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7EB45EDF-A2B8-43D0-8C82-4C3F88F5EEF6}" xr6:coauthVersionLast="47" xr6:coauthVersionMax="47" xr10:uidLastSave="{00000000-0000-0000-0000-000000000000}"/>
  <bookViews>
    <workbookView xWindow="-120" yWindow="-120" windowWidth="29040" windowHeight="15840" tabRatio="856" xr2:uid="{00000000-000D-0000-FFFF-FFFF00000000}"/>
  </bookViews>
  <sheets>
    <sheet name="თვე" sheetId="15" r:id="rId1"/>
    <sheet name="LIST" sheetId="3" r:id="rId2"/>
  </sheets>
  <definedNames>
    <definedName name="_xlnm.Print_Area" localSheetId="0">თვე!$A$1:$AN$52</definedName>
    <definedName name="_xlnm.Print_Titles" localSheetId="0">თვე!$3:$14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E13" i="3" s="1"/>
  <c r="D12" i="3"/>
  <c r="D11" i="3"/>
  <c r="E11" i="3" s="1"/>
  <c r="D10" i="3"/>
  <c r="E10" i="3"/>
  <c r="D9" i="3"/>
  <c r="E9" i="3" s="1"/>
  <c r="D8" i="3"/>
  <c r="D7" i="3"/>
  <c r="E7" i="3" s="1"/>
  <c r="D6" i="3"/>
  <c r="E6" i="3"/>
  <c r="D5" i="3"/>
  <c r="D4" i="3"/>
  <c r="E4" i="3"/>
  <c r="D3" i="3"/>
  <c r="E3" i="3"/>
  <c r="D2" i="3"/>
  <c r="D11" i="15" s="1"/>
  <c r="AJ45" i="15"/>
  <c r="AI45" i="15"/>
  <c r="AJ44" i="15"/>
  <c r="AI44" i="15"/>
  <c r="AJ43" i="15"/>
  <c r="AI43" i="15"/>
  <c r="AJ42" i="15"/>
  <c r="AI42" i="15"/>
  <c r="AJ41" i="15"/>
  <c r="AI41" i="15"/>
  <c r="AJ40" i="15"/>
  <c r="AI40" i="15"/>
  <c r="AJ39" i="15"/>
  <c r="AI39" i="15"/>
  <c r="AJ38" i="15"/>
  <c r="AI38" i="15"/>
  <c r="AJ37" i="15"/>
  <c r="AI37" i="15"/>
  <c r="AJ36" i="15"/>
  <c r="AI36" i="15"/>
  <c r="AJ35" i="15"/>
  <c r="AI35" i="15"/>
  <c r="AJ34" i="15"/>
  <c r="AI34" i="15"/>
  <c r="AJ33" i="15"/>
  <c r="AI33" i="15"/>
  <c r="AJ32" i="15"/>
  <c r="AI32" i="15"/>
  <c r="AJ31" i="15"/>
  <c r="AI31" i="15"/>
  <c r="AJ30" i="15"/>
  <c r="AI30" i="15"/>
  <c r="AJ29" i="15"/>
  <c r="AI29" i="15"/>
  <c r="AJ28" i="15"/>
  <c r="AI28" i="15"/>
  <c r="AJ27" i="15"/>
  <c r="AI27" i="15"/>
  <c r="AJ26" i="15"/>
  <c r="AI26" i="15"/>
  <c r="AJ25" i="15"/>
  <c r="AI25" i="15"/>
  <c r="AJ24" i="15"/>
  <c r="AI24" i="15"/>
  <c r="AJ22" i="15"/>
  <c r="AI22" i="15"/>
  <c r="AJ21" i="15"/>
  <c r="AI21" i="15"/>
  <c r="AJ20" i="15"/>
  <c r="AI20" i="15"/>
  <c r="AJ19" i="15"/>
  <c r="AI19" i="15"/>
  <c r="AJ18" i="15"/>
  <c r="AI18" i="15"/>
  <c r="AJ17" i="15"/>
  <c r="AI17" i="15"/>
  <c r="AJ16" i="15"/>
  <c r="AI16" i="15"/>
  <c r="D7" i="15"/>
  <c r="E12" i="3" l="1"/>
  <c r="E8" i="3"/>
  <c r="E2" i="3"/>
  <c r="E7" i="15" s="1"/>
  <c r="E5" i="3"/>
  <c r="E11" i="15" l="1"/>
  <c r="F11" i="15" s="1"/>
  <c r="G11" i="15" l="1"/>
  <c r="H11" i="15" l="1"/>
  <c r="I11" i="15" l="1"/>
  <c r="J11" i="15" l="1"/>
  <c r="K11" i="15" l="1"/>
  <c r="L11" i="15" l="1"/>
  <c r="M11" i="15" l="1"/>
  <c r="N11" i="15" l="1"/>
  <c r="O11" i="15" l="1"/>
  <c r="P11" i="15" l="1"/>
  <c r="Q11" i="15" l="1"/>
  <c r="R11" i="15" l="1"/>
  <c r="S11" i="15" l="1"/>
  <c r="T11" i="15" l="1"/>
  <c r="U11" i="15" l="1"/>
  <c r="V11" i="15" l="1"/>
  <c r="W11" i="15" l="1"/>
  <c r="X11" i="15" l="1"/>
  <c r="Y11" i="15" l="1"/>
  <c r="Z11" i="15" l="1"/>
  <c r="AA11" i="15" l="1"/>
  <c r="AB11" i="15" l="1"/>
  <c r="AC11" i="15" l="1"/>
  <c r="AD11" i="15" l="1"/>
  <c r="AE11" i="15" l="1"/>
  <c r="AF11" i="15" l="1"/>
  <c r="AG11" i="15" l="1"/>
  <c r="AH11" i="15" l="1"/>
  <c r="AK38" i="15" l="1"/>
  <c r="AM31" i="15"/>
  <c r="AM39" i="15"/>
  <c r="AK40" i="15"/>
  <c r="AK19" i="15"/>
  <c r="AK33" i="15"/>
  <c r="AM35" i="15"/>
  <c r="AK31" i="15"/>
  <c r="AM26" i="15"/>
  <c r="AK16" i="15"/>
  <c r="AM43" i="15"/>
  <c r="AK24" i="15"/>
  <c r="AK25" i="15"/>
  <c r="AM28" i="15"/>
  <c r="AM41" i="15"/>
  <c r="AM36" i="15"/>
  <c r="AM33" i="15"/>
  <c r="AK41" i="15"/>
  <c r="AK21" i="15"/>
  <c r="AM30" i="15"/>
  <c r="AM45" i="15"/>
  <c r="AK45" i="15"/>
  <c r="AK34" i="15"/>
  <c r="AK35" i="15"/>
  <c r="AM38" i="15"/>
  <c r="AK29" i="15"/>
  <c r="AM22" i="15"/>
  <c r="AK26" i="15"/>
  <c r="AK39" i="15"/>
  <c r="AM44" i="15"/>
  <c r="AM25" i="15"/>
  <c r="AK44" i="15"/>
  <c r="AM32" i="15"/>
  <c r="AK18" i="15"/>
  <c r="AM27" i="15"/>
  <c r="AK36" i="15"/>
  <c r="AK37" i="15"/>
  <c r="AM17" i="15"/>
  <c r="AM37" i="15"/>
  <c r="AM29" i="15"/>
  <c r="AM42" i="15"/>
  <c r="AK17" i="15"/>
  <c r="AM40" i="15"/>
  <c r="AK28" i="15"/>
  <c r="AK42" i="15"/>
  <c r="AK43" i="15"/>
  <c r="AK32" i="15"/>
  <c r="AK27" i="15"/>
  <c r="AM20" i="15"/>
  <c r="AM34" i="15"/>
  <c r="AK30" i="15"/>
  <c r="AM24" i="15"/>
  <c r="AK20" i="15"/>
  <c r="AM18" i="15"/>
  <c r="AK22" i="15"/>
  <c r="AM19" i="15"/>
  <c r="AM21" i="15"/>
  <c r="AM16" i="15"/>
</calcChain>
</file>

<file path=xl/sharedStrings.xml><?xml version="1.0" encoding="utf-8"?>
<sst xmlns="http://schemas.openxmlformats.org/spreadsheetml/2006/main" count="60" uniqueCount="56">
  <si>
    <t>დანართი N2</t>
  </si>
  <si>
    <t>სამუშაო დროის აღრიცხვის ფორმა</t>
  </si>
  <si>
    <t>ორგანიზაციის დასახელება</t>
  </si>
  <si>
    <t>სტრუქტურული ერთეული</t>
  </si>
  <si>
    <t>საიდენტიფიკაციო კოდი</t>
  </si>
  <si>
    <t>საანგარიშო პერიოდი</t>
  </si>
  <si>
    <t>აღნიშვნები სამუშაოზე გამოცხადების/არგამოცხადების შესახებ თარიღების მიხედვით თვის განმავლობაში</t>
  </si>
  <si>
    <t>სულ ნამუშევარი თვის განმავლობაში</t>
  </si>
  <si>
    <t>დღე</t>
  </si>
  <si>
    <t>საათი</t>
  </si>
  <si>
    <t>მათ შორის</t>
  </si>
  <si>
    <t>ჯამი</t>
  </si>
  <si>
    <t>ს/ფ</t>
  </si>
  <si>
    <t>ღამე</t>
  </si>
  <si>
    <t>ორგანიზაციის/სტრუქტურული ქვედანაყოფის ხელმძღვანელი</t>
  </si>
  <si>
    <t>ხელმოწერა</t>
  </si>
  <si>
    <t>სხვა (საჭიროების შემთხვევაში)</t>
  </si>
  <si>
    <t>უ/შ</t>
  </si>
  <si>
    <t xml:space="preserve">ანაზღაურების გარეშე შვებულება  </t>
  </si>
  <si>
    <t xml:space="preserve">საავადმყოფო ფურცელი </t>
  </si>
  <si>
    <t>გაცდენა</t>
  </si>
  <si>
    <t>გ</t>
  </si>
  <si>
    <t>დ</t>
  </si>
  <si>
    <t>გვარი, სახელი</t>
  </si>
  <si>
    <t>პირობითი აღნიშვნები</t>
  </si>
  <si>
    <t xml:space="preserve"> </t>
  </si>
  <si>
    <t>პირადი ნომერი/ტაბელის ნომერი</t>
  </si>
  <si>
    <t>ა/შ</t>
  </si>
  <si>
    <t>დ/შ-ა</t>
  </si>
  <si>
    <t>დ/შ-უ</t>
  </si>
  <si>
    <t>დეკრეტული შვებულება - ანაზღაურებადი</t>
  </si>
  <si>
    <t>დეკრეტული შვებულება - ანაზღაურების გარეშე</t>
  </si>
  <si>
    <t xml:space="preserve"> დასვენება / უქმე დღეები</t>
  </si>
  <si>
    <t xml:space="preserve">დასვენება/ უქმე დღეებში ნამუშევარი საათების ჯამური რაოდენობა (თვე)  </t>
  </si>
  <si>
    <t>ანაზღაურებადი შვებულება</t>
  </si>
  <si>
    <t>სამუშაო დროის აღრიცხვის ფორმის შედგენაზე პასუხისმგებელი პირი</t>
  </si>
  <si>
    <t>შედგენის თარიღი</t>
  </si>
  <si>
    <t>დასვენების დღეები</t>
  </si>
  <si>
    <t>ზეგანაკვეთური</t>
  </si>
  <si>
    <t>თვე</t>
  </si>
  <si>
    <t>იანვარი</t>
  </si>
  <si>
    <t>თებერვალი</t>
  </si>
  <si>
    <t>მარტი</t>
  </si>
  <si>
    <t>აპრილი</t>
  </si>
  <si>
    <t>მაისი</t>
  </si>
  <si>
    <t>ივნისი</t>
  </si>
  <si>
    <t>ივლისი</t>
  </si>
  <si>
    <t>აგვისტო</t>
  </si>
  <si>
    <t>სექტემბერი</t>
  </si>
  <si>
    <t>ოქტომბერი</t>
  </si>
  <si>
    <t>ნოემბერი</t>
  </si>
  <si>
    <t>დეკემბერი</t>
  </si>
  <si>
    <t>თვის დაწყება</t>
  </si>
  <si>
    <t>თვის ბოლო</t>
  </si>
  <si>
    <t>წელი</t>
  </si>
  <si>
    <t>თანამდებობა 
(სპეციალობა, პროფესია)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</si>
</sst>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"/>
    <numFmt numFmtId="165" formatCode="dd\-mmm\-yy"/>
    <numFmt numFmtId="166" formatCode="_(* #,##0_);_(* \(#,##0\);_(* &quot;-&quot;??_);_(@_)"/>
  </numFmts>
  <fonts count="11" x14ac:knownFonts="1">
    <font>
      <sz val="11"/>
      <color theme="1"/>
      <name val="Sylfaen"/>
      <family val="2"/>
      <scheme val="minor"/>
    </font>
    <font>
      <b/>
      <sz val="14"/>
      <color theme="1"/>
      <name val="Sylfaen"/>
      <family val="1"/>
    </font>
    <font>
      <sz val="7"/>
      <color theme="1"/>
      <name val="Sylfaen"/>
      <family val="1"/>
    </font>
    <font>
      <sz val="10"/>
      <color theme="1"/>
      <name val="Sylfaen"/>
      <family val="1"/>
    </font>
    <font>
      <sz val="9"/>
      <color theme="1"/>
      <name val="Sylfaen"/>
      <family val="1"/>
    </font>
    <font>
      <sz val="6"/>
      <color theme="1"/>
      <name val="Sylfaen"/>
      <family val="1"/>
    </font>
    <font>
      <b/>
      <sz val="10"/>
      <color theme="1"/>
      <name val="Sylfaen"/>
      <family val="1"/>
    </font>
    <font>
      <b/>
      <sz val="9"/>
      <color theme="1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6" fontId="4" fillId="0" borderId="1" xfId="1" applyNumberFormat="1" applyFont="1" applyBorder="1" applyAlignment="1" applyProtection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/>
    <xf numFmtId="0" fontId="6" fillId="0" borderId="0" xfId="0" applyFont="1"/>
    <xf numFmtId="14" fontId="6" fillId="0" borderId="9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4" fontId="6" fillId="0" borderId="15" xfId="0" applyNumberFormat="1" applyFont="1" applyBorder="1" applyAlignment="1">
      <alignment horizontal="center" vertical="center" wrapText="1"/>
    </xf>
    <xf numFmtId="0" fontId="0" fillId="0" borderId="7" xfId="0" applyBorder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6" fillId="2" borderId="19" xfId="0" applyFont="1" applyFill="1" applyBorder="1" applyAlignment="1" applyProtection="1">
      <alignment horizontal="center" vertical="center" wrapText="1"/>
      <protection locked="0"/>
    </xf>
    <xf numFmtId="0" fontId="6" fillId="2" borderId="20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6" fillId="2" borderId="16" xfId="0" applyNumberFormat="1" applyFont="1" applyFill="1" applyBorder="1" applyAlignment="1" applyProtection="1">
      <alignment horizontal="center" vertical="center" wrapText="1"/>
      <protection locked="0"/>
    </xf>
    <xf numFmtId="14" fontId="6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D2F0-9D94-4FE0-B525-B0AF549CA6A1}">
  <sheetPr>
    <tabColor theme="9" tint="0.39997558519241921"/>
  </sheetPr>
  <dimension ref="A1:AN62"/>
  <sheetViews>
    <sheetView showGridLines="0" tabSelected="1" zoomScale="85" zoomScaleNormal="85" zoomScaleSheetLayoutView="30" workbookViewId="0">
      <pane xSplit="3" ySplit="15" topLeftCell="W16" activePane="bottomRight" state="frozen"/>
      <selection activeCell="D6" sqref="D6:E6"/>
      <selection pane="topRight" activeCell="D6" sqref="D6:E6"/>
      <selection pane="bottomLeft" activeCell="D6" sqref="D6:E6"/>
      <selection pane="bottomRight" activeCell="B25" sqref="B25"/>
    </sheetView>
  </sheetViews>
  <sheetFormatPr defaultColWidth="9.125" defaultRowHeight="15" x14ac:dyDescent="0.25"/>
  <cols>
    <col min="1" max="1" width="28.375" style="11" customWidth="1"/>
    <col min="2" max="2" width="25.625" style="11" customWidth="1"/>
    <col min="3" max="3" width="32.625" style="11" customWidth="1"/>
    <col min="4" max="5" width="13.875" style="11" customWidth="1"/>
    <col min="6" max="7" width="9.125" style="11"/>
    <col min="8" max="8" width="9.375" style="11" customWidth="1"/>
    <col min="9" max="9" width="11.25" style="11" customWidth="1"/>
    <col min="10" max="31" width="9.125" style="11"/>
    <col min="32" max="32" width="9.375" style="11" bestFit="1" customWidth="1"/>
    <col min="33" max="33" width="10.375" style="11" bestFit="1" customWidth="1"/>
    <col min="34" max="34" width="9.125" style="11"/>
    <col min="35" max="35" width="11.875" style="11" bestFit="1" customWidth="1"/>
    <col min="36" max="36" width="12.875" style="11" bestFit="1" customWidth="1"/>
    <col min="37" max="37" width="9.375" style="11" bestFit="1" customWidth="1"/>
    <col min="38" max="38" width="9.125" style="11"/>
    <col min="39" max="39" width="12.875" style="11" customWidth="1"/>
    <col min="40" max="16384" width="9.125" style="11"/>
  </cols>
  <sheetData>
    <row r="1" spans="1:40" ht="19.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</row>
    <row r="2" spans="1:40" ht="15" customHeight="1" x14ac:dyDescent="0.25">
      <c r="A2" s="26"/>
      <c r="B2" s="26"/>
      <c r="C2" s="26"/>
      <c r="D2" s="60" t="s">
        <v>1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58"/>
    </row>
    <row r="3" spans="1:40" s="12" customFormat="1" x14ac:dyDescent="0.3">
      <c r="A3" s="47" t="s">
        <v>2</v>
      </c>
      <c r="B3" s="48"/>
      <c r="C3" s="48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</row>
    <row r="4" spans="1:40" s="12" customFormat="1" ht="15" customHeight="1" thickBot="1" x14ac:dyDescent="0.35">
      <c r="A4" s="53" t="s">
        <v>4</v>
      </c>
      <c r="B4" s="60"/>
      <c r="C4" s="60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</row>
    <row r="5" spans="1:40" s="12" customFormat="1" ht="15.75" thickBot="1" x14ac:dyDescent="0.35">
      <c r="A5" s="47" t="s">
        <v>3</v>
      </c>
      <c r="B5" s="48"/>
      <c r="C5" s="48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1"/>
    </row>
    <row r="6" spans="1:40" s="12" customFormat="1" ht="25.5" customHeight="1" x14ac:dyDescent="0.3">
      <c r="A6" s="52" t="s">
        <v>36</v>
      </c>
      <c r="B6" s="52"/>
      <c r="C6" s="53"/>
      <c r="D6" s="54" t="s">
        <v>41</v>
      </c>
      <c r="E6" s="55"/>
      <c r="F6" s="56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</row>
    <row r="7" spans="1:40" s="12" customFormat="1" ht="15.75" customHeight="1" thickBot="1" x14ac:dyDescent="0.35">
      <c r="A7" s="52" t="s">
        <v>5</v>
      </c>
      <c r="B7" s="52"/>
      <c r="C7" s="53"/>
      <c r="D7" s="25">
        <f>VLOOKUP(D6,LIST!$C$1:$E$13,2,FALSE)</f>
        <v>45689</v>
      </c>
      <c r="E7" s="13">
        <f>VLOOKUP(D6,LIST!$C$1:$E$13,3,FALSE)</f>
        <v>45716</v>
      </c>
      <c r="F7" s="58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</row>
    <row r="8" spans="1:40" ht="15.75" customHeight="1" x14ac:dyDescent="0.25">
      <c r="A8" s="41"/>
      <c r="B8" s="41"/>
      <c r="C8" s="41"/>
      <c r="D8" s="41"/>
      <c r="E8" s="41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</row>
    <row r="9" spans="1:40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42" t="s">
        <v>23</v>
      </c>
      <c r="B10" s="43" t="s">
        <v>26</v>
      </c>
      <c r="C10" s="42" t="s">
        <v>55</v>
      </c>
      <c r="D10" s="46" t="s">
        <v>6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39" t="s">
        <v>7</v>
      </c>
      <c r="AJ10" s="39"/>
      <c r="AK10" s="39"/>
      <c r="AL10" s="39"/>
      <c r="AM10" s="39"/>
      <c r="AN10" s="39"/>
    </row>
    <row r="11" spans="1:40" ht="25.5" customHeight="1" x14ac:dyDescent="0.25">
      <c r="A11" s="42"/>
      <c r="B11" s="44"/>
      <c r="C11" s="42"/>
      <c r="D11" s="40">
        <f>IF($D$6="","",VLOOKUP($D$6,LIST!$C$1:$E$13,2,FALSE))</f>
        <v>45689</v>
      </c>
      <c r="E11" s="40">
        <f>IF(AND($D$6&lt;&gt;"",D$11&lt;VLOOKUP($D$6,LIST!$C$1:$E$13,3,FALSE)),D$11+1,"")</f>
        <v>45690</v>
      </c>
      <c r="F11" s="40">
        <f>IF(AND($D$6&lt;&gt;"",E$11&lt;VLOOKUP($D$6,LIST!$C$1:$E$13,3,FALSE)),E$11+1,"")</f>
        <v>45691</v>
      </c>
      <c r="G11" s="40">
        <f>IF(AND($D$6&lt;&gt;"",F$11&lt;VLOOKUP($D$6,LIST!$C$1:$E$13,3,FALSE)),F$11+1,"")</f>
        <v>45692</v>
      </c>
      <c r="H11" s="40">
        <f>IF(AND($D$6&lt;&gt;"",G$11&lt;VLOOKUP($D$6,LIST!$C$1:$E$13,3,FALSE)),G$11+1,"")</f>
        <v>45693</v>
      </c>
      <c r="I11" s="40">
        <f>IF(AND($D$6&lt;&gt;"",H$11&lt;VLOOKUP($D$6,LIST!$C$1:$E$13,3,FALSE)),H$11+1,"")</f>
        <v>45694</v>
      </c>
      <c r="J11" s="40">
        <f>IF(AND($D$6&lt;&gt;"",I$11&lt;VLOOKUP($D$6,LIST!$C$1:$E$13,3,FALSE)),I$11+1,"")</f>
        <v>45695</v>
      </c>
      <c r="K11" s="40">
        <f>IF(AND($D$6&lt;&gt;"",J$11&lt;VLOOKUP($D$6,LIST!$C$1:$E$13,3,FALSE)),J$11+1,"")</f>
        <v>45696</v>
      </c>
      <c r="L11" s="40">
        <f>IF(AND($D$6&lt;&gt;"",K$11&lt;VLOOKUP($D$6,LIST!$C$1:$E$13,3,FALSE)),K$11+1,"")</f>
        <v>45697</v>
      </c>
      <c r="M11" s="40">
        <f>IF(AND($D$6&lt;&gt;"",L$11&lt;VLOOKUP($D$6,LIST!$C$1:$E$13,3,FALSE)),L$11+1,"")</f>
        <v>45698</v>
      </c>
      <c r="N11" s="40">
        <f>IF(AND($D$6&lt;&gt;"",M$11&lt;VLOOKUP($D$6,LIST!$C$1:$E$13,3,FALSE)),M$11+1,"")</f>
        <v>45699</v>
      </c>
      <c r="O11" s="40">
        <f>IF(AND($D$6&lt;&gt;"",N$11&lt;VLOOKUP($D$6,LIST!$C$1:$E$13,3,FALSE)),N$11+1,"")</f>
        <v>45700</v>
      </c>
      <c r="P11" s="40">
        <f>IF(AND($D$6&lt;&gt;"",O$11&lt;VLOOKUP($D$6,LIST!$C$1:$E$13,3,FALSE)),O$11+1,"")</f>
        <v>45701</v>
      </c>
      <c r="Q11" s="40">
        <f>IF(AND($D$6&lt;&gt;"",P$11&lt;VLOOKUP($D$6,LIST!$C$1:$E$13,3,FALSE)),P$11+1,"")</f>
        <v>45702</v>
      </c>
      <c r="R11" s="40">
        <f>IF(AND($D$6&lt;&gt;"",Q$11&lt;VLOOKUP($D$6,LIST!$C$1:$E$13,3,FALSE)),Q$11+1,"")</f>
        <v>45703</v>
      </c>
      <c r="S11" s="40">
        <f>IF(AND($D$6&lt;&gt;"",R$11&lt;VLOOKUP($D$6,LIST!$C$1:$E$13,3,FALSE)),R$11+1,"")</f>
        <v>45704</v>
      </c>
      <c r="T11" s="40">
        <f>IF(AND($D$6&lt;&gt;"",S$11&lt;VLOOKUP($D$6,LIST!$C$1:$E$13,3,FALSE)),S$11+1,"")</f>
        <v>45705</v>
      </c>
      <c r="U11" s="40">
        <f>IF(AND($D$6&lt;&gt;"",T$11&lt;VLOOKUP($D$6,LIST!$C$1:$E$13,3,FALSE)),T$11+1,"")</f>
        <v>45706</v>
      </c>
      <c r="V11" s="40">
        <f>IF(AND($D$6&lt;&gt;"",U$11&lt;VLOOKUP($D$6,LIST!$C$1:$E$13,3,FALSE)),U$11+1,"")</f>
        <v>45707</v>
      </c>
      <c r="W11" s="40">
        <f>IF(AND($D$6&lt;&gt;"",V$11&lt;VLOOKUP($D$6,LIST!$C$1:$E$13,3,FALSE)),V$11+1,"")</f>
        <v>45708</v>
      </c>
      <c r="X11" s="40">
        <f>IF(AND($D$6&lt;&gt;"",W$11&lt;VLOOKUP($D$6,LIST!$C$1:$E$13,3,FALSE)),W$11+1,"")</f>
        <v>45709</v>
      </c>
      <c r="Y11" s="40">
        <f>IF(AND($D$6&lt;&gt;"",X$11&lt;VLOOKUP($D$6,LIST!$C$1:$E$13,3,FALSE)),X$11+1,"")</f>
        <v>45710</v>
      </c>
      <c r="Z11" s="40">
        <f>IF(AND($D$6&lt;&gt;"",Y$11&lt;VLOOKUP($D$6,LIST!$C$1:$E$13,3,FALSE)),Y$11+1,"")</f>
        <v>45711</v>
      </c>
      <c r="AA11" s="40">
        <f>IF(AND($D$6&lt;&gt;"",Z$11&lt;VLOOKUP($D$6,LIST!$C$1:$E$13,3,FALSE)),Z$11+1,"")</f>
        <v>45712</v>
      </c>
      <c r="AB11" s="40">
        <f>IF(AND($D$6&lt;&gt;"",AA$11&lt;VLOOKUP($D$6,LIST!$C$1:$E$13,3,FALSE)),AA$11+1,"")</f>
        <v>45713</v>
      </c>
      <c r="AC11" s="40">
        <f>IF(AND($D$6&lt;&gt;"",AB$11&lt;VLOOKUP($D$6,LIST!$C$1:$E$13,3,FALSE)),AB$11+1,"")</f>
        <v>45714</v>
      </c>
      <c r="AD11" s="40">
        <f>IF(AND($D$6&lt;&gt;"",AC$11&lt;VLOOKUP($D$6,LIST!$C$1:$E$13,3,FALSE)),AC$11+1,"")</f>
        <v>45715</v>
      </c>
      <c r="AE11" s="40">
        <f>IF(AND($D$6&lt;&gt;"",AD$11&lt;VLOOKUP($D$6,LIST!$C$1:$E$13,3,FALSE)),AD$11+1,"")</f>
        <v>45716</v>
      </c>
      <c r="AF11" s="40" t="str">
        <f>IF(AND($D$6&lt;&gt;"",AE$11&lt;VLOOKUP($D$6,LIST!$C$1:$E$13,3,FALSE)),AE$11+1,"")</f>
        <v/>
      </c>
      <c r="AG11" s="40" t="str">
        <f>IF(AND($D$6&lt;&gt;"",AF$11&lt;VLOOKUP($D$6,LIST!$C$1:$E$13,3,FALSE)),AF$11+1,"")</f>
        <v/>
      </c>
      <c r="AH11" s="40" t="str">
        <f>IF(AND($D$6&lt;&gt;"",AG$11&lt;VLOOKUP($D$6,LIST!$C$1:$E$13,3,FALSE)),AG$11+1,"")</f>
        <v/>
      </c>
      <c r="AI11" s="39" t="s">
        <v>8</v>
      </c>
      <c r="AJ11" s="39" t="s">
        <v>9</v>
      </c>
      <c r="AK11" s="39"/>
      <c r="AL11" s="39"/>
      <c r="AM11" s="39"/>
      <c r="AN11" s="39"/>
    </row>
    <row r="12" spans="1:40" x14ac:dyDescent="0.25">
      <c r="A12" s="42"/>
      <c r="B12" s="44"/>
      <c r="C12" s="42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39"/>
      <c r="AJ12" s="39" t="s">
        <v>11</v>
      </c>
      <c r="AK12" s="39" t="s">
        <v>10</v>
      </c>
      <c r="AL12" s="39"/>
      <c r="AM12" s="39"/>
      <c r="AN12" s="39"/>
    </row>
    <row r="13" spans="1:40" x14ac:dyDescent="0.25">
      <c r="A13" s="42"/>
      <c r="B13" s="44"/>
      <c r="C13" s="42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39"/>
      <c r="AJ13" s="39"/>
      <c r="AK13" s="39" t="s">
        <v>38</v>
      </c>
      <c r="AL13" s="39" t="s">
        <v>13</v>
      </c>
      <c r="AM13" s="39" t="s">
        <v>33</v>
      </c>
      <c r="AN13" s="39" t="s">
        <v>16</v>
      </c>
    </row>
    <row r="14" spans="1:40" ht="44.25" customHeight="1" x14ac:dyDescent="0.25">
      <c r="A14" s="42"/>
      <c r="B14" s="45"/>
      <c r="C14" s="42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39"/>
      <c r="AJ14" s="39"/>
      <c r="AK14" s="39"/>
      <c r="AL14" s="39"/>
      <c r="AM14" s="39"/>
      <c r="AN14" s="39"/>
    </row>
    <row r="15" spans="1:40" x14ac:dyDescent="0.25">
      <c r="A15" s="5">
        <v>1</v>
      </c>
      <c r="B15" s="5">
        <v>2</v>
      </c>
      <c r="C15" s="5">
        <v>3</v>
      </c>
      <c r="D15" s="27">
        <v>4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9"/>
      <c r="AI15" s="5">
        <v>5</v>
      </c>
      <c r="AJ15" s="5">
        <v>6</v>
      </c>
      <c r="AK15" s="5">
        <v>7</v>
      </c>
      <c r="AL15" s="5">
        <v>8</v>
      </c>
      <c r="AM15" s="5">
        <v>9</v>
      </c>
      <c r="AN15" s="5">
        <v>10</v>
      </c>
    </row>
    <row r="16" spans="1:40" x14ac:dyDescent="0.25">
      <c r="A16" s="20"/>
      <c r="B16" s="2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8">
        <f t="shared" ref="AI16:AI45" si="0">COUNTIF(D16:AH16,"&gt;0")</f>
        <v>0</v>
      </c>
      <c r="AJ16" s="8">
        <f t="shared" ref="AJ16:AJ45" si="1">SUM(D16:AH16)</f>
        <v>0</v>
      </c>
      <c r="AK16" s="7" t="e">
        <f>IF(COUNTIF(#REF!,"8სთ")*8&gt;=SUMIFS($D16:$AH16,#REF!,"8სთ"),0,SUMIFS($D16:$AH16,#REF!,"8სთ",$D16:$AH16,"&gt;"&amp;8)-COUNTIFS(#REF!,"8სთ",$D16:$AH16,"&gt;"&amp;8)*8)</f>
        <v>#REF!</v>
      </c>
      <c r="AL16" s="9"/>
      <c r="AM16" s="7" t="e">
        <f>SUMIFS($D16:$AH16,#REF!,"დ")</f>
        <v>#REF!</v>
      </c>
      <c r="AN16" s="9"/>
    </row>
    <row r="17" spans="1:40" ht="12.75" customHeight="1" x14ac:dyDescent="0.25">
      <c r="A17" s="20"/>
      <c r="B17" s="2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/>
      <c r="AG17" s="10"/>
      <c r="AH17" s="10"/>
      <c r="AI17" s="8">
        <f t="shared" si="0"/>
        <v>0</v>
      </c>
      <c r="AJ17" s="8">
        <f t="shared" si="1"/>
        <v>0</v>
      </c>
      <c r="AK17" s="7" t="e">
        <f>IF(COUNTIF(#REF!,"8სთ")*8&gt;=SUMIFS($D17:$AH17,#REF!,"8სთ"),0,SUMIFS($D17:$AH17,#REF!,"8სთ",$D17:$AH17,"&gt;"&amp;8)-COUNTIFS(#REF!,"8სთ",$D17:$AH17,"&gt;"&amp;8)*8)</f>
        <v>#REF!</v>
      </c>
      <c r="AL17" s="9"/>
      <c r="AM17" s="7" t="e">
        <f>SUMIFS($D17:$AH17,#REF!,"დ")</f>
        <v>#REF!</v>
      </c>
      <c r="AN17" s="9"/>
    </row>
    <row r="18" spans="1:40" x14ac:dyDescent="0.25">
      <c r="A18" s="20"/>
      <c r="B18" s="2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6">
        <f t="shared" si="0"/>
        <v>0</v>
      </c>
      <c r="AJ18" s="6">
        <f t="shared" si="1"/>
        <v>0</v>
      </c>
      <c r="AK18" s="7" t="e">
        <f>IF(COUNTIF(#REF!,"8სთ")*8&gt;=SUMIFS($D18:$AH18,#REF!,"8სთ"),0,SUMIFS($D18:$AH18,#REF!,"8სთ",$D18:$AH18,"&gt;"&amp;8)-COUNTIFS(#REF!,"8სთ",$D18:$AH18,"&gt;"&amp;8)*8)</f>
        <v>#REF!</v>
      </c>
      <c r="AL18" s="9"/>
      <c r="AM18" s="7" t="e">
        <f>SUMIFS($D18:$AH18,#REF!,"დ")</f>
        <v>#REF!</v>
      </c>
      <c r="AN18" s="9"/>
    </row>
    <row r="19" spans="1:40" x14ac:dyDescent="0.25">
      <c r="A19" s="20"/>
      <c r="B19" s="2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8">
        <f t="shared" si="0"/>
        <v>0</v>
      </c>
      <c r="AJ19" s="8">
        <f t="shared" si="1"/>
        <v>0</v>
      </c>
      <c r="AK19" s="7" t="e">
        <f>IF(COUNTIF(#REF!,"8სთ")*8&gt;=SUMIFS($D19:$AH19,#REF!,"8სთ"),0,SUMIFS($D19:$AH19,#REF!,"8სთ",$D19:$AH19,"&gt;"&amp;8)-COUNTIFS(#REF!,"8სთ",$D19:$AH19,"&gt;"&amp;8)*8)</f>
        <v>#REF!</v>
      </c>
      <c r="AL19" s="9"/>
      <c r="AM19" s="7" t="e">
        <f>SUMIFS($D19:$AH19,#REF!,"დ")</f>
        <v>#REF!</v>
      </c>
      <c r="AN19" s="9"/>
    </row>
    <row r="20" spans="1:40" ht="15" customHeight="1" x14ac:dyDescent="0.25">
      <c r="A20" s="20"/>
      <c r="B20" s="2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/>
      <c r="AG20" s="10"/>
      <c r="AH20" s="10"/>
      <c r="AI20" s="8">
        <f t="shared" si="0"/>
        <v>0</v>
      </c>
      <c r="AJ20" s="8">
        <f t="shared" si="1"/>
        <v>0</v>
      </c>
      <c r="AK20" s="7" t="e">
        <f>IF(COUNTIF(#REF!,"8სთ")*8&gt;=SUMIFS($D20:$AH20,#REF!,"8სთ"),0,SUMIFS($D20:$AH20,#REF!,"8სთ",$D20:$AH20,"&gt;"&amp;8)-COUNTIFS(#REF!,"8სთ",$D20:$AH20,"&gt;"&amp;8)*8)</f>
        <v>#REF!</v>
      </c>
      <c r="AL20" s="9"/>
      <c r="AM20" s="7" t="e">
        <f>SUMIFS($D20:$AH20,#REF!,"დ")</f>
        <v>#REF!</v>
      </c>
      <c r="AN20" s="9"/>
    </row>
    <row r="21" spans="1:40" x14ac:dyDescent="0.25">
      <c r="A21" s="20"/>
      <c r="B21" s="2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8">
        <f t="shared" si="0"/>
        <v>0</v>
      </c>
      <c r="AJ21" s="8">
        <f t="shared" si="1"/>
        <v>0</v>
      </c>
      <c r="AK21" s="7" t="e">
        <f>IF(COUNTIF(#REF!,"8სთ")*8&gt;=SUMIFS($D21:$AH21,#REF!,"8სთ"),0,SUMIFS($D21:$AH21,#REF!,"8სთ",$D21:$AH21,"&gt;"&amp;8)-COUNTIFS(#REF!,"8სთ",$D21:$AH21,"&gt;"&amp;8)*8)</f>
        <v>#REF!</v>
      </c>
      <c r="AL21" s="9"/>
      <c r="AM21" s="7" t="e">
        <f>SUMIFS($D21:$AH21,#REF!,"დ")</f>
        <v>#REF!</v>
      </c>
      <c r="AN21" s="9"/>
    </row>
    <row r="22" spans="1:40" x14ac:dyDescent="0.25">
      <c r="A22" s="20"/>
      <c r="B22" s="21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8">
        <f t="shared" si="0"/>
        <v>0</v>
      </c>
      <c r="AJ22" s="8">
        <f t="shared" si="1"/>
        <v>0</v>
      </c>
      <c r="AK22" s="7" t="e">
        <f>IF(COUNTIF(#REF!,"8სთ")*8&gt;=SUMIFS($D22:$AH22,#REF!,"8სთ"),0,SUMIFS($D22:$AH22,#REF!,"8სთ",$D22:$AH22,"&gt;"&amp;8)-COUNTIFS(#REF!,"8სთ",$D22:$AH22,"&gt;"&amp;8)*8)</f>
        <v>#REF!</v>
      </c>
      <c r="AL22" s="9"/>
      <c r="AM22" s="7" t="e">
        <f>SUMIFS($D22:$AH22,#REF!,"დ")</f>
        <v>#REF!</v>
      </c>
      <c r="AN22" s="9"/>
    </row>
    <row r="23" spans="1:40" x14ac:dyDescent="0.25">
      <c r="A23" s="20"/>
      <c r="B23" s="2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8"/>
      <c r="AJ23" s="8"/>
      <c r="AK23" s="7"/>
      <c r="AL23" s="9"/>
      <c r="AM23" s="7"/>
      <c r="AN23" s="9"/>
    </row>
    <row r="24" spans="1:40" x14ac:dyDescent="0.25">
      <c r="A24" s="20"/>
      <c r="B24" s="2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8">
        <f t="shared" si="0"/>
        <v>0</v>
      </c>
      <c r="AJ24" s="8">
        <f t="shared" si="1"/>
        <v>0</v>
      </c>
      <c r="AK24" s="7" t="e">
        <f>IF(COUNTIF(#REF!,"8სთ")*8&gt;=SUMIFS($D24:$AH24,#REF!,"8სთ"),0,SUMIFS($D24:$AH24,#REF!,"8სთ",$D24:$AH24,"&gt;"&amp;8)-COUNTIFS(#REF!,"8სთ",$D24:$AH24,"&gt;"&amp;8)*8)</f>
        <v>#REF!</v>
      </c>
      <c r="AL24" s="9"/>
      <c r="AM24" s="7" t="e">
        <f>SUMIFS($D24:$AH24,#REF!,"დ")</f>
        <v>#REF!</v>
      </c>
      <c r="AN24" s="9"/>
    </row>
    <row r="25" spans="1:40" ht="20.25" customHeight="1" x14ac:dyDescent="0.25">
      <c r="A25" s="20"/>
      <c r="B25" s="2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8">
        <f t="shared" si="0"/>
        <v>0</v>
      </c>
      <c r="AJ25" s="8">
        <f t="shared" si="1"/>
        <v>0</v>
      </c>
      <c r="AK25" s="7" t="e">
        <f>IF(COUNTIF(#REF!,"8სთ")*8&gt;=SUMIFS($D25:$AH25,#REF!,"8სთ"),0,SUMIFS($D25:$AH25,#REF!,"8სთ",$D25:$AH25,"&gt;"&amp;8)-COUNTIFS(#REF!,"8სთ",$D25:$AH25,"&gt;"&amp;8)*8)</f>
        <v>#REF!</v>
      </c>
      <c r="AL25" s="9"/>
      <c r="AM25" s="7" t="e">
        <f>SUMIFS($D25:$AH25,#REF!,"დ")</f>
        <v>#REF!</v>
      </c>
      <c r="AN25" s="9"/>
    </row>
    <row r="26" spans="1:40" x14ac:dyDescent="0.25">
      <c r="A26" s="20"/>
      <c r="B26" s="2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8">
        <f t="shared" si="0"/>
        <v>0</v>
      </c>
      <c r="AJ26" s="8">
        <f t="shared" si="1"/>
        <v>0</v>
      </c>
      <c r="AK26" s="7" t="e">
        <f>IF(COUNTIF(#REF!,"8სთ")*8&gt;=SUMIFS($D26:$AH26,#REF!,"8სთ"),0,SUMIFS($D26:$AH26,#REF!,"8სთ",$D26:$AH26,"&gt;"&amp;8)-COUNTIFS(#REF!,"8სთ",$D26:$AH26,"&gt;"&amp;8)*8)</f>
        <v>#REF!</v>
      </c>
      <c r="AL26" s="9"/>
      <c r="AM26" s="7" t="e">
        <f>SUMIFS($D26:$AH26,#REF!,"დ")</f>
        <v>#REF!</v>
      </c>
      <c r="AN26" s="9"/>
    </row>
    <row r="27" spans="1:40" x14ac:dyDescent="0.25">
      <c r="A27" s="20"/>
      <c r="B27" s="2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8">
        <f t="shared" si="0"/>
        <v>0</v>
      </c>
      <c r="AJ27" s="8">
        <f t="shared" si="1"/>
        <v>0</v>
      </c>
      <c r="AK27" s="7" t="e">
        <f>IF(COUNTIF(#REF!,"8სთ")*8&gt;=SUMIFS($D27:$AH27,#REF!,"8სთ"),0,SUMIFS($D27:$AH27,#REF!,"8სთ",$D27:$AH27,"&gt;"&amp;8)-COUNTIFS(#REF!,"8სთ",$D27:$AH27,"&gt;"&amp;8)*8)</f>
        <v>#REF!</v>
      </c>
      <c r="AL27" s="9"/>
      <c r="AM27" s="7" t="e">
        <f>SUMIFS($D27:$AH27,#REF!,"დ")</f>
        <v>#REF!</v>
      </c>
      <c r="AN27" s="9"/>
    </row>
    <row r="28" spans="1:40" x14ac:dyDescent="0.25">
      <c r="A28" s="20"/>
      <c r="B28" s="2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/>
      <c r="AG28" s="10"/>
      <c r="AH28" s="10"/>
      <c r="AI28" s="8">
        <f t="shared" si="0"/>
        <v>0</v>
      </c>
      <c r="AJ28" s="8">
        <f t="shared" si="1"/>
        <v>0</v>
      </c>
      <c r="AK28" s="7" t="e">
        <f>IF(COUNTIF(#REF!,"8სთ")*8&gt;=SUMIFS($D28:$AH28,#REF!,"8სთ"),0,SUMIFS($D28:$AH28,#REF!,"8სთ",$D28:$AH28,"&gt;"&amp;8)-COUNTIFS(#REF!,"8სთ",$D28:$AH28,"&gt;"&amp;8)*8)</f>
        <v>#REF!</v>
      </c>
      <c r="AL28" s="9"/>
      <c r="AM28" s="7" t="e">
        <f>SUMIFS($D28:$AH28,#REF!,"დ")</f>
        <v>#REF!</v>
      </c>
      <c r="AN28" s="9"/>
    </row>
    <row r="29" spans="1:40" x14ac:dyDescent="0.25">
      <c r="A29" s="20"/>
      <c r="B29" s="2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6">
        <f t="shared" si="0"/>
        <v>0</v>
      </c>
      <c r="AJ29" s="6">
        <f t="shared" si="1"/>
        <v>0</v>
      </c>
      <c r="AK29" s="7" t="e">
        <f>IF(COUNTIF(#REF!,"8სთ")*8&gt;=SUMIFS($D29:$AH29,#REF!,"8სთ"),0,SUMIFS($D29:$AH29,#REF!,"8სთ",$D29:$AH29,"&gt;"&amp;8)-COUNTIFS(#REF!,"8სთ",$D29:$AH29,"&gt;"&amp;8)*8)</f>
        <v>#REF!</v>
      </c>
      <c r="AL29" s="9"/>
      <c r="AM29" s="7" t="e">
        <f>SUMIFS($D29:$AH29,#REF!,"დ")</f>
        <v>#REF!</v>
      </c>
      <c r="AN29" s="9"/>
    </row>
    <row r="30" spans="1:40" x14ac:dyDescent="0.25">
      <c r="A30" s="20"/>
      <c r="B30" s="2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8">
        <f t="shared" si="0"/>
        <v>0</v>
      </c>
      <c r="AJ30" s="8">
        <f t="shared" si="1"/>
        <v>0</v>
      </c>
      <c r="AK30" s="7" t="e">
        <f>IF(COUNTIF(#REF!,"8სთ")*8&gt;=SUMIFS($D30:$AH30,#REF!,"8სთ"),0,SUMIFS($D30:$AH30,#REF!,"8სთ",$D30:$AH30,"&gt;"&amp;8)-COUNTIFS(#REF!,"8სთ",$D30:$AH30,"&gt;"&amp;8)*8)</f>
        <v>#REF!</v>
      </c>
      <c r="AL30" s="9"/>
      <c r="AM30" s="7" t="e">
        <f>SUMIFS($D30:$AH30,#REF!,"დ")</f>
        <v>#REF!</v>
      </c>
      <c r="AN30" s="9"/>
    </row>
    <row r="31" spans="1:40" x14ac:dyDescent="0.25">
      <c r="A31" s="20"/>
      <c r="B31" s="21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/>
      <c r="AG31" s="10"/>
      <c r="AH31" s="10"/>
      <c r="AI31" s="8">
        <f t="shared" si="0"/>
        <v>0</v>
      </c>
      <c r="AJ31" s="8">
        <f t="shared" si="1"/>
        <v>0</v>
      </c>
      <c r="AK31" s="7" t="e">
        <f>IF(COUNTIF(#REF!,"8სთ")*8&gt;=SUMIFS($D31:$AH31,#REF!,"8სთ"),0,SUMIFS($D31:$AH31,#REF!,"8სთ",$D31:$AH31,"&gt;"&amp;8)-COUNTIFS(#REF!,"8სთ",$D31:$AH31,"&gt;"&amp;8)*8)</f>
        <v>#REF!</v>
      </c>
      <c r="AL31" s="9"/>
      <c r="AM31" s="7" t="e">
        <f>SUMIFS($D31:$AH31,#REF!,"დ")</f>
        <v>#REF!</v>
      </c>
      <c r="AN31" s="9"/>
    </row>
    <row r="32" spans="1:40" x14ac:dyDescent="0.25">
      <c r="A32" s="20"/>
      <c r="B32" s="21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8">
        <f t="shared" si="0"/>
        <v>0</v>
      </c>
      <c r="AJ32" s="8">
        <f t="shared" si="1"/>
        <v>0</v>
      </c>
      <c r="AK32" s="7" t="e">
        <f>IF(COUNTIF(#REF!,"8სთ")*8&gt;=SUMIFS($D32:$AH32,#REF!,"8სთ"),0,SUMIFS($D32:$AH32,#REF!,"8სთ",$D32:$AH32,"&gt;"&amp;8)-COUNTIFS(#REF!,"8სთ",$D32:$AH32,"&gt;"&amp;8)*8)</f>
        <v>#REF!</v>
      </c>
      <c r="AL32" s="9"/>
      <c r="AM32" s="7" t="e">
        <f>SUMIFS($D32:$AH32,#REF!,"დ")</f>
        <v>#REF!</v>
      </c>
      <c r="AN32" s="9"/>
    </row>
    <row r="33" spans="1:40" x14ac:dyDescent="0.25">
      <c r="A33" s="20"/>
      <c r="B33" s="21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8">
        <f t="shared" si="0"/>
        <v>0</v>
      </c>
      <c r="AJ33" s="8">
        <f t="shared" si="1"/>
        <v>0</v>
      </c>
      <c r="AK33" s="7" t="e">
        <f>IF(COUNTIF(#REF!,"8სთ")*8&gt;=SUMIFS($D33:$AH33,#REF!,"8სთ"),0,SUMIFS($D33:$AH33,#REF!,"8სთ",$D33:$AH33,"&gt;"&amp;8)-COUNTIFS(#REF!,"8სთ",$D33:$AH33,"&gt;"&amp;8)*8)</f>
        <v>#REF!</v>
      </c>
      <c r="AL33" s="9"/>
      <c r="AM33" s="7" t="e">
        <f>SUMIFS($D33:$AH33,#REF!,"დ")</f>
        <v>#REF!</v>
      </c>
      <c r="AN33" s="9"/>
    </row>
    <row r="34" spans="1:40" x14ac:dyDescent="0.25">
      <c r="A34" s="20"/>
      <c r="B34" s="2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8">
        <f t="shared" si="0"/>
        <v>0</v>
      </c>
      <c r="AJ34" s="8">
        <f t="shared" si="1"/>
        <v>0</v>
      </c>
      <c r="AK34" s="7" t="e">
        <f>IF(COUNTIF(#REF!,"8სთ")*8&gt;=SUMIFS($D34:$AH34,#REF!,"8სთ"),0,SUMIFS($D34:$AH34,#REF!,"8სთ",$D34:$AH34,"&gt;"&amp;8)-COUNTIFS(#REF!,"8სთ",$D34:$AH34,"&gt;"&amp;8)*8)</f>
        <v>#REF!</v>
      </c>
      <c r="AL34" s="9"/>
      <c r="AM34" s="7" t="e">
        <f>SUMIFS($D34:$AH34,#REF!,"დ")</f>
        <v>#REF!</v>
      </c>
      <c r="AN34" s="9"/>
    </row>
    <row r="35" spans="1:40" x14ac:dyDescent="0.25">
      <c r="A35" s="20"/>
      <c r="B35" s="2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8">
        <f t="shared" si="0"/>
        <v>0</v>
      </c>
      <c r="AJ35" s="8">
        <f t="shared" si="1"/>
        <v>0</v>
      </c>
      <c r="AK35" s="7" t="e">
        <f>IF(COUNTIF(#REF!,"8სთ")*8&gt;=SUMIFS($D35:$AH35,#REF!,"8სთ"),0,SUMIFS($D35:$AH35,#REF!,"8სთ",$D35:$AH35,"&gt;"&amp;8)-COUNTIFS(#REF!,"8სთ",$D35:$AH35,"&gt;"&amp;8)*8)</f>
        <v>#REF!</v>
      </c>
      <c r="AL35" s="9"/>
      <c r="AM35" s="7" t="e">
        <f>SUMIFS($D35:$AH35,#REF!,"დ")</f>
        <v>#REF!</v>
      </c>
      <c r="AN35" s="9"/>
    </row>
    <row r="36" spans="1:40" x14ac:dyDescent="0.25">
      <c r="A36" s="20"/>
      <c r="B36" s="21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8">
        <f t="shared" si="0"/>
        <v>0</v>
      </c>
      <c r="AJ36" s="8">
        <f t="shared" si="1"/>
        <v>0</v>
      </c>
      <c r="AK36" s="7" t="e">
        <f>IF(COUNTIF(#REF!,"8სთ")*8&gt;=SUMIFS($D36:$AH36,#REF!,"8სთ"),0,SUMIFS($D36:$AH36,#REF!,"8სთ",$D36:$AH36,"&gt;"&amp;8)-COUNTIFS(#REF!,"8სთ",$D36:$AH36,"&gt;"&amp;8)*8)</f>
        <v>#REF!</v>
      </c>
      <c r="AL36" s="9"/>
      <c r="AM36" s="7" t="e">
        <f>SUMIFS($D36:$AH36,#REF!,"დ")</f>
        <v>#REF!</v>
      </c>
      <c r="AN36" s="9"/>
    </row>
    <row r="37" spans="1:40" x14ac:dyDescent="0.25">
      <c r="A37" s="20"/>
      <c r="B37" s="2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8">
        <f t="shared" si="0"/>
        <v>0</v>
      </c>
      <c r="AJ37" s="8">
        <f t="shared" si="1"/>
        <v>0</v>
      </c>
      <c r="AK37" s="7" t="e">
        <f>IF(COUNTIF(#REF!,"8სთ")*8&gt;=SUMIFS($D37:$AH37,#REF!,"8სთ"),0,SUMIFS($D37:$AH37,#REF!,"8სთ",$D37:$AH37,"&gt;"&amp;8)-COUNTIFS(#REF!,"8სთ",$D37:$AH37,"&gt;"&amp;8)*8)</f>
        <v>#REF!</v>
      </c>
      <c r="AL37" s="9"/>
      <c r="AM37" s="7" t="e">
        <f>SUMIFS($D37:$AH37,#REF!,"დ")</f>
        <v>#REF!</v>
      </c>
      <c r="AN37" s="9"/>
    </row>
    <row r="38" spans="1:40" x14ac:dyDescent="0.25">
      <c r="A38" s="20"/>
      <c r="B38" s="2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8">
        <f t="shared" si="0"/>
        <v>0</v>
      </c>
      <c r="AJ38" s="8">
        <f t="shared" si="1"/>
        <v>0</v>
      </c>
      <c r="AK38" s="7" t="e">
        <f>IF(COUNTIF(#REF!,"8სთ")*8&gt;=SUMIFS($D38:$AH38,#REF!,"8სთ"),0,SUMIFS($D38:$AH38,#REF!,"8სთ",$D38:$AH38,"&gt;"&amp;8)-COUNTIFS(#REF!,"8სთ",$D38:$AH38,"&gt;"&amp;8)*8)</f>
        <v>#REF!</v>
      </c>
      <c r="AL38" s="9"/>
      <c r="AM38" s="7" t="e">
        <f>SUMIFS($D38:$AH38,#REF!,"დ")</f>
        <v>#REF!</v>
      </c>
      <c r="AN38" s="9"/>
    </row>
    <row r="39" spans="1:40" x14ac:dyDescent="0.25">
      <c r="A39" s="20"/>
      <c r="B39" s="2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0"/>
      <c r="AH39" s="10"/>
      <c r="AI39" s="8">
        <f t="shared" si="0"/>
        <v>0</v>
      </c>
      <c r="AJ39" s="8">
        <f t="shared" si="1"/>
        <v>0</v>
      </c>
      <c r="AK39" s="7" t="e">
        <f>IF(COUNTIF(#REF!,"8სთ")*8&gt;=SUMIFS($D39:$AH39,#REF!,"8სთ"),0,SUMIFS($D39:$AH39,#REF!,"8სთ",$D39:$AH39,"&gt;"&amp;8)-COUNTIFS(#REF!,"8სთ",$D39:$AH39,"&gt;"&amp;8)*8)</f>
        <v>#REF!</v>
      </c>
      <c r="AL39" s="9"/>
      <c r="AM39" s="7" t="e">
        <f>SUMIFS($D39:$AH39,#REF!,"დ")</f>
        <v>#REF!</v>
      </c>
      <c r="AN39" s="9"/>
    </row>
    <row r="40" spans="1:40" x14ac:dyDescent="0.25">
      <c r="A40" s="20"/>
      <c r="B40" s="2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6">
        <f t="shared" si="0"/>
        <v>0</v>
      </c>
      <c r="AJ40" s="6">
        <f t="shared" si="1"/>
        <v>0</v>
      </c>
      <c r="AK40" s="7" t="e">
        <f>IF(COUNTIF(#REF!,"8სთ")*8&gt;=SUMIFS($D40:$AH40,#REF!,"8სთ"),0,SUMIFS($D40:$AH40,#REF!,"8სთ",$D40:$AH40,"&gt;"&amp;8)-COUNTIFS(#REF!,"8სთ",$D40:$AH40,"&gt;"&amp;8)*8)</f>
        <v>#REF!</v>
      </c>
      <c r="AL40" s="9"/>
      <c r="AM40" s="7" t="e">
        <f>SUMIFS($D40:$AH40,#REF!,"დ")</f>
        <v>#REF!</v>
      </c>
      <c r="AN40" s="9"/>
    </row>
    <row r="41" spans="1:40" x14ac:dyDescent="0.25">
      <c r="A41" s="20"/>
      <c r="B41" s="2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8">
        <f t="shared" si="0"/>
        <v>0</v>
      </c>
      <c r="AJ41" s="8">
        <f t="shared" si="1"/>
        <v>0</v>
      </c>
      <c r="AK41" s="7" t="e">
        <f>IF(COUNTIF(#REF!,"8სთ")*8&gt;=SUMIFS($D41:$AH41,#REF!,"8სთ"),0,SUMIFS($D41:$AH41,#REF!,"8სთ",$D41:$AH41,"&gt;"&amp;8)-COUNTIFS(#REF!,"8სთ",$D41:$AH41,"&gt;"&amp;8)*8)</f>
        <v>#REF!</v>
      </c>
      <c r="AL41" s="9"/>
      <c r="AM41" s="7" t="e">
        <f>SUMIFS($D41:$AH41,#REF!,"დ")</f>
        <v>#REF!</v>
      </c>
      <c r="AN41" s="9"/>
    </row>
    <row r="42" spans="1:40" x14ac:dyDescent="0.25">
      <c r="A42" s="20"/>
      <c r="B42" s="2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0"/>
      <c r="AH42" s="10"/>
      <c r="AI42" s="8">
        <f t="shared" si="0"/>
        <v>0</v>
      </c>
      <c r="AJ42" s="8">
        <f t="shared" si="1"/>
        <v>0</v>
      </c>
      <c r="AK42" s="7" t="e">
        <f>IF(COUNTIF(#REF!,"8სთ")*8&gt;=SUMIFS($D42:$AH42,#REF!,"8სთ"),0,SUMIFS($D42:$AH42,#REF!,"8სთ",$D42:$AH42,"&gt;"&amp;8)-COUNTIFS(#REF!,"8სთ",$D42:$AH42,"&gt;"&amp;8)*8)</f>
        <v>#REF!</v>
      </c>
      <c r="AL42" s="9"/>
      <c r="AM42" s="7" t="e">
        <f>SUMIFS($D42:$AH42,#REF!,"დ")</f>
        <v>#REF!</v>
      </c>
      <c r="AN42" s="9"/>
    </row>
    <row r="43" spans="1:40" x14ac:dyDescent="0.25">
      <c r="A43" s="20"/>
      <c r="B43" s="2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8">
        <f t="shared" si="0"/>
        <v>0</v>
      </c>
      <c r="AJ43" s="8">
        <f t="shared" si="1"/>
        <v>0</v>
      </c>
      <c r="AK43" s="7" t="e">
        <f>IF(COUNTIF(#REF!,"8სთ")*8&gt;=SUMIFS($D43:$AH43,#REF!,"8სთ"),0,SUMIFS($D43:$AH43,#REF!,"8სთ",$D43:$AH43,"&gt;"&amp;8)-COUNTIFS(#REF!,"8სთ",$D43:$AH43,"&gt;"&amp;8)*8)</f>
        <v>#REF!</v>
      </c>
      <c r="AL43" s="9"/>
      <c r="AM43" s="7" t="e">
        <f>SUMIFS($D43:$AH43,#REF!,"დ")</f>
        <v>#REF!</v>
      </c>
      <c r="AN43" s="9"/>
    </row>
    <row r="44" spans="1:40" x14ac:dyDescent="0.25">
      <c r="A44" s="20"/>
      <c r="B44" s="2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8">
        <f t="shared" si="0"/>
        <v>0</v>
      </c>
      <c r="AJ44" s="8">
        <f t="shared" si="1"/>
        <v>0</v>
      </c>
      <c r="AK44" s="7" t="e">
        <f>IF(COUNTIF(#REF!,"8სთ")*8&gt;=SUMIFS($D44:$AH44,#REF!,"8სთ"),0,SUMIFS($D44:$AH44,#REF!,"8სთ",$D44:$AH44,"&gt;"&amp;8)-COUNTIFS(#REF!,"8სთ",$D44:$AH44,"&gt;"&amp;8)*8)</f>
        <v>#REF!</v>
      </c>
      <c r="AL44" s="9"/>
      <c r="AM44" s="7" t="e">
        <f>SUMIFS($D44:$AH44,#REF!,"დ")</f>
        <v>#REF!</v>
      </c>
      <c r="AN44" s="9"/>
    </row>
    <row r="45" spans="1:40" x14ac:dyDescent="0.25">
      <c r="A45" s="20"/>
      <c r="B45" s="2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8">
        <f t="shared" si="0"/>
        <v>0</v>
      </c>
      <c r="AJ45" s="8">
        <f t="shared" si="1"/>
        <v>0</v>
      </c>
      <c r="AK45" s="7" t="e">
        <f>IF(COUNTIF(#REF!,"8სთ")*8&gt;=SUMIFS($D45:$AH45,#REF!,"8სთ"),0,SUMIFS($D45:$AH45,#REF!,"8სთ",$D45:$AH45,"&gt;"&amp;8)-COUNTIFS(#REF!,"8სთ",$D45:$AH45,"&gt;"&amp;8)*8)</f>
        <v>#REF!</v>
      </c>
      <c r="AL45" s="9"/>
      <c r="AM45" s="7" t="e">
        <f>SUMIFS($D45:$AH45,#REF!,"დ")</f>
        <v>#REF!</v>
      </c>
      <c r="AN45" s="9"/>
    </row>
    <row r="48" spans="1:40" ht="33" customHeight="1" x14ac:dyDescent="0.25">
      <c r="A48" s="30" t="s">
        <v>14</v>
      </c>
      <c r="B48" s="31"/>
      <c r="C48" s="31"/>
      <c r="D48" s="34"/>
      <c r="E48" s="34"/>
      <c r="F48" s="34"/>
      <c r="G48" s="34"/>
      <c r="I48" s="35"/>
      <c r="J48" s="35"/>
    </row>
    <row r="49" spans="1:21" ht="21" customHeight="1" x14ac:dyDescent="0.25">
      <c r="A49" s="32"/>
      <c r="B49" s="33"/>
      <c r="C49" s="33"/>
      <c r="D49" s="36" t="s">
        <v>23</v>
      </c>
      <c r="E49" s="36"/>
      <c r="F49" s="36"/>
      <c r="G49" s="36"/>
      <c r="I49" s="36" t="s">
        <v>15</v>
      </c>
      <c r="J49" s="36"/>
    </row>
    <row r="50" spans="1:21" ht="21" customHeight="1" x14ac:dyDescent="0.25">
      <c r="A50" s="14"/>
      <c r="B50" s="15"/>
      <c r="C50" s="15"/>
      <c r="D50" s="16"/>
      <c r="E50" s="16"/>
      <c r="F50" s="16"/>
      <c r="G50" s="16"/>
      <c r="I50" s="16"/>
      <c r="J50" s="16"/>
    </row>
    <row r="51" spans="1:21" ht="42" customHeight="1" x14ac:dyDescent="0.25">
      <c r="A51" s="30" t="s">
        <v>35</v>
      </c>
      <c r="B51" s="31"/>
      <c r="C51" s="31"/>
      <c r="D51" s="34"/>
      <c r="E51" s="34"/>
      <c r="F51" s="34"/>
      <c r="G51" s="34"/>
      <c r="I51" s="35"/>
      <c r="J51" s="35"/>
    </row>
    <row r="52" spans="1:21" x14ac:dyDescent="0.25">
      <c r="A52" s="32"/>
      <c r="B52" s="33"/>
      <c r="C52" s="33"/>
      <c r="D52" s="36" t="s">
        <v>23</v>
      </c>
      <c r="E52" s="36"/>
      <c r="F52" s="36"/>
      <c r="G52" s="36"/>
      <c r="I52" s="36" t="s">
        <v>15</v>
      </c>
      <c r="J52" s="36"/>
      <c r="K52" s="16"/>
      <c r="M52" s="17"/>
    </row>
    <row r="53" spans="1:21" x14ac:dyDescent="0.25">
      <c r="A53" s="16"/>
      <c r="B53" s="16"/>
      <c r="C53" s="16"/>
      <c r="D53" s="16"/>
      <c r="E53" s="16"/>
      <c r="F53" s="16"/>
      <c r="G53" s="18"/>
      <c r="H53" s="16"/>
      <c r="I53" s="16"/>
      <c r="J53" s="16"/>
      <c r="K53" s="16"/>
      <c r="L53" s="16"/>
      <c r="M53" s="18"/>
      <c r="N53" s="16"/>
      <c r="O53" s="18"/>
      <c r="P53" s="16"/>
      <c r="Q53" s="18"/>
      <c r="R53" s="18"/>
    </row>
    <row r="55" spans="1:21" x14ac:dyDescent="0.25">
      <c r="A55" s="37" t="s">
        <v>24</v>
      </c>
      <c r="B55" s="38"/>
      <c r="U55" s="11" t="s">
        <v>25</v>
      </c>
    </row>
    <row r="56" spans="1:21" ht="48.75" customHeight="1" x14ac:dyDescent="0.25">
      <c r="A56" s="19" t="s">
        <v>22</v>
      </c>
      <c r="B56" s="5" t="s">
        <v>32</v>
      </c>
    </row>
    <row r="57" spans="1:21" ht="37.5" customHeight="1" x14ac:dyDescent="0.25">
      <c r="A57" s="19" t="s">
        <v>27</v>
      </c>
      <c r="B57" s="5" t="s">
        <v>34</v>
      </c>
    </row>
    <row r="58" spans="1:21" x14ac:dyDescent="0.25">
      <c r="A58" s="19" t="s">
        <v>17</v>
      </c>
      <c r="B58" s="5" t="s">
        <v>18</v>
      </c>
    </row>
    <row r="59" spans="1:21" ht="25.5" x14ac:dyDescent="0.25">
      <c r="A59" s="19" t="s">
        <v>28</v>
      </c>
      <c r="B59" s="5" t="s">
        <v>30</v>
      </c>
    </row>
    <row r="60" spans="1:21" ht="25.5" x14ac:dyDescent="0.25">
      <c r="A60" s="19" t="s">
        <v>29</v>
      </c>
      <c r="B60" s="5" t="s">
        <v>31</v>
      </c>
    </row>
    <row r="61" spans="1:21" x14ac:dyDescent="0.25">
      <c r="A61" s="19" t="s">
        <v>12</v>
      </c>
      <c r="B61" s="5" t="s">
        <v>19</v>
      </c>
    </row>
    <row r="62" spans="1:21" x14ac:dyDescent="0.25">
      <c r="A62" s="19" t="s">
        <v>21</v>
      </c>
      <c r="B62" s="5" t="s">
        <v>20</v>
      </c>
    </row>
  </sheetData>
  <sheetProtection formatCells="0" formatColumns="0" formatRows="0" insertRows="0" deleteRows="0" sort="0" autoFilter="0"/>
  <mergeCells count="69">
    <mergeCell ref="A1:AN1"/>
    <mergeCell ref="A3:C3"/>
    <mergeCell ref="D3:AN3"/>
    <mergeCell ref="A4:C4"/>
    <mergeCell ref="D4:AN4"/>
    <mergeCell ref="D2:AN2"/>
    <mergeCell ref="A5:C5"/>
    <mergeCell ref="D5:AN5"/>
    <mergeCell ref="A6:C6"/>
    <mergeCell ref="D6:E6"/>
    <mergeCell ref="F6:AN7"/>
    <mergeCell ref="A7:C7"/>
    <mergeCell ref="V11:V14"/>
    <mergeCell ref="K11:K14"/>
    <mergeCell ref="A8:AN9"/>
    <mergeCell ref="A10:A14"/>
    <mergeCell ref="B10:B14"/>
    <mergeCell ref="C10:C14"/>
    <mergeCell ref="D10:AH10"/>
    <mergeCell ref="AI10:AN10"/>
    <mergeCell ref="D11:D14"/>
    <mergeCell ref="E11:E14"/>
    <mergeCell ref="F11:F14"/>
    <mergeCell ref="G11:G14"/>
    <mergeCell ref="H11:H14"/>
    <mergeCell ref="I11:I14"/>
    <mergeCell ref="J11:J14"/>
    <mergeCell ref="Q11:Q14"/>
    <mergeCell ref="R11:R14"/>
    <mergeCell ref="S11:S14"/>
    <mergeCell ref="T11:T14"/>
    <mergeCell ref="U11:U14"/>
    <mergeCell ref="L11:L14"/>
    <mergeCell ref="M11:M14"/>
    <mergeCell ref="N11:N14"/>
    <mergeCell ref="O11:O14"/>
    <mergeCell ref="P11:P14"/>
    <mergeCell ref="AE11:AE14"/>
    <mergeCell ref="AF11:AF14"/>
    <mergeCell ref="AG11:AG14"/>
    <mergeCell ref="AH11:AH14"/>
    <mergeCell ref="W11:W14"/>
    <mergeCell ref="A55:B55"/>
    <mergeCell ref="AJ11:AN11"/>
    <mergeCell ref="AJ12:AJ14"/>
    <mergeCell ref="AK12:AN12"/>
    <mergeCell ref="AK13:AK14"/>
    <mergeCell ref="AL13:AL14"/>
    <mergeCell ref="AM13:AM14"/>
    <mergeCell ref="AN13:AN14"/>
    <mergeCell ref="AI11:AI14"/>
    <mergeCell ref="X11:X14"/>
    <mergeCell ref="Y11:Y14"/>
    <mergeCell ref="Z11:Z14"/>
    <mergeCell ref="AA11:AA14"/>
    <mergeCell ref="AB11:AB14"/>
    <mergeCell ref="AC11:AC14"/>
    <mergeCell ref="AD11:AD14"/>
    <mergeCell ref="A51:C52"/>
    <mergeCell ref="D51:G51"/>
    <mergeCell ref="I51:J51"/>
    <mergeCell ref="D52:G52"/>
    <mergeCell ref="I52:J52"/>
    <mergeCell ref="D15:AH15"/>
    <mergeCell ref="A48:C49"/>
    <mergeCell ref="D48:G48"/>
    <mergeCell ref="I48:J48"/>
    <mergeCell ref="D49:G49"/>
    <mergeCell ref="I49:J49"/>
  </mergeCells>
  <conditionalFormatting sqref="AK16:AK45">
    <cfRule type="cellIs" dxfId="2" priority="10" operator="greaterThan">
      <formula>0</formula>
    </cfRule>
    <cfRule type="expression" dxfId="1" priority="11">
      <formula>"C17&gt;0"</formula>
    </cfRule>
  </conditionalFormatting>
  <conditionalFormatting sqref="AM16:AM45">
    <cfRule type="cellIs" dxfId="0" priority="9" operator="greaterThan">
      <formula>0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scale="23" fitToHeight="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7" id="{6FD02129-50F7-4E96-8B51-7CC3D3AA460A}">
            <xm:f>IF(D$11&lt;&gt;"",IF(AND(WEEKDAY(D$11,2)&lt;6,IFERROR(D$11&lt;&gt;VLOOKUP(D$11,LIST!$A$1:$A$31,1,FALSE),TRUE)),FALSE,TRUE),"")</xm:f>
            <x14:dxf>
              <fill>
                <patternFill>
                  <bgColor theme="5" tint="0.59996337778862885"/>
                </patternFill>
              </fill>
            </x14:dxf>
          </x14:cfRule>
          <xm:sqref>D16:AH45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53EC6C3-381D-49EE-96BE-12A1DCF25BAD}">
          <x14:formula1>
            <xm:f>LIST!$C$2:$C$13</xm:f>
          </x14:formula1>
          <xm:sqref>D6:E6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688A-0151-4ABC-AE62-1F6BE7B2D32F}">
  <sheetPr>
    <tabColor theme="5" tint="0.39997558519241921"/>
  </sheetPr>
  <dimension ref="A1:J18"/>
  <sheetViews>
    <sheetView showGridLines="0" workbookViewId="0">
      <selection activeCell="E23" sqref="E23"/>
    </sheetView>
  </sheetViews>
  <sheetFormatPr defaultRowHeight="15" x14ac:dyDescent="0.25"/>
  <cols>
    <col min="1" max="1" width="20.375" style="1" bestFit="1" customWidth="1"/>
    <col min="3" max="3" width="12" customWidth="1"/>
    <col min="4" max="4" width="14.625" bestFit="1" customWidth="1"/>
    <col min="5" max="5" width="12.875" bestFit="1" customWidth="1"/>
  </cols>
  <sheetData>
    <row r="1" spans="1:10" x14ac:dyDescent="0.25">
      <c r="A1" s="22" t="s">
        <v>37</v>
      </c>
      <c r="B1" s="23"/>
      <c r="C1" s="22" t="s">
        <v>39</v>
      </c>
      <c r="D1" s="22" t="s">
        <v>52</v>
      </c>
      <c r="E1" s="22" t="s">
        <v>53</v>
      </c>
      <c r="F1" s="23"/>
      <c r="G1" s="22" t="s">
        <v>54</v>
      </c>
      <c r="H1" s="24">
        <v>2025</v>
      </c>
      <c r="I1" s="23"/>
      <c r="J1" s="23"/>
    </row>
    <row r="2" spans="1:10" x14ac:dyDescent="0.25">
      <c r="A2" s="2">
        <v>45658</v>
      </c>
      <c r="C2" s="3" t="s">
        <v>40</v>
      </c>
      <c r="D2" s="4">
        <f>DATE($H$1,1,1)</f>
        <v>45658</v>
      </c>
      <c r="E2" s="4">
        <f>EOMONTH(D2,0)</f>
        <v>45688</v>
      </c>
    </row>
    <row r="3" spans="1:10" x14ac:dyDescent="0.25">
      <c r="A3" s="2">
        <v>45659</v>
      </c>
      <c r="C3" s="3" t="s">
        <v>41</v>
      </c>
      <c r="D3" s="4">
        <f>DATE($H$1,2,1)</f>
        <v>45689</v>
      </c>
      <c r="E3" s="4">
        <f t="shared" ref="E3:E13" si="0">EOMONTH(D3,0)</f>
        <v>45716</v>
      </c>
    </row>
    <row r="4" spans="1:10" x14ac:dyDescent="0.25">
      <c r="A4" s="2">
        <v>45664</v>
      </c>
      <c r="C4" s="3" t="s">
        <v>42</v>
      </c>
      <c r="D4" s="4">
        <f>DATE($H$1,3,1)</f>
        <v>45717</v>
      </c>
      <c r="E4" s="4">
        <f t="shared" si="0"/>
        <v>45747</v>
      </c>
    </row>
    <row r="5" spans="1:10" x14ac:dyDescent="0.25">
      <c r="A5" s="2">
        <v>45676</v>
      </c>
      <c r="C5" s="3" t="s">
        <v>43</v>
      </c>
      <c r="D5" s="4">
        <f>DATE($H$1,4,1)</f>
        <v>45748</v>
      </c>
      <c r="E5" s="4">
        <f t="shared" si="0"/>
        <v>45777</v>
      </c>
    </row>
    <row r="6" spans="1:10" x14ac:dyDescent="0.25">
      <c r="A6" s="2">
        <v>45719</v>
      </c>
      <c r="C6" s="3" t="s">
        <v>44</v>
      </c>
      <c r="D6" s="4">
        <f>DATE($H$1,5,1)</f>
        <v>45778</v>
      </c>
      <c r="E6" s="4">
        <f t="shared" si="0"/>
        <v>45808</v>
      </c>
    </row>
    <row r="7" spans="1:10" x14ac:dyDescent="0.25">
      <c r="A7" s="2">
        <v>45724</v>
      </c>
      <c r="C7" s="3" t="s">
        <v>45</v>
      </c>
      <c r="D7" s="4">
        <f>DATE($H$1,6,1)</f>
        <v>45809</v>
      </c>
      <c r="E7" s="4">
        <f t="shared" si="0"/>
        <v>45838</v>
      </c>
    </row>
    <row r="8" spans="1:10" x14ac:dyDescent="0.25">
      <c r="A8" s="2">
        <v>45756</v>
      </c>
      <c r="C8" s="3" t="s">
        <v>46</v>
      </c>
      <c r="D8" s="4">
        <f>DATE($H$1,7,1)</f>
        <v>45839</v>
      </c>
      <c r="E8" s="4">
        <f>EOMONTH(D8,0)</f>
        <v>45869</v>
      </c>
    </row>
    <row r="9" spans="1:10" x14ac:dyDescent="0.25">
      <c r="A9" s="2">
        <v>45765</v>
      </c>
      <c r="C9" s="3" t="s">
        <v>47</v>
      </c>
      <c r="D9" s="4">
        <f>DATE($H$1,8,1)</f>
        <v>45870</v>
      </c>
      <c r="E9" s="4">
        <f t="shared" si="0"/>
        <v>45900</v>
      </c>
    </row>
    <row r="10" spans="1:10" x14ac:dyDescent="0.25">
      <c r="A10" s="2">
        <v>45766</v>
      </c>
      <c r="C10" s="3" t="s">
        <v>48</v>
      </c>
      <c r="D10" s="4">
        <f>DATE($H$1,9,1)</f>
        <v>45901</v>
      </c>
      <c r="E10" s="4">
        <f t="shared" si="0"/>
        <v>45930</v>
      </c>
    </row>
    <row r="11" spans="1:10" x14ac:dyDescent="0.25">
      <c r="A11" s="2">
        <v>45767</v>
      </c>
      <c r="C11" s="3" t="s">
        <v>49</v>
      </c>
      <c r="D11" s="4">
        <f>DATE($H$1,10,1)</f>
        <v>45931</v>
      </c>
      <c r="E11" s="4">
        <f t="shared" si="0"/>
        <v>45961</v>
      </c>
    </row>
    <row r="12" spans="1:10" x14ac:dyDescent="0.25">
      <c r="A12" s="2">
        <v>45768</v>
      </c>
      <c r="C12" s="3" t="s">
        <v>50</v>
      </c>
      <c r="D12" s="4">
        <f>DATE($H$1,11,1)</f>
        <v>45962</v>
      </c>
      <c r="E12" s="4">
        <f t="shared" si="0"/>
        <v>45991</v>
      </c>
    </row>
    <row r="13" spans="1:10" x14ac:dyDescent="0.25">
      <c r="A13" s="2">
        <v>45786</v>
      </c>
      <c r="C13" s="3" t="s">
        <v>51</v>
      </c>
      <c r="D13" s="4">
        <f>DATE($H$1,12,1)</f>
        <v>45992</v>
      </c>
      <c r="E13" s="4">
        <f t="shared" si="0"/>
        <v>46022</v>
      </c>
    </row>
    <row r="14" spans="1:10" x14ac:dyDescent="0.25">
      <c r="A14" s="2">
        <v>45789</v>
      </c>
    </row>
    <row r="15" spans="1:10" x14ac:dyDescent="0.25">
      <c r="A15" s="2">
        <v>45803</v>
      </c>
    </row>
    <row r="16" spans="1:10" x14ac:dyDescent="0.25">
      <c r="A16" s="2">
        <v>45897</v>
      </c>
    </row>
    <row r="17" spans="1:1" x14ac:dyDescent="0.25">
      <c r="A17" s="2">
        <v>45944</v>
      </c>
    </row>
    <row r="18" spans="1:1" x14ac:dyDescent="0.25">
      <c r="A18" s="2">
        <v>45984</v>
      </c>
    </row>
  </sheetData>
  <sheetProtection algorithmName="SHA-512" hashValue="CmSvSdftFOKLS4maksBfPnyqQkum8UHuUXzzPC5Wddbi9GqL5XH3pX54eUZb5BJN26fHz2aPE3x3oTXUfKTFqA==" saltValue="+JwnFgWIAG/zUf0udpttG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თვე</vt:lpstr>
      <vt:lpstr>LIST</vt:lpstr>
      <vt:lpstr>თვე!Print_Area</vt:lpstr>
      <vt:lpstr>თვე!Print_Titles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2025-01-28T11:28:35Z</dcterms:modified>
</cp:coreProperties>
</file>