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en_skoroszyt" defaultThemeVersion="202300"/>
  <mc:AlternateContent xmlns:mc="http://schemas.openxmlformats.org/markup-compatibility/2006">
    <mc:Choice Requires="x15">
      <x15ac:absPath xmlns:x15ac="http://schemas.microsoft.com/office/spreadsheetml/2010/11/ac" url="C:\Users\Dawid\Desktop\Magisterka\plc_io_module\"/>
    </mc:Choice>
  </mc:AlternateContent>
  <xr:revisionPtr revIDLastSave="0" documentId="13_ncr:1_{BDCEBC24-6CDC-4CCC-9E38-E71DA428FD29}" xr6:coauthVersionLast="47" xr6:coauthVersionMax="47" xr10:uidLastSave="{00000000-0000-0000-0000-000000000000}"/>
  <bookViews>
    <workbookView xWindow="-120" yWindow="-120" windowWidth="29040" windowHeight="15840" activeTab="2" xr2:uid="{406B53CB-2A00-4076-A6CD-2AC68D93C14B}"/>
  </bookViews>
  <sheets>
    <sheet name="signal_diodes" sheetId="1" r:id="rId1"/>
    <sheet name="wejscia_D-A" sheetId="4" r:id="rId2"/>
    <sheet name="Wyjścia_D" sheetId="7" r:id="rId3"/>
    <sheet name="Arkusz2" sheetId="8" r:id="rId4"/>
    <sheet name="Rozmiary rezysorow i moce" sheetId="3" r:id="rId5"/>
    <sheet name="Typoszere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6" i="8" l="1"/>
  <c r="R5" i="8"/>
  <c r="U5" i="8" s="1"/>
  <c r="R8" i="8" s="1"/>
  <c r="R14" i="8" s="1"/>
  <c r="R4" i="8"/>
  <c r="R3" i="8"/>
  <c r="U21" i="7"/>
  <c r="U20" i="7"/>
  <c r="O29" i="7"/>
  <c r="O30" i="7"/>
  <c r="U19" i="7"/>
  <c r="U18" i="7"/>
  <c r="U17" i="7"/>
  <c r="O18" i="7"/>
  <c r="T19" i="7" s="1"/>
  <c r="V19" i="7" s="1"/>
  <c r="V22" i="7"/>
  <c r="R23" i="7"/>
  <c r="O17" i="7"/>
  <c r="O5" i="7"/>
  <c r="O8" i="7" s="1"/>
  <c r="T17" i="7" s="1"/>
  <c r="V17" i="7" s="1"/>
  <c r="O24" i="7"/>
  <c r="T21" i="7" s="1"/>
  <c r="O6" i="7"/>
  <c r="O9" i="7" s="1"/>
  <c r="N24" i="4"/>
  <c r="K20" i="4"/>
  <c r="P24" i="4" s="1"/>
  <c r="N4" i="4"/>
  <c r="N7" i="4" s="1"/>
  <c r="P4" i="1"/>
  <c r="P14" i="1" s="1"/>
  <c r="P5" i="1"/>
  <c r="P3" i="1"/>
  <c r="P13" i="1" s="1"/>
  <c r="P8" i="1"/>
  <c r="P10" i="1"/>
  <c r="P9" i="1"/>
  <c r="U4" i="8" l="1"/>
  <c r="R11" i="8" s="1"/>
  <c r="U3" i="8"/>
  <c r="R10" i="8" s="1"/>
  <c r="X5" i="8"/>
  <c r="O19" i="7"/>
  <c r="O23" i="7" s="1"/>
  <c r="O25" i="7" s="1"/>
  <c r="T20" i="7" s="1"/>
  <c r="V20" i="7" s="1"/>
  <c r="V21" i="7"/>
  <c r="O12" i="7"/>
  <c r="O39" i="7" s="1"/>
  <c r="T18" i="7"/>
  <c r="V18" i="7" s="1"/>
  <c r="O11" i="7"/>
  <c r="N11" i="4"/>
  <c r="N12" i="4"/>
  <c r="P15" i="1"/>
  <c r="D35" i="7" l="1"/>
  <c r="R17" i="8"/>
  <c r="R9" i="8" s="1"/>
  <c r="R15" i="8" s="1"/>
  <c r="X4" i="8"/>
  <c r="X3" i="8"/>
  <c r="O27" i="7"/>
  <c r="O38" i="7" s="1"/>
  <c r="N16" i="4"/>
  <c r="N20" i="4" s="1"/>
  <c r="N15" i="4"/>
  <c r="N19" i="4" s="1"/>
</calcChain>
</file>

<file path=xl/sharedStrings.xml><?xml version="1.0" encoding="utf-8"?>
<sst xmlns="http://schemas.openxmlformats.org/spreadsheetml/2006/main" count="187" uniqueCount="152">
  <si>
    <t>Diody</t>
  </si>
  <si>
    <t>Zasilanie mikrokontrolera</t>
  </si>
  <si>
    <t>U_d [V]</t>
  </si>
  <si>
    <t>U_zas [V]</t>
  </si>
  <si>
    <t>Rezystory</t>
  </si>
  <si>
    <t>R3[ohm]</t>
  </si>
  <si>
    <t>R1[ohm]</t>
  </si>
  <si>
    <t>R2[ohm]</t>
  </si>
  <si>
    <t>I_d1</t>
  </si>
  <si>
    <t>I_d2</t>
  </si>
  <si>
    <t>I_d3</t>
  </si>
  <si>
    <t>Napiecie Na rezystorach</t>
  </si>
  <si>
    <t>U_r1</t>
  </si>
  <si>
    <t>U_r2</t>
  </si>
  <si>
    <t>U_r3</t>
  </si>
  <si>
    <t>Moc</t>
  </si>
  <si>
    <t>P_r1</t>
  </si>
  <si>
    <t>P_r2</t>
  </si>
  <si>
    <t>P_r3</t>
  </si>
  <si>
    <t>GREEN</t>
  </si>
  <si>
    <t>ORANGE</t>
  </si>
  <si>
    <t>RED</t>
  </si>
  <si>
    <t>Prąd [A]</t>
  </si>
  <si>
    <t>I_max [A]</t>
  </si>
  <si>
    <t>Code</t>
  </si>
  <si>
    <t>Pad length (a)</t>
  </si>
  <si>
    <t>Pad width (b)</t>
  </si>
  <si>
    <t>Gap (c)</t>
  </si>
  <si>
    <t>Imperial</t>
  </si>
  <si>
    <t>Metric</t>
  </si>
  <si>
    <t>inch</t>
  </si>
  <si>
    <t>mm</t>
  </si>
  <si>
    <t>https://eepower.com/resistor-guide/resistor-standards-and-codes/resistor-sizes-and-packages/</t>
  </si>
  <si>
    <t>Length (l)</t>
  </si>
  <si>
    <t>Width (w)</t>
  </si>
  <si>
    <t>Height (h)</t>
  </si>
  <si>
    <t>Power</t>
  </si>
  <si>
    <t>Watt</t>
  </si>
  <si>
    <t>1/20 (0.05)</t>
  </si>
  <si>
    <t>1/16 (0.062)</t>
  </si>
  <si>
    <t>1/10 (0.10)</t>
  </si>
  <si>
    <t>1/8 (0.125)</t>
  </si>
  <si>
    <t>1/4 (0.25)</t>
  </si>
  <si>
    <t>1/2 (0.50)</t>
  </si>
  <si>
    <t>3/4 (0.75)</t>
  </si>
  <si>
    <t>Moc maksymalna Rezysorów</t>
  </si>
  <si>
    <t>P_r [W]</t>
  </si>
  <si>
    <t>rozmiar rezystorow</t>
  </si>
  <si>
    <t>Spodziewane napiecie na wejsciu</t>
  </si>
  <si>
    <t>U1[V]</t>
  </si>
  <si>
    <t>R2 [ohm]</t>
  </si>
  <si>
    <t>R1 [ohm]</t>
  </si>
  <si>
    <t>wzmocnienie dzielnika</t>
  </si>
  <si>
    <t>K [1]</t>
  </si>
  <si>
    <t>Napięcie wyjściowe</t>
  </si>
  <si>
    <t>U2 [V]</t>
  </si>
  <si>
    <t>Zasilanie Mikrokontrolera</t>
  </si>
  <si>
    <t>Uz [V]</t>
  </si>
  <si>
    <t>Prąd rezystorów</t>
  </si>
  <si>
    <t>Napięcie na rezystorach</t>
  </si>
  <si>
    <t>Moc rezystorów</t>
  </si>
  <si>
    <t>Ur1 [V]</t>
  </si>
  <si>
    <t>Ur2 [V]</t>
  </si>
  <si>
    <t>Ir1 [A]</t>
  </si>
  <si>
    <t>Ir2 [A]</t>
  </si>
  <si>
    <t>Pr1 [W]</t>
  </si>
  <si>
    <t>Pr2 [W]</t>
  </si>
  <si>
    <t>Najpopularniejsze szeregi i należące do nich wartości</t>
  </si>
  <si>
    <t>E6</t>
  </si>
  <si>
    <t>10 - 15 - 22 - 33 - 47 - 68</t>
  </si>
  <si>
    <t>E12</t>
  </si>
  <si>
    <t>10 - 12 - 15 - 18 - 22 - 27 - 33 - 39 - 47 - 56 - 68 - 82</t>
  </si>
  <si>
    <t>E24</t>
  </si>
  <si>
    <t>10 - 11 - 12 - 13 - 15 - 16 - 18 - 20 - 22 - 24 - 27 - 30 - 33 - 36 - 39 - 43 - 47 - 51 - 56 - 62 - 68 - 75 - 82 - 91</t>
  </si>
  <si>
    <t>E48</t>
  </si>
  <si>
    <t>100 - 105 - 110 - 115 - 121 - 127 - 133 - 140 - 147 - 154 - 162 - 169 - 178 - 187 - 196 - 205 - 215 - 226 - 237 - 249 - 261 - 274 - 287 - 301 - 316 - 332 - 348 - 365 - 383 - 402 - 422 - 442 - 464 - 487 - 511 - 536 - 562 - 590 - 619 - 649 - 681 - 715 - 750 - 787 - 825 - 866 - 909 - 953</t>
  </si>
  <si>
    <t>E96</t>
  </si>
  <si>
    <t>100 - 102- 105 - 107 - 110 - 113 - 115 - 118 - 121 - 124 - 127 - 130 - 133 - 137 - 140 - 143 - 147 - 150 - 154 - 158 - 162 - 165 - 169 - 174 - 178 - 182 - 187 - 191 - 196 - 200 - 205 - 210 - 215 - 221 - 226 - 232 - 237 - 243 - 249 - 255 - 261 - 267- 274 - 280 - 287 - 294 - 301 - 309 - 316 - 324 - 332 - 340 - 348 - 357 - 365 - 374 - 383 - 392 - 402 - 412 - 422 - 432 - 442 - 453 - 464 - 475 - 487 - 499 - 511 - 523 - 536 - 549 - 562 - 576 - 590 - 604 - 619 - 634 - 649 - 665 - 681 - 698 - 715 - 732 - 750 - 768 - 787 - 806 - 825 - 845 - 866 - 887 - 909 - 931 - 953 - 976</t>
  </si>
  <si>
    <t>kondensator</t>
  </si>
  <si>
    <t>C [uF]</t>
  </si>
  <si>
    <t>C [F]</t>
  </si>
  <si>
    <t>stała czasowa filtru</t>
  </si>
  <si>
    <t>T[s]</t>
  </si>
  <si>
    <t>T[ms]</t>
  </si>
  <si>
    <t>rozmiar kondensatorow</t>
  </si>
  <si>
    <t xml:space="preserve">Zasilanie </t>
  </si>
  <si>
    <t>zasilanie uC</t>
  </si>
  <si>
    <t>Uc [V]</t>
  </si>
  <si>
    <t>R1</t>
  </si>
  <si>
    <t>R2</t>
  </si>
  <si>
    <t>R3</t>
  </si>
  <si>
    <t>R4</t>
  </si>
  <si>
    <t>R5</t>
  </si>
  <si>
    <t>R6</t>
  </si>
  <si>
    <t>R[ohm]</t>
  </si>
  <si>
    <t>Pmax[W]</t>
  </si>
  <si>
    <t>Tranzystory</t>
  </si>
  <si>
    <t>Q1</t>
  </si>
  <si>
    <t>Q2</t>
  </si>
  <si>
    <t>Q3</t>
  </si>
  <si>
    <t>U_be[V]</t>
  </si>
  <si>
    <t>HFE</t>
  </si>
  <si>
    <t>Ur1</t>
  </si>
  <si>
    <t>I1 [A]</t>
  </si>
  <si>
    <t>Ib1 [A]</t>
  </si>
  <si>
    <t>Segment1</t>
  </si>
  <si>
    <t>Segment 2</t>
  </si>
  <si>
    <t>Ur3</t>
  </si>
  <si>
    <t>Ur3 [V]</t>
  </si>
  <si>
    <t>Ib2 [A]</t>
  </si>
  <si>
    <t>Segment3</t>
  </si>
  <si>
    <t>Ir5 [A]</t>
  </si>
  <si>
    <t>Ir4 [A]</t>
  </si>
  <si>
    <t>Ic2 [A]</t>
  </si>
  <si>
    <t>Ib3 [A]</t>
  </si>
  <si>
    <t>Segment Wyjsciowy</t>
  </si>
  <si>
    <t>Ic3 [A]</t>
  </si>
  <si>
    <t>Ic1 [A]</t>
  </si>
  <si>
    <t>Imax [A]</t>
  </si>
  <si>
    <t>Moc na rezystorach</t>
  </si>
  <si>
    <t>Ir(x) [A]</t>
  </si>
  <si>
    <t>Ur(x) [V]</t>
  </si>
  <si>
    <t>P [W]</t>
  </si>
  <si>
    <t>Ir3 [A]</t>
  </si>
  <si>
    <t>Ur5 [V]</t>
  </si>
  <si>
    <t>Ur4max [V]</t>
  </si>
  <si>
    <t>docelowe IC</t>
  </si>
  <si>
    <t>I [A]</t>
  </si>
  <si>
    <t>Maksymalny prąd pinow</t>
  </si>
  <si>
    <t>Icpu [A]</t>
  </si>
  <si>
    <t>prąd całkowity na wszystkich pinach</t>
  </si>
  <si>
    <t>Q4</t>
  </si>
  <si>
    <t>rezystory</t>
  </si>
  <si>
    <t>hfe</t>
  </si>
  <si>
    <t>Ube [V]</t>
  </si>
  <si>
    <t>R3 [ohm]</t>
  </si>
  <si>
    <t>Ur2</t>
  </si>
  <si>
    <t>Ib1</t>
  </si>
  <si>
    <t>Ib2</t>
  </si>
  <si>
    <t>Ib3</t>
  </si>
  <si>
    <t>Ib4</t>
  </si>
  <si>
    <t>Ir1</t>
  </si>
  <si>
    <t>Ir2</t>
  </si>
  <si>
    <t>Ir3</t>
  </si>
  <si>
    <t>Ic1</t>
  </si>
  <si>
    <t>Ic2</t>
  </si>
  <si>
    <t>Ic3</t>
  </si>
  <si>
    <t>Ic4</t>
  </si>
  <si>
    <t>Pr1</t>
  </si>
  <si>
    <t>Pr2</t>
  </si>
  <si>
    <t>Pr3</t>
  </si>
  <si>
    <t>`0805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</si>
</sst>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  <font>
      <sz val="13"/>
      <color rgb="FF444444"/>
      <name val="Arial"/>
      <family val="2"/>
      <charset val="238"/>
    </font>
    <font>
      <b/>
      <sz val="13"/>
      <color rgb="FF444444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DCDCDC"/>
        <bgColor indexed="64"/>
      </patternFill>
    </fill>
    <fill>
      <patternFill patternType="solid">
        <fgColor rgb="FFEBEBEB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2" borderId="0" xfId="1"/>
    <xf numFmtId="0" fontId="5" fillId="4" borderId="0" xfId="0" applyFont="1" applyFill="1" applyAlignment="1">
      <alignment vertical="top" wrapText="1"/>
    </xf>
    <xf numFmtId="0" fontId="4" fillId="4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4" fillId="3" borderId="0" xfId="0" applyFont="1" applyFill="1" applyAlignment="1">
      <alignment vertical="top" wrapText="1"/>
    </xf>
    <xf numFmtId="0" fontId="0" fillId="0" borderId="6" xfId="0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2" applyAlignment="1">
      <alignment horizontal="center"/>
    </xf>
    <xf numFmtId="0" fontId="5" fillId="3" borderId="0" xfId="0" applyFont="1" applyFill="1" applyAlignment="1">
      <alignment horizontal="center" vertical="center" wrapText="1"/>
    </xf>
    <xf numFmtId="0" fontId="0" fillId="0" borderId="0" xfId="0" applyBorder="1"/>
    <xf numFmtId="0" fontId="0" fillId="0" borderId="10" xfId="0" applyBorder="1"/>
    <xf numFmtId="0" fontId="0" fillId="0" borderId="12" xfId="0" applyBorder="1"/>
    <xf numFmtId="0" fontId="0" fillId="0" borderId="11" xfId="0" applyBorder="1"/>
    <xf numFmtId="11" fontId="0" fillId="0" borderId="0" xfId="0" applyNumberFormat="1"/>
  </cellXfs>
  <cellStyles count="3">
    <cellStyle name="Hiperłącze" xfId="2" builtinId="8"/>
    <cellStyle name="Neutralny" xfId="1" builtinId="28"/>
    <cellStyle name="Normalny" xfId="0" builtinId="0"/>
  </cellStyles>
  <dxfs count="2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8</xdr:col>
      <xdr:colOff>342737</xdr:colOff>
      <xdr:row>20</xdr:row>
      <xdr:rowOff>66675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5C5C370-BB2A-0153-4E37-3ED2314BC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5219536" cy="387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146539</xdr:colOff>
      <xdr:row>5</xdr:row>
      <xdr:rowOff>139212</xdr:rowOff>
    </xdr:from>
    <xdr:to>
      <xdr:col>13</xdr:col>
      <xdr:colOff>395655</xdr:colOff>
      <xdr:row>8</xdr:row>
      <xdr:rowOff>87923</xdr:rowOff>
    </xdr:to>
    <xdr:sp macro="" textlink="">
      <xdr:nvSpPr>
        <xdr:cNvPr id="4" name="Strzałka: w prawo 3">
          <a:extLst>
            <a:ext uri="{FF2B5EF4-FFF2-40B4-BE49-F238E27FC236}">
              <a16:creationId xmlns:a16="http://schemas.microsoft.com/office/drawing/2014/main" id="{AF1258E3-646C-8AFD-10AC-65BF68B5232D}"/>
            </a:ext>
          </a:extLst>
        </xdr:cNvPr>
        <xdr:cNvSpPr/>
      </xdr:nvSpPr>
      <xdr:spPr>
        <a:xfrm>
          <a:off x="7671289" y="1091712"/>
          <a:ext cx="249116" cy="52021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257176</xdr:colOff>
      <xdr:row>1</xdr:row>
      <xdr:rowOff>19050</xdr:rowOff>
    </xdr:from>
    <xdr:to>
      <xdr:col>6</xdr:col>
      <xdr:colOff>200026</xdr:colOff>
      <xdr:row>20</xdr:row>
      <xdr:rowOff>158455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171E4313-61C6-E1FD-1978-4CB8AD60D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6" y="209550"/>
          <a:ext cx="3600450" cy="3758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224117</xdr:colOff>
      <xdr:row>0</xdr:row>
      <xdr:rowOff>145676</xdr:rowOff>
    </xdr:from>
    <xdr:to>
      <xdr:col>8</xdr:col>
      <xdr:colOff>257735</xdr:colOff>
      <xdr:row>28</xdr:row>
      <xdr:rowOff>111421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CCCDB7BF-7EA6-6438-9446-B342E7E42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117" y="145676"/>
          <a:ext cx="4874559" cy="5299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85726</xdr:colOff>
      <xdr:row>13</xdr:row>
      <xdr:rowOff>66676</xdr:rowOff>
    </xdr:from>
    <xdr:to>
      <xdr:col>27</xdr:col>
      <xdr:colOff>115844</xdr:colOff>
      <xdr:row>22</xdr:row>
      <xdr:rowOff>66676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1904A078-64A4-1DCB-A746-A22A90DD2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16126" y="2543176"/>
          <a:ext cx="1858918" cy="1714500"/>
        </a:xfrm>
        <a:prstGeom prst="rect">
          <a:avLst/>
        </a:prstGeom>
      </xdr:spPr>
    </xdr:pic>
    <xdr:clientData/>
  </xdr:twoCellAnchor>
  <xdr:twoCellAnchor editAs="oneCell">
    <xdr:from>
      <xdr:col>20</xdr:col>
      <xdr:colOff>171450</xdr:colOff>
      <xdr:row>3</xdr:row>
      <xdr:rowOff>152401</xdr:rowOff>
    </xdr:from>
    <xdr:to>
      <xdr:col>23</xdr:col>
      <xdr:colOff>457200</xdr:colOff>
      <xdr:row>10</xdr:row>
      <xdr:rowOff>14279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D3E22CCD-5C32-B8DF-FF36-5A1D2F73A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63450" y="723901"/>
          <a:ext cx="2114550" cy="1195378"/>
        </a:xfrm>
        <a:prstGeom prst="rect">
          <a:avLst/>
        </a:prstGeom>
      </xdr:spPr>
    </xdr:pic>
    <xdr:clientData/>
  </xdr:twoCellAnchor>
  <xdr:twoCellAnchor editAs="oneCell">
    <xdr:from>
      <xdr:col>23</xdr:col>
      <xdr:colOff>504826</xdr:colOff>
      <xdr:row>0</xdr:row>
      <xdr:rowOff>95573</xdr:rowOff>
    </xdr:from>
    <xdr:to>
      <xdr:col>27</xdr:col>
      <xdr:colOff>342900</xdr:colOff>
      <xdr:row>11</xdr:row>
      <xdr:rowOff>172253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71D7F7E7-D3F3-FB2E-E355-FC5790CEC1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525626" y="95573"/>
          <a:ext cx="2276474" cy="2172180"/>
        </a:xfrm>
        <a:prstGeom prst="rect">
          <a:avLst/>
        </a:prstGeom>
      </xdr:spPr>
    </xdr:pic>
    <xdr:clientData/>
  </xdr:twoCellAnchor>
  <xdr:twoCellAnchor editAs="oneCell">
    <xdr:from>
      <xdr:col>27</xdr:col>
      <xdr:colOff>227994</xdr:colOff>
      <xdr:row>4</xdr:row>
      <xdr:rowOff>123825</xdr:rowOff>
    </xdr:from>
    <xdr:to>
      <xdr:col>31</xdr:col>
      <xdr:colOff>57824</xdr:colOff>
      <xdr:row>22</xdr:row>
      <xdr:rowOff>982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7672C8F6-3F29-8CAC-B53D-A61127FA00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687194" y="885825"/>
          <a:ext cx="2268230" cy="33061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49878</xdr:rowOff>
    </xdr:from>
    <xdr:to>
      <xdr:col>9</xdr:col>
      <xdr:colOff>247650</xdr:colOff>
      <xdr:row>33</xdr:row>
      <xdr:rowOff>47625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6CF9D63B-F140-73BF-CA29-29DF197F0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9878"/>
          <a:ext cx="5686425" cy="6284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15</xdr:row>
      <xdr:rowOff>133350</xdr:rowOff>
    </xdr:from>
    <xdr:to>
      <xdr:col>1</xdr:col>
      <xdr:colOff>4921667</xdr:colOff>
      <xdr:row>26</xdr:row>
      <xdr:rowOff>85725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F54DC7A5-CB86-382A-548E-8C5475E76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048000"/>
          <a:ext cx="5055017" cy="2047875"/>
        </a:xfrm>
        <a:prstGeom prst="rect">
          <a:avLst/>
        </a:prstGeom>
      </xdr:spPr>
    </xdr:pic>
    <xdr:clientData/>
  </xdr:twoCellAnchor>
  <xdr:twoCellAnchor editAs="oneCell">
    <xdr:from>
      <xdr:col>0</xdr:col>
      <xdr:colOff>504825</xdr:colOff>
      <xdr:row>3</xdr:row>
      <xdr:rowOff>114300</xdr:rowOff>
    </xdr:from>
    <xdr:to>
      <xdr:col>1</xdr:col>
      <xdr:colOff>4791758</xdr:colOff>
      <xdr:row>13</xdr:row>
      <xdr:rowOff>162198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96D8AE1-E38E-E02C-2B25-B2C9DAB31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825" y="685800"/>
          <a:ext cx="4896533" cy="19528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eepower.com/resistor-guide/resistor-standards-and-codes/resistor-sizes-and-packag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BAEFC-92F2-4731-9428-F53512DC3A55}">
  <sheetPr codeName="Arkusz1">
    <tabColor theme="6" tint="-0.249977111117893"/>
  </sheetPr>
  <dimension ref="J2:P26"/>
  <sheetViews>
    <sheetView zoomScaleNormal="100" workbookViewId="0">
      <selection activeCell="J25" sqref="J25"/>
    </sheetView>
  </sheetViews>
  <sheetFormatPr defaultRowHeight="15" x14ac:dyDescent="0.25"/>
  <cols>
    <col min="10" max="10" width="10.5703125" bestFit="1" customWidth="1"/>
    <col min="11" max="11" width="7" bestFit="1" customWidth="1"/>
    <col min="12" max="12" width="8.42578125" bestFit="1" customWidth="1"/>
    <col min="13" max="13" width="8.28515625" customWidth="1"/>
    <col min="15" max="16" width="12.28515625" customWidth="1"/>
  </cols>
  <sheetData>
    <row r="2" spans="10:16" x14ac:dyDescent="0.25">
      <c r="J2" s="24" t="s">
        <v>1</v>
      </c>
      <c r="K2" s="25"/>
      <c r="L2" s="26"/>
      <c r="O2" s="24" t="s">
        <v>22</v>
      </c>
      <c r="P2" s="26"/>
    </row>
    <row r="3" spans="10:16" x14ac:dyDescent="0.25">
      <c r="J3" s="6" t="s">
        <v>3</v>
      </c>
      <c r="K3" s="6">
        <v>3.3</v>
      </c>
      <c r="L3" s="8"/>
      <c r="O3" s="9" t="s">
        <v>8</v>
      </c>
      <c r="P3" s="12">
        <f>P8/K13</f>
        <v>7.6666666666666662E-3</v>
      </c>
    </row>
    <row r="4" spans="10:16" x14ac:dyDescent="0.25">
      <c r="O4" s="3" t="s">
        <v>9</v>
      </c>
      <c r="P4" s="13">
        <f t="shared" ref="P4:P5" si="0">P9/K14</f>
        <v>7.6666666666666662E-3</v>
      </c>
    </row>
    <row r="5" spans="10:16" x14ac:dyDescent="0.25">
      <c r="O5" s="1" t="s">
        <v>10</v>
      </c>
      <c r="P5" s="14">
        <f t="shared" si="0"/>
        <v>7.6666666666666662E-3</v>
      </c>
    </row>
    <row r="6" spans="10:16" x14ac:dyDescent="0.25">
      <c r="J6" s="24" t="s">
        <v>0</v>
      </c>
      <c r="K6" s="25"/>
      <c r="L6" s="26"/>
    </row>
    <row r="7" spans="10:16" x14ac:dyDescent="0.25">
      <c r="J7" s="11"/>
      <c r="K7" s="7" t="s">
        <v>2</v>
      </c>
      <c r="L7" s="8" t="s">
        <v>23</v>
      </c>
      <c r="O7" s="21" t="s">
        <v>11</v>
      </c>
      <c r="P7" s="23"/>
    </row>
    <row r="8" spans="10:16" x14ac:dyDescent="0.25">
      <c r="J8" s="13" t="s">
        <v>19</v>
      </c>
      <c r="K8">
        <v>1</v>
      </c>
      <c r="L8" s="4">
        <v>0.01</v>
      </c>
      <c r="O8" s="12" t="s">
        <v>12</v>
      </c>
      <c r="P8" s="4">
        <f>$K$3 - K8</f>
        <v>2.2999999999999998</v>
      </c>
    </row>
    <row r="9" spans="10:16" x14ac:dyDescent="0.25">
      <c r="J9" s="13" t="s">
        <v>20</v>
      </c>
      <c r="K9">
        <v>1</v>
      </c>
      <c r="L9" s="4">
        <v>0.01</v>
      </c>
      <c r="O9" s="13" t="s">
        <v>13</v>
      </c>
      <c r="P9" s="4">
        <f t="shared" ref="P9" si="1">$K$3 - K9</f>
        <v>2.2999999999999998</v>
      </c>
    </row>
    <row r="10" spans="10:16" x14ac:dyDescent="0.25">
      <c r="J10" s="14" t="s">
        <v>21</v>
      </c>
      <c r="K10" s="5">
        <v>1</v>
      </c>
      <c r="L10" s="2">
        <v>0.01</v>
      </c>
      <c r="O10" s="14" t="s">
        <v>14</v>
      </c>
      <c r="P10" s="4">
        <f>$K$3 - K10</f>
        <v>2.2999999999999998</v>
      </c>
    </row>
    <row r="12" spans="10:16" x14ac:dyDescent="0.25">
      <c r="J12" s="21" t="s">
        <v>4</v>
      </c>
      <c r="K12" s="23"/>
      <c r="O12" s="21" t="s">
        <v>15</v>
      </c>
      <c r="P12" s="23"/>
    </row>
    <row r="13" spans="10:16" x14ac:dyDescent="0.25">
      <c r="J13" s="12" t="s">
        <v>6</v>
      </c>
      <c r="K13" s="4">
        <v>300</v>
      </c>
      <c r="O13" s="12" t="s">
        <v>16</v>
      </c>
      <c r="P13" s="4">
        <f>P3*P8</f>
        <v>1.7633333333333331E-2</v>
      </c>
    </row>
    <row r="14" spans="10:16" x14ac:dyDescent="0.25">
      <c r="J14" s="13" t="s">
        <v>7</v>
      </c>
      <c r="K14" s="4">
        <v>300</v>
      </c>
      <c r="O14" s="13" t="s">
        <v>17</v>
      </c>
      <c r="P14" s="4">
        <f>P4*P9</f>
        <v>1.7633333333333331E-2</v>
      </c>
    </row>
    <row r="15" spans="10:16" x14ac:dyDescent="0.25">
      <c r="J15" s="14" t="s">
        <v>5</v>
      </c>
      <c r="K15" s="2">
        <v>300</v>
      </c>
      <c r="O15" s="14" t="s">
        <v>18</v>
      </c>
      <c r="P15" s="4">
        <f t="shared" ref="P15" si="2">P5*P10</f>
        <v>1.7633333333333331E-2</v>
      </c>
    </row>
    <row r="18" spans="10:15" x14ac:dyDescent="0.25">
      <c r="J18" s="21" t="s">
        <v>45</v>
      </c>
      <c r="K18" s="22"/>
      <c r="L18" s="23"/>
    </row>
    <row r="19" spans="10:15" x14ac:dyDescent="0.25">
      <c r="J19" s="13" t="s">
        <v>46</v>
      </c>
      <c r="K19">
        <v>0.125</v>
      </c>
      <c r="L19" s="4"/>
    </row>
    <row r="20" spans="10:15" x14ac:dyDescent="0.25">
      <c r="J20" s="13"/>
      <c r="L20" s="4"/>
    </row>
    <row r="21" spans="10:15" x14ac:dyDescent="0.25">
      <c r="J21" s="14"/>
      <c r="K21" s="5"/>
      <c r="L21" s="2"/>
    </row>
    <row r="23" spans="10:15" x14ac:dyDescent="0.25">
      <c r="J23" s="15" t="s">
        <v>47</v>
      </c>
    </row>
    <row r="24" spans="10:15" x14ac:dyDescent="0.25">
      <c r="J24" s="15" t="s">
        <v>151</v>
      </c>
    </row>
    <row r="26" spans="10:15" x14ac:dyDescent="0.25">
      <c r="N26" s="27"/>
      <c r="O26" s="27"/>
    </row>
  </sheetData>
  <mergeCells count="8">
    <mergeCell ref="J18:L18"/>
    <mergeCell ref="J2:L2"/>
    <mergeCell ref="J12:K12"/>
    <mergeCell ref="N26:O26"/>
    <mergeCell ref="O12:P12"/>
    <mergeCell ref="O7:P7"/>
    <mergeCell ref="O2:P2"/>
    <mergeCell ref="J6:L6"/>
  </mergeCells>
  <phoneticPr fontId="2" type="noConversion"/>
  <conditionalFormatting sqref="P3">
    <cfRule type="cellIs" dxfId="24" priority="3" operator="lessThan">
      <formula>$L$8</formula>
    </cfRule>
    <cfRule type="cellIs" dxfId="23" priority="6" operator="greaterThan">
      <formula>$L$8</formula>
    </cfRule>
  </conditionalFormatting>
  <conditionalFormatting sqref="P4">
    <cfRule type="cellIs" dxfId="22" priority="2" operator="lessThan">
      <formula>$L$9</formula>
    </cfRule>
    <cfRule type="cellIs" dxfId="21" priority="5" operator="greaterThan">
      <formula>$L$9</formula>
    </cfRule>
  </conditionalFormatting>
  <conditionalFormatting sqref="P5">
    <cfRule type="cellIs" dxfId="20" priority="1" operator="lessThan">
      <formula>$L$10</formula>
    </cfRule>
    <cfRule type="cellIs" dxfId="19" priority="4" operator="greaterThan">
      <formula>$L$10</formula>
    </cfRule>
  </conditionalFormatting>
  <conditionalFormatting sqref="P13:P15">
    <cfRule type="cellIs" dxfId="18" priority="7" operator="lessThan">
      <formula>$K$19</formula>
    </cfRule>
    <cfRule type="cellIs" dxfId="17" priority="8" operator="greaterThan">
      <formula>$K$19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1D0A-8BA9-49A1-A0FB-5243F696BA1C}">
  <sheetPr codeName="Arkusz2">
    <tabColor theme="6" tint="-0.249977111117893"/>
  </sheetPr>
  <dimension ref="H3:P28"/>
  <sheetViews>
    <sheetView workbookViewId="0">
      <selection activeCell="H23" sqref="H23:H24"/>
    </sheetView>
  </sheetViews>
  <sheetFormatPr defaultRowHeight="15" x14ac:dyDescent="0.25"/>
  <cols>
    <col min="9" max="9" width="10.5703125" customWidth="1"/>
  </cols>
  <sheetData>
    <row r="3" spans="8:14" x14ac:dyDescent="0.25">
      <c r="H3" t="s">
        <v>48</v>
      </c>
      <c r="M3" t="s">
        <v>52</v>
      </c>
    </row>
    <row r="4" spans="8:14" x14ac:dyDescent="0.25">
      <c r="H4" t="s">
        <v>49</v>
      </c>
      <c r="I4">
        <v>24</v>
      </c>
      <c r="M4" t="s">
        <v>53</v>
      </c>
      <c r="N4">
        <f>I12/(I11+I12)</f>
        <v>0.1388888888888889</v>
      </c>
    </row>
    <row r="6" spans="8:14" x14ac:dyDescent="0.25">
      <c r="H6" t="s">
        <v>56</v>
      </c>
      <c r="M6" t="s">
        <v>54</v>
      </c>
    </row>
    <row r="7" spans="8:14" x14ac:dyDescent="0.25">
      <c r="H7" t="s">
        <v>57</v>
      </c>
      <c r="I7">
        <v>3.3</v>
      </c>
      <c r="M7" t="s">
        <v>55</v>
      </c>
      <c r="N7">
        <f>I4*N4</f>
        <v>3.3333333333333335</v>
      </c>
    </row>
    <row r="10" spans="8:14" x14ac:dyDescent="0.25">
      <c r="H10" t="s">
        <v>4</v>
      </c>
      <c r="M10" t="s">
        <v>59</v>
      </c>
    </row>
    <row r="11" spans="8:14" x14ac:dyDescent="0.25">
      <c r="H11" t="s">
        <v>51</v>
      </c>
      <c r="I11">
        <v>62000</v>
      </c>
      <c r="M11" t="s">
        <v>61</v>
      </c>
      <c r="N11">
        <f>I4*(1-N4)</f>
        <v>20.666666666666668</v>
      </c>
    </row>
    <row r="12" spans="8:14" x14ac:dyDescent="0.25">
      <c r="H12" t="s">
        <v>50</v>
      </c>
      <c r="I12">
        <v>10000</v>
      </c>
      <c r="M12" t="s">
        <v>62</v>
      </c>
      <c r="N12">
        <f>I4*N4</f>
        <v>3.3333333333333335</v>
      </c>
    </row>
    <row r="14" spans="8:14" x14ac:dyDescent="0.25">
      <c r="M14" t="s">
        <v>58</v>
      </c>
    </row>
    <row r="15" spans="8:14" x14ac:dyDescent="0.25">
      <c r="H15" s="21" t="s">
        <v>45</v>
      </c>
      <c r="I15" s="22"/>
      <c r="J15" s="23"/>
      <c r="M15" t="s">
        <v>63</v>
      </c>
      <c r="N15">
        <f>N11/I11</f>
        <v>3.3333333333333338E-4</v>
      </c>
    </row>
    <row r="16" spans="8:14" x14ac:dyDescent="0.25">
      <c r="H16" s="13" t="s">
        <v>46</v>
      </c>
      <c r="I16">
        <v>0.125</v>
      </c>
      <c r="J16" s="4"/>
      <c r="M16" t="s">
        <v>64</v>
      </c>
      <c r="N16">
        <f>N12/I12</f>
        <v>3.3333333333333332E-4</v>
      </c>
    </row>
    <row r="18" spans="8:16" x14ac:dyDescent="0.25">
      <c r="M18" t="s">
        <v>60</v>
      </c>
    </row>
    <row r="19" spans="8:16" x14ac:dyDescent="0.25">
      <c r="H19" s="9" t="s">
        <v>78</v>
      </c>
      <c r="I19" s="20"/>
      <c r="J19" s="20"/>
      <c r="K19" s="10"/>
      <c r="M19" t="s">
        <v>65</v>
      </c>
      <c r="N19">
        <f>N15*N11</f>
        <v>6.8888888888888906E-3</v>
      </c>
    </row>
    <row r="20" spans="8:16" x14ac:dyDescent="0.25">
      <c r="H20" s="1" t="s">
        <v>79</v>
      </c>
      <c r="I20" s="5">
        <v>1</v>
      </c>
      <c r="J20" s="5" t="s">
        <v>80</v>
      </c>
      <c r="K20" s="2">
        <f>I20/1000/1000</f>
        <v>9.9999999999999995E-7</v>
      </c>
      <c r="M20" t="s">
        <v>66</v>
      </c>
      <c r="N20">
        <f>N16*N12</f>
        <v>1.1111111111111111E-3</v>
      </c>
    </row>
    <row r="23" spans="8:16" x14ac:dyDescent="0.25">
      <c r="H23" s="15" t="s">
        <v>47</v>
      </c>
      <c r="M23" t="s">
        <v>81</v>
      </c>
    </row>
    <row r="24" spans="8:16" x14ac:dyDescent="0.25">
      <c r="H24" s="15" t="s">
        <v>151</v>
      </c>
      <c r="M24" t="s">
        <v>82</v>
      </c>
      <c r="N24">
        <f>K20*I11*I12/(I11+I12)</f>
        <v>8.611111111111111E-3</v>
      </c>
      <c r="O24" t="s">
        <v>83</v>
      </c>
      <c r="P24">
        <f>N24*1000</f>
        <v>8.6111111111111107</v>
      </c>
    </row>
    <row r="27" spans="8:16" x14ac:dyDescent="0.25">
      <c r="H27" s="15" t="s">
        <v>84</v>
      </c>
    </row>
    <row r="28" spans="8:16" x14ac:dyDescent="0.25">
      <c r="H28" s="15" t="s">
        <v>151</v>
      </c>
    </row>
  </sheetData>
  <mergeCells count="1">
    <mergeCell ref="H15:J15"/>
  </mergeCells>
  <conditionalFormatting sqref="N7">
    <cfRule type="cellIs" dxfId="16" priority="3" operator="lessThan">
      <formula>$I$7</formula>
    </cfRule>
    <cfRule type="cellIs" dxfId="15" priority="4" operator="greaterThan">
      <formula>$I$7</formula>
    </cfRule>
  </conditionalFormatting>
  <conditionalFormatting sqref="N19:N20">
    <cfRule type="cellIs" dxfId="14" priority="1" operator="lessThan">
      <formula>$I$16</formula>
    </cfRule>
    <cfRule type="cellIs" dxfId="13" priority="2" operator="greaterThan">
      <formula>$I$16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ABE11-FB12-48E5-A17B-097160C17987}">
  <dimension ref="D2:V39"/>
  <sheetViews>
    <sheetView tabSelected="1" topLeftCell="A4" zoomScaleNormal="100" workbookViewId="0">
      <selection activeCell="G38" sqref="G38"/>
    </sheetView>
  </sheetViews>
  <sheetFormatPr defaultRowHeight="15" x14ac:dyDescent="0.25"/>
  <cols>
    <col min="11" max="11" width="9.5703125" bestFit="1" customWidth="1"/>
    <col min="14" max="14" width="10.28515625" customWidth="1"/>
  </cols>
  <sheetData>
    <row r="2" spans="10:22" x14ac:dyDescent="0.25">
      <c r="J2" t="s">
        <v>85</v>
      </c>
    </row>
    <row r="3" spans="10:22" x14ac:dyDescent="0.25">
      <c r="J3" t="s">
        <v>57</v>
      </c>
      <c r="K3">
        <v>24</v>
      </c>
      <c r="N3" s="15" t="s">
        <v>105</v>
      </c>
      <c r="O3" s="15"/>
      <c r="P3" s="15"/>
      <c r="Q3" s="15"/>
    </row>
    <row r="5" spans="10:22" x14ac:dyDescent="0.25">
      <c r="J5" t="s">
        <v>86</v>
      </c>
      <c r="N5" t="s">
        <v>61</v>
      </c>
      <c r="O5">
        <f>K6-O6</f>
        <v>2.5999999999999996</v>
      </c>
    </row>
    <row r="6" spans="10:22" x14ac:dyDescent="0.25">
      <c r="J6" t="s">
        <v>87</v>
      </c>
      <c r="K6">
        <v>3.3</v>
      </c>
      <c r="N6" t="s">
        <v>62</v>
      </c>
      <c r="O6">
        <f>K22</f>
        <v>0.7</v>
      </c>
    </row>
    <row r="8" spans="10:22" x14ac:dyDescent="0.25">
      <c r="N8" t="s">
        <v>63</v>
      </c>
      <c r="O8">
        <f>O5/K11</f>
        <v>5.1999999999999989E-3</v>
      </c>
    </row>
    <row r="9" spans="10:22" x14ac:dyDescent="0.25">
      <c r="J9" t="s">
        <v>4</v>
      </c>
      <c r="N9" t="s">
        <v>64</v>
      </c>
      <c r="O9">
        <f>O6/K12</f>
        <v>6.9999999999999997E-102</v>
      </c>
    </row>
    <row r="10" spans="10:22" x14ac:dyDescent="0.25">
      <c r="K10" t="s">
        <v>94</v>
      </c>
      <c r="L10" t="s">
        <v>95</v>
      </c>
    </row>
    <row r="11" spans="10:22" x14ac:dyDescent="0.25">
      <c r="J11" t="s">
        <v>88</v>
      </c>
      <c r="K11">
        <v>500</v>
      </c>
      <c r="L11">
        <v>0.125</v>
      </c>
      <c r="N11" t="s">
        <v>103</v>
      </c>
      <c r="O11">
        <f>O8+O9</f>
        <v>5.1999999999999989E-3</v>
      </c>
    </row>
    <row r="12" spans="10:22" x14ac:dyDescent="0.25">
      <c r="J12" t="s">
        <v>89</v>
      </c>
      <c r="K12" s="34">
        <v>9.9999999999999998E+100</v>
      </c>
      <c r="L12">
        <v>0.125</v>
      </c>
      <c r="N12" t="s">
        <v>104</v>
      </c>
      <c r="O12">
        <f>O8-O9</f>
        <v>5.1999999999999989E-3</v>
      </c>
    </row>
    <row r="13" spans="10:22" x14ac:dyDescent="0.25">
      <c r="J13" t="s">
        <v>90</v>
      </c>
      <c r="K13">
        <v>500</v>
      </c>
      <c r="L13">
        <v>0.125</v>
      </c>
    </row>
    <row r="14" spans="10:22" x14ac:dyDescent="0.25">
      <c r="J14" t="s">
        <v>91</v>
      </c>
      <c r="K14">
        <v>5000</v>
      </c>
      <c r="L14">
        <v>0.125</v>
      </c>
    </row>
    <row r="15" spans="10:22" x14ac:dyDescent="0.25">
      <c r="J15" t="s">
        <v>92</v>
      </c>
      <c r="K15" s="34">
        <v>9.9999999999999998E+100</v>
      </c>
      <c r="L15">
        <v>0.125</v>
      </c>
      <c r="N15" s="15" t="s">
        <v>106</v>
      </c>
      <c r="O15" s="15"/>
      <c r="P15" s="15"/>
      <c r="Q15" s="15"/>
      <c r="T15" t="s">
        <v>119</v>
      </c>
    </row>
    <row r="16" spans="10:22" x14ac:dyDescent="0.25">
      <c r="J16" t="s">
        <v>93</v>
      </c>
      <c r="K16">
        <v>1000</v>
      </c>
      <c r="L16">
        <v>0.125</v>
      </c>
      <c r="T16" t="s">
        <v>120</v>
      </c>
      <c r="U16" t="s">
        <v>121</v>
      </c>
      <c r="V16" t="s">
        <v>122</v>
      </c>
    </row>
    <row r="17" spans="10:22" x14ac:dyDescent="0.25">
      <c r="N17" t="s">
        <v>108</v>
      </c>
      <c r="O17">
        <f>K6-K23</f>
        <v>2.5999999999999996</v>
      </c>
      <c r="S17">
        <v>1</v>
      </c>
      <c r="T17">
        <f>O8</f>
        <v>5.1999999999999989E-3</v>
      </c>
      <c r="U17">
        <f>O5</f>
        <v>2.5999999999999996</v>
      </c>
      <c r="V17">
        <f>T17*U17</f>
        <v>1.3519999999999996E-2</v>
      </c>
    </row>
    <row r="18" spans="10:22" x14ac:dyDescent="0.25">
      <c r="N18" t="s">
        <v>123</v>
      </c>
      <c r="O18">
        <f>O17/K13</f>
        <v>5.1999999999999989E-3</v>
      </c>
      <c r="S18">
        <v>2</v>
      </c>
      <c r="T18">
        <f>O9</f>
        <v>6.9999999999999997E-102</v>
      </c>
      <c r="U18">
        <f>O6</f>
        <v>0.7</v>
      </c>
      <c r="V18">
        <f t="shared" ref="V18:V21" si="0">T18*U18</f>
        <v>4.8999999999999997E-102</v>
      </c>
    </row>
    <row r="19" spans="10:22" x14ac:dyDescent="0.25">
      <c r="N19" t="s">
        <v>109</v>
      </c>
      <c r="O19">
        <f>O18</f>
        <v>5.1999999999999989E-3</v>
      </c>
      <c r="S19">
        <v>3</v>
      </c>
      <c r="T19">
        <f>O18</f>
        <v>5.1999999999999989E-3</v>
      </c>
      <c r="U19">
        <f>O17</f>
        <v>2.5999999999999996</v>
      </c>
      <c r="V19">
        <f t="shared" si="0"/>
        <v>1.3519999999999996E-2</v>
      </c>
    </row>
    <row r="20" spans="10:22" x14ac:dyDescent="0.25">
      <c r="J20" t="s">
        <v>96</v>
      </c>
      <c r="S20">
        <v>4</v>
      </c>
      <c r="T20">
        <f>O25</f>
        <v>4.6600000000000001E-3</v>
      </c>
      <c r="U20">
        <f>O29</f>
        <v>20.7</v>
      </c>
      <c r="V20">
        <f t="shared" si="0"/>
        <v>9.6461999999999992E-2</v>
      </c>
    </row>
    <row r="21" spans="10:22" x14ac:dyDescent="0.25">
      <c r="K21" t="s">
        <v>100</v>
      </c>
      <c r="L21" t="s">
        <v>101</v>
      </c>
      <c r="S21">
        <v>5</v>
      </c>
      <c r="T21">
        <f>O24</f>
        <v>6.9999999999999997E-102</v>
      </c>
      <c r="U21">
        <f>O30</f>
        <v>0.7</v>
      </c>
      <c r="V21">
        <f t="shared" si="0"/>
        <v>4.8999999999999997E-102</v>
      </c>
    </row>
    <row r="22" spans="10:22" x14ac:dyDescent="0.25">
      <c r="J22" t="s">
        <v>97</v>
      </c>
      <c r="K22">
        <v>0.7</v>
      </c>
      <c r="L22">
        <v>100</v>
      </c>
      <c r="N22" s="15" t="s">
        <v>110</v>
      </c>
      <c r="O22" s="15"/>
      <c r="P22" s="15"/>
      <c r="Q22" s="15"/>
      <c r="S22">
        <v>6</v>
      </c>
      <c r="V22">
        <f>T22*U22</f>
        <v>0</v>
      </c>
    </row>
    <row r="23" spans="10:22" x14ac:dyDescent="0.25">
      <c r="J23" t="s">
        <v>98</v>
      </c>
      <c r="K23">
        <v>0.7</v>
      </c>
      <c r="L23">
        <v>100</v>
      </c>
      <c r="N23" t="s">
        <v>113</v>
      </c>
      <c r="O23">
        <f>MIN(L23*O19,R23)</f>
        <v>4.6600000000000001E-3</v>
      </c>
      <c r="Q23" t="s">
        <v>118</v>
      </c>
      <c r="R23">
        <f>(K3-K24)/K14</f>
        <v>4.6600000000000001E-3</v>
      </c>
    </row>
    <row r="24" spans="10:22" x14ac:dyDescent="0.25">
      <c r="J24" t="s">
        <v>99</v>
      </c>
      <c r="K24">
        <v>0.7</v>
      </c>
      <c r="L24">
        <v>100</v>
      </c>
      <c r="N24" t="s">
        <v>111</v>
      </c>
      <c r="O24">
        <f>K24/K15</f>
        <v>6.9999999999999997E-102</v>
      </c>
    </row>
    <row r="25" spans="10:22" x14ac:dyDescent="0.25">
      <c r="N25" t="s">
        <v>112</v>
      </c>
      <c r="O25">
        <f>O23</f>
        <v>4.6600000000000001E-3</v>
      </c>
    </row>
    <row r="27" spans="10:22" x14ac:dyDescent="0.25">
      <c r="J27" t="s">
        <v>128</v>
      </c>
      <c r="N27" t="s">
        <v>114</v>
      </c>
      <c r="O27">
        <f>O25-O24</f>
        <v>4.6600000000000001E-3</v>
      </c>
    </row>
    <row r="28" spans="10:22" x14ac:dyDescent="0.25">
      <c r="J28" t="s">
        <v>129</v>
      </c>
      <c r="K28">
        <v>0.01</v>
      </c>
    </row>
    <row r="29" spans="10:22" x14ac:dyDescent="0.25">
      <c r="N29" t="s">
        <v>125</v>
      </c>
      <c r="O29">
        <f>K3-K6</f>
        <v>20.7</v>
      </c>
    </row>
    <row r="30" spans="10:22" x14ac:dyDescent="0.25">
      <c r="N30" t="s">
        <v>124</v>
      </c>
      <c r="O30">
        <f>K24</f>
        <v>0.7</v>
      </c>
    </row>
    <row r="34" spans="4:18" x14ac:dyDescent="0.25">
      <c r="D34" t="s">
        <v>130</v>
      </c>
    </row>
    <row r="35" spans="4:18" x14ac:dyDescent="0.25">
      <c r="D35">
        <f>O11*8+O19 * 8</f>
        <v>8.3199999999999982E-2</v>
      </c>
    </row>
    <row r="36" spans="4:18" x14ac:dyDescent="0.25">
      <c r="N36" s="15" t="s">
        <v>115</v>
      </c>
      <c r="O36" s="15"/>
      <c r="P36" s="15"/>
      <c r="Q36" s="15"/>
    </row>
    <row r="37" spans="4:18" x14ac:dyDescent="0.25">
      <c r="D37" s="15" t="s">
        <v>47</v>
      </c>
      <c r="Q37" t="s">
        <v>126</v>
      </c>
    </row>
    <row r="38" spans="4:18" x14ac:dyDescent="0.25">
      <c r="D38" s="15" t="s">
        <v>151</v>
      </c>
      <c r="N38" t="s">
        <v>116</v>
      </c>
      <c r="O38">
        <f>O27*L24</f>
        <v>0.46600000000000003</v>
      </c>
      <c r="Q38" t="s">
        <v>127</v>
      </c>
      <c r="R38">
        <v>0.5</v>
      </c>
    </row>
    <row r="39" spans="4:18" x14ac:dyDescent="0.25">
      <c r="N39" t="s">
        <v>117</v>
      </c>
      <c r="O39">
        <f>O12*L22</f>
        <v>0.51999999999999991</v>
      </c>
    </row>
  </sheetData>
  <phoneticPr fontId="2" type="noConversion"/>
  <conditionalFormatting sqref="O8:O9 O11:O12">
    <cfRule type="cellIs" dxfId="12" priority="12" operator="lessThan">
      <formula>0</formula>
    </cfRule>
  </conditionalFormatting>
  <conditionalFormatting sqref="O23">
    <cfRule type="cellIs" dxfId="11" priority="11" operator="equal">
      <formula>$R$23</formula>
    </cfRule>
  </conditionalFormatting>
  <conditionalFormatting sqref="V17">
    <cfRule type="cellIs" dxfId="10" priority="10" operator="greaterThan">
      <formula>$L$11</formula>
    </cfRule>
  </conditionalFormatting>
  <conditionalFormatting sqref="V18">
    <cfRule type="cellIs" dxfId="9" priority="9" operator="greaterThan">
      <formula>$L$12</formula>
    </cfRule>
  </conditionalFormatting>
  <conditionalFormatting sqref="V19">
    <cfRule type="cellIs" dxfId="8" priority="8" operator="greaterThan">
      <formula>$L$13</formula>
    </cfRule>
  </conditionalFormatting>
  <conditionalFormatting sqref="V20">
    <cfRule type="cellIs" dxfId="7" priority="7" operator="greaterThan">
      <formula>$L$14</formula>
    </cfRule>
  </conditionalFormatting>
  <conditionalFormatting sqref="V21">
    <cfRule type="cellIs" dxfId="6" priority="6" operator="greaterThan">
      <formula>$L$15</formula>
    </cfRule>
  </conditionalFormatting>
  <conditionalFormatting sqref="V22">
    <cfRule type="cellIs" dxfId="5" priority="5" operator="greaterThan">
      <formula>$L$16</formula>
    </cfRule>
  </conditionalFormatting>
  <conditionalFormatting sqref="O38">
    <cfRule type="cellIs" dxfId="4" priority="4" operator="greaterThan">
      <formula>$R$38</formula>
    </cfRule>
  </conditionalFormatting>
  <conditionalFormatting sqref="O39">
    <cfRule type="cellIs" dxfId="3" priority="3" operator="greaterThan">
      <formula>$R$38</formula>
    </cfRule>
  </conditionalFormatting>
  <conditionalFormatting sqref="O11">
    <cfRule type="cellIs" dxfId="2" priority="2" operator="greaterThan">
      <formula>$K$28</formula>
    </cfRule>
  </conditionalFormatting>
  <conditionalFormatting sqref="O18">
    <cfRule type="cellIs" dxfId="1" priority="1" operator="greaterThan">
      <formula>$K$28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8B539-3450-4AF6-A3E2-6E757B692208}">
  <dimension ref="L3:X24"/>
  <sheetViews>
    <sheetView workbookViewId="0">
      <selection activeCell="N16" sqref="N16"/>
    </sheetView>
  </sheetViews>
  <sheetFormatPr defaultRowHeight="15" x14ac:dyDescent="0.25"/>
  <sheetData>
    <row r="3" spans="12:24" x14ac:dyDescent="0.25">
      <c r="L3" t="s">
        <v>57</v>
      </c>
      <c r="M3">
        <v>5</v>
      </c>
      <c r="Q3" s="9" t="s">
        <v>102</v>
      </c>
      <c r="R3" s="10">
        <f>M4-M14</f>
        <v>2.2999999999999998</v>
      </c>
      <c r="T3" s="9" t="s">
        <v>141</v>
      </c>
      <c r="U3" s="10">
        <f>R3/M22</f>
        <v>4.5999999999999999E-3</v>
      </c>
      <c r="W3" s="9" t="s">
        <v>148</v>
      </c>
      <c r="X3" s="10">
        <f>R3*U3</f>
        <v>1.0579999999999999E-2</v>
      </c>
    </row>
    <row r="4" spans="12:24" x14ac:dyDescent="0.25">
      <c r="L4" t="s">
        <v>87</v>
      </c>
      <c r="M4">
        <v>3.3</v>
      </c>
      <c r="Q4" s="3" t="s">
        <v>136</v>
      </c>
      <c r="R4" s="4">
        <f>M4-M15</f>
        <v>2.2999999999999998</v>
      </c>
      <c r="T4" s="3" t="s">
        <v>142</v>
      </c>
      <c r="U4" s="4">
        <f>R4/M23</f>
        <v>4.5999999999999999E-3</v>
      </c>
      <c r="W4" s="3" t="s">
        <v>149</v>
      </c>
      <c r="X4" s="4">
        <f t="shared" ref="X4:X5" si="0">R4*U4</f>
        <v>1.0579999999999999E-2</v>
      </c>
    </row>
    <row r="5" spans="12:24" x14ac:dyDescent="0.25">
      <c r="Q5" s="1" t="s">
        <v>107</v>
      </c>
      <c r="R5" s="2">
        <f>M3-M12</f>
        <v>4</v>
      </c>
      <c r="T5" s="1" t="s">
        <v>143</v>
      </c>
      <c r="U5" s="2">
        <f>R5/M24</f>
        <v>40</v>
      </c>
      <c r="W5" s="1" t="s">
        <v>150</v>
      </c>
      <c r="X5" s="2">
        <f t="shared" si="0"/>
        <v>160</v>
      </c>
    </row>
    <row r="8" spans="12:24" x14ac:dyDescent="0.25">
      <c r="Q8" s="9" t="s">
        <v>137</v>
      </c>
      <c r="R8" s="10">
        <f>MIN(U5, R16)</f>
        <v>0.45999999999999996</v>
      </c>
    </row>
    <row r="9" spans="12:24" x14ac:dyDescent="0.25">
      <c r="Q9" s="3" t="s">
        <v>138</v>
      </c>
      <c r="R9" s="4">
        <f>R17</f>
        <v>0.45999999999999996</v>
      </c>
    </row>
    <row r="10" spans="12:24" x14ac:dyDescent="0.25">
      <c r="L10" t="s">
        <v>96</v>
      </c>
      <c r="Q10" s="3" t="s">
        <v>139</v>
      </c>
      <c r="R10" s="4">
        <f>U3</f>
        <v>4.5999999999999999E-3</v>
      </c>
    </row>
    <row r="11" spans="12:24" x14ac:dyDescent="0.25">
      <c r="M11" t="s">
        <v>134</v>
      </c>
      <c r="N11" t="s">
        <v>133</v>
      </c>
      <c r="Q11" s="1" t="s">
        <v>140</v>
      </c>
      <c r="R11" s="2">
        <f>U4</f>
        <v>4.5999999999999999E-3</v>
      </c>
    </row>
    <row r="12" spans="12:24" x14ac:dyDescent="0.25">
      <c r="L12" t="s">
        <v>97</v>
      </c>
      <c r="M12">
        <v>1</v>
      </c>
      <c r="N12">
        <v>100</v>
      </c>
    </row>
    <row r="13" spans="12:24" x14ac:dyDescent="0.25">
      <c r="L13" t="s">
        <v>98</v>
      </c>
      <c r="M13">
        <v>1</v>
      </c>
      <c r="N13">
        <v>100</v>
      </c>
    </row>
    <row r="14" spans="12:24" x14ac:dyDescent="0.25">
      <c r="L14" t="s">
        <v>99</v>
      </c>
      <c r="M14">
        <v>1</v>
      </c>
      <c r="N14">
        <v>100</v>
      </c>
      <c r="Q14" s="9" t="s">
        <v>144</v>
      </c>
      <c r="R14" s="10">
        <f>N12*R8</f>
        <v>46</v>
      </c>
    </row>
    <row r="15" spans="12:24" x14ac:dyDescent="0.25">
      <c r="L15" t="s">
        <v>131</v>
      </c>
      <c r="M15">
        <v>1</v>
      </c>
      <c r="N15">
        <v>100</v>
      </c>
      <c r="Q15" s="3" t="s">
        <v>145</v>
      </c>
      <c r="R15" s="4">
        <f>N13*R9</f>
        <v>46</v>
      </c>
    </row>
    <row r="16" spans="12:24" x14ac:dyDescent="0.25">
      <c r="Q16" s="3" t="s">
        <v>146</v>
      </c>
      <c r="R16" s="4">
        <f>N14*R10</f>
        <v>0.45999999999999996</v>
      </c>
    </row>
    <row r="17" spans="12:18" x14ac:dyDescent="0.25">
      <c r="Q17" s="1" t="s">
        <v>147</v>
      </c>
      <c r="R17" s="2">
        <f>N15*R11</f>
        <v>0.45999999999999996</v>
      </c>
    </row>
    <row r="21" spans="12:18" x14ac:dyDescent="0.25">
      <c r="L21" s="9" t="s">
        <v>132</v>
      </c>
      <c r="M21" s="10"/>
    </row>
    <row r="22" spans="12:18" x14ac:dyDescent="0.25">
      <c r="L22" s="3" t="s">
        <v>51</v>
      </c>
      <c r="M22" s="4">
        <v>500</v>
      </c>
    </row>
    <row r="23" spans="12:18" x14ac:dyDescent="0.25">
      <c r="L23" s="3" t="s">
        <v>50</v>
      </c>
      <c r="M23" s="4">
        <v>500</v>
      </c>
    </row>
    <row r="24" spans="12:18" x14ac:dyDescent="0.25">
      <c r="L24" s="1" t="s">
        <v>135</v>
      </c>
      <c r="M24" s="4">
        <v>0.1</v>
      </c>
    </row>
  </sheetData>
  <phoneticPr fontId="2" type="noConversion"/>
  <conditionalFormatting sqref="R8">
    <cfRule type="cellIs" dxfId="0" priority="1" operator="equal">
      <formula>$U$5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BE062-310E-4F72-A601-846E4A70AF04}">
  <sheetPr codeName="Arkusz3"/>
  <dimension ref="B2:K25"/>
  <sheetViews>
    <sheetView workbookViewId="0">
      <selection activeCell="C9" sqref="C9"/>
    </sheetView>
  </sheetViews>
  <sheetFormatPr defaultRowHeight="15" x14ac:dyDescent="0.25"/>
  <cols>
    <col min="2" max="2" width="77.5703125" customWidth="1"/>
    <col min="3" max="11" width="13.140625" customWidth="1"/>
    <col min="13" max="13" width="8.7109375" bestFit="1" customWidth="1"/>
    <col min="14" max="14" width="8.5703125" bestFit="1" customWidth="1"/>
    <col min="15" max="15" width="7.5703125" bestFit="1" customWidth="1"/>
    <col min="16" max="16" width="5.5703125" bestFit="1" customWidth="1"/>
    <col min="17" max="17" width="7.5703125" bestFit="1" customWidth="1"/>
    <col min="18" max="18" width="5.5703125" bestFit="1" customWidth="1"/>
    <col min="19" max="19" width="7.5703125" bestFit="1" customWidth="1"/>
    <col min="20" max="20" width="5.5703125" bestFit="1" customWidth="1"/>
  </cols>
  <sheetData>
    <row r="2" spans="2:11" x14ac:dyDescent="0.25">
      <c r="B2" s="28" t="s">
        <v>32</v>
      </c>
      <c r="C2" s="27"/>
      <c r="D2" s="27"/>
      <c r="E2" s="27"/>
      <c r="F2" s="27"/>
      <c r="G2" s="27"/>
      <c r="H2" s="27"/>
      <c r="I2" s="27"/>
      <c r="J2" s="27"/>
    </row>
    <row r="4" spans="2:11" x14ac:dyDescent="0.25">
      <c r="C4" s="31" t="s">
        <v>24</v>
      </c>
      <c r="D4" s="33"/>
      <c r="E4" s="32" t="s">
        <v>33</v>
      </c>
      <c r="F4" s="32"/>
      <c r="G4" s="31" t="s">
        <v>34</v>
      </c>
      <c r="H4" s="33"/>
      <c r="I4" s="32" t="s">
        <v>35</v>
      </c>
      <c r="J4" s="32"/>
      <c r="K4" s="11" t="s">
        <v>36</v>
      </c>
    </row>
    <row r="5" spans="2:11" x14ac:dyDescent="0.25">
      <c r="C5" s="11" t="s">
        <v>28</v>
      </c>
      <c r="D5" s="7" t="s">
        <v>29</v>
      </c>
      <c r="E5" s="11" t="s">
        <v>30</v>
      </c>
      <c r="F5" s="7" t="s">
        <v>31</v>
      </c>
      <c r="G5" s="11" t="s">
        <v>30</v>
      </c>
      <c r="H5" s="7" t="s">
        <v>31</v>
      </c>
      <c r="I5" s="11" t="s">
        <v>30</v>
      </c>
      <c r="J5" s="7" t="s">
        <v>31</v>
      </c>
      <c r="K5" s="11" t="s">
        <v>37</v>
      </c>
    </row>
    <row r="6" spans="2:11" x14ac:dyDescent="0.25">
      <c r="C6" s="13">
        <v>201</v>
      </c>
      <c r="D6" s="30">
        <v>603</v>
      </c>
      <c r="E6" s="13">
        <v>2.4E-2</v>
      </c>
      <c r="F6" s="30">
        <v>0.6</v>
      </c>
      <c r="G6" s="13">
        <v>1.2E-2</v>
      </c>
      <c r="H6" s="30">
        <v>0.3</v>
      </c>
      <c r="I6" s="13">
        <v>0.01</v>
      </c>
      <c r="J6" s="30">
        <v>0.25</v>
      </c>
      <c r="K6" s="13" t="s">
        <v>38</v>
      </c>
    </row>
    <row r="7" spans="2:11" x14ac:dyDescent="0.25">
      <c r="C7" s="13">
        <v>402</v>
      </c>
      <c r="D7" s="30">
        <v>1005</v>
      </c>
      <c r="E7" s="13">
        <v>0.04</v>
      </c>
      <c r="F7" s="30">
        <v>1</v>
      </c>
      <c r="G7" s="13">
        <v>0.02</v>
      </c>
      <c r="H7" s="30">
        <v>0.5</v>
      </c>
      <c r="I7" s="13">
        <v>1.4E-2</v>
      </c>
      <c r="J7" s="30">
        <v>0.35</v>
      </c>
      <c r="K7" s="13" t="s">
        <v>39</v>
      </c>
    </row>
    <row r="8" spans="2:11" x14ac:dyDescent="0.25">
      <c r="C8" s="13">
        <v>603</v>
      </c>
      <c r="D8" s="30">
        <v>1608</v>
      </c>
      <c r="E8" s="13">
        <v>0.06</v>
      </c>
      <c r="F8" s="30">
        <v>1.55</v>
      </c>
      <c r="G8" s="13">
        <v>0.03</v>
      </c>
      <c r="H8" s="30">
        <v>0.85</v>
      </c>
      <c r="I8" s="13">
        <v>1.7999999999999999E-2</v>
      </c>
      <c r="J8" s="30">
        <v>0.45</v>
      </c>
      <c r="K8" s="13" t="s">
        <v>40</v>
      </c>
    </row>
    <row r="9" spans="2:11" x14ac:dyDescent="0.25">
      <c r="C9" s="13">
        <v>805</v>
      </c>
      <c r="D9" s="30">
        <v>2012</v>
      </c>
      <c r="E9" s="13">
        <v>0.08</v>
      </c>
      <c r="F9" s="30">
        <v>2</v>
      </c>
      <c r="G9" s="13">
        <v>0.05</v>
      </c>
      <c r="H9" s="30">
        <v>1.2</v>
      </c>
      <c r="I9" s="13">
        <v>1.7999999999999999E-2</v>
      </c>
      <c r="J9" s="30">
        <v>0.45</v>
      </c>
      <c r="K9" s="13" t="s">
        <v>41</v>
      </c>
    </row>
    <row r="10" spans="2:11" x14ac:dyDescent="0.25">
      <c r="C10" s="13">
        <v>1206</v>
      </c>
      <c r="D10" s="30">
        <v>3216</v>
      </c>
      <c r="E10" s="13">
        <v>0.12</v>
      </c>
      <c r="F10" s="30">
        <v>3.2</v>
      </c>
      <c r="G10" s="13">
        <v>0.06</v>
      </c>
      <c r="H10" s="30">
        <v>1.6</v>
      </c>
      <c r="I10" s="13">
        <v>2.1999999999999999E-2</v>
      </c>
      <c r="J10" s="30">
        <v>0.55000000000000004</v>
      </c>
      <c r="K10" s="13" t="s">
        <v>42</v>
      </c>
    </row>
    <row r="11" spans="2:11" x14ac:dyDescent="0.25">
      <c r="C11" s="13">
        <v>1210</v>
      </c>
      <c r="D11" s="30">
        <v>3225</v>
      </c>
      <c r="E11" s="13">
        <v>0.12</v>
      </c>
      <c r="F11" s="30">
        <v>3.2</v>
      </c>
      <c r="G11" s="13">
        <v>0.1</v>
      </c>
      <c r="H11" s="30">
        <v>2.5</v>
      </c>
      <c r="I11" s="13">
        <v>2.1999999999999999E-2</v>
      </c>
      <c r="J11" s="30">
        <v>0.55000000000000004</v>
      </c>
      <c r="K11" s="13" t="s">
        <v>43</v>
      </c>
    </row>
    <row r="12" spans="2:11" x14ac:dyDescent="0.25">
      <c r="C12" s="13">
        <v>1812</v>
      </c>
      <c r="D12" s="30">
        <v>3246</v>
      </c>
      <c r="E12" s="13">
        <v>0.12</v>
      </c>
      <c r="F12" s="30">
        <v>3.2</v>
      </c>
      <c r="G12" s="13">
        <v>0.18</v>
      </c>
      <c r="H12" s="30">
        <v>4.5999999999999996</v>
      </c>
      <c r="I12" s="13">
        <v>2.1999999999999999E-2</v>
      </c>
      <c r="J12" s="30">
        <v>0.55000000000000004</v>
      </c>
      <c r="K12" s="13">
        <v>1</v>
      </c>
    </row>
    <row r="13" spans="2:11" x14ac:dyDescent="0.25">
      <c r="C13" s="13">
        <v>2010</v>
      </c>
      <c r="D13" s="30">
        <v>5025</v>
      </c>
      <c r="E13" s="13">
        <v>0.2</v>
      </c>
      <c r="F13" s="30">
        <v>5</v>
      </c>
      <c r="G13" s="13">
        <v>0.1</v>
      </c>
      <c r="H13" s="30">
        <v>2.5</v>
      </c>
      <c r="I13" s="13">
        <v>2.4E-2</v>
      </c>
      <c r="J13" s="30">
        <v>0.6</v>
      </c>
      <c r="K13" s="13" t="s">
        <v>44</v>
      </c>
    </row>
    <row r="14" spans="2:11" x14ac:dyDescent="0.25">
      <c r="C14" s="14">
        <v>2512</v>
      </c>
      <c r="D14" s="5">
        <v>6332</v>
      </c>
      <c r="E14" s="14">
        <v>0.25</v>
      </c>
      <c r="F14" s="5">
        <v>6.3</v>
      </c>
      <c r="G14" s="14">
        <v>0.12</v>
      </c>
      <c r="H14" s="5">
        <v>3.2</v>
      </c>
      <c r="I14" s="14">
        <v>2.4E-2</v>
      </c>
      <c r="J14" s="5">
        <v>0.6</v>
      </c>
      <c r="K14" s="14">
        <v>1</v>
      </c>
    </row>
    <row r="16" spans="2:11" x14ac:dyDescent="0.25">
      <c r="C16" s="31" t="s">
        <v>24</v>
      </c>
      <c r="D16" s="33"/>
      <c r="E16" s="32" t="s">
        <v>25</v>
      </c>
      <c r="F16" s="32"/>
      <c r="G16" s="31" t="s">
        <v>26</v>
      </c>
      <c r="H16" s="33"/>
      <c r="I16" s="32" t="s">
        <v>27</v>
      </c>
      <c r="J16" s="33"/>
    </row>
    <row r="17" spans="3:10" x14ac:dyDescent="0.25">
      <c r="C17" s="11" t="s">
        <v>28</v>
      </c>
      <c r="D17" s="11" t="s">
        <v>29</v>
      </c>
      <c r="E17" s="7" t="s">
        <v>30</v>
      </c>
      <c r="F17" s="11" t="s">
        <v>31</v>
      </c>
      <c r="G17" s="7" t="s">
        <v>30</v>
      </c>
      <c r="H17" s="11" t="s">
        <v>31</v>
      </c>
      <c r="I17" s="7" t="s">
        <v>30</v>
      </c>
      <c r="J17" s="11" t="s">
        <v>31</v>
      </c>
    </row>
    <row r="18" spans="3:10" x14ac:dyDescent="0.25">
      <c r="C18" s="13">
        <v>201</v>
      </c>
      <c r="D18" s="13">
        <v>603</v>
      </c>
      <c r="E18" s="30">
        <v>1.2E-2</v>
      </c>
      <c r="F18" s="13">
        <v>0.3</v>
      </c>
      <c r="G18" s="30">
        <v>1.2E-2</v>
      </c>
      <c r="H18" s="13">
        <v>0.3</v>
      </c>
      <c r="I18" s="30">
        <v>1.2E-2</v>
      </c>
      <c r="J18" s="13">
        <v>0.3</v>
      </c>
    </row>
    <row r="19" spans="3:10" x14ac:dyDescent="0.25">
      <c r="C19" s="13">
        <v>402</v>
      </c>
      <c r="D19" s="13">
        <v>1005</v>
      </c>
      <c r="E19" s="30">
        <v>2.4E-2</v>
      </c>
      <c r="F19" s="13">
        <v>0.6</v>
      </c>
      <c r="G19" s="30">
        <v>0.02</v>
      </c>
      <c r="H19" s="13">
        <v>0.5</v>
      </c>
      <c r="I19" s="30">
        <v>0.02</v>
      </c>
      <c r="J19" s="13">
        <v>0.5</v>
      </c>
    </row>
    <row r="20" spans="3:10" x14ac:dyDescent="0.25">
      <c r="C20" s="13">
        <v>603</v>
      </c>
      <c r="D20" s="13">
        <v>1608</v>
      </c>
      <c r="E20" s="30">
        <v>3.5000000000000003E-2</v>
      </c>
      <c r="F20" s="13">
        <v>0.9</v>
      </c>
      <c r="G20" s="30">
        <v>2.4E-2</v>
      </c>
      <c r="H20" s="13">
        <v>0.6</v>
      </c>
      <c r="I20" s="30">
        <v>3.5000000000000003E-2</v>
      </c>
      <c r="J20" s="13">
        <v>0.9</v>
      </c>
    </row>
    <row r="21" spans="3:10" x14ac:dyDescent="0.25">
      <c r="C21" s="13">
        <v>805</v>
      </c>
      <c r="D21" s="13">
        <v>2012</v>
      </c>
      <c r="E21" s="30">
        <v>5.0999999999999997E-2</v>
      </c>
      <c r="F21" s="13">
        <v>1.3</v>
      </c>
      <c r="G21" s="30">
        <v>2.8000000000000001E-2</v>
      </c>
      <c r="H21" s="13">
        <v>0.7</v>
      </c>
      <c r="I21" s="30">
        <v>4.7E-2</v>
      </c>
      <c r="J21" s="13">
        <v>1.2</v>
      </c>
    </row>
    <row r="22" spans="3:10" x14ac:dyDescent="0.25">
      <c r="C22" s="13">
        <v>1206</v>
      </c>
      <c r="D22" s="13">
        <v>3216</v>
      </c>
      <c r="E22" s="30">
        <v>6.3E-2</v>
      </c>
      <c r="F22" s="13">
        <v>1.6</v>
      </c>
      <c r="G22" s="30">
        <v>3.5000000000000003E-2</v>
      </c>
      <c r="H22" s="13">
        <v>0.9</v>
      </c>
      <c r="I22" s="30">
        <v>7.9000000000000001E-2</v>
      </c>
      <c r="J22" s="13">
        <v>2</v>
      </c>
    </row>
    <row r="23" spans="3:10" x14ac:dyDescent="0.25">
      <c r="C23" s="13">
        <v>1812</v>
      </c>
      <c r="D23" s="13">
        <v>3246</v>
      </c>
      <c r="E23" s="30">
        <v>0.19</v>
      </c>
      <c r="F23" s="13">
        <v>4.8</v>
      </c>
      <c r="G23" s="30">
        <v>3.5000000000000003E-2</v>
      </c>
      <c r="H23" s="13">
        <v>0.9</v>
      </c>
      <c r="I23" s="30">
        <v>7.9000000000000001E-2</v>
      </c>
      <c r="J23" s="13">
        <v>2</v>
      </c>
    </row>
    <row r="24" spans="3:10" x14ac:dyDescent="0.25">
      <c r="C24" s="13">
        <v>2010</v>
      </c>
      <c r="D24" s="13">
        <v>5025</v>
      </c>
      <c r="E24" s="30">
        <v>0.11</v>
      </c>
      <c r="F24" s="13">
        <v>2.8</v>
      </c>
      <c r="G24" s="30">
        <v>5.8999999999999997E-2</v>
      </c>
      <c r="H24" s="13">
        <v>0.9</v>
      </c>
      <c r="I24" s="30">
        <v>0.15</v>
      </c>
      <c r="J24" s="13">
        <v>3.8</v>
      </c>
    </row>
    <row r="25" spans="3:10" x14ac:dyDescent="0.25">
      <c r="C25" s="14">
        <v>2512</v>
      </c>
      <c r="D25" s="14">
        <v>6332</v>
      </c>
      <c r="E25" s="5">
        <v>0.14000000000000001</v>
      </c>
      <c r="F25" s="14">
        <v>3.5</v>
      </c>
      <c r="G25" s="5">
        <v>6.3E-2</v>
      </c>
      <c r="H25" s="14">
        <v>1.6</v>
      </c>
      <c r="I25" s="5">
        <v>0.15</v>
      </c>
      <c r="J25" s="14">
        <v>3.8</v>
      </c>
    </row>
  </sheetData>
  <mergeCells count="9">
    <mergeCell ref="C16:D16"/>
    <mergeCell ref="E16:F16"/>
    <mergeCell ref="G16:H16"/>
    <mergeCell ref="I16:J16"/>
    <mergeCell ref="B2:J2"/>
    <mergeCell ref="C4:D4"/>
    <mergeCell ref="E4:F4"/>
    <mergeCell ref="G4:H4"/>
    <mergeCell ref="I4:J4"/>
  </mergeCells>
  <hyperlinks>
    <hyperlink ref="B2" r:id="rId1" xr:uid="{BA87317A-B0A2-455C-9B13-92F4B8F2C887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0B4AD-D8F2-4FA2-A6E8-BA6ACDC91CA5}">
  <sheetPr codeName="Arkusz4"/>
  <dimension ref="B3:C8"/>
  <sheetViews>
    <sheetView workbookViewId="0">
      <selection activeCell="C13" sqref="C13"/>
    </sheetView>
  </sheetViews>
  <sheetFormatPr defaultRowHeight="15" x14ac:dyDescent="0.25"/>
  <cols>
    <col min="2" max="2" width="5.42578125" bestFit="1" customWidth="1"/>
    <col min="3" max="3" width="191.85546875" customWidth="1"/>
  </cols>
  <sheetData>
    <row r="3" spans="2:3" ht="16.5" x14ac:dyDescent="0.25">
      <c r="B3" s="29" t="s">
        <v>67</v>
      </c>
      <c r="C3" s="29"/>
    </row>
    <row r="4" spans="2:3" ht="16.5" x14ac:dyDescent="0.25">
      <c r="B4" s="16" t="s">
        <v>68</v>
      </c>
      <c r="C4" s="17" t="s">
        <v>69</v>
      </c>
    </row>
    <row r="5" spans="2:3" ht="16.5" x14ac:dyDescent="0.25">
      <c r="B5" s="18" t="s">
        <v>70</v>
      </c>
      <c r="C5" s="19" t="s">
        <v>71</v>
      </c>
    </row>
    <row r="6" spans="2:3" ht="16.5" x14ac:dyDescent="0.25">
      <c r="B6" s="16" t="s">
        <v>72</v>
      </c>
      <c r="C6" s="17" t="s">
        <v>73</v>
      </c>
    </row>
    <row r="7" spans="2:3" ht="33" x14ac:dyDescent="0.25">
      <c r="B7" s="18" t="s">
        <v>74</v>
      </c>
      <c r="C7" s="19" t="s">
        <v>75</v>
      </c>
    </row>
    <row r="8" spans="2:3" ht="66" x14ac:dyDescent="0.25">
      <c r="B8" s="16" t="s">
        <v>76</v>
      </c>
      <c r="C8" s="17" t="s">
        <v>77</v>
      </c>
    </row>
  </sheetData>
  <mergeCells count="1"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signal_diodes</vt:lpstr>
      <vt:lpstr>wejscia_D-A</vt:lpstr>
      <vt:lpstr>Wyjścia_D</vt:lpstr>
      <vt:lpstr>Arkusz2</vt:lpstr>
      <vt:lpstr>Rozmiary rezysorow i moce</vt:lpstr>
      <vt:lpstr>Typoszereg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Kania (dawikan506)</dc:creator>
  <cp:lastModifiedBy>Dawid Kania (dawikan506)</cp:lastModifiedBy>
  <dcterms:created xsi:type="dcterms:W3CDTF">2024-05-06T21:23:44Z</dcterms:created>
  <dcterms:modified xsi:type="dcterms:W3CDTF">2024-05-07T22:45:13Z</dcterms:modified>
</cp:coreProperties>
</file>