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2cb39e9cf2df441/UNM/Class Folder/Module 1/Challenge Module 1/"/>
    </mc:Choice>
  </mc:AlternateContent>
  <xr:revisionPtr revIDLastSave="0" documentId="14_{68D8EDA6-4DF2-491E-BABD-4125A6F251B6}" xr6:coauthVersionLast="46" xr6:coauthVersionMax="46" xr10:uidLastSave="{00000000-0000-0000-0000-000000000000}"/>
  <bookViews>
    <workbookView xWindow="-28920" yWindow="-1785" windowWidth="29040" windowHeight="17640" tabRatio="840" activeTab="3" xr2:uid="{00000000-000D-0000-FFFF-FFFF00000000}"/>
  </bookViews>
  <sheets>
    <sheet name="Kickstarter" sheetId="1" r:id="rId1"/>
    <sheet name="Outcomes Based on Goals" sheetId="18" r:id="rId2"/>
    <sheet name="Theater Outcomes by Launch Date" sheetId="17" r:id="rId3"/>
    <sheet name="Outcomes Based on Launch Date" sheetId="4" r:id="rId4"/>
    <sheet name="Category Statistics" sheetId="2" r:id="rId5"/>
    <sheet name="Subcategory Statistics" sheetId="5" r:id="rId6"/>
    <sheet name="Edinburgh Research" sheetId="6" r:id="rId7"/>
    <sheet name="Descriptive Statistics" sheetId="11" r:id="rId8"/>
  </sheets>
  <definedNames>
    <definedName name="_xlnm._FilterDatabase" localSheetId="0" hidden="1">Kickstarter!$A$1:$U$4116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8" l="1"/>
  <c r="H4" i="18"/>
  <c r="H5" i="18"/>
  <c r="H6" i="18"/>
  <c r="H7" i="18"/>
  <c r="H8" i="18"/>
  <c r="H9" i="18"/>
  <c r="H10" i="18"/>
  <c r="H11" i="18"/>
  <c r="H12" i="18"/>
  <c r="H13" i="18"/>
  <c r="H2" i="18"/>
  <c r="G3" i="18"/>
  <c r="G4" i="18"/>
  <c r="G5" i="18"/>
  <c r="G6" i="18"/>
  <c r="G7" i="18"/>
  <c r="G8" i="18"/>
  <c r="G9" i="18"/>
  <c r="G10" i="18"/>
  <c r="G11" i="18"/>
  <c r="G12" i="18"/>
  <c r="G13" i="18"/>
  <c r="G2" i="18"/>
  <c r="F3" i="18"/>
  <c r="F4" i="18"/>
  <c r="F5" i="18"/>
  <c r="F6" i="18"/>
  <c r="F7" i="18"/>
  <c r="F8" i="18"/>
  <c r="F9" i="18"/>
  <c r="F10" i="18"/>
  <c r="F11" i="18"/>
  <c r="F12" i="18"/>
  <c r="F13" i="18"/>
  <c r="F2" i="18"/>
  <c r="E16" i="18"/>
  <c r="D14" i="18"/>
  <c r="E14" i="18"/>
  <c r="E3" i="18"/>
  <c r="E4" i="18"/>
  <c r="E5" i="18"/>
  <c r="E6" i="18"/>
  <c r="E7" i="18"/>
  <c r="E8" i="18"/>
  <c r="E9" i="18"/>
  <c r="E10" i="18"/>
  <c r="E11" i="18"/>
  <c r="E12" i="18"/>
  <c r="E13" i="18"/>
  <c r="E2" i="18"/>
  <c r="C5" i="18"/>
  <c r="C14" i="18" s="1"/>
  <c r="D13" i="18"/>
  <c r="C13" i="18"/>
  <c r="D12" i="18"/>
  <c r="C12" i="18"/>
  <c r="D2" i="18"/>
  <c r="D3" i="18"/>
  <c r="D11" i="18"/>
  <c r="C11" i="18"/>
  <c r="D10" i="18"/>
  <c r="C10" i="18"/>
  <c r="D9" i="18"/>
  <c r="C9" i="18"/>
  <c r="D8" i="18"/>
  <c r="C8" i="18"/>
  <c r="D4" i="18"/>
  <c r="D5" i="18"/>
  <c r="D6" i="18"/>
  <c r="D7" i="18"/>
  <c r="C7" i="18"/>
  <c r="C6" i="18"/>
  <c r="C4" i="18"/>
  <c r="C3" i="18"/>
  <c r="C2" i="18"/>
  <c r="D16" i="18"/>
  <c r="C16" i="18"/>
  <c r="B13" i="18"/>
  <c r="B12" i="18"/>
  <c r="B11" i="18"/>
  <c r="B16" i="18"/>
  <c r="B10" i="18" l="1"/>
  <c r="B9" i="18"/>
  <c r="B8" i="18"/>
  <c r="B7" i="18"/>
  <c r="B6" i="18"/>
  <c r="B5" i="18"/>
  <c r="B4" i="18"/>
  <c r="B3" i="18"/>
  <c r="B2" i="18"/>
  <c r="B14" i="18" l="1"/>
  <c r="C4" i="11"/>
  <c r="C17" i="11"/>
  <c r="C16" i="11"/>
  <c r="C18" i="11" s="1"/>
  <c r="C15" i="11"/>
  <c r="B17" i="11"/>
  <c r="B15" i="11"/>
  <c r="B16" i="11"/>
  <c r="C6" i="11"/>
  <c r="C5" i="11"/>
  <c r="B6" i="11"/>
  <c r="B5" i="11"/>
  <c r="B7" i="11" s="1"/>
  <c r="B4" i="11"/>
  <c r="H8" i="11"/>
  <c r="H7" i="11"/>
  <c r="H5" i="11"/>
  <c r="H4" i="11"/>
  <c r="G8" i="11"/>
  <c r="G7" i="11"/>
  <c r="G5" i="11"/>
  <c r="G4" i="11"/>
  <c r="C14" i="11"/>
  <c r="C13" i="11"/>
  <c r="B14" i="11"/>
  <c r="B13" i="11"/>
  <c r="C3" i="11"/>
  <c r="B3" i="11"/>
  <c r="C2" i="11"/>
  <c r="B2" i="1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2" i="1"/>
  <c r="U2" i="1" s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1" l="1"/>
  <c r="B18" i="11"/>
</calcChain>
</file>

<file path=xl/sharedStrings.xml><?xml version="1.0" encoding="utf-8"?>
<sst xmlns="http://schemas.openxmlformats.org/spreadsheetml/2006/main" count="33057" uniqueCount="8424">
  <si>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</si>
  <si>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</si>
  <si>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</si>
  <si>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</si>
  <si>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</si>
  <si>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</si>
  <si>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</si>
  <si>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</si>
  <si>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</si>
  <si>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</si>
  <si>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</si>
  <si>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</si>
  <si>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</si>
  <si>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</si>
  <si>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</si>
  <si>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</si>
  <si>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</si>
  <si>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</si>
  <si>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</si>
  <si>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</si>
  <si>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</si>
  <si>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</si>
  <si>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</si>
  <si>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</si>
  <si>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</si>
  <si>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</si>
  <si>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</si>
  <si>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</si>
  <si>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</si>
  <si>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</si>
  <si>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</si>
  <si>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</si>
  <si>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</si>
  <si>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</si>
  <si>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</si>
  <si>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</si>
  <si>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</si>
  <si>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</si>
  <si>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</si>
  <si>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</si>
  <si>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</si>
  <si>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</si>
  <si>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</si>
  <si>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</si>
  <si>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</si>
  <si>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</si>
  <si>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</si>
  <si>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</si>
  <si>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</si>
  <si>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</si>
  <si>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</si>
  <si>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</si>
  <si>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</si>
  <si>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</si>
  <si>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</si>
  <si>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</si>
  <si>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</si>
  <si>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</si>
  <si>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</si>
  <si>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</si>
  <si>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</si>
  <si>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</si>
  <si>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</si>
  <si>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</si>
  <si>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</si>
  <si>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</si>
  <si>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</si>
  <si>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</si>
  <si>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</si>
  <si>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</si>
  <si>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</si>
  <si>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</si>
  <si>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</si>
  <si>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</si>
  <si>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</si>
  <si>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</si>
  <si>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</si>
  <si>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</si>
  <si>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</si>
  <si>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</si>
  <si>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</si>
  <si>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</si>
  <si>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</si>
  <si>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</si>
  <si>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</si>
  <si>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</si>
  <si>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</si>
  <si>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</si>
  <si>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</si>
  <si>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</si>
  <si>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</si>
  <si>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</si>
  <si>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</si>
  <si>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</si>
  <si>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</si>
  <si>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</si>
  <si>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</si>
  <si>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</si>
  <si>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</si>
  <si>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</si>
  <si>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</si>
  <si>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</si>
  <si>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</si>
  <si>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</si>
  <si>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</si>
  <si>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</si>
  <si>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</si>
  <si>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</si>
  <si>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</si>
  <si>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</si>
  <si>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</si>
  <si>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</si>
  <si>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</si>
  <si>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</si>
  <si>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</si>
  <si>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</si>
  <si>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</si>
  <si>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</si>
  <si>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</si>
  <si>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</si>
  <si>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</si>
  <si>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</si>
  <si>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</si>
  <si>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</si>
  <si>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</si>
  <si>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</si>
  <si>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</si>
  <si>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</si>
  <si>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</si>
  <si>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</si>
  <si>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</si>
  <si>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</si>
  <si>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</si>
  <si>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</si>
  <si>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</si>
  <si>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</si>
  <si>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</si>
  <si>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</si>
  <si>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</si>
  <si>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</si>
  <si>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</si>
  <si>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</si>
  <si>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</si>
  <si>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</si>
  <si>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</si>
  <si>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</si>
  <si>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</si>
  <si>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</si>
  <si>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</si>
  <si>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</si>
  <si>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</si>
  <si>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</si>
  <si>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</si>
  <si>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</si>
  <si>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</si>
  <si>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</si>
  <si>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</si>
  <si>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</si>
  <si>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</si>
  <si>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</si>
  <si>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</si>
  <si>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</si>
  <si>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</si>
  <si>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</si>
  <si>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</si>
  <si>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</si>
  <si>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</si>
  <si>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</si>
  <si>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</si>
  <si>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</si>
  <si>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</si>
  <si>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</si>
  <si>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</si>
  <si>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</si>
  <si>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</si>
  <si>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</si>
  <si>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</si>
  <si>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</si>
  <si>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</si>
  <si>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</si>
  <si>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</si>
  <si>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</si>
  <si>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</si>
  <si>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</si>
  <si>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</si>
  <si>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</si>
  <si>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</si>
  <si>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</si>
  <si>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</si>
  <si>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</si>
  <si>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</si>
  <si>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</si>
  <si>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</si>
  <si>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</si>
  <si>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</si>
  <si>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</si>
  <si>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</si>
  <si>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</si>
  <si>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</si>
  <si>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</si>
  <si>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</si>
  <si>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</si>
  <si>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</si>
  <si>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</si>
  <si>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</si>
  <si>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</si>
  <si>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</si>
  <si>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</si>
  <si>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</si>
  <si>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</si>
  <si>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</si>
  <si>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</si>
  <si>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</si>
  <si>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</si>
  <si>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</si>
  <si>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</si>
  <si>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</si>
  <si>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</si>
  <si>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</si>
  <si>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</si>
  <si>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</si>
  <si>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</si>
  <si>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</si>
  <si>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</si>
  <si>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</si>
  <si>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</si>
  <si>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</si>
  <si>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</si>
  <si>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</si>
  <si>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</si>
  <si>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</si>
  <si>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</si>
  <si>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</si>
  <si>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</si>
  <si>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</si>
  <si>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</si>
  <si>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</si>
  <si>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</si>
  <si>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</si>
  <si>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</si>
  <si>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</si>
  <si>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</si>
  <si>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</si>
  <si>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</si>
  <si>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</si>
  <si>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</si>
  <si>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</si>
  <si>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</si>
  <si>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</si>
  <si>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</si>
  <si>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</si>
  <si>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</si>
  <si>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</si>
  <si>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</si>
  <si>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</si>
  <si>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</si>
  <si>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</si>
  <si>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</si>
  <si>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</si>
  <si>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</si>
  <si>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</si>
  <si>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</si>
  <si>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</si>
  <si>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</si>
  <si>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</si>
  <si>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</si>
  <si>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</si>
  <si>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</si>
  <si>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</si>
  <si>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</si>
  <si>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</si>
  <si>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</si>
  <si>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</si>
  <si>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</si>
  <si>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</si>
  <si>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</si>
  <si>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</si>
  <si>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</si>
  <si>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</si>
  <si>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</si>
  <si>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</si>
  <si>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</si>
  <si>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</si>
  <si>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</si>
  <si>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</si>
  <si>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</si>
  <si>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</si>
  <si>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</si>
  <si>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</si>
  <si>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</si>
  <si>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</si>
  <si>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</si>
  <si>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</si>
  <si>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</si>
  <si>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</si>
  <si>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</si>
  <si>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</si>
  <si>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</si>
  <si>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</si>
  <si>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</si>
  <si>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</si>
  <si>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</si>
  <si>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</si>
  <si>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</si>
  <si>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</si>
  <si>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</si>
  <si>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</si>
  <si>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</si>
  <si>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</si>
  <si>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</si>
  <si>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</si>
  <si>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</si>
  <si>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</si>
  <si>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</si>
  <si>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</si>
  <si>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</si>
  <si>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</si>
  <si>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</si>
  <si>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</si>
  <si>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</si>
  <si>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</si>
  <si>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</si>
  <si>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</si>
  <si>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</si>
  <si>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</si>
  <si>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</si>
  <si>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</si>
  <si>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</si>
  <si>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</si>
  <si>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</si>
  <si>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</si>
  <si>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</si>
  <si>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</si>
  <si>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</si>
  <si>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</si>
  <si>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</si>
  <si>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</si>
  <si>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</si>
  <si>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</si>
  <si>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</si>
  <si>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</si>
  <si>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</si>
  <si>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</si>
  <si>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</si>
  <si>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</si>
  <si>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</si>
  <si>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</si>
  <si>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</si>
  <si>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</si>
  <si>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</si>
  <si>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</si>
  <si>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</si>
  <si>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</si>
  <si>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</si>
  <si>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</si>
  <si>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</si>
  <si>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</si>
  <si>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</si>
  <si>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</si>
  <si>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</si>
  <si>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</si>
  <si>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</si>
  <si>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</si>
  <si>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</si>
  <si>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</si>
  <si>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</si>
  <si>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</si>
  <si>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</si>
  <si>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</si>
  <si>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</si>
  <si>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</si>
  <si>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</si>
  <si>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</si>
  <si>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</si>
  <si>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</si>
  <si>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</si>
  <si>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</si>
  <si>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</si>
  <si>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</si>
  <si>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</si>
  <si>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</si>
  <si>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</si>
  <si>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</si>
  <si>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</si>
  <si>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</si>
  <si>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</si>
  <si>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</si>
  <si>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</si>
  <si>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</si>
  <si>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</si>
  <si>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</si>
  <si>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</si>
  <si>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</si>
  <si>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</si>
  <si>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</si>
  <si>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</si>
  <si>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</si>
  <si>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</si>
  <si>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</si>
  <si>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</si>
  <si>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</si>
  <si>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</si>
  <si>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</si>
  <si>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</si>
  <si>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</si>
  <si>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</si>
  <si>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</si>
  <si>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</si>
  <si>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</si>
  <si>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</si>
  <si>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</si>
  <si>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</si>
  <si>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</si>
  <si>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</si>
  <si>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</si>
  <si>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</si>
  <si>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</si>
  <si>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</si>
  <si>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</si>
  <si>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</si>
  <si>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</si>
  <si>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</si>
  <si>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</si>
  <si>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</si>
  <si>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</si>
  <si>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</si>
  <si>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</si>
  <si>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</si>
  <si>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</si>
  <si>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</si>
  <si>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</si>
  <si>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</si>
  <si>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</si>
  <si>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</si>
  <si>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</si>
  <si>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</si>
  <si>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</si>
  <si>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</si>
  <si>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</si>
  <si>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</si>
  <si>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</si>
  <si>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</si>
  <si>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</si>
  <si>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</si>
  <si>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</si>
  <si>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</si>
  <si>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</si>
  <si>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</si>
  <si>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</si>
  <si>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</si>
  <si>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</si>
  <si>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</si>
  <si>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</si>
  <si>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</si>
  <si>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</si>
  <si>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</si>
  <si>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</si>
  <si>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</si>
  <si>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</si>
  <si>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</si>
  <si>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</si>
  <si>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</si>
  <si>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</si>
  <si>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</si>
  <si>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</si>
  <si>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</si>
  <si>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</si>
  <si>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</si>
  <si>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</si>
  <si>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</si>
  <si>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</si>
  <si>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</si>
  <si>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</si>
  <si>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</si>
  <si>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</si>
  <si>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</si>
  <si>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</si>
  <si>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</si>
  <si>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</si>
  <si>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</si>
  <si>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</si>
  <si>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</si>
  <si>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</si>
  <si>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</si>
  <si>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</si>
  <si>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</si>
  <si>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</si>
  <si>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</si>
  <si>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</si>
  <si>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</si>
  <si>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</si>
  <si>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</si>
  <si>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</si>
  <si>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</si>
  <si>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</si>
  <si>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</si>
  <si>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</si>
  <si>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</si>
  <si>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</si>
  <si>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</si>
  <si>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</si>
  <si>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</si>
  <si>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</si>
  <si>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</si>
  <si>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</si>
  <si>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</si>
  <si>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</si>
  <si>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</si>
  <si>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</si>
  <si>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</si>
  <si>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</si>
  <si>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</si>
  <si>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</si>
  <si>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</si>
  <si>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</si>
  <si>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</si>
  <si>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</si>
  <si>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</si>
  <si>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</si>
  <si>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</si>
  <si>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</si>
  <si>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</si>
  <si>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</si>
  <si>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</si>
  <si>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</si>
  <si>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</si>
  <si>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</si>
  <si>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</si>
  <si>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</si>
  <si>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</si>
  <si>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</si>
  <si>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</si>
  <si>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</si>
  <si>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</si>
  <si>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</si>
  <si>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</si>
  <si>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</si>
  <si>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</si>
  <si>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</si>
  <si>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</si>
  <si>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</si>
  <si>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</si>
  <si>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</si>
  <si>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</si>
  <si>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</si>
  <si>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</si>
  <si>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</si>
  <si>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</si>
  <si>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</si>
  <si>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</si>
  <si>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</si>
  <si>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</si>
  <si>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</si>
  <si>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</si>
  <si>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</si>
  <si>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</si>
  <si>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</si>
  <si>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</si>
  <si>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</si>
  <si>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</si>
  <si>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</si>
  <si>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</si>
  <si>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</si>
  <si>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</si>
  <si>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</si>
  <si>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</si>
  <si>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</si>
  <si>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</si>
  <si>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</si>
  <si>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</si>
  <si>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</si>
  <si>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</si>
  <si>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</si>
  <si>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</si>
  <si>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</si>
  <si>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</si>
  <si>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</si>
  <si>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</si>
  <si>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</si>
  <si>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</si>
  <si>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</si>
  <si>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</si>
  <si>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</si>
  <si>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</si>
  <si>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</si>
  <si>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</si>
  <si>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</si>
  <si>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</si>
  <si>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</si>
  <si>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</si>
  <si>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</si>
  <si>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</si>
  <si>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</si>
  <si>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</si>
  <si>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</si>
  <si>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</si>
  <si>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</si>
  <si>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</si>
  <si>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</si>
  <si>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</si>
  <si>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</si>
  <si>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</si>
  <si>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</si>
  <si>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</si>
  <si>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</si>
  <si>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</si>
  <si>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</si>
  <si>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</si>
  <si>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</si>
  <si>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</si>
  <si>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</si>
  <si>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</si>
  <si>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</si>
  <si>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</si>
  <si>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</si>
  <si>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</si>
  <si>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</si>
  <si>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</si>
  <si>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</si>
  <si>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</si>
  <si>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</si>
  <si>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</si>
  <si>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</si>
  <si>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</si>
  <si>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</si>
  <si>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</si>
  <si>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</si>
  <si>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</si>
  <si>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</si>
  <si>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</si>
  <si>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</si>
  <si>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</si>
  <si>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</si>
  <si>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</si>
  <si>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</si>
  <si>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</si>
  <si>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</si>
  <si>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</si>
  <si>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</si>
  <si>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</si>
  <si>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</si>
  <si>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</si>
  <si>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</si>
  <si>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</si>
  <si>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</si>
  <si>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</si>
  <si>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</si>
  <si>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</si>
  <si>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</si>
  <si>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</si>
  <si>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</si>
  <si>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</si>
  <si>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</si>
  <si>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</si>
  <si>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</si>
  <si>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</si>
  <si>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</si>
  <si>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</si>
  <si>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</si>
  <si>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</si>
  <si>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</si>
  <si>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</si>
  <si>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</si>
  <si>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</si>
  <si>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</si>
  <si>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</si>
  <si>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</si>
  <si>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</si>
  <si>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</si>
  <si>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</si>
  <si>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</si>
  <si>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</si>
  <si>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</si>
  <si>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</si>
  <si>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</si>
  <si>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</si>
  <si>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</si>
  <si>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</si>
  <si>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</si>
  <si>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</si>
  <si>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</si>
  <si>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</si>
  <si>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</si>
  <si>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</si>
  <si>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</si>
  <si>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</si>
  <si>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</si>
  <si>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</si>
  <si>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</si>
  <si>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</si>
  <si>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</si>
  <si>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</si>
  <si>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</si>
  <si>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</si>
  <si>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</si>
  <si>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</si>
  <si>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</si>
  <si>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</si>
  <si>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</si>
  <si>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</si>
  <si>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</si>
  <si>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</si>
  <si>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</si>
  <si>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</si>
  <si>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</si>
  <si>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</si>
  <si>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</si>
  <si>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</si>
  <si>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</si>
  <si>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</si>
  <si>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</si>
  <si>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</si>
  <si>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</si>
  <si>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</si>
  <si>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</si>
  <si>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</si>
  <si>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</si>
  <si>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</si>
  <si>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</si>
  <si>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</si>
  <si>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</si>
  <si>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</si>
  <si>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</si>
  <si>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</si>
  <si>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</si>
  <si>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</si>
  <si>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</si>
  <si>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</si>
  <si>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</si>
  <si>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</si>
  <si>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</si>
  <si>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</si>
  <si>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</si>
  <si>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</si>
  <si>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</si>
  <si>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</si>
  <si>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</si>
  <si>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</si>
  <si>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</si>
  <si>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</si>
  <si>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</si>
  <si>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</si>
  <si>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</si>
  <si>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</si>
  <si>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</si>
  <si>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</si>
  <si>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</si>
  <si>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</si>
  <si>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</si>
  <si>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</si>
  <si>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</si>
  <si>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</si>
  <si>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</si>
  <si>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</si>
  <si>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</si>
  <si>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</si>
  <si>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</si>
  <si>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</si>
  <si>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</si>
  <si>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</si>
  <si>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</si>
  <si>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</si>
  <si>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</si>
  <si>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</si>
  <si>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</si>
  <si>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</si>
  <si>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</si>
  <si>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</si>
  <si>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</si>
  <si>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</si>
  <si>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</si>
  <si>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</si>
  <si>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</si>
  <si>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</si>
  <si>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</si>
  <si>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</si>
  <si>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</si>
  <si>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</si>
  <si>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</si>
  <si>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</si>
  <si>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</si>
  <si>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</si>
  <si>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</si>
  <si>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</si>
  <si>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</si>
  <si>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</si>
  <si>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</si>
  <si>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</si>
  <si>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</si>
  <si>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</si>
  <si>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</si>
  <si>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</si>
  <si>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</si>
  <si>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</si>
  <si>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</si>
  <si>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</si>
  <si>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</si>
  <si>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</si>
  <si>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</si>
  <si>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</si>
  <si>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</si>
  <si>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</si>
  <si>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</si>
  <si>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</si>
  <si>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</si>
  <si>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</si>
  <si>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</si>
  <si>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</si>
  <si>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</si>
  <si>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</si>
  <si>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</si>
  <si>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</si>
  <si>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</si>
  <si>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</si>
  <si>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</si>
  <si>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</si>
  <si>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</si>
  <si>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</si>
  <si>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</si>
  <si>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</si>
  <si>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</si>
  <si>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</si>
  <si>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</si>
  <si>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</si>
  <si>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</si>
  <si>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</si>
  <si>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</si>
  <si>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</si>
  <si>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</si>
  <si>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</si>
  <si>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</si>
  <si>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</si>
  <si>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</si>
  <si>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</si>
  <si>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</si>
  <si>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</si>
  <si>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</si>
  <si>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</si>
  <si>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</si>
  <si>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</si>
  <si>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</si>
  <si>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</si>
  <si>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</si>
  <si>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</si>
  <si>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</si>
  <si>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</si>
  <si>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</si>
  <si>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</si>
  <si>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</si>
  <si>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</si>
  <si>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</si>
  <si>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</si>
  <si>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</si>
  <si>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</si>
  <si>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</si>
  <si>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</si>
  <si>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</si>
  <si>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</si>
  <si>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</si>
  <si>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</si>
  <si>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</si>
  <si>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</si>
  <si>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</si>
  <si>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</si>
  <si>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</si>
  <si>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</si>
  <si>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</si>
  <si>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</si>
  <si>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</si>
  <si>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</si>
  <si>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</si>
  <si>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</si>
  <si>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</si>
  <si>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</si>
  <si>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</si>
  <si>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</si>
  <si>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</si>
  <si>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</si>
  <si>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</si>
  <si>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</si>
  <si>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</si>
  <si>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</si>
  <si>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</si>
  <si>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</si>
  <si>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</si>
  <si>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</si>
  <si>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</si>
  <si>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</si>
  <si>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</si>
  <si>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</si>
  <si>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</si>
  <si>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</si>
  <si>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</si>
  <si>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</si>
  <si>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</si>
  <si>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</si>
  <si>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</si>
  <si>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</si>
  <si>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</si>
  <si>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</si>
  <si>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</si>
  <si>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</si>
  <si>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</si>
  <si>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</si>
  <si>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</si>
  <si>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</si>
  <si>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</si>
  <si>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</si>
  <si>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</si>
  <si>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</si>
  <si>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</si>
  <si>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</si>
  <si>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</si>
  <si>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</si>
  <si>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</si>
  <si>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</si>
  <si>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</si>
  <si>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</si>
  <si>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</si>
  <si>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</si>
  <si>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</si>
  <si>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</si>
  <si>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</si>
  <si>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</si>
  <si>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</si>
  <si>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</si>
  <si>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</si>
  <si>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</si>
  <si>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</si>
  <si>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</si>
  <si>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</si>
  <si>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</si>
  <si>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</si>
  <si>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</si>
  <si>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</si>
  <si>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</si>
  <si>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</si>
  <si>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</si>
  <si>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</si>
  <si>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</si>
  <si>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</si>
  <si>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</si>
  <si>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</si>
  <si>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</si>
  <si>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</si>
  <si>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</si>
  <si>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</si>
  <si>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</si>
  <si>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</si>
  <si>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</si>
  <si>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</si>
  <si>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</si>
  <si>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</si>
  <si>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</si>
  <si>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</si>
  <si>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</si>
  <si>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</si>
  <si>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</si>
  <si>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</si>
  <si>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</si>
  <si>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</si>
  <si>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</si>
  <si>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</si>
  <si>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</si>
  <si>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</si>
  <si>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</si>
  <si>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</si>
  <si>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</si>
  <si>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</si>
  <si>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</si>
  <si>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</si>
  <si>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</si>
  <si>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</si>
  <si>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</si>
  <si>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</si>
  <si>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</si>
  <si>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</si>
  <si>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</si>
  <si>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</si>
  <si>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</si>
  <si>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</si>
  <si>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</si>
  <si>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</si>
  <si>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</si>
  <si>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</si>
  <si>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</si>
  <si>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</si>
  <si>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</si>
  <si>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</si>
  <si>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</si>
  <si>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</si>
  <si>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</si>
  <si>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</si>
  <si>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</si>
  <si>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</si>
  <si>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</si>
  <si>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</si>
  <si>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</si>
  <si>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</si>
  <si>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</si>
  <si>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</si>
  <si>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</si>
  <si>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</si>
  <si>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</si>
  <si>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</si>
  <si>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</si>
  <si>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</si>
  <si>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</si>
  <si>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</si>
  <si>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</si>
  <si>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</si>
  <si>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</si>
  <si>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</si>
  <si>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</si>
  <si>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</si>
  <si>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</si>
  <si>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</si>
  <si>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</si>
  <si>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</si>
  <si>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</si>
  <si>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</si>
  <si>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</si>
  <si>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</si>
  <si>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</si>
  <si>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</si>
  <si>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</si>
  <si>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</si>
  <si>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</si>
  <si>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</si>
  <si>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</si>
  <si>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</si>
  <si>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</si>
  <si>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</si>
  <si>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</si>
  <si>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</si>
  <si>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</si>
  <si>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</si>
  <si>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</si>
  <si>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</si>
  <si>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</si>
  <si>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</si>
  <si>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</si>
  <si>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</si>
  <si>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</si>
  <si>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</si>
  <si>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</si>
  <si>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</si>
  <si>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</si>
  <si>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</si>
  <si>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</si>
  <si>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</si>
  <si>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</si>
  <si>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</si>
  <si>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</si>
  <si>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</si>
  <si>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</si>
  <si>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</si>
  <si>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</si>
  <si>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</si>
  <si>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</si>
  <si>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</si>
  <si>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</si>
  <si>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</si>
  <si>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</si>
  <si>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</si>
  <si>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</si>
  <si>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</si>
  <si>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</si>
  <si>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</si>
  <si>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</si>
  <si>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</si>
  <si>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</si>
  <si>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</si>
  <si>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</si>
  <si>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</si>
  <si>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</si>
  <si>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</si>
  <si>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</si>
  <si>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</si>
  <si>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</si>
  <si>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</si>
  <si>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</si>
  <si>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</si>
  <si>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</si>
  <si>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</si>
  <si>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</si>
  <si>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</si>
  <si>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</si>
  <si>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</si>
  <si>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</si>
  <si>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</si>
  <si>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</si>
  <si>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</si>
  <si>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</si>
  <si>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</si>
  <si>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</si>
  <si>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</si>
  <si>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</si>
  <si>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</si>
  <si>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</si>
  <si>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</si>
  <si>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</si>
  <si>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</si>
  <si>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</si>
  <si>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</si>
  <si>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</si>
  <si>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</si>
  <si>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</si>
  <si>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</si>
  <si>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</si>
  <si>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</si>
  <si>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</si>
  <si>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</si>
  <si>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</si>
  <si>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</si>
  <si>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</si>
  <si>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</si>
  <si>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</si>
  <si>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</si>
  <si>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</si>
  <si>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</si>
  <si>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</si>
  <si>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</si>
  <si>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</si>
  <si>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</si>
  <si>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</si>
  <si>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</si>
  <si>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</si>
  <si>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</si>
  <si>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</si>
  <si>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</si>
  <si>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</si>
  <si>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</si>
  <si>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</si>
  <si>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</si>
  <si>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</si>
  <si>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</si>
  <si>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</si>
  <si>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</si>
  <si>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</si>
  <si>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</si>
  <si>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</si>
  <si>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</si>
  <si>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</si>
  <si>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</si>
  <si>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</si>
  <si>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</si>
  <si>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</si>
  <si>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</si>
  <si>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</si>
  <si>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</si>
  <si>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</si>
  <si>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</si>
  <si>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</si>
  <si>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</si>
  <si>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</si>
  <si>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</si>
  <si>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</si>
  <si>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</si>
  <si>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</si>
  <si>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</si>
  <si>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</si>
  <si>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</si>
  <si>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</si>
  <si>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</si>
  <si>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</si>
  <si>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</si>
  <si>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</si>
  <si>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</si>
  <si>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</si>
  <si>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</si>
  <si>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</si>
  <si>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</si>
  <si>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</si>
  <si>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</si>
  <si>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</si>
  <si>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</si>
  <si>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</si>
  <si>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</si>
  <si>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</si>
  <si>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</si>
  <si>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</si>
  <si>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</si>
  <si>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</si>
  <si>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</si>
  <si>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</si>
  <si>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</si>
  <si>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</si>
  <si>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</si>
  <si>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</si>
  <si>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</si>
  <si>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</si>
  <si>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</si>
  <si>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</si>
  <si>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</si>
  <si>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</si>
  <si>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</si>
  <si>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</si>
  <si>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</si>
  <si>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</si>
  <si>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</si>
  <si>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</si>
  <si>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</si>
  <si>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</si>
  <si>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</si>
  <si>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</si>
  <si>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</si>
  <si>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</si>
  <si>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</si>
  <si>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</si>
  <si>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</si>
  <si>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</si>
  <si>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</si>
  <si>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</si>
  <si>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</si>
  <si>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</si>
  <si>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</si>
  <si>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</si>
  <si>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</si>
  <si>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</si>
  <si>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</si>
  <si>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</si>
  <si>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</si>
  <si>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</si>
  <si>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</si>
  <si>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</si>
  <si>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</si>
  <si>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</si>
  <si>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</si>
  <si>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</si>
  <si>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</si>
  <si>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</si>
  <si>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</si>
  <si>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</si>
  <si>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</si>
  <si>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</si>
  <si>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</si>
  <si>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</si>
  <si>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</si>
  <si>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</si>
  <si>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</si>
  <si>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</si>
  <si>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</si>
  <si>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</si>
  <si>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</si>
  <si>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</si>
  <si>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</si>
  <si>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</si>
  <si>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</si>
  <si>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</si>
  <si>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</si>
  <si>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</si>
  <si>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</si>
  <si>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</si>
  <si>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</si>
  <si>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</si>
  <si>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</si>
  <si>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</si>
  <si>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</si>
  <si>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</si>
  <si>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</si>
  <si>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</si>
  <si>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</si>
  <si>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</si>
  <si>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</si>
  <si>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</si>
  <si>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</si>
  <si>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</si>
  <si>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</si>
  <si>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</si>
  <si>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</si>
  <si>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</si>
  <si>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</si>
  <si>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</si>
  <si>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</si>
  <si>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</si>
  <si>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</si>
  <si>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</si>
  <si>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</si>
  <si>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</si>
  <si>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</si>
  <si>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</si>
  <si>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</si>
  <si>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</si>
  <si>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</si>
  <si>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</si>
  <si>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</si>
  <si>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</si>
  <si>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</si>
  <si>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</si>
  <si>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</si>
  <si>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</si>
  <si>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</si>
  <si>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</si>
  <si>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</si>
  <si>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</si>
  <si>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</si>
  <si>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</si>
  <si>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</si>
  <si>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</si>
  <si>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</si>
  <si>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</si>
  <si>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</si>
  <si>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</si>
  <si>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</si>
  <si>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</si>
  <si>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</si>
  <si>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</si>
  <si>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</si>
  <si>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</si>
  <si>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</si>
  <si>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</si>
  <si>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</si>
  <si>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</si>
  <si>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</si>
  <si>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</si>
  <si>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</si>
  <si>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</si>
  <si>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</si>
  <si>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</si>
  <si>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</si>
  <si>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</si>
  <si>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</si>
  <si>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</si>
  <si>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</si>
  <si>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</si>
  <si>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</si>
  <si>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</si>
  <si>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</si>
  <si>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</si>
  <si>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</si>
  <si>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</si>
  <si>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</si>
  <si>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</si>
  <si>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</si>
  <si>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</si>
  <si>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</si>
  <si>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</si>
  <si>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</si>
  <si>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</si>
  <si>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</si>
  <si>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</si>
  <si>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</si>
  <si>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</si>
  <si>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</si>
  <si>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</si>
  <si>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</si>
  <si>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</si>
  <si>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</si>
  <si>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</si>
  <si>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</si>
  <si>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</si>
  <si>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</si>
  <si>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</si>
  <si>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</si>
  <si>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</si>
  <si>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</si>
  <si>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</si>
  <si>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</si>
  <si>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</si>
  <si>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</si>
  <si>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</si>
  <si>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</si>
  <si>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</si>
  <si>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</si>
  <si>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</si>
  <si>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</si>
  <si>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</si>
  <si>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</si>
  <si>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</si>
  <si>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</si>
  <si>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</si>
  <si>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</si>
  <si>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</si>
  <si>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</si>
  <si>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</si>
  <si>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</si>
  <si>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</si>
  <si>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</si>
  <si>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</si>
  <si>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</si>
  <si>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</si>
  <si>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</si>
  <si>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</si>
  <si>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</si>
  <si>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</si>
  <si>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</si>
  <si>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</si>
  <si>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</si>
  <si>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</si>
  <si>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</si>
  <si>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</si>
  <si>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</si>
  <si>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</si>
  <si>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</si>
  <si>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</si>
  <si>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</si>
  <si>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</si>
  <si>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</si>
  <si>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</si>
  <si>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</si>
  <si>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</si>
  <si>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</si>
  <si>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</si>
  <si>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</si>
  <si>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</si>
  <si>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</si>
  <si>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</si>
  <si>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</si>
  <si>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</si>
  <si>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</si>
  <si>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</si>
  <si>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</si>
  <si>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</si>
  <si>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</si>
  <si>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</si>
  <si>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</si>
  <si>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</si>
  <si>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</si>
  <si>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</si>
  <si>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</si>
  <si>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</si>
  <si>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</si>
  <si>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</si>
  <si>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</si>
  <si>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</si>
  <si>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</si>
  <si>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</si>
  <si>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</si>
  <si>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</si>
  <si>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</si>
  <si>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</si>
  <si>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</si>
  <si>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</si>
  <si>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</si>
  <si>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</si>
  <si>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</si>
  <si>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</si>
  <si>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</si>
  <si>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</si>
  <si>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</si>
  <si>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</si>
  <si>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</si>
  <si>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</si>
  <si>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</si>
  <si>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</si>
  <si>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</si>
  <si>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</si>
  <si>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</si>
  <si>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</si>
  <si>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</si>
  <si>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</si>
  <si>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</si>
  <si>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</si>
  <si>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</si>
  <si>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</si>
  <si>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</si>
  <si>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</si>
  <si>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</si>
  <si>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</si>
  <si>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</si>
  <si>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</si>
  <si>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</si>
  <si>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</si>
  <si>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</si>
  <si>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</si>
  <si>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</si>
  <si>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</si>
  <si>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</si>
  <si>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</si>
  <si>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</si>
  <si>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</si>
  <si>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</si>
  <si>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</si>
  <si>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</si>
  <si>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</si>
  <si>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</si>
  <si>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</si>
  <si>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</si>
  <si>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</si>
  <si>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</si>
  <si>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</si>
  <si>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</si>
  <si>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</si>
  <si>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</si>
  <si>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</si>
  <si>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</si>
  <si>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</si>
  <si>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</si>
  <si>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</si>
  <si>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</si>
  <si>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</si>
  <si>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</si>
  <si>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</si>
  <si>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</si>
  <si>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</si>
  <si>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</si>
  <si>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</si>
  <si>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</si>
  <si>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</si>
  <si>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</si>
  <si>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</si>
  <si>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</si>
  <si>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</si>
  <si>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</si>
  <si>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</si>
  <si>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</si>
  <si>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</si>
  <si>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</si>
  <si>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</si>
  <si>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</si>
  <si>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</si>
  <si>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</si>
  <si>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</si>
  <si>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</si>
  <si>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</si>
  <si>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</si>
  <si>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</si>
  <si>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</si>
  <si>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</si>
  <si>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</si>
  <si>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</si>
  <si>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</si>
  <si>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</si>
  <si>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</si>
  <si>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</si>
  <si>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</si>
  <si>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</si>
  <si>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</si>
  <si>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</si>
  <si>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</si>
  <si>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</si>
  <si>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</si>
  <si>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</si>
  <si>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</si>
  <si>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</si>
  <si>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</si>
  <si>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</si>
  <si>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</si>
  <si>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</si>
  <si>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</si>
  <si>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</si>
  <si>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</si>
  <si>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</si>
  <si>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</si>
  <si>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</si>
  <si>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</si>
  <si>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</si>
  <si>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</si>
  <si>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</si>
  <si>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</si>
  <si>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</si>
  <si>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</si>
  <si>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</si>
  <si>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</si>
  <si>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</si>
  <si>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</si>
  <si>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</si>
  <si>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</si>
  <si>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</si>
  <si>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</si>
  <si>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</si>
  <si>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</si>
  <si>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</si>
  <si>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</si>
  <si>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</si>
  <si>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</si>
  <si>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</si>
  <si>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</si>
  <si>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</si>
  <si>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</si>
  <si>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</si>
  <si>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</si>
  <si>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</si>
  <si>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</si>
  <si>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</si>
  <si>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</si>
  <si>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</si>
  <si>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</si>
  <si>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</si>
  <si>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</si>
  <si>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</si>
  <si>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</si>
  <si>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</si>
  <si>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</si>
  <si>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</si>
  <si>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</si>
  <si>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</si>
  <si>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</si>
  <si>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</si>
  <si>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</si>
  <si>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</si>
  <si>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</si>
  <si>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</si>
  <si>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</si>
  <si>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</si>
  <si>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</si>
  <si>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</si>
  <si>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</si>
  <si>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</si>
  <si>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</si>
  <si>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</si>
  <si>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</si>
  <si>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</si>
  <si>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</si>
  <si>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</si>
  <si>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</si>
  <si>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</si>
  <si>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</si>
  <si>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</si>
  <si>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</si>
  <si>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</si>
  <si>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</si>
  <si>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</si>
  <si>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</si>
  <si>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</si>
  <si>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</si>
  <si>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</si>
  <si>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</si>
  <si>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</si>
  <si>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</si>
  <si>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</si>
  <si>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</si>
  <si>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</si>
  <si>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</si>
  <si>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</si>
  <si>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</si>
  <si>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</si>
  <si>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</si>
  <si>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</si>
  <si>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</si>
  <si>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</si>
  <si>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</si>
  <si>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</si>
  <si>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</si>
  <si>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</si>
  <si>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</si>
  <si>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</si>
  <si>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</si>
  <si>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</si>
  <si>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</si>
  <si>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</si>
  <si>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</si>
  <si>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</si>
  <si>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</si>
  <si>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</si>
  <si>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</si>
  <si>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</si>
  <si>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</si>
  <si>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</si>
  <si>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</si>
  <si>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</si>
  <si>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</si>
  <si>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</si>
  <si>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</si>
  <si>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</si>
  <si>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</si>
  <si>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</si>
  <si>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</si>
  <si>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</si>
  <si>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</si>
  <si>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</si>
  <si>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</si>
  <si>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</si>
  <si>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</si>
  <si>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</si>
  <si>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</si>
  <si>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</si>
  <si>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</si>
  <si>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</si>
  <si>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</si>
  <si>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</si>
  <si>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</si>
  <si>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</si>
  <si>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</si>
  <si>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</si>
  <si>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</si>
  <si>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</si>
  <si>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</si>
  <si>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</si>
  <si>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</si>
  <si>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</si>
  <si>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</si>
  <si>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</si>
  <si>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</si>
  <si>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</si>
  <si>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</si>
  <si>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</si>
  <si>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</si>
  <si>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</si>
  <si>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</si>
  <si>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</si>
  <si>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</si>
  <si>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</si>
  <si>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</si>
  <si>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</si>
  <si>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</si>
  <si>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</si>
  <si>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</si>
  <si>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</si>
  <si>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</si>
  <si>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</si>
  <si>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</si>
  <si>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</si>
  <si>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</si>
  <si>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</si>
  <si>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</si>
  <si>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</si>
  <si>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</si>
  <si>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</si>
  <si>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</si>
  <si>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</si>
  <si>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</si>
  <si>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</si>
  <si>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</si>
  <si>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</si>
  <si>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</si>
  <si>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</si>
  <si>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</si>
  <si>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</si>
  <si>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</si>
  <si>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</si>
  <si>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</si>
  <si>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</si>
  <si>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</si>
  <si>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</si>
  <si>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</si>
  <si>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</si>
  <si>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</si>
  <si>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</si>
  <si>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</si>
  <si>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</si>
  <si>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</si>
  <si>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</si>
  <si>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</si>
  <si>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</si>
  <si>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</si>
  <si>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</si>
  <si>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</si>
  <si>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</si>
  <si>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</si>
  <si>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</si>
  <si>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</si>
  <si>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</si>
  <si>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</si>
  <si>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</si>
  <si>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</si>
  <si>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</si>
  <si>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</si>
  <si>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</si>
  <si>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</si>
  <si>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</si>
  <si>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</si>
  <si>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</si>
  <si>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</si>
  <si>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</si>
  <si>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</si>
  <si>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</si>
  <si>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</si>
  <si>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</si>
  <si>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</si>
  <si>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</si>
  <si>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</si>
  <si>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</si>
  <si>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</si>
  <si>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</si>
  <si>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</si>
  <si>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</si>
  <si>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</si>
  <si>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</si>
  <si>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</si>
  <si>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</si>
  <si>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</si>
  <si>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</si>
  <si>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</si>
  <si>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</si>
  <si>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</si>
  <si>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</si>
  <si>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</si>
  <si>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</si>
  <si>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</si>
  <si>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</si>
  <si>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</si>
  <si>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</si>
  <si>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</si>
  <si>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</si>
  <si>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</si>
  <si>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</si>
  <si>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</si>
  <si>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</si>
  <si>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</si>
  <si>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</si>
  <si>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</si>
  <si>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</si>
  <si>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</si>
  <si>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</si>
  <si>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</si>
  <si>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</si>
  <si>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</si>
  <si>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</si>
  <si>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</si>
  <si>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</si>
  <si>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</si>
  <si>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</si>
  <si>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</si>
  <si>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</si>
  <si>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</si>
  <si>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</si>
  <si>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</si>
  <si>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</si>
  <si>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</si>
  <si>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</si>
  <si>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</si>
  <si>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</si>
  <si>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</si>
  <si>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</si>
  <si>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</si>
  <si>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</si>
  <si>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</si>
  <si>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</si>
  <si>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</si>
  <si>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</si>
  <si>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</si>
  <si>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</si>
  <si>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</si>
  <si>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</si>
  <si>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</si>
  <si>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</si>
  <si>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</si>
  <si>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</si>
  <si>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</si>
  <si>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</si>
  <si>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</si>
  <si>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</si>
  <si>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</si>
  <si>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</si>
  <si>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</si>
  <si>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</si>
  <si>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</si>
  <si>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</si>
  <si>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</si>
  <si>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</si>
  <si>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</si>
  <si>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</si>
  <si>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</si>
  <si>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</si>
  <si>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</si>
  <si>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</si>
  <si>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</si>
  <si>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</si>
  <si>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</si>
  <si>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</si>
  <si>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</si>
  <si>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</si>
  <si>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</si>
  <si>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</si>
  <si>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</si>
  <si>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</si>
  <si>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</si>
  <si>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</si>
  <si>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</si>
  <si>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</si>
  <si>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</si>
  <si>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</si>
  <si>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</si>
  <si>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</si>
  <si>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</si>
  <si>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</si>
  <si>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</si>
  <si>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</si>
  <si>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</si>
  <si>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</si>
  <si>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</si>
  <si>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</si>
  <si>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</si>
  <si>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</si>
  <si>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</si>
  <si>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</si>
  <si>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</si>
  <si>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</si>
  <si>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</si>
  <si>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</si>
  <si>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</si>
  <si>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</si>
  <si>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</si>
  <si>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</si>
  <si>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</si>
  <si>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</si>
  <si>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</si>
  <si>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</si>
  <si>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</si>
  <si>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</si>
  <si>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</si>
  <si>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</si>
  <si>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</si>
  <si>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</si>
  <si>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</si>
  <si>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</si>
  <si>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</si>
  <si>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</si>
  <si>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</si>
  <si>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</si>
  <si>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</si>
  <si>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</si>
  <si>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</si>
  <si>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</si>
  <si>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</si>
  <si>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</si>
  <si>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</si>
  <si>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</si>
  <si>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</si>
  <si>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</si>
  <si>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</si>
  <si>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</si>
  <si>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</si>
  <si>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</si>
  <si>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</si>
  <si>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</si>
  <si>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</si>
  <si>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</si>
  <si>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</si>
  <si>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</si>
  <si>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</si>
  <si>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</si>
  <si>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</si>
  <si>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</si>
  <si>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</si>
  <si>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</si>
  <si>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</si>
  <si>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</si>
  <si>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</si>
  <si>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</si>
  <si>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</si>
  <si>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</si>
  <si>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</si>
  <si>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</si>
  <si>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</si>
  <si>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</si>
  <si>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</si>
  <si>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</si>
  <si>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</si>
  <si>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</si>
  <si>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</si>
  <si>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</si>
  <si>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</si>
  <si>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</si>
  <si>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</si>
  <si>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</si>
  <si>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</si>
  <si>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</si>
  <si>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</si>
  <si>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</si>
  <si>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</si>
  <si>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</si>
  <si>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</si>
  <si>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</si>
  <si>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</si>
  <si>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</si>
  <si>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</si>
  <si>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</si>
  <si>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</si>
  <si>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</si>
  <si>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</si>
  <si>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</si>
  <si>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</si>
  <si>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</si>
  <si>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</si>
  <si>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</si>
  <si>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</si>
  <si>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</si>
  <si>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</si>
  <si>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</si>
  <si>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</si>
  <si>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</si>
  <si>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</si>
  <si>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</si>
  <si>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</si>
  <si>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</si>
  <si>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</si>
  <si>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</si>
  <si>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</si>
  <si>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</si>
  <si>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</si>
  <si>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</si>
  <si>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</si>
  <si>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</si>
  <si>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</si>
  <si>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</si>
  <si>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</si>
  <si>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</si>
  <si>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</si>
  <si>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</si>
  <si>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</si>
  <si>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</si>
  <si>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</si>
  <si>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</si>
  <si>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</si>
  <si>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</si>
  <si>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</si>
  <si>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</si>
  <si>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</si>
  <si>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</si>
  <si>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</si>
  <si>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</si>
  <si>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</si>
  <si>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</si>
  <si>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</si>
  <si>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</si>
  <si>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</si>
  <si>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</si>
  <si>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</si>
  <si>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</si>
  <si>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</si>
  <si>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</si>
  <si>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</si>
  <si>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</si>
  <si>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</si>
  <si>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</si>
  <si>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</si>
  <si>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</si>
  <si>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</si>
  <si>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</si>
  <si>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</si>
  <si>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</si>
  <si>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</si>
  <si>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</si>
  <si>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</si>
  <si>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</si>
  <si>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</si>
  <si>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</si>
  <si>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</si>
  <si>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</si>
  <si>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</si>
  <si>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</si>
  <si>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</si>
  <si>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</si>
  <si>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</si>
  <si>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</si>
  <si>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</si>
  <si>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</si>
  <si>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</si>
  <si>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</si>
  <si>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</si>
  <si>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</si>
  <si>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</si>
  <si>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</si>
  <si>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</si>
  <si>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</si>
  <si>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</si>
  <si>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</si>
  <si>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</si>
  <si>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</si>
  <si>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</si>
  <si>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</si>
  <si>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</si>
  <si>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</si>
  <si>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</si>
  <si>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</si>
  <si>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</si>
  <si>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</si>
  <si>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</si>
  <si>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</si>
  <si>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</si>
  <si>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</si>
  <si>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</si>
  <si>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</si>
  <si>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</si>
  <si>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</si>
  <si>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</si>
  <si>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</si>
  <si>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</si>
  <si>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</si>
  <si>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</si>
  <si>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</si>
  <si>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</si>
  <si>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</si>
  <si>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</si>
  <si>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</si>
  <si>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</si>
  <si>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</si>
  <si>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</si>
  <si>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</si>
  <si>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</si>
  <si>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</si>
  <si>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</si>
  <si>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</si>
  <si>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</si>
  <si>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</si>
  <si>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</si>
  <si>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</si>
  <si>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</si>
  <si>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</si>
  <si>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</si>
  <si>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</si>
  <si>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</si>
  <si>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</si>
  <si>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</si>
  <si>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</si>
  <si>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</si>
  <si>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</si>
  <si>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</si>
  <si>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</si>
  <si>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</si>
  <si>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</si>
  <si>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</si>
  <si>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</si>
  <si>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</si>
  <si>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</si>
  <si>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</si>
  <si>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</si>
  <si>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</si>
  <si>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</si>
  <si>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</si>
  <si>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</si>
  <si>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</si>
  <si>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</si>
  <si>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</si>
  <si>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</si>
  <si>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</si>
  <si>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</si>
  <si>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</si>
  <si>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</si>
  <si>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</si>
  <si>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</si>
  <si>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</si>
  <si>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</si>
  <si>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</si>
  <si>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</si>
  <si>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</si>
  <si>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</si>
  <si>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</si>
  <si>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</si>
  <si>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</si>
  <si>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</si>
  <si>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</si>
  <si>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</si>
  <si>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</si>
  <si>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</si>
  <si>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</si>
  <si>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</si>
  <si>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</si>
  <si>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</si>
  <si>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</si>
  <si>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</si>
  <si>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</si>
  <si>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</si>
  <si>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</si>
  <si>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</si>
  <si>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</si>
  <si>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</si>
  <si>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</si>
  <si>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</si>
  <si>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</si>
  <si>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</si>
  <si>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</si>
  <si>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</si>
  <si>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</si>
  <si>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</si>
  <si>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</si>
  <si>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</si>
  <si>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</si>
  <si>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</si>
  <si>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</si>
  <si>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</si>
  <si>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</si>
  <si>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</si>
  <si>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</si>
  <si>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</si>
  <si>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</si>
  <si>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</si>
  <si>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</si>
  <si>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</si>
  <si>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</si>
  <si>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</si>
  <si>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</si>
  <si>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</si>
  <si>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</si>
  <si>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</si>
  <si>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</si>
  <si>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</si>
  <si>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</si>
  <si>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</si>
  <si>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</si>
  <si>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</si>
  <si>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</si>
  <si>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</si>
  <si>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</si>
  <si>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</si>
  <si>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</si>
  <si>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</si>
  <si>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</si>
  <si>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</si>
  <si>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</si>
  <si>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</si>
  <si>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</si>
  <si>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</si>
  <si>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</si>
  <si>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</si>
  <si>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</si>
  <si>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</si>
  <si>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</si>
  <si>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</si>
  <si>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</si>
  <si>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</si>
  <si>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</si>
  <si>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</si>
  <si>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</si>
  <si>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</si>
  <si>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</si>
  <si>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</si>
  <si>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</si>
  <si>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</si>
  <si>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</si>
  <si>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</si>
  <si>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</si>
  <si>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</si>
  <si>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</si>
  <si>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</si>
  <si>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</si>
  <si>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</si>
  <si>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</si>
  <si>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</si>
  <si>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</si>
  <si>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</si>
  <si>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</si>
  <si>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</si>
  <si>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</si>
  <si>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</si>
  <si>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</si>
  <si>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</si>
  <si>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</si>
  <si>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</si>
  <si>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</si>
  <si>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</si>
  <si>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</si>
  <si>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</si>
  <si>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</si>
  <si>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</si>
  <si>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</si>
  <si>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</si>
  <si>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</si>
  <si>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</si>
  <si>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</si>
  <si>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</si>
  <si>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</si>
  <si>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</si>
  <si>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</si>
  <si>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</si>
  <si>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</si>
  <si>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</si>
  <si>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</si>
  <si>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</si>
  <si>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</si>
  <si>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</si>
  <si>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</si>
  <si>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</si>
  <si>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</si>
  <si>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</si>
  <si>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</si>
  <si>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</si>
  <si>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</si>
  <si>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</si>
  <si>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</si>
  <si>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</si>
  <si>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</si>
  <si>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</si>
  <si>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</si>
  <si>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</si>
  <si>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</si>
  <si>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</si>
  <si>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</si>
  <si>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</si>
  <si>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</si>
  <si>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</si>
  <si>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</si>
  <si>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</si>
  <si>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</si>
  <si>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</si>
  <si>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</si>
  <si>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</si>
  <si>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</si>
  <si>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</si>
  <si>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</si>
  <si>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</si>
  <si>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</si>
  <si>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</si>
  <si>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</si>
  <si>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</si>
  <si>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</si>
  <si>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</si>
  <si>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</si>
  <si>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</si>
  <si>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</si>
  <si>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</si>
  <si>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</si>
  <si>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</si>
  <si>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</si>
  <si>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</si>
  <si>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</si>
  <si>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</si>
  <si>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</si>
  <si>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</si>
  <si>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</si>
  <si>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</si>
  <si>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</si>
  <si>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</si>
  <si>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</si>
  <si>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</si>
  <si>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</si>
  <si>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</si>
  <si>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</si>
  <si>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</si>
  <si>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</si>
  <si>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</si>
  <si>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</si>
  <si>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</si>
  <si>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</si>
  <si>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</si>
  <si>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</si>
  <si>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</si>
  <si>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</si>
  <si>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</si>
  <si>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</si>
  <si>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</si>
  <si>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</si>
  <si>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</si>
  <si>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</si>
  <si>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</si>
  <si>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</si>
  <si>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</si>
  <si>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</si>
  <si>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</si>
  <si>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</si>
  <si>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</si>
  <si>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</si>
  <si>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</si>
  <si>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</si>
  <si>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</si>
  <si>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</si>
  <si>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</si>
  <si>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</si>
  <si>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</si>
  <si>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</si>
  <si>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</si>
  <si>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</si>
  <si>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</si>
  <si>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</si>
  <si>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</si>
  <si>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</si>
  <si>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</si>
  <si>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</si>
  <si>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</si>
  <si>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</si>
  <si>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</si>
  <si>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</si>
  <si>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</si>
  <si>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</si>
  <si>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</si>
  <si>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</si>
  <si>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</si>
  <si>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</si>
  <si>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</si>
  <si>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</si>
  <si>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</si>
  <si>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</si>
  <si>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</si>
  <si>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</si>
  <si>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</si>
  <si>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</si>
  <si>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</si>
  <si>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</si>
  <si>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</si>
  <si>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</si>
  <si>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</si>
  <si>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</si>
  <si>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</si>
  <si>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</si>
  <si>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</si>
  <si>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</si>
  <si>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</si>
  <si>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</si>
  <si>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</si>
  <si>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</si>
  <si>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</si>
  <si>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</si>
  <si>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</si>
  <si>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</si>
  <si>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</si>
  <si>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</si>
  <si>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</si>
  <si>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</si>
  <si>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</si>
  <si>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</si>
  <si>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</si>
  <si>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</si>
  <si>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</si>
  <si>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</si>
  <si>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</si>
  <si>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</si>
  <si>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</si>
  <si>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</si>
  <si>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</si>
  <si>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</si>
  <si>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</si>
  <si>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</si>
  <si>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</si>
  <si>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</si>
  <si>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</si>
  <si>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</si>
  <si>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</si>
  <si>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</si>
  <si>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</si>
  <si>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</si>
  <si>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</si>
  <si>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</si>
  <si>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</si>
  <si>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</si>
  <si>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</si>
  <si>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</si>
  <si>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</si>
  <si>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</si>
  <si>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</si>
  <si>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</si>
  <si>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</si>
  <si>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</si>
  <si>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</si>
  <si>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</si>
  <si>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</si>
  <si>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</si>
  <si>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</si>
  <si>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</si>
  <si>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</si>
  <si>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</si>
  <si>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</si>
  <si>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</si>
  <si>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</si>
  <si>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</si>
  <si>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</si>
  <si>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</si>
  <si>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</si>
  <si>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</si>
  <si>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</si>
  <si>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</si>
  <si>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</si>
  <si>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</si>
  <si>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</si>
  <si>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</si>
  <si>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</si>
  <si>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</si>
  <si>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</si>
  <si>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</si>
  <si>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</si>
  <si>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</si>
  <si>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</si>
  <si>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</si>
  <si>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</si>
  <si>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</si>
  <si>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</si>
  <si>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</si>
  <si>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</si>
  <si>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</si>
  <si>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</si>
  <si>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</si>
  <si>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</si>
  <si>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</si>
  <si>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</si>
  <si>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</si>
  <si>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</si>
  <si>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</si>
  <si>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</si>
  <si>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</si>
  <si>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</si>
  <si>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</si>
  <si>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</si>
  <si>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</si>
  <si>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</si>
  <si>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</si>
  <si>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</si>
  <si>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</si>
  <si>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</si>
  <si>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</si>
  <si>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</si>
  <si>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</si>
  <si>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</si>
  <si>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</si>
  <si>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</si>
  <si>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</si>
  <si>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</si>
  <si>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</si>
  <si>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</si>
  <si>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</si>
  <si>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</si>
  <si>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</si>
  <si>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</si>
  <si>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</si>
  <si>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</si>
  <si>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</si>
  <si>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</si>
  <si>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</si>
  <si>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</si>
  <si>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</si>
  <si>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</si>
  <si>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</si>
  <si>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</si>
  <si>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</si>
  <si>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</si>
  <si>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</si>
  <si>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</si>
  <si>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</si>
  <si>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</si>
  <si>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</si>
  <si>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</si>
  <si>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</si>
  <si>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</si>
  <si>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</si>
  <si>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</si>
  <si>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</si>
  <si>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</si>
  <si>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</si>
  <si>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</si>
  <si>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</si>
  <si>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</si>
  <si>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</si>
  <si>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</si>
  <si>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</si>
  <si>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</si>
  <si>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</si>
  <si>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</si>
  <si>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</si>
  <si>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</si>
  <si>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</si>
  <si>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</si>
  <si>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</si>
  <si>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</si>
  <si>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</si>
  <si>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</si>
  <si>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</si>
  <si>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</si>
  <si>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</si>
  <si>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</si>
  <si>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</si>
  <si>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</si>
  <si>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</si>
  <si>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</si>
  <si>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</si>
  <si>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</si>
  <si>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</si>
  <si>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</si>
  <si>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</si>
  <si>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</si>
  <si>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</si>
  <si>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</si>
  <si>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</si>
  <si>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</si>
  <si>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</si>
  <si>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</si>
  <si>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</si>
  <si>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</si>
  <si>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</si>
  <si>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</si>
  <si>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</si>
  <si>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</si>
  <si>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</si>
  <si>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</si>
  <si>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</si>
  <si>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</si>
  <si>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</si>
  <si>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</si>
  <si>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</si>
  <si>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</si>
  <si>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</si>
  <si>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</si>
  <si>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</si>
  <si>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</si>
  <si>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</si>
  <si>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</si>
  <si>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</si>
  <si>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</si>
  <si>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</si>
  <si>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</si>
  <si>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</si>
  <si>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</si>
  <si>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</si>
  <si>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</si>
  <si>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</si>
  <si>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</si>
  <si>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</si>
  <si>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</si>
  <si>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</si>
  <si>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</si>
  <si>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</si>
  <si>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</si>
  <si>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</si>
  <si>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</si>
  <si>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</si>
  <si>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</si>
  <si>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</si>
  <si>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</si>
  <si>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</si>
  <si>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</si>
  <si>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</si>
  <si>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</si>
  <si>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</si>
  <si>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</si>
  <si>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</si>
  <si>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</si>
  <si>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</si>
  <si>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</si>
  <si>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</si>
  <si>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</si>
  <si>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</si>
  <si>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</si>
  <si>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</si>
  <si>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</si>
  <si>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</si>
  <si>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</si>
  <si>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</si>
  <si>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</si>
  <si>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</si>
  <si>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</si>
  <si>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</si>
  <si>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</si>
  <si>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</si>
  <si>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</si>
  <si>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</si>
  <si>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</si>
  <si>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</si>
  <si>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</si>
  <si>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</si>
  <si>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</si>
  <si>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</si>
  <si>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</si>
  <si>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</si>
  <si>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</si>
  <si>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</si>
  <si>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</si>
  <si>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</si>
  <si>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</si>
  <si>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</si>
  <si>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</si>
  <si>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</si>
  <si>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</si>
  <si>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</si>
  <si>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</si>
  <si>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</si>
  <si>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</si>
  <si>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</si>
  <si>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</si>
  <si>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</si>
  <si>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</si>
  <si>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</si>
  <si>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</si>
  <si>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</si>
  <si>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</si>
  <si>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</si>
  <si>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</si>
  <si>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</si>
  <si>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</si>
  <si>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</si>
  <si>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</si>
  <si>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</si>
  <si>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</si>
  <si>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</si>
  <si>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</si>
  <si>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</si>
  <si>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</si>
  <si>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</si>
  <si>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</si>
  <si>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</si>
  <si>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</si>
  <si>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</si>
  <si>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</si>
  <si>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</si>
  <si>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</si>
  <si>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</si>
  <si>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</si>
  <si>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</si>
  <si>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</si>
  <si>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</si>
  <si>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</si>
  <si>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</si>
  <si>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</si>
  <si>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</si>
  <si>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</si>
  <si>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</si>
  <si>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</si>
  <si>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</si>
  <si>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</si>
  <si>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</si>
  <si>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</si>
  <si>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</si>
  <si>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</si>
  <si>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</si>
  <si>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</si>
  <si>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</si>
  <si>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</si>
  <si>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</si>
  <si>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</si>
  <si>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</si>
  <si>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</si>
  <si>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</si>
  <si>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</si>
  <si>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</si>
  <si>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</si>
  <si>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</si>
  <si>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</si>
  <si>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</si>
  <si>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</si>
  <si>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</si>
  <si>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</si>
  <si>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</si>
  <si>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</si>
  <si>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</si>
  <si>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</si>
  <si>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</si>
  <si>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</si>
  <si>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</si>
  <si>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</si>
  <si>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</si>
  <si>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</si>
  <si>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</si>
  <si>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</si>
  <si>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</si>
  <si>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</si>
  <si>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</si>
  <si>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</si>
  <si>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</si>
  <si>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</si>
  <si>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</si>
  <si>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</si>
  <si>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</si>
  <si>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</si>
  <si>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</si>
  <si>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</si>
  <si>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</si>
  <si>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</si>
  <si>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</si>
  <si>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</si>
  <si>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</si>
  <si>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</si>
  <si>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</si>
  <si>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</si>
  <si>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</si>
  <si>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</si>
  <si>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</si>
  <si>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</si>
  <si>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</si>
  <si>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</si>
  <si>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</si>
  <si>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</si>
  <si>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</si>
  <si>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</si>
  <si>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</si>
  <si>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</si>
  <si>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</si>
  <si>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</si>
  <si>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</si>
  <si>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</si>
  <si>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</si>
  <si>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</si>
  <si>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</si>
  <si>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</si>
  <si>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</si>
  <si>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</si>
  <si>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</si>
  <si>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</si>
  <si>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</si>
  <si>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</si>
  <si>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</si>
  <si>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</si>
  <si>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</si>
  <si>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</si>
  <si>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</si>
  <si>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</si>
  <si>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</si>
  <si>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</si>
  <si>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</si>
  <si>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</si>
  <si>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</si>
  <si>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</si>
  <si>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</si>
  <si>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</si>
  <si>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</si>
  <si>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</si>
  <si>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</si>
  <si>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</si>
  <si>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</si>
  <si>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</si>
  <si>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</si>
  <si>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</si>
  <si>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</si>
  <si>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</si>
  <si>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</si>
  <si>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</si>
  <si>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</si>
  <si>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</si>
  <si>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</si>
  <si>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</si>
  <si>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</si>
  <si>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</si>
  <si>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</si>
  <si>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</si>
  <si>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</si>
  <si>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</si>
  <si>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</si>
  <si>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</si>
  <si>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</si>
  <si>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</si>
  <si>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</si>
  <si>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</si>
  <si>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</si>
  <si>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</si>
  <si>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</si>
  <si>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</si>
  <si>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</si>
  <si>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</si>
  <si>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</si>
  <si>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</si>
  <si>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</si>
  <si>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</si>
  <si>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</si>
  <si>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</si>
  <si>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</si>
  <si>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</si>
  <si>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</si>
  <si>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</si>
  <si>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</si>
  <si>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</si>
  <si>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</si>
  <si>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</si>
  <si>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</si>
  <si>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</si>
  <si>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</si>
  <si>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</si>
  <si>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</si>
  <si>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</si>
  <si>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</si>
  <si>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</si>
  <si>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</si>
  <si>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</si>
  <si>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</si>
  <si>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</si>
  <si>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</si>
  <si>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</si>
  <si>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</si>
  <si>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</si>
  <si>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</si>
  <si>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</si>
  <si>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</si>
  <si>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</si>
  <si>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</si>
  <si>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</si>
  <si>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</si>
  <si>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</si>
  <si>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</si>
  <si>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</si>
  <si>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</si>
  <si>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</si>
  <si>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</si>
  <si>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</si>
  <si>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</si>
  <si>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</si>
  <si>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</si>
  <si>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</si>
  <si>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</si>
  <si>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</si>
  <si>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</si>
  <si>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</si>
  <si>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</si>
  <si>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</si>
  <si>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</si>
  <si>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</si>
  <si>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</si>
  <si>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</si>
  <si>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</si>
  <si>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</si>
  <si>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</si>
  <si>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</si>
  <si>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</si>
  <si>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</si>
  <si>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</si>
  <si>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</si>
  <si>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</si>
  <si>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</si>
  <si>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</si>
  <si>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</si>
  <si>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</si>
  <si>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</si>
  <si>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</si>
  <si>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</si>
  <si>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</si>
  <si>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</si>
  <si>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</si>
  <si>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</si>
  <si>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</si>
  <si>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</si>
  <si>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</si>
  <si>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</si>
  <si>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</si>
  <si>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</si>
  <si>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</si>
  <si>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</si>
  <si>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</si>
  <si>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</si>
  <si>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</si>
  <si>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</si>
  <si>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</si>
  <si>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</si>
  <si>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</si>
  <si>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</si>
  <si>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</si>
  <si>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</si>
  <si>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</si>
  <si>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</si>
  <si>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</si>
  <si>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</si>
  <si>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</si>
  <si>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</si>
  <si>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</si>
  <si>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</si>
  <si>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</si>
  <si>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</si>
  <si>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</si>
  <si>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</si>
  <si>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</si>
  <si>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</si>
  <si>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</si>
  <si>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</si>
  <si>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</si>
  <si>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</si>
  <si>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</si>
  <si>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</si>
  <si>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</si>
  <si>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</si>
  <si>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</si>
  <si>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</si>
  <si>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</si>
  <si>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</si>
  <si>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</si>
  <si>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</si>
  <si>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</si>
  <si>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</si>
  <si>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</si>
  <si>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</si>
  <si>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</si>
  <si>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</si>
  <si>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</si>
  <si>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</si>
  <si>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</si>
  <si>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</si>
  <si>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</si>
  <si>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</si>
  <si>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</si>
  <si>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</si>
  <si>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</si>
  <si>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</si>
  <si>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</si>
  <si>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</si>
  <si>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</si>
  <si>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</si>
  <si>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</si>
  <si>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</si>
  <si>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</si>
  <si>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</si>
  <si>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</si>
  <si>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</si>
  <si>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</si>
  <si>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</si>
  <si>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</si>
  <si>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</si>
  <si>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</si>
  <si>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</si>
  <si>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</si>
  <si>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</si>
  <si>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</si>
  <si>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</si>
  <si>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</si>
  <si>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</si>
  <si>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</si>
  <si>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</si>
  <si>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</si>
  <si>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</si>
  <si>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</si>
  <si>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</si>
  <si>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</si>
  <si>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</si>
  <si>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</si>
  <si>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</si>
  <si>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</si>
  <si>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</si>
  <si>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</si>
  <si>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</si>
  <si>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</si>
  <si>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</si>
  <si>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</si>
  <si>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</si>
  <si>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</si>
  <si>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</si>
  <si>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</si>
  <si>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</si>
  <si>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</si>
  <si>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</si>
  <si>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</si>
  <si>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</si>
  <si>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</si>
  <si>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</si>
  <si>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</si>
  <si>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</si>
  <si>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</si>
  <si>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</si>
  <si>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</si>
  <si>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</si>
  <si>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</si>
  <si>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</si>
  <si>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</si>
  <si>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</si>
  <si>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</si>
  <si>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</si>
  <si>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</si>
  <si>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</si>
  <si>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</si>
  <si>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</si>
  <si>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</si>
  <si>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</si>
  <si>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</si>
  <si>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</si>
  <si>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</si>
  <si>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</si>
  <si>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</si>
  <si>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</si>
  <si>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</si>
  <si>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</si>
  <si>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</si>
  <si>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</si>
  <si>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</si>
  <si>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</si>
  <si>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</si>
  <si>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</si>
  <si>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</si>
  <si>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</si>
  <si>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</si>
  <si>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</si>
  <si>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</si>
  <si>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</si>
  <si>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</si>
  <si>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</si>
  <si>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</si>
  <si>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</si>
  <si>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</si>
  <si>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</si>
  <si>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</si>
  <si>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</si>
  <si>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</si>
  <si>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</si>
  <si>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</si>
  <si>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</si>
  <si>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</si>
  <si>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</si>
  <si>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</si>
  <si>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</si>
  <si>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</si>
  <si>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</si>
  <si>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</si>
  <si>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</si>
  <si>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</si>
  <si>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</si>
  <si>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</si>
  <si>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</si>
  <si>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</si>
  <si>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</si>
  <si>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</si>
  <si>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</si>
  <si>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</si>
  <si>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</si>
  <si>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</si>
  <si>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</si>
  <si>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</si>
  <si>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</si>
  <si>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</si>
  <si>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</si>
  <si>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</si>
  <si>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</si>
  <si>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</si>
  <si>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</si>
  <si>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</si>
  <si>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</si>
  <si>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</si>
  <si>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</si>
  <si>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</si>
  <si>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</si>
  <si>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</si>
  <si>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</si>
  <si>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</si>
  <si>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</si>
  <si>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</si>
  <si>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</si>
  <si>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</si>
  <si>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</si>
  <si>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</si>
  <si>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</si>
  <si>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</si>
  <si>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</si>
  <si>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</si>
  <si>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</si>
  <si>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</si>
  <si>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</si>
  <si>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</si>
  <si>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</si>
  <si>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</si>
  <si>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</si>
  <si>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</si>
  <si>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</si>
  <si>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</si>
  <si>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</si>
  <si>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</si>
  <si>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</si>
  <si>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</si>
  <si>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</si>
  <si>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</si>
  <si>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</si>
  <si>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</si>
  <si>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</si>
  <si>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</si>
  <si>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</si>
  <si>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</si>
  <si>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</si>
  <si>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</si>
  <si>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</si>
  <si>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</si>
  <si>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</si>
  <si>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</si>
  <si>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</si>
  <si>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</si>
  <si>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</si>
  <si>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</si>
  <si>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</si>
  <si>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</si>
  <si>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</si>
  <si>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</si>
  <si>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</si>
  <si>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</si>
  <si>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</si>
  <si>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</si>
  <si>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</si>
  <si>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</si>
  <si>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</si>
  <si>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</si>
  <si>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</si>
  <si>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</si>
  <si>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</si>
  <si>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</si>
  <si>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</si>
  <si>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</si>
  <si>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</si>
  <si>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</si>
  <si>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</si>
  <si>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</si>
  <si>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</si>
  <si>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</si>
  <si>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</si>
  <si>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</si>
  <si>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</si>
  <si>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</si>
  <si>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</si>
  <si>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</si>
  <si>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</si>
  <si>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</si>
  <si>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</si>
  <si>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</si>
  <si>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</si>
  <si>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</si>
  <si>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</si>
  <si>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</si>
  <si>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</si>
  <si>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</si>
  <si>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</si>
  <si>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</si>
  <si>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</si>
  <si>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</si>
  <si>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</si>
  <si>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</si>
  <si>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</si>
  <si>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</si>
  <si>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</si>
  <si>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</si>
  <si>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</si>
  <si>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</si>
  <si>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</si>
  <si>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</si>
  <si>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</si>
  <si>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</si>
  <si>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</si>
  <si>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</si>
  <si>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</si>
  <si>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</si>
  <si>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</si>
  <si>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</si>
  <si>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</si>
  <si>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</si>
  <si>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</si>
  <si>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</si>
  <si>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</si>
  <si>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</si>
  <si>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</si>
  <si>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</si>
  <si>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</si>
  <si>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</si>
  <si>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</si>
  <si>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</si>
  <si>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</si>
  <si>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</si>
  <si>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</si>
  <si>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</si>
  <si>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</si>
  <si>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</si>
  <si>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</si>
  <si>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</si>
  <si>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</si>
  <si>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</si>
  <si>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</si>
  <si>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</si>
  <si>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</si>
  <si>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</si>
  <si>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</si>
  <si>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</si>
  <si>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</si>
  <si>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</si>
  <si>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</si>
  <si>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</si>
  <si>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</si>
  <si>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</si>
  <si>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</si>
  <si>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</si>
  <si>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</si>
  <si>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</si>
  <si>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</si>
  <si>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</si>
  <si>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</si>
  <si>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</si>
  <si>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</si>
  <si>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</si>
  <si>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</si>
  <si>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</si>
  <si>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</si>
  <si>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</si>
  <si>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</si>
  <si>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</si>
  <si>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</si>
  <si>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</si>
  <si>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</si>
  <si>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</si>
  <si>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</si>
  <si>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</si>
  <si>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</si>
  <si>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</si>
  <si>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</si>
  <si>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</si>
  <si>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</si>
  <si>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</si>
  <si>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</si>
  <si>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</si>
  <si>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</si>
  <si>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</si>
  <si>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</si>
  <si>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</si>
  <si>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</si>
  <si>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</si>
  <si>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</si>
  <si>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</si>
  <si>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</si>
  <si>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</si>
  <si>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</si>
  <si>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</si>
  <si>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</si>
  <si>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</si>
  <si>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</si>
  <si>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</si>
  <si>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</si>
  <si>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</si>
  <si>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</si>
  <si>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</si>
  <si>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</si>
  <si>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</si>
  <si>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</si>
  <si>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</si>
  <si>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</si>
  <si>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</si>
  <si>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</si>
  <si>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</si>
  <si>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</si>
  <si>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</si>
  <si>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</si>
  <si>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</si>
  <si>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</si>
  <si>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</si>
  <si>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</si>
  <si>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</si>
  <si>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</si>
  <si>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</si>
  <si>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</si>
  <si>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</si>
  <si>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</si>
  <si>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</si>
  <si>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</si>
  <si>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</si>
  <si>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</si>
  <si>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</si>
  <si>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</si>
  <si>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</si>
  <si>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</si>
  <si>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</si>
  <si>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</si>
  <si>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</si>
  <si>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</si>
  <si>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</si>
  <si>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</si>
  <si>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</si>
  <si>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</si>
  <si>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</si>
  <si>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</si>
  <si>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</si>
  <si>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</si>
  <si>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</si>
  <si>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</si>
  <si>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</si>
  <si>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</si>
  <si>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</si>
  <si>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</si>
  <si>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</si>
  <si>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</si>
  <si>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</si>
  <si>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</si>
  <si>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</si>
  <si>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</si>
  <si>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</si>
  <si>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</si>
  <si>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</si>
  <si>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</si>
  <si>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</si>
  <si>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</si>
  <si>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</si>
  <si>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</si>
  <si>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</si>
  <si>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</si>
  <si>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</si>
  <si>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</si>
  <si>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</si>
  <si>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</si>
  <si>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</si>
  <si>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</si>
  <si>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</si>
  <si>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</si>
  <si>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</si>
  <si>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</si>
  <si>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</si>
  <si>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</si>
  <si>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</si>
  <si>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</si>
  <si>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</si>
  <si>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</si>
  <si>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</si>
  <si>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</si>
  <si>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</si>
  <si>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</si>
  <si>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</si>
  <si>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</si>
  <si>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</si>
  <si>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</si>
  <si>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</si>
  <si>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</si>
  <si>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</si>
  <si>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</si>
  <si>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</si>
  <si>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</si>
  <si>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</si>
  <si>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</si>
  <si>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</si>
  <si>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</si>
  <si>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</si>
  <si>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</si>
  <si>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</si>
  <si>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</si>
  <si>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</si>
  <si>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</si>
  <si>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</si>
  <si>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</si>
  <si>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</si>
  <si>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</si>
  <si>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</si>
  <si>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</si>
  <si>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</si>
  <si>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</si>
  <si>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</si>
  <si>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</si>
  <si>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</si>
  <si>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</si>
  <si>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</si>
  <si>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</si>
  <si>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</si>
  <si>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</si>
  <si>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</si>
  <si>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</si>
  <si>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</si>
  <si>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</si>
  <si>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</si>
  <si>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</si>
  <si>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</si>
  <si>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</si>
  <si>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</si>
  <si>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</si>
  <si>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</si>
  <si>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</si>
  <si>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</si>
  <si>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</si>
  <si>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</si>
  <si>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</si>
  <si>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</si>
  <si>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</si>
  <si>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</si>
  <si>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</si>
  <si>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</si>
  <si>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</si>
  <si>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</si>
  <si>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</si>
  <si>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</si>
  <si>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</si>
  <si>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</si>
  <si>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</si>
  <si>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</si>
  <si>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</si>
  <si>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</si>
  <si>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</si>
  <si>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</si>
  <si>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</si>
  <si>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</si>
  <si>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</si>
  <si>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</si>
  <si>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</si>
  <si>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</si>
  <si>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</si>
  <si>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</si>
  <si>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</si>
  <si>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</si>
  <si>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</si>
  <si>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</si>
  <si>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</si>
  <si>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</si>
  <si>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</si>
  <si>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</si>
  <si>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</si>
  <si>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</si>
  <si>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</si>
  <si>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</si>
  <si>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</si>
  <si>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</si>
  <si>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</si>
  <si>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</si>
  <si>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</si>
  <si>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</si>
  <si>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</si>
  <si>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</si>
  <si>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</si>
  <si>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</si>
  <si>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</si>
  <si>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</si>
  <si>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</si>
  <si>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</si>
  <si>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</si>
  <si>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</si>
  <si>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</si>
  <si>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</si>
  <si>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</si>
  <si>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</si>
  <si>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</si>
  <si>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</si>
  <si>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</si>
  <si>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</si>
  <si>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</si>
  <si>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</si>
  <si>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</si>
  <si>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</si>
  <si>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</si>
  <si>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</si>
  <si>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</si>
  <si>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</si>
  <si>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</si>
  <si>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</si>
  <si>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</si>
  <si>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</si>
  <si>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</si>
  <si>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</si>
  <si>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</si>
  <si>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</si>
  <si>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</si>
  <si>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</si>
  <si>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</si>
  <si>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</si>
  <si>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</si>
  <si>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</si>
  <si>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</si>
  <si>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</si>
  <si>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</si>
  <si>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</si>
  <si>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</si>
  <si>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</si>
  <si>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</si>
  <si>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</si>
  <si>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</si>
  <si>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</si>
  <si>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</si>
  <si>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</si>
  <si>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</si>
  <si>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</si>
  <si>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</si>
  <si>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</si>
  <si>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</si>
  <si>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</si>
  <si>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</si>
  <si>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</si>
  <si>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</si>
  <si>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</si>
  <si>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</si>
  <si>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</si>
  <si>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</si>
  <si>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</si>
  <si>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</si>
  <si>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</si>
  <si>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</si>
  <si>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</si>
  <si>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</si>
  <si>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</si>
  <si>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</si>
  <si>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</si>
  <si>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</si>
  <si>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</si>
  <si>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</si>
  <si>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</si>
  <si>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</si>
  <si>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</si>
  <si>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</si>
  <si>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</si>
  <si>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</si>
  <si>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</si>
  <si>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</si>
  <si>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</si>
  <si>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</si>
  <si>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</si>
  <si>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</si>
  <si>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</si>
  <si>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</si>
  <si>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</si>
  <si>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</si>
  <si>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</si>
  <si>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</si>
  <si>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</si>
  <si>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</si>
  <si>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</si>
  <si>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</si>
  <si>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</si>
  <si>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</si>
  <si>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</si>
  <si>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</si>
  <si>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</si>
  <si>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</si>
  <si>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</si>
  <si>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</si>
  <si>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</si>
  <si>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</si>
  <si>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</si>
  <si>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</si>
  <si>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</si>
  <si>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</si>
  <si>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</si>
  <si>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</si>
  <si>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</si>
  <si>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</si>
  <si>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</si>
  <si>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</si>
  <si>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</si>
  <si>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</si>
  <si>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</si>
  <si>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</si>
  <si>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</si>
  <si>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</si>
  <si>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</si>
  <si>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</si>
  <si>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</si>
  <si>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</si>
  <si>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</si>
  <si>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</si>
  <si>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</si>
  <si>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</si>
  <si>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</si>
  <si>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</si>
  <si>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</si>
  <si>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</si>
  <si>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</si>
  <si>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</si>
  <si>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</si>
  <si>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</si>
  <si>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</si>
  <si>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</si>
  <si>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</si>
  <si>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</si>
  <si>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</si>
  <si>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</si>
  <si>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</si>
  <si>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</si>
  <si>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</si>
  <si>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</si>
  <si>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</si>
  <si>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</si>
  <si>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</si>
  <si>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</si>
  <si>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</si>
  <si>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</si>
  <si>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</si>
  <si>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</si>
  <si>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</si>
  <si>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</si>
  <si>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</si>
  <si>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</si>
  <si>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</si>
  <si>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</si>
  <si>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</si>
  <si>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</si>
  <si>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</si>
  <si>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</si>
  <si>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</si>
  <si>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</si>
  <si>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</si>
  <si>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</si>
  <si>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</si>
  <si>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</si>
  <si>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</si>
  <si>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</si>
  <si>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</si>
  <si>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</si>
  <si>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</si>
  <si>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</si>
  <si>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</si>
  <si>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</si>
  <si>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</si>
  <si>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</si>
  <si>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</si>
  <si>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</si>
  <si>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</si>
  <si>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</si>
  <si>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</si>
  <si>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</si>
  <si>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</si>
  <si>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</si>
  <si>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</si>
  <si>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</si>
  <si>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</si>
  <si>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</si>
  <si>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</si>
  <si>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</si>
  <si>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</si>
  <si>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</si>
  <si>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</si>
  <si>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</si>
  <si>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</si>
  <si>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</si>
  <si>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</si>
  <si>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</si>
  <si>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</si>
  <si>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</si>
  <si>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</si>
  <si>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</si>
  <si>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</si>
  <si>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</si>
  <si>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</si>
  <si>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</si>
  <si>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</si>
  <si>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</si>
  <si>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</si>
  <si>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</si>
  <si>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</si>
  <si>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</si>
  <si>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</si>
  <si>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</si>
  <si>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</si>
  <si>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</si>
  <si>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</si>
  <si>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</si>
  <si>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</si>
  <si>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</si>
  <si>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</si>
  <si>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</si>
  <si>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</si>
  <si>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</si>
  <si>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</si>
  <si>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</si>
  <si>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</si>
  <si>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</si>
  <si>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</si>
  <si>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</si>
  <si>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</si>
  <si>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</si>
  <si>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</si>
  <si>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</si>
  <si>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</si>
  <si>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</si>
  <si>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</si>
  <si>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</si>
  <si>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</si>
  <si>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</si>
  <si>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</si>
  <si>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</si>
  <si>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</si>
  <si>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</si>
  <si>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</si>
  <si>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</si>
  <si>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</si>
  <si>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</si>
  <si>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</si>
  <si>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</si>
  <si>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</si>
  <si>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</si>
  <si>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</si>
  <si>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</si>
  <si>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</si>
  <si>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</si>
  <si>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</si>
  <si>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</si>
  <si>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</si>
  <si>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</si>
  <si>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</si>
  <si>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</si>
  <si>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</si>
  <si>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</si>
  <si>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</si>
  <si>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</si>
  <si>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</si>
  <si>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</si>
  <si>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</si>
  <si>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</si>
  <si>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</si>
  <si>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</si>
  <si>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</si>
  <si>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</si>
  <si>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</si>
  <si>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</si>
  <si>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</si>
  <si>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</si>
  <si>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</si>
  <si>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</si>
  <si>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</si>
  <si>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</si>
  <si>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</si>
  <si>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</si>
  <si>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</si>
  <si>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</si>
  <si>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</si>
  <si>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</si>
  <si>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</si>
  <si>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</si>
  <si>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</si>
  <si>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</si>
  <si>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</si>
  <si>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</si>
  <si>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</si>
  <si>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</si>
  <si>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</si>
  <si>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</si>
  <si>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</si>
  <si>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</si>
  <si>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</si>
  <si>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</si>
  <si>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</si>
  <si>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</si>
  <si>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</si>
  <si>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</si>
  <si>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</si>
  <si>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</si>
  <si>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</si>
  <si>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</si>
  <si>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</si>
  <si>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</si>
  <si>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</si>
  <si>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</si>
  <si>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</si>
  <si>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</si>
  <si>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</si>
  <si>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</si>
  <si>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</si>
  <si>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</si>
  <si>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</si>
  <si>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</si>
  <si>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</si>
  <si>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</si>
  <si>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</si>
  <si>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</si>
  <si>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</si>
  <si>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</si>
  <si>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</si>
  <si>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</si>
  <si>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</si>
  <si>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</si>
  <si>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</si>
  <si>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</si>
  <si>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</si>
  <si>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</si>
  <si>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</si>
  <si>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</si>
  <si>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</si>
  <si>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</si>
  <si>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</si>
  <si>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</si>
  <si>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</si>
  <si>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</si>
  <si>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</si>
  <si>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</si>
  <si>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</si>
  <si>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</si>
  <si>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</si>
  <si>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</si>
  <si>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</si>
  <si>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</si>
  <si>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</si>
  <si>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</si>
  <si>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</si>
  <si>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</si>
  <si>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</si>
  <si>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</si>
  <si>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</si>
  <si>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</si>
  <si>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</si>
  <si>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</si>
  <si>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</si>
  <si>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</si>
  <si>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</si>
  <si>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</si>
  <si>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</si>
  <si>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</si>
  <si>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</si>
  <si>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</si>
  <si>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</si>
  <si>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</si>
  <si>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</si>
  <si>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</si>
  <si>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</si>
  <si>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</si>
  <si>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</si>
  <si>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</si>
  <si>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</si>
  <si>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</si>
  <si>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</si>
  <si>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</si>
  <si>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</si>
  <si>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</si>
  <si>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</si>
  <si>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</si>
  <si>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</si>
  <si>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</si>
  <si>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</si>
  <si>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</si>
  <si>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</si>
  <si>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</si>
  <si>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</si>
  <si>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</si>
  <si>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</si>
  <si>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</si>
  <si>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</si>
  <si>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</si>
  <si>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</si>
  <si>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</si>
  <si>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</si>
  <si>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</si>
  <si>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</si>
  <si>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</si>
  <si>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</si>
  <si>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</si>
  <si>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</si>
  <si>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</si>
  <si>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</si>
  <si>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</si>
  <si>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</si>
  <si>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</si>
  <si>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</si>
  <si>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</si>
  <si>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</si>
  <si>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</si>
  <si>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</si>
  <si>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</si>
  <si>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</si>
  <si>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</si>
  <si>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</si>
  <si>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</si>
  <si>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</si>
  <si>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</si>
  <si>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</si>
  <si>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</si>
  <si>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</si>
  <si>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</si>
  <si>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</si>
  <si>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</si>
  <si>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</si>
  <si>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</si>
  <si>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</si>
  <si>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</si>
  <si>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</si>
  <si>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</si>
  <si>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</si>
  <si>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</si>
  <si>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</si>
  <si>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</si>
  <si>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</si>
  <si>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</si>
  <si>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</si>
  <si>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</si>
  <si>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</si>
  <si>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</si>
  <si>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</si>
  <si>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</si>
  <si>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</si>
  <si>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</si>
  <si>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</si>
  <si>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</si>
  <si>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</si>
  <si>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</si>
  <si>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</si>
  <si>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</si>
  <si>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</si>
  <si>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</si>
  <si>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</si>
  <si>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</si>
  <si>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</si>
  <si>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</si>
  <si>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</si>
  <si>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</si>
  <si>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</si>
  <si>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</si>
  <si>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</si>
  <si>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</si>
  <si>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</si>
  <si>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</si>
  <si>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</si>
  <si>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</si>
  <si>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</si>
  <si>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</si>
  <si>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</si>
  <si>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</si>
  <si>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</si>
  <si>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</si>
  <si>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</si>
  <si>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</si>
  <si>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</si>
  <si>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</si>
  <si>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</si>
  <si>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</si>
  <si>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</si>
  <si>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</si>
  <si>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</si>
  <si>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</si>
  <si>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</si>
  <si>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</si>
  <si>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</si>
  <si>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</si>
  <si>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</si>
  <si>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</si>
  <si>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</si>
  <si>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</si>
  <si>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</si>
  <si>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</si>
  <si>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</si>
  <si>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</si>
  <si>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</si>
  <si>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</si>
  <si>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</si>
  <si>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</si>
  <si>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</si>
  <si>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</si>
  <si>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</si>
  <si>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</si>
  <si>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</si>
  <si>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</si>
  <si>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</si>
  <si>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</si>
  <si>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</si>
  <si>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</si>
  <si>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</si>
  <si>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</si>
  <si>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</si>
  <si>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</si>
  <si>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</si>
  <si>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</si>
  <si>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</si>
  <si>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</si>
  <si>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</si>
  <si>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</si>
  <si>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</si>
  <si>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</si>
  <si>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</si>
  <si>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</si>
  <si>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</si>
  <si>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</si>
  <si>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</si>
  <si>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</si>
  <si>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</si>
  <si>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</si>
  <si>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</si>
  <si>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</si>
  <si>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</si>
  <si>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</si>
  <si>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</si>
  <si>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</si>
  <si>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</si>
  <si>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</si>
  <si>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</si>
  <si>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</si>
  <si>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</si>
  <si>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</si>
  <si>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</si>
  <si>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</si>
  <si>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</si>
  <si>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</si>
  <si>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</si>
  <si>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</si>
  <si>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</si>
  <si>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</si>
  <si>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</si>
  <si>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</si>
  <si>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</si>
  <si>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</si>
  <si>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</si>
  <si>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</si>
  <si>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</si>
  <si>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</si>
  <si>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</si>
  <si>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</si>
  <si>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</si>
  <si>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</si>
  <si>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</si>
  <si>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</si>
  <si>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</si>
  <si>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</si>
  <si>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</si>
  <si>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</si>
  <si>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</si>
  <si>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</si>
  <si>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</si>
  <si>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</si>
  <si>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</si>
  <si>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</si>
  <si>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</si>
  <si>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</si>
  <si>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</si>
  <si>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</si>
  <si>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</si>
  <si>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</si>
  <si>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</si>
  <si>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</si>
  <si>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</si>
  <si>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</si>
  <si>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</si>
  <si>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</si>
  <si>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</si>
  <si>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</si>
  <si>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</si>
  <si>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</si>
  <si>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</si>
  <si>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</si>
  <si>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</si>
  <si>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</si>
  <si>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</si>
  <si>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</si>
  <si>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</si>
  <si>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</si>
  <si>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</si>
  <si>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</si>
  <si>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</si>
  <si>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</si>
  <si>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</si>
  <si>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</si>
  <si>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</si>
  <si>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</si>
  <si>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</si>
  <si>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</si>
  <si>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</si>
  <si>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</si>
  <si>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</si>
  <si>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</si>
  <si>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</si>
  <si>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</si>
  <si>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</si>
  <si>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</si>
  <si>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</si>
  <si>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</si>
  <si>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</si>
  <si>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</si>
  <si>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</si>
  <si>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</si>
  <si>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</si>
  <si>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</si>
  <si>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</si>
  <si>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</si>
  <si>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</si>
  <si>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</si>
  <si>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</si>
  <si>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</si>
  <si>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</si>
  <si>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</si>
  <si>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</si>
  <si>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</si>
  <si>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</si>
  <si>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</si>
  <si>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</si>
  <si>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</si>
  <si>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</si>
  <si>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</si>
  <si>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</si>
  <si>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</si>
  <si>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</si>
  <si>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</si>
  <si>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</si>
  <si>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</si>
  <si>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</si>
  <si>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</si>
  <si>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</si>
  <si>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</si>
  <si>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</si>
  <si>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</si>
  <si>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</si>
  <si>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</si>
  <si>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</si>
  <si>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</si>
  <si>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</si>
  <si>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</si>
  <si>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</si>
  <si>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</si>
  <si>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</si>
  <si>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</si>
  <si>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</si>
  <si>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</si>
  <si>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</si>
  <si>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</si>
  <si>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</si>
  <si>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</si>
  <si>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</si>
  <si>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</si>
  <si>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</si>
  <si>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</si>
  <si>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</si>
  <si>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</si>
  <si>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</si>
  <si>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</si>
  <si>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</si>
  <si>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</si>
  <si>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</si>
  <si>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</si>
  <si>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</si>
  <si>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</si>
  <si>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</si>
  <si>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</si>
  <si>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</si>
  <si>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</si>
  <si>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</si>
  <si>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</si>
  <si>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</si>
  <si>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</si>
  <si>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</si>
  <si>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</si>
  <si>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</si>
  <si>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</si>
  <si>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</si>
  <si>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</si>
  <si>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</si>
  <si>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</si>
  <si>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</si>
  <si>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</si>
  <si>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</si>
  <si>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</si>
  <si>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</si>
  <si>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</si>
  <si>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</si>
  <si>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</si>
  <si>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</si>
  <si>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</si>
  <si>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</si>
  <si>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</si>
  <si>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</si>
  <si>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</si>
  <si>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</si>
  <si>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</si>
  <si>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</si>
  <si>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</si>
  <si>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</si>
  <si>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</si>
  <si>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</si>
  <si>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</si>
  <si>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</si>
  <si>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</si>
  <si>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</si>
  <si>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</si>
  <si>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</si>
  <si>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</si>
  <si>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</si>
  <si>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</si>
  <si>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</si>
  <si>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</si>
  <si>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</si>
  <si>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</si>
  <si>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</si>
  <si>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</si>
  <si>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</si>
  <si>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</si>
  <si>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</si>
  <si>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</si>
  <si>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</si>
  <si>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</si>
  <si>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</si>
  <si>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</si>
  <si>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</si>
  <si>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</si>
  <si>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</si>
  <si>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</si>
  <si>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</si>
  <si>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</si>
  <si>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</si>
  <si>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</si>
  <si>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</si>
  <si>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</si>
  <si>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</si>
  <si>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</si>
  <si>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</si>
  <si>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</si>
  <si>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</si>
  <si>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</si>
  <si>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</si>
  <si>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</si>
  <si>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</si>
  <si>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</si>
  <si>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</si>
  <si>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</si>
  <si>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</si>
  <si>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</si>
  <si>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</si>
  <si>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</si>
  <si>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</si>
  <si>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</si>
  <si>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</si>
  <si>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</si>
  <si>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</si>
  <si>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</si>
  <si>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</si>
  <si>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</si>
  <si>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</si>
  <si>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</si>
  <si>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</si>
  <si>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</si>
  <si>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</si>
  <si>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</si>
  <si>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</si>
  <si>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</si>
  <si>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</si>
  <si>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</si>
  <si>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</si>
  <si>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</si>
  <si>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</si>
  <si>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</si>
  <si>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</si>
  <si>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</si>
  <si>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</si>
  <si>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</si>
  <si>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</si>
  <si>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</si>
  <si>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</si>
  <si>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</si>
  <si>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</si>
  <si>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</si>
  <si>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</si>
  <si>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</si>
  <si>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</si>
  <si>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</si>
  <si>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</si>
  <si>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</si>
  <si>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</si>
  <si>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</si>
  <si>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</si>
  <si>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</si>
  <si>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</si>
  <si>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</si>
  <si>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</si>
  <si>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</si>
  <si>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</si>
  <si>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</si>
  <si>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</si>
  <si>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</si>
  <si>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</si>
  <si>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</si>
  <si>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</si>
  <si>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</si>
  <si>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</si>
  <si>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</si>
  <si>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</si>
  <si>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</si>
  <si>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</si>
  <si>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</si>
  <si>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</si>
  <si>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</si>
  <si>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</si>
  <si>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</si>
  <si>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</si>
  <si>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</si>
  <si>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</si>
  <si>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</si>
  <si>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</si>
  <si>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</si>
  <si>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</si>
  <si>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</si>
  <si>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</si>
  <si>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</si>
  <si>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</si>
  <si>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</si>
  <si>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</si>
  <si>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</si>
  <si>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</si>
  <si>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</si>
  <si>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</si>
  <si>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</si>
  <si>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</si>
  <si>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</si>
  <si>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</si>
  <si>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</si>
  <si>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</si>
  <si>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</si>
  <si>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</si>
  <si>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</si>
  <si>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</si>
  <si>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</si>
  <si>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</si>
  <si>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</si>
  <si>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</si>
  <si>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</si>
  <si>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</si>
  <si>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</si>
  <si>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</si>
  <si>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</si>
  <si>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</si>
  <si>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</si>
  <si>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</si>
  <si>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</si>
  <si>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</si>
  <si>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</si>
  <si>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</si>
  <si>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</si>
  <si>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</si>
  <si>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</si>
  <si>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</si>
  <si>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</si>
  <si>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</si>
  <si>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</si>
  <si>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</si>
  <si>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</si>
  <si>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</si>
  <si>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</si>
  <si>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</si>
  <si>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</si>
  <si>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</si>
  <si>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</si>
  <si>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</si>
  <si>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</si>
  <si>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</si>
  <si>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</si>
  <si>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</si>
  <si>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</si>
  <si>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</si>
  <si>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</si>
  <si>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</si>
  <si>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</si>
  <si>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</si>
  <si>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</si>
  <si>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</si>
  <si>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</si>
  <si>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</si>
  <si>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</si>
  <si>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</si>
  <si>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</si>
  <si>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</si>
  <si>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</si>
  <si>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</si>
  <si>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</si>
  <si>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</si>
  <si>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</si>
  <si>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</si>
  <si>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</si>
  <si>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</si>
  <si>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</si>
  <si>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</si>
  <si>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</si>
  <si>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</si>
  <si>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</si>
  <si>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</si>
  <si>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</si>
  <si>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</si>
  <si>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</si>
  <si>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</si>
  <si>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</si>
  <si>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</si>
  <si>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</si>
  <si>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</si>
  <si>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</si>
  <si>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</si>
  <si>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</si>
  <si>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</si>
  <si>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</si>
  <si>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</si>
  <si>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</si>
  <si>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</si>
  <si>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</si>
  <si>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</si>
  <si>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</si>
  <si>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</si>
  <si>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</si>
  <si>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</si>
  <si>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</si>
  <si>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</si>
  <si>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</si>
  <si>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</si>
  <si>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</si>
  <si>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</si>
  <si>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</si>
  <si>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</si>
  <si>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</si>
  <si>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</si>
  <si>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</si>
  <si>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</si>
  <si>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</si>
  <si>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</si>
  <si>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</si>
  <si>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</si>
  <si>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</si>
  <si>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</si>
  <si>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</si>
  <si>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</si>
  <si>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</si>
  <si>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</si>
  <si>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</si>
  <si>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</si>
  <si>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</si>
  <si>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</si>
  <si>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</si>
  <si>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</si>
  <si>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</si>
  <si>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</si>
  <si>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</si>
  <si>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</si>
  <si>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</si>
  <si>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</si>
  <si>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</si>
  <si>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</si>
  <si>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</si>
  <si>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</si>
  <si>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</si>
  <si>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</si>
  <si>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</si>
  <si>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</si>
  <si>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</si>
  <si>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</si>
  <si>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</si>
  <si>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</si>
  <si>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</si>
  <si>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</si>
  <si>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</si>
  <si>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</si>
  <si>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</si>
  <si>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</si>
  <si>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</si>
  <si>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</si>
  <si>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</si>
  <si>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</si>
  <si>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</si>
  <si>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</si>
  <si>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</si>
  <si>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</si>
  <si>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</si>
  <si>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</si>
  <si>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</si>
  <si>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</si>
  <si>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</si>
  <si>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</si>
  <si>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</si>
  <si>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</si>
  <si>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</si>
  <si>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</si>
  <si>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</si>
  <si>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</si>
  <si>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</si>
  <si>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</si>
  <si>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</si>
  <si>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</si>
  <si>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</si>
  <si>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</si>
  <si>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</si>
  <si>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</si>
  <si>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</si>
  <si>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</si>
  <si>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</si>
  <si>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</si>
  <si>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</si>
  <si>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</si>
  <si>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</si>
  <si>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</si>
  <si>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</si>
  <si>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</si>
  <si>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</si>
  <si>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</si>
  <si>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</si>
  <si>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</si>
  <si>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</si>
  <si>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</si>
  <si>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</si>
  <si>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</si>
  <si>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</si>
  <si>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</si>
  <si>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</si>
  <si>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</si>
  <si>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</si>
  <si>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</si>
  <si>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</si>
  <si>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</si>
  <si>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</si>
  <si>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</si>
  <si>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</si>
  <si>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</si>
  <si>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</si>
  <si>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</si>
  <si>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</si>
  <si>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</si>
  <si>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</si>
  <si>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</si>
  <si>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</si>
  <si>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</si>
  <si>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</si>
  <si>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</si>
  <si>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</si>
  <si>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</si>
  <si>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</si>
  <si>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</si>
  <si>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</si>
  <si>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</si>
  <si>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</si>
  <si>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</si>
  <si>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</si>
  <si>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</si>
  <si>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</si>
  <si>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</si>
  <si>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</si>
  <si>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</si>
  <si>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</si>
  <si>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</si>
  <si>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</si>
  <si>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</si>
  <si>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</si>
  <si>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</si>
  <si>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</si>
  <si>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</si>
  <si>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</si>
  <si>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</si>
  <si>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</si>
  <si>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</si>
  <si>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</si>
  <si>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</si>
  <si>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</si>
  <si>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</si>
  <si>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</si>
  <si>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</si>
  <si>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</si>
  <si>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</si>
  <si>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</si>
  <si>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</si>
  <si>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</si>
  <si>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</si>
  <si>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</si>
  <si>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</si>
  <si>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</si>
  <si>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</si>
  <si>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</si>
  <si>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</si>
  <si>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</si>
  <si>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</si>
  <si>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</si>
  <si>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</si>
  <si>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</si>
  <si>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</si>
  <si>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</si>
  <si>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</si>
  <si>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</si>
  <si>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</si>
  <si>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</si>
  <si>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</si>
  <si>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</si>
  <si>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</si>
  <si>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</si>
  <si>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</si>
  <si>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</si>
  <si>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</si>
  <si>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</si>
  <si>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</si>
  <si>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</si>
  <si>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</si>
  <si>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</si>
  <si>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</si>
  <si>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</si>
  <si>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</si>
  <si>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</si>
  <si>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</si>
  <si>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</si>
  <si>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</si>
  <si>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</si>
  <si>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</si>
  <si>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</si>
  <si>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</si>
  <si>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</si>
  <si>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</si>
  <si>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</si>
  <si>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</si>
  <si>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</si>
  <si>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</si>
  <si>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</si>
  <si>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</si>
  <si>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</si>
  <si>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</si>
  <si>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</si>
  <si>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</si>
  <si>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</si>
  <si>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</si>
  <si>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</si>
  <si>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</si>
  <si>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</si>
  <si>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</si>
  <si>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</si>
  <si>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</si>
  <si>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</si>
  <si>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</si>
  <si>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</si>
  <si>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</si>
  <si>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</si>
  <si>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</si>
  <si>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</si>
  <si>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</si>
  <si>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</si>
  <si>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</si>
  <si>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</si>
  <si>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</si>
  <si>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</si>
  <si>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</si>
  <si>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</si>
  <si>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</si>
  <si>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</si>
  <si>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</si>
  <si>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</si>
  <si>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</si>
  <si>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</si>
  <si>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</si>
  <si>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</si>
  <si>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</si>
  <si>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</si>
  <si>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</si>
  <si>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</si>
  <si>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</si>
  <si>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</si>
  <si>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</si>
  <si>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</si>
  <si>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</si>
  <si>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</si>
  <si>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</si>
  <si>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</si>
  <si>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</si>
  <si>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</si>
  <si>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</si>
  <si>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</si>
  <si>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</si>
  <si>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</si>
  <si>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</si>
  <si>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</si>
  <si>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</si>
  <si>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</si>
  <si>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</si>
  <si>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</si>
  <si>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</si>
  <si>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</si>
  <si>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</si>
  <si>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</si>
  <si>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</si>
  <si>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</si>
  <si>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</si>
  <si>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</si>
  <si>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</si>
  <si>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</si>
  <si>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</si>
  <si>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</si>
  <si>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</si>
  <si>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</si>
  <si>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</si>
  <si>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</si>
  <si>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</si>
  <si>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</si>
  <si>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</si>
  <si>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</si>
  <si>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</si>
  <si>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</si>
  <si>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</si>
  <si>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</si>
  <si>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</si>
  <si>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</si>
  <si>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</si>
  <si>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</si>
  <si>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</si>
  <si>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</si>
  <si>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</si>
  <si>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</si>
  <si>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</si>
  <si>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</si>
  <si>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</si>
  <si>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</si>
  <si>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</si>
  <si>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</si>
  <si>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</si>
  <si>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</si>
  <si>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</si>
  <si>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</si>
  <si>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</si>
  <si>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</si>
  <si>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</si>
  <si>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</si>
  <si>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</si>
  <si>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</si>
  <si>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</si>
  <si>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</si>
  <si>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</si>
  <si>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</si>
  <si>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</si>
  <si>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</si>
  <si>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</si>
  <si>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</si>
  <si>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</si>
  <si>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</si>
  <si>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</si>
  <si>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</si>
  <si>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</si>
  <si>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</si>
  <si>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</si>
  <si>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</si>
  <si>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</si>
  <si>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</si>
  <si>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</si>
  <si>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</si>
  <si>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</si>
  <si>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</si>
  <si>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</si>
  <si>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</si>
  <si>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</si>
  <si>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</si>
  <si>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</si>
  <si>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</si>
  <si>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</si>
  <si>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</si>
  <si>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</si>
  <si>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</si>
  <si>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</si>
  <si>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</si>
  <si>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</si>
  <si>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</si>
  <si>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</si>
  <si>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</si>
  <si>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</si>
  <si>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</si>
  <si>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</si>
  <si>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</si>
  <si>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</si>
  <si>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</si>
  <si>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</si>
  <si>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</si>
  <si>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</si>
  <si>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</si>
  <si>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</si>
  <si>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</si>
  <si>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</si>
  <si>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</si>
  <si>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</si>
  <si>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</si>
  <si>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</si>
  <si>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</si>
  <si>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</si>
  <si>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</si>
  <si>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</si>
  <si>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</si>
  <si>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</si>
  <si>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</si>
  <si>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</si>
  <si>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</si>
  <si>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</si>
  <si>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</si>
  <si>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</si>
  <si>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</si>
  <si>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</si>
  <si>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</si>
  <si>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</si>
  <si>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</si>
  <si>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</si>
  <si>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</si>
  <si>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</si>
  <si>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</si>
  <si>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</si>
  <si>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</si>
  <si>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</si>
  <si>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</si>
  <si>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</si>
  <si>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</si>
  <si>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</si>
  <si>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</si>
  <si>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</si>
  <si>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</si>
  <si>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</si>
  <si>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</si>
  <si>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</si>
  <si>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</si>
  <si>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</si>
  <si>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</si>
  <si>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</si>
  <si>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</si>
  <si>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</si>
  <si>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</si>
  <si>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</si>
  <si>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</si>
  <si>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</si>
  <si>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</si>
  <si>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</si>
  <si>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</si>
  <si>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</si>
  <si>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</si>
  <si>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</si>
  <si>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</si>
  <si>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</si>
  <si>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</si>
  <si>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</si>
  <si>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</si>
  <si>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</si>
  <si>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</si>
  <si>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</si>
  <si>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</si>
  <si>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</si>
  <si>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</si>
  <si>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</si>
  <si>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</si>
  <si>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</si>
  <si>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</si>
  <si>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</si>
  <si>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</si>
  <si>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</si>
  <si>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</si>
  <si>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</si>
  <si>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</si>
  <si>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</si>
  <si>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</si>
  <si>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</si>
  <si>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</si>
  <si>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</si>
  <si>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</si>
  <si>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</si>
  <si>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</si>
  <si>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</si>
  <si>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</si>
  <si>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</si>
  <si>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</si>
  <si>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</si>
  <si>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</si>
  <si>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</si>
  <si>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</si>
  <si>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</si>
  <si>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</si>
  <si>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</si>
  <si>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</si>
  <si>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</si>
  <si>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</si>
  <si>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</si>
  <si>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</si>
  <si>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</si>
  <si>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</si>
  <si>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</si>
  <si>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</si>
  <si>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</si>
  <si>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</si>
  <si>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</si>
  <si>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</si>
  <si>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</si>
  <si>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</si>
  <si>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</si>
  <si>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</si>
  <si>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</si>
  <si>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</si>
  <si>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</si>
  <si>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</si>
  <si>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</si>
  <si>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</si>
  <si>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</si>
  <si>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</si>
  <si>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</si>
  <si>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</si>
  <si>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</si>
  <si>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</si>
  <si>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</si>
  <si>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</si>
  <si>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</si>
  <si>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</si>
  <si>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</si>
  <si>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</si>
  <si>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</si>
  <si>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</si>
  <si>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</si>
  <si>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</si>
  <si>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</si>
  <si>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</si>
  <si>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</si>
  <si>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</si>
  <si>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</si>
  <si>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</si>
  <si>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</si>
  <si>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</si>
  <si>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</si>
  <si>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</si>
  <si>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</si>
  <si>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</si>
  <si>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</si>
  <si>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</si>
  <si>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</si>
  <si>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</si>
  <si>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</si>
  <si>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</si>
  <si>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</si>
  <si>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</si>
  <si>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</si>
  <si>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</si>
  <si>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</si>
  <si>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</si>
  <si>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</si>
  <si>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</si>
  <si>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</si>
  <si>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</si>
  <si>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</si>
  <si>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</si>
  <si>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</si>
  <si>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</si>
  <si>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</si>
  <si>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</si>
  <si>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</si>
  <si>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</si>
  <si>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</si>
  <si>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</si>
  <si>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</si>
  <si>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</si>
  <si>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</si>
  <si>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</si>
  <si>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</si>
  <si>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</si>
  <si>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</si>
  <si>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</si>
  <si>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</si>
  <si>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</si>
  <si>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</si>
  <si>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</si>
  <si>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</si>
  <si>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</si>
  <si>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</si>
  <si>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</si>
  <si>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</si>
  <si>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</si>
  <si>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</si>
  <si>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</si>
  <si>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</si>
  <si>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</si>
  <si>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</si>
  <si>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</si>
  <si>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</si>
  <si>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</si>
  <si>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</si>
  <si>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</si>
  <si>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</si>
  <si>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</si>
  <si>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</si>
  <si>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</si>
  <si>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</si>
  <si>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</si>
  <si>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</si>
  <si>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</si>
  <si>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</si>
  <si>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</si>
  <si>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</si>
  <si>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</si>
  <si>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</si>
  <si>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</si>
  <si>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</si>
  <si>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</si>
  <si>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</si>
  <si>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</si>
  <si>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</si>
  <si>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</si>
  <si>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</si>
  <si>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</si>
  <si>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</si>
  <si>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</si>
  <si>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</si>
  <si>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</si>
  <si>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</si>
  <si>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</si>
  <si>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</si>
  <si>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</si>
  <si>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</si>
  <si>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</si>
  <si>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</si>
  <si>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</si>
  <si>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</si>
  <si>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</si>
  <si>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</si>
  <si>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</si>
  <si>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</si>
  <si>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</si>
  <si>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</si>
  <si>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</si>
  <si>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</si>
  <si>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</si>
  <si>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</si>
  <si>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</si>
  <si>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</si>
  <si>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</si>
  <si>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</si>
  <si>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</si>
  <si>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</si>
  <si>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</si>
  <si>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</si>
  <si>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</si>
  <si>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</si>
  <si>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</si>
  <si>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</si>
  <si>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</si>
  <si>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</si>
  <si>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</si>
  <si>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</si>
  <si>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</si>
  <si>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</si>
  <si>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</si>
  <si>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</si>
  <si>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</si>
  <si>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</si>
  <si>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</si>
  <si>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</si>
  <si>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</si>
  <si>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</si>
  <si>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</si>
  <si>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</si>
  <si>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</si>
  <si>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</si>
  <si>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</si>
  <si>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</si>
  <si>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</si>
  <si>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</si>
  <si>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</si>
  <si>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</si>
  <si>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</si>
  <si>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</si>
  <si>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</si>
  <si>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</si>
  <si>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</si>
  <si>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</si>
  <si>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</si>
  <si>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</si>
  <si>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</si>
  <si>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</si>
  <si>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</si>
  <si>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</si>
  <si>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</si>
  <si>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</si>
  <si>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</si>
  <si>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</si>
  <si>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</si>
  <si>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</si>
  <si>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</si>
  <si>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</si>
  <si>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</si>
  <si>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</si>
  <si>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</si>
  <si>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</si>
  <si>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</si>
  <si>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</si>
  <si>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</si>
  <si>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</si>
  <si>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</si>
  <si>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</si>
  <si>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</si>
  <si>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</si>
  <si>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</si>
  <si>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</si>
  <si>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</si>
  <si>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</si>
  <si>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</si>
  <si>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</si>
  <si>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</si>
  <si>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</si>
  <si>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</si>
  <si>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</si>
  <si>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</si>
  <si>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</si>
  <si>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</si>
  <si>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</si>
  <si>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</si>
  <si>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</si>
  <si>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</si>
  <si>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</si>
  <si>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</si>
  <si>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</si>
  <si>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</si>
  <si>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</si>
  <si>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</si>
  <si>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</si>
  <si>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</si>
  <si>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</si>
  <si>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</si>
  <si>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</si>
  <si>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</si>
  <si>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</si>
  <si>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</si>
  <si>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</si>
  <si>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</si>
  <si>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</si>
  <si>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</si>
  <si>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</si>
  <si>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</si>
  <si>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</si>
  <si>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</si>
  <si>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</si>
  <si>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</si>
  <si>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</si>
  <si>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</si>
  <si>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</si>
  <si>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</si>
  <si>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</si>
  <si>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</si>
  <si>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</si>
  <si>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</si>
  <si>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</si>
  <si>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</si>
  <si>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</si>
  <si>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</si>
  <si>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</si>
  <si>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</si>
  <si>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</si>
  <si>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</si>
  <si>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</si>
  <si>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</si>
  <si>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</si>
  <si>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</si>
  <si>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</si>
  <si>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</si>
  <si>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</si>
  <si>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</si>
  <si>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</si>
  <si>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</si>
  <si>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</si>
  <si>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</si>
  <si>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</si>
  <si>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</si>
  <si>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</si>
  <si>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</si>
  <si>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</si>
  <si>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</si>
  <si>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</si>
  <si>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</si>
  <si>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</si>
  <si>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</si>
  <si>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</si>
  <si>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</si>
  <si>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</si>
  <si>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</si>
  <si>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</si>
  <si>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</si>
  <si>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</si>
  <si>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</si>
  <si>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</si>
  <si>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</si>
  <si>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</si>
  <si>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</si>
  <si>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</si>
  <si>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</si>
  <si>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</si>
  <si>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</si>
  <si>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</si>
  <si>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</si>
  <si>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</si>
  <si>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</si>
  <si>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</si>
  <si>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</si>
  <si>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</si>
  <si>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</si>
  <si>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</si>
  <si>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</si>
  <si>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</si>
  <si>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</si>
  <si>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</si>
  <si>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</si>
  <si>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</si>
  <si>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</si>
  <si>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</si>
  <si>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</si>
  <si>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</si>
  <si>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</si>
  <si>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</si>
  <si>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</si>
  <si>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</si>
  <si>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</si>
  <si>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</si>
  <si>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</si>
  <si>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</si>
  <si>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</si>
  <si>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</si>
  <si>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</si>
  <si>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</si>
  <si>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</si>
  <si>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</si>
  <si>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</si>
  <si>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</si>
  <si>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</si>
  <si>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</si>
  <si>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</si>
  <si>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</si>
  <si>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</si>
  <si>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</si>
  <si>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</si>
  <si>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</si>
  <si>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</si>
  <si>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</si>
  <si>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</si>
  <si>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</si>
  <si>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</si>
  <si>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</si>
  <si>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</si>
  <si>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</si>
  <si>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</si>
  <si>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</si>
  <si>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</si>
  <si>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</si>
  <si>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</si>
  <si>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</si>
  <si>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</si>
  <si>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</si>
  <si>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</si>
  <si>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</si>
  <si>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</si>
  <si>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</si>
  <si>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</si>
  <si>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</si>
  <si>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</si>
  <si>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</si>
  <si>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</si>
  <si>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</si>
  <si>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</si>
  <si>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</si>
  <si>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</si>
  <si>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</si>
  <si>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</si>
  <si>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</si>
  <si>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</si>
  <si>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</si>
  <si>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</si>
  <si>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</si>
  <si>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</si>
  <si>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</si>
  <si>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</si>
  <si>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</si>
  <si>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</si>
  <si>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</si>
  <si>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</si>
  <si>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</si>
  <si>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</si>
  <si>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</si>
  <si>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</si>
  <si>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</si>
  <si>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</si>
  <si>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</si>
  <si>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</si>
  <si>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</si>
  <si>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</si>
  <si>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</si>
  <si>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</si>
  <si>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</si>
  <si>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</si>
  <si>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</si>
  <si>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</si>
  <si>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</si>
  <si>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</si>
  <si>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</si>
  <si>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</si>
  <si>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</si>
  <si>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</si>
  <si>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</si>
  <si>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</si>
  <si>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</si>
  <si>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</si>
  <si>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</si>
  <si>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</si>
  <si>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</si>
  <si>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</si>
  <si>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</si>
  <si>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</si>
  <si>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</si>
  <si>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</si>
  <si>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</si>
  <si>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</si>
  <si>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</si>
  <si>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</si>
  <si>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</si>
  <si>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</si>
  <si>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</si>
  <si>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</si>
  <si>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</si>
  <si>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</si>
  <si>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</si>
  <si>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</si>
  <si>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</si>
  <si>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</si>
  <si>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</si>
  <si>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</si>
  <si>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</si>
  <si>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</si>
  <si>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</si>
  <si>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</si>
  <si>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</si>
  <si>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</si>
  <si>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</si>
  <si>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</si>
  <si>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</si>
  <si>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</si>
  <si>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</si>
  <si>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</si>
  <si>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</si>
  <si>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</si>
  <si>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</si>
  <si>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</si>
  <si>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</si>
  <si>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</si>
  <si>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</si>
  <si>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</si>
  <si>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</si>
  <si>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</si>
  <si>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</si>
  <si>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</si>
  <si>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</si>
  <si>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</si>
  <si>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</si>
  <si>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</si>
  <si>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</si>
  <si>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</si>
  <si>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</si>
  <si>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</si>
  <si>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</si>
  <si>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</si>
  <si>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</si>
  <si>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</si>
  <si>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</si>
  <si>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</si>
  <si>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</si>
  <si>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</si>
  <si>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</si>
  <si>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</si>
  <si>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</si>
  <si>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</si>
  <si>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</si>
  <si>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</si>
  <si>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</si>
  <si>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</si>
  <si>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</si>
  <si>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</si>
  <si>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</si>
  <si>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</si>
  <si>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</si>
  <si>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</si>
  <si>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</si>
  <si>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</si>
  <si>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</si>
  <si>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</si>
  <si>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</si>
  <si>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</si>
  <si>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</si>
  <si>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</si>
  <si>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</si>
  <si>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</si>
  <si>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</si>
  <si>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</si>
  <si>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</si>
  <si>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</si>
  <si>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</si>
  <si>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</si>
  <si>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</si>
  <si>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</si>
  <si>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</si>
  <si>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</si>
  <si>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</si>
  <si>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</si>
  <si>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</si>
  <si>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</si>
  <si>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</si>
  <si>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</si>
  <si>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</si>
  <si>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</si>
  <si>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</si>
  <si>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</si>
  <si>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</si>
  <si>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</si>
  <si>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</si>
  <si>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</si>
  <si>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</si>
  <si>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</si>
  <si>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</si>
  <si>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</si>
  <si>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</si>
  <si>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</si>
  <si>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</si>
  <si>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</si>
  <si>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</si>
  <si>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</si>
  <si>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</si>
  <si>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</si>
  <si>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</si>
  <si>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</si>
  <si>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</si>
  <si>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</si>
  <si>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</si>
  <si>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</si>
  <si>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</si>
  <si>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</si>
  <si>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</si>
  <si>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</si>
  <si>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</si>
  <si>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</si>
  <si>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</si>
  <si>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</si>
  <si>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</si>
  <si>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</si>
  <si>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</si>
  <si>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</si>
  <si>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</si>
  <si>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</si>
  <si>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</si>
  <si>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</si>
  <si>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</si>
  <si>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</si>
  <si>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</si>
  <si>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</si>
  <si>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</si>
  <si>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</si>
  <si>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</si>
  <si>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</si>
  <si>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</si>
  <si>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</si>
  <si>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</si>
  <si>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</si>
  <si>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</si>
  <si>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</si>
  <si>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</si>
  <si>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</si>
  <si>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</si>
  <si>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</si>
  <si>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</si>
  <si>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</si>
  <si>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</si>
  <si>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</si>
  <si>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</si>
  <si>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</si>
  <si>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</si>
  <si>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</si>
  <si>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</si>
  <si>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</si>
  <si>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</si>
  <si>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</si>
  <si>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</si>
  <si>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</si>
  <si>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</si>
  <si>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</si>
  <si>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</si>
  <si>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</si>
  <si>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</si>
  <si>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</si>
  <si>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</si>
  <si>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</si>
  <si>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</si>
  <si>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</si>
  <si>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</si>
  <si>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</si>
  <si>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</si>
  <si>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</si>
  <si>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</si>
  <si>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</si>
  <si>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</si>
  <si>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</si>
  <si>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</si>
  <si>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</si>
  <si>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</si>
  <si>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</si>
  <si>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</si>
  <si>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</si>
  <si>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</si>
  <si>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</si>
  <si>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</si>
  <si>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</si>
  <si>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</si>
  <si>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</si>
  <si>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</si>
  <si>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</si>
  <si>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</si>
  <si>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</si>
  <si>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</si>
  <si>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</si>
  <si>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</si>
  <si>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</si>
  <si>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</si>
  <si>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</si>
  <si>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</si>
  <si>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</si>
  <si>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</si>
  <si>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</si>
  <si>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</si>
  <si>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</si>
  <si>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</si>
  <si>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</si>
  <si>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</si>
  <si>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</si>
  <si>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</si>
  <si>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</si>
  <si>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</si>
  <si>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</si>
  <si>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</si>
  <si>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</si>
  <si>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</si>
  <si>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</si>
  <si>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</si>
  <si>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</si>
  <si>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</si>
  <si>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</si>
  <si>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</si>
  <si>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</si>
  <si>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</si>
  <si>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</si>
  <si>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</si>
  <si>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</si>
  <si>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</si>
  <si>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</si>
  <si>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</si>
  <si>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</si>
  <si>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</si>
  <si>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</si>
  <si>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</si>
  <si>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</si>
  <si>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</si>
  <si>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</si>
  <si>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</si>
  <si>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</si>
  <si>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</si>
  <si>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</si>
  <si>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</si>
  <si>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</si>
  <si>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</si>
  <si>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</si>
  <si>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</si>
  <si>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</si>
  <si>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</si>
  <si>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</si>
  <si>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</si>
  <si>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</si>
  <si>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</si>
  <si>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</si>
  <si>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</si>
  <si>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</si>
  <si>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</si>
  <si>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</si>
  <si>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</si>
  <si>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</si>
  <si>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</si>
  <si>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</si>
  <si>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</si>
  <si>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</si>
  <si>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</si>
  <si>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</si>
  <si>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</si>
  <si>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</si>
  <si>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</si>
  <si>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</si>
  <si>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</si>
  <si>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</si>
  <si>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</si>
  <si>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</si>
  <si>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</si>
  <si>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</si>
  <si>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</si>
  <si>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</si>
  <si>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</si>
  <si>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</si>
  <si>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</si>
  <si>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</si>
  <si>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</si>
  <si>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</si>
  <si>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</si>
  <si>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</si>
  <si>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</si>
  <si>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</si>
  <si>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</si>
  <si>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</si>
  <si>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</si>
  <si>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</si>
  <si>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</si>
  <si>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</si>
  <si>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</si>
  <si>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</si>
  <si>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</si>
  <si>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</si>
  <si>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</si>
  <si>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</si>
  <si>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</si>
  <si>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</si>
  <si>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</si>
  <si>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</si>
  <si>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</si>
  <si>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</si>
  <si>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</si>
  <si>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</si>
  <si>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</si>
  <si>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</si>
  <si>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</si>
  <si>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</si>
  <si>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</si>
  <si>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</si>
  <si>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</si>
  <si>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</si>
  <si>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</si>
  <si>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</si>
  <si>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</si>
  <si>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</si>
  <si>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</si>
  <si>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</si>
  <si>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</si>
  <si>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</si>
  <si>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</si>
  <si>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</si>
  <si>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</si>
  <si>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</si>
  <si>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</si>
  <si>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</si>
  <si>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</si>
  <si>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</si>
  <si>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</si>
  <si>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</si>
  <si>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</si>
  <si>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</si>
  <si>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</si>
  <si>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</si>
  <si>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</si>
  <si>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</si>
  <si>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</si>
  <si>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</si>
  <si>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</si>
  <si>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</si>
  <si>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</si>
  <si>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</si>
  <si>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</si>
  <si>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</si>
  <si>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</si>
  <si>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</si>
  <si>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</si>
  <si>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</si>
  <si>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</si>
  <si>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</si>
  <si>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</si>
  <si>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</si>
  <si>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</si>
  <si>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</si>
  <si>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</si>
  <si>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</si>
  <si>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</si>
  <si>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</si>
  <si>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</si>
  <si>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</si>
  <si>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</si>
  <si>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</si>
  <si>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</si>
  <si>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</si>
  <si>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</si>
  <si>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</si>
  <si>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</si>
  <si>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</si>
  <si>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</si>
  <si>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</si>
  <si>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</si>
  <si>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</si>
  <si>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</si>
  <si>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</si>
  <si>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</si>
  <si>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</si>
  <si>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</si>
  <si>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</si>
  <si>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</si>
  <si>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</si>
  <si>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</si>
  <si>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</si>
  <si>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</si>
  <si>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</si>
  <si>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</si>
  <si>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</si>
  <si>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</si>
  <si>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</si>
  <si>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</si>
  <si>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</si>
  <si>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</si>
  <si>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</si>
  <si>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</si>
  <si>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</si>
  <si>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</si>
  <si>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</si>
  <si>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</si>
  <si>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</si>
  <si>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</si>
  <si>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</si>
  <si>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</si>
  <si>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</si>
  <si>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</si>
  <si>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</si>
  <si>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</si>
  <si>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</si>
  <si>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</si>
  <si>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</si>
  <si>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</si>
  <si>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</si>
  <si>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</si>
  <si>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</si>
  <si>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</si>
  <si>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</si>
  <si>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</si>
  <si>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</si>
  <si>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</si>
  <si>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</si>
  <si>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</si>
  <si>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</si>
  <si>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</si>
  <si>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</si>
  <si>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</si>
  <si>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</si>
  <si>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</si>
  <si>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</si>
  <si>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</si>
  <si>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</si>
  <si>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</si>
  <si>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</si>
  <si>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</si>
  <si>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</si>
  <si>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</si>
  <si>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</si>
  <si>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</si>
  <si>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</si>
  <si>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</si>
  <si>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</si>
  <si>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</si>
  <si>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</si>
  <si>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</si>
  <si>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</si>
  <si>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</si>
  <si>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</si>
  <si>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</si>
  <si>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</si>
  <si>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</si>
  <si>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</si>
  <si>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</si>
  <si>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</si>
  <si>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</si>
  <si>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</si>
  <si>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</si>
  <si>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</si>
  <si>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</si>
  <si>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</si>
  <si>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</si>
  <si>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</si>
  <si>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</si>
  <si>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</si>
  <si>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</si>
  <si>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</si>
  <si>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</si>
  <si>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</si>
  <si>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</si>
  <si>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</si>
  <si>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</si>
  <si>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</si>
  <si>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</si>
  <si>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</si>
  <si>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</si>
  <si>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</si>
  <si>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</si>
  <si>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</si>
  <si>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</si>
  <si>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</si>
  <si>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</si>
  <si>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</si>
  <si>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</si>
  <si>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</si>
  <si>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</si>
  <si>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</si>
  <si>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</si>
  <si>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</si>
  <si>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</si>
  <si>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</si>
  <si>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</si>
  <si>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</si>
  <si>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</si>
  <si>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</si>
  <si>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</si>
  <si>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</si>
  <si>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</si>
  <si>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</si>
  <si>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</si>
  <si>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</si>
  <si>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</si>
  <si>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</si>
  <si>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</si>
  <si>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</si>
  <si>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</si>
  <si>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</si>
  <si>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</si>
  <si>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</si>
  <si>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</si>
  <si>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</si>
  <si>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</si>
  <si>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</si>
  <si>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</si>
  <si>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</si>
  <si>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</si>
  <si>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</si>
  <si>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</si>
  <si>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</si>
  <si>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</si>
  <si>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</si>
  <si>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</si>
  <si>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</si>
  <si>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</si>
  <si>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</si>
  <si>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</si>
  <si>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</si>
  <si>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</si>
  <si>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</si>
  <si>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</si>
  <si>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</si>
  <si>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</si>
  <si>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</si>
  <si>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</si>
  <si>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</si>
  <si>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</si>
  <si>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</si>
  <si>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</si>
  <si>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</si>
  <si>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</si>
  <si>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</si>
  <si>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</si>
  <si>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</si>
  <si>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</si>
  <si>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</si>
  <si>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</si>
  <si>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</si>
  <si>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</si>
  <si>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</si>
  <si>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</si>
  <si>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</si>
  <si>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</si>
  <si>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</si>
  <si>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</si>
  <si>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</si>
  <si>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</si>
  <si>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</si>
  <si>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</si>
  <si>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</si>
  <si>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</si>
  <si>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</si>
  <si>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</si>
  <si>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</si>
  <si>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</si>
  <si>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</si>
  <si>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</si>
  <si>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</si>
  <si>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</si>
  <si>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</si>
  <si>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</si>
  <si>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</si>
  <si>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</si>
  <si>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</si>
  <si>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</si>
  <si>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</si>
  <si>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</si>
  <si>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</si>
  <si>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</si>
  <si>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</si>
  <si>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</si>
  <si>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</si>
  <si>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</si>
  <si>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</si>
  <si>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</si>
  <si>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</si>
  <si>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</si>
  <si>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</si>
  <si>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</si>
  <si>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</si>
  <si>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</si>
  <si>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</si>
  <si>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</si>
  <si>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</si>
  <si>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</si>
  <si>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</si>
  <si>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</si>
  <si>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</si>
  <si>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</si>
  <si>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</si>
  <si>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</si>
  <si>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</si>
  <si>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</si>
  <si>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</si>
  <si>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</si>
  <si>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</si>
  <si>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</si>
  <si>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</si>
  <si>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</si>
  <si>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</si>
  <si>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</si>
  <si>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</si>
  <si>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</si>
  <si>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</si>
  <si>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</si>
  <si>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</si>
  <si>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</si>
  <si>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</si>
  <si>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</si>
  <si>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</si>
  <si>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</si>
  <si>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</si>
  <si>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</si>
  <si>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</si>
  <si>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</si>
  <si>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</si>
  <si>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</si>
  <si>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</si>
  <si>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</si>
  <si>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</si>
  <si>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</si>
  <si>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</si>
  <si>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</si>
  <si>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</si>
  <si>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</si>
  <si>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</si>
  <si>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</si>
  <si>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</si>
  <si>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</si>
  <si>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</si>
  <si>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</si>
  <si>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</si>
  <si>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</si>
  <si>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</si>
  <si>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</si>
  <si>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</si>
  <si>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</si>
  <si>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</si>
  <si>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</si>
  <si>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</si>
  <si>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</si>
  <si>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</si>
  <si>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</si>
  <si>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</si>
  <si>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</si>
  <si>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</si>
  <si>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</si>
  <si>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</si>
  <si>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</si>
  <si>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</si>
  <si>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</si>
  <si>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</si>
  <si>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</si>
  <si>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</si>
  <si>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</si>
  <si>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</si>
  <si>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</si>
  <si>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</si>
  <si>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</si>
  <si>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</si>
  <si>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</si>
  <si>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</si>
  <si>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</si>
  <si>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</si>
  <si>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</si>
  <si>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</si>
  <si>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</si>
  <si>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</si>
  <si>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</si>
  <si>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</si>
  <si>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</si>
  <si>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</si>
  <si>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</si>
  <si>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</si>
  <si>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</si>
  <si>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</si>
  <si>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</si>
  <si>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</si>
  <si>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</si>
  <si>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</si>
  <si>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</si>
  <si>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</si>
  <si>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</si>
  <si>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</si>
  <si>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</si>
  <si>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</si>
  <si>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</si>
  <si>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</si>
  <si>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</si>
  <si>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</si>
  <si>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</si>
  <si>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</si>
  <si>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</si>
  <si>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</si>
  <si>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</si>
  <si>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</si>
  <si>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</si>
  <si>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</si>
  <si>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</si>
  <si>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</si>
  <si>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</si>
  <si>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</si>
  <si>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</si>
  <si>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</si>
  <si>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</si>
  <si>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</si>
  <si>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</si>
  <si>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</si>
  <si>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</si>
  <si>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</si>
  <si>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</si>
  <si>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</si>
  <si>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</si>
  <si>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</si>
  <si>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</si>
  <si>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</si>
  <si>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</si>
  <si>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</si>
  <si>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</si>
  <si>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</si>
  <si>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</si>
  <si>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</si>
  <si>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</si>
  <si>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</si>
  <si>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</si>
  <si>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</si>
  <si>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</si>
  <si>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</si>
  <si>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</si>
  <si>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</si>
  <si>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</si>
  <si>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</si>
  <si>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</si>
  <si>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</si>
  <si>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</si>
  <si>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</si>
  <si>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</si>
  <si>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</si>
  <si>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</si>
  <si>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</si>
  <si>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</si>
  <si>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</si>
  <si>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</si>
  <si>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</si>
  <si>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</si>
  <si>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</si>
  <si>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</si>
  <si>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</si>
  <si>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</si>
  <si>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</si>
  <si>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</si>
  <si>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</si>
  <si>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</si>
  <si>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</si>
  <si>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</si>
  <si>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</si>
  <si>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</si>
  <si>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</si>
  <si>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</si>
  <si>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</si>
  <si>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</si>
  <si>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</si>
  <si>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</si>
  <si>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</si>
  <si>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</si>
  <si>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</si>
  <si>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</si>
  <si>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</si>
  <si>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</si>
  <si>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</si>
  <si>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</si>
  <si>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</si>
  <si>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</si>
  <si>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</si>
  <si>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</si>
  <si>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</si>
  <si>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</si>
  <si>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</si>
  <si>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</si>
  <si>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</si>
  <si>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</si>
  <si>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</si>
  <si>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</si>
  <si>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</si>
  <si>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</si>
  <si>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</si>
  <si>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</si>
  <si>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</si>
  <si>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</si>
  <si>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</si>
  <si>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</si>
  <si>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</si>
  <si>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</si>
  <si>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</si>
  <si>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</si>
  <si>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</si>
  <si>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</si>
  <si>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</si>
  <si>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</si>
  <si>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</si>
  <si>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</si>
  <si>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</si>
  <si>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</si>
  <si>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</si>
  <si>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</si>
  <si>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</si>
  <si>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</si>
  <si>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</si>
  <si>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</si>
  <si>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</si>
  <si>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</si>
  <si>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</si>
  <si>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</si>
  <si>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</si>
  <si>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</si>
  <si>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</si>
  <si>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</si>
  <si>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</si>
  <si>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</si>
  <si>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</si>
  <si>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</si>
  <si>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</si>
  <si>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</si>
  <si>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</si>
  <si>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</si>
  <si>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</si>
  <si>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</si>
  <si>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</si>
  <si>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</si>
  <si>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</si>
  <si>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</si>
  <si>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</si>
  <si>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</si>
  <si>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</si>
  <si>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</si>
  <si>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</si>
  <si>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</si>
  <si>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</si>
  <si>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</si>
  <si>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</si>
  <si>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</si>
  <si>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</si>
  <si>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</si>
  <si>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</si>
  <si>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</si>
  <si>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</si>
  <si>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</si>
  <si>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</si>
  <si>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</si>
  <si>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</si>
  <si>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</si>
  <si>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</si>
  <si>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</si>
  <si>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</si>
  <si>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</si>
  <si>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</si>
  <si>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</si>
  <si>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</si>
  <si>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</si>
  <si>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</si>
  <si>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</si>
  <si>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</si>
  <si>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</si>
  <si>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</si>
  <si>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</si>
  <si>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</si>
  <si>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</si>
  <si>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</si>
  <si>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</si>
  <si>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</si>
  <si>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</si>
  <si>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</si>
  <si>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</si>
  <si>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</si>
  <si>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</si>
  <si>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</si>
  <si>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</si>
  <si>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</si>
  <si>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</si>
  <si>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</si>
  <si>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</si>
  <si>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</si>
  <si>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</si>
  <si>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</si>
  <si>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</si>
  <si>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</si>
  <si>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</si>
  <si>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</si>
  <si>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</si>
  <si>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</si>
  <si>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</si>
  <si>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</si>
  <si>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</si>
  <si>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</si>
  <si>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</si>
  <si>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</si>
  <si>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</si>
  <si>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</si>
  <si>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</si>
  <si>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</si>
  <si>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</si>
  <si>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</si>
  <si>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</si>
  <si>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</si>
  <si>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</si>
  <si>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</si>
  <si>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</si>
  <si>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</si>
  <si>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</si>
  <si>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</si>
  <si>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</si>
  <si>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</si>
  <si>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</si>
  <si>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</si>
  <si>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</si>
  <si>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</si>
  <si>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</si>
  <si>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</si>
  <si>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</si>
  <si>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</si>
  <si>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</si>
  <si>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</si>
  <si>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</si>
  <si>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</si>
  <si>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</si>
  <si>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</si>
  <si>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</si>
  <si>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</si>
  <si>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</si>
  <si>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</si>
  <si>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</si>
  <si>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</si>
  <si>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</si>
  <si>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</si>
  <si>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</si>
  <si>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</si>
  <si>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</si>
  <si>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</si>
  <si>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</si>
  <si>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</si>
  <si>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</si>
  <si>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</si>
  <si>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</si>
  <si>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</si>
  <si>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</si>
  <si>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</si>
  <si>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</si>
  <si>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</si>
  <si>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</si>
  <si>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</si>
  <si>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</si>
  <si>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</si>
  <si>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</si>
  <si>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</si>
  <si>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</si>
  <si>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</si>
  <si>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</si>
  <si>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</si>
  <si>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</si>
  <si>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</si>
  <si>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</si>
  <si>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</si>
  <si>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</si>
  <si>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</si>
  <si>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</si>
  <si>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</si>
  <si>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</si>
  <si>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</si>
  <si>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</si>
  <si>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</si>
  <si>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</si>
  <si>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</si>
  <si>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</si>
  <si>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</si>
  <si>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</si>
  <si>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</si>
  <si>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</si>
  <si>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</si>
  <si>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</si>
  <si>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</si>
  <si>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</si>
  <si>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</si>
  <si>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</si>
  <si>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</si>
  <si>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</si>
  <si>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</si>
  <si>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</si>
  <si>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</si>
  <si>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</si>
  <si>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</si>
  <si>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</si>
  <si>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</si>
  <si>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</si>
  <si>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</si>
  <si>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</si>
  <si>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</si>
  <si>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</si>
  <si>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</si>
  <si>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</si>
  <si>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</si>
  <si>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</si>
  <si>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</si>
  <si>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</si>
  <si>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</si>
  <si>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</si>
  <si>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</si>
  <si>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</si>
  <si>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</si>
  <si>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</si>
  <si>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</si>
  <si>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</si>
  <si>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</si>
  <si>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</si>
  <si>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</si>
  <si>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</si>
  <si>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</si>
  <si>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</si>
  <si>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</si>
  <si>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</si>
  <si>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</si>
  <si>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</si>
  <si>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</si>
  <si>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</si>
  <si>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</si>
  <si>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</si>
  <si>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</si>
  <si>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</si>
  <si>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</si>
  <si>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</si>
  <si>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</si>
  <si>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</si>
  <si>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</si>
  <si>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</si>
  <si>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</si>
  <si>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</si>
  <si>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</si>
  <si>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</si>
  <si>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</si>
  <si>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</si>
  <si>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</si>
  <si>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</si>
  <si>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</si>
  <si>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</si>
  <si>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</si>
  <si>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</si>
  <si>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</si>
  <si>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</si>
  <si>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</si>
  <si>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</si>
  <si>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</si>
  <si>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</si>
  <si>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</si>
  <si>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</si>
  <si>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</si>
  <si>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</si>
  <si>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</si>
  <si>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</si>
  <si>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</si>
  <si>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</si>
  <si>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</si>
  <si>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</si>
  <si>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</si>
  <si>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</si>
  <si>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</si>
  <si>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</si>
  <si>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</si>
  <si>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</si>
  <si>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</si>
  <si>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</si>
  <si>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</si>
  <si>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</si>
  <si>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</si>
  <si>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</si>
  <si>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</si>
  <si>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</si>
  <si>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</si>
  <si>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</si>
  <si>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</si>
  <si>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</si>
  <si>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</si>
  <si>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</si>
  <si>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</si>
  <si>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</si>
  <si>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</si>
  <si>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</si>
  <si>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</si>
  <si>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</si>
  <si>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</si>
  <si>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</si>
  <si>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</si>
  <si>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</si>
  <si>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</si>
  <si>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</si>
  <si>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</si>
  <si>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</si>
  <si>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</si>
  <si>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</si>
  <si>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</si>
  <si>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</si>
  <si>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</si>
  <si>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</si>
  <si>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</si>
  <si>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</si>
  <si>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</si>
  <si>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</si>
  <si>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</si>
  <si>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</si>
  <si>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</si>
  <si>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</si>
  <si>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</si>
  <si>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</si>
  <si>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</si>
  <si>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</si>
  <si>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</si>
  <si>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</si>
  <si>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</si>
  <si>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</si>
  <si>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</si>
  <si>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</si>
  <si>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</si>
  <si>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</si>
  <si>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</si>
  <si>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</si>
  <si>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</si>
  <si>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</si>
  <si>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</si>
  <si>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</si>
  <si>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</si>
  <si>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</si>
  <si>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</si>
  <si>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</si>
  <si>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</si>
  <si>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</si>
  <si>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</si>
  <si>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</si>
  <si>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</si>
  <si>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</si>
  <si>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</si>
  <si>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</si>
  <si>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</si>
  <si>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</si>
  <si>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</si>
  <si>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</si>
  <si>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</si>
  <si>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</si>
  <si>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</si>
  <si>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</si>
  <si>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</si>
  <si>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</si>
  <si>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</si>
  <si>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</si>
  <si>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</si>
  <si>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</si>
  <si>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</si>
  <si>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</si>
  <si>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</si>
  <si>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</si>
  <si>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</si>
  <si>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</si>
  <si>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</si>
  <si>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</si>
  <si>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</si>
  <si>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</si>
  <si>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</si>
  <si>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</si>
  <si>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</si>
  <si>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</si>
  <si>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</si>
  <si>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</si>
  <si>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</si>
  <si>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</si>
  <si>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</si>
  <si>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</si>
  <si>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</si>
  <si>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</si>
  <si>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</si>
  <si>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</si>
  <si>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</si>
  <si>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</si>
  <si>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</si>
  <si>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</si>
  <si>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</si>
  <si>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</si>
  <si>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</si>
  <si>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</si>
  <si>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</si>
  <si>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</si>
  <si>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</si>
  <si>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</si>
  <si>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</si>
  <si>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</si>
  <si>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</si>
  <si>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</si>
  <si>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</si>
  <si>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</si>
  <si>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</si>
  <si>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</si>
  <si>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</si>
  <si>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</si>
  <si>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</si>
  <si>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</si>
  <si>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</si>
  <si>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</si>
  <si>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</si>
  <si>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</si>
  <si>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</si>
  <si>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</si>
  <si>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</si>
  <si>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</si>
  <si>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</si>
  <si>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</si>
  <si>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</si>
  <si>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</si>
  <si>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</si>
  <si>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</si>
  <si>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</si>
  <si>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</si>
  <si>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</si>
  <si>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</si>
  <si>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</si>
  <si>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</si>
  <si>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</si>
  <si>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</si>
  <si>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</si>
  <si>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</si>
  <si>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</si>
  <si>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</si>
  <si>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</si>
  <si>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</si>
  <si>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</si>
  <si>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</si>
  <si>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</si>
  <si>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</si>
  <si>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</si>
  <si>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</si>
  <si>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</si>
  <si>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</si>
  <si>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</si>
  <si>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</si>
  <si>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</si>
  <si>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</si>
  <si>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</si>
  <si>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</si>
  <si>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</si>
  <si>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</si>
  <si>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</si>
  <si>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</si>
  <si>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</si>
  <si>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</si>
  <si>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</si>
  <si>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</si>
  <si>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</si>
  <si>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</si>
  <si>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</si>
  <si>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</si>
  <si>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</si>
  <si>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</si>
  <si>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</si>
  <si>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</si>
  <si>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</si>
  <si>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</si>
  <si>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</si>
  <si>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</si>
  <si>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</si>
  <si>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</si>
  <si>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</si>
  <si>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</si>
  <si>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</si>
  <si>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</si>
  <si>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</si>
  <si>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</si>
  <si>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</si>
  <si>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</si>
  <si>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</si>
  <si>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</si>
  <si>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</si>
  <si>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</si>
  <si>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</si>
  <si>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</si>
  <si>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</si>
  <si>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</si>
  <si>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</si>
  <si>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</si>
  <si>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</si>
  <si>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</si>
  <si>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</si>
  <si>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</si>
  <si>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</si>
  <si>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</si>
  <si>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</si>
  <si>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</si>
  <si>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</si>
  <si>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</si>
  <si>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</si>
  <si>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</si>
  <si>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</si>
  <si>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</si>
  <si>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</si>
  <si>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</si>
  <si>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</si>
  <si>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</si>
  <si>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</si>
  <si>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</si>
  <si>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</si>
  <si>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</si>
  <si>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</si>
  <si>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</si>
  <si>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</si>
  <si>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</si>
  <si>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</si>
  <si>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</si>
  <si>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</si>
  <si>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</si>
  <si>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</si>
  <si>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</si>
  <si>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</si>
  <si>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</si>
  <si>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</si>
  <si>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</si>
  <si>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</si>
  <si>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</si>
  <si>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</si>
  <si>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</si>
  <si>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</si>
  <si>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</si>
  <si>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</si>
  <si>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</si>
  <si>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</si>
  <si>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</si>
  <si>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</si>
  <si>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</si>
  <si>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</si>
  <si>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</si>
  <si>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</si>
  <si>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</si>
  <si>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</si>
  <si>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</si>
  <si>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</si>
  <si>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</si>
  <si>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</si>
  <si>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</si>
  <si>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</si>
  <si>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</si>
  <si>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</si>
  <si>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</si>
  <si>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</si>
  <si>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</si>
  <si>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</si>
  <si>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</si>
  <si>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</si>
  <si>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</si>
  <si>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</si>
  <si>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</si>
  <si>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</si>
  <si>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</si>
  <si>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</si>
  <si>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</si>
  <si>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</si>
  <si>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</si>
  <si>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</si>
  <si>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</si>
  <si>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</si>
  <si>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</si>
  <si>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</si>
  <si>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</si>
  <si>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</si>
  <si>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</si>
  <si>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</si>
  <si>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</si>
  <si>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</si>
  <si>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</si>
  <si>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</si>
  <si>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</si>
  <si>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</si>
  <si>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</si>
  <si>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</si>
  <si>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</si>
  <si>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</si>
  <si>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</si>
  <si>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</si>
  <si>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</si>
  <si>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</si>
  <si>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</si>
  <si>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</si>
  <si>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</si>
  <si>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</si>
  <si>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</si>
  <si>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</si>
  <si>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</si>
  <si>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</si>
  <si>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</si>
  <si>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</si>
  <si>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</si>
  <si>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</si>
  <si>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</si>
  <si>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</si>
  <si>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</si>
  <si>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</si>
  <si>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</si>
  <si>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</si>
  <si>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</si>
  <si>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</si>
  <si>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</si>
  <si>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</si>
  <si>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</si>
  <si>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</si>
  <si>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</si>
  <si>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</si>
  <si>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</si>
  <si>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</si>
  <si>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</si>
  <si>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</si>
  <si>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</si>
  <si>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</si>
  <si>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</si>
  <si>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</si>
  <si>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</si>
  <si>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</si>
  <si>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</si>
  <si>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</si>
  <si>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</si>
  <si>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</si>
  <si>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</si>
  <si>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</si>
  <si>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</si>
  <si>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</si>
  <si>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</si>
  <si>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</si>
  <si>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</si>
  <si>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</si>
  <si>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</si>
  <si>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</si>
  <si>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</si>
  <si>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</si>
  <si>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</si>
  <si>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</si>
  <si>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</si>
  <si>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</si>
  <si>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</si>
  <si>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</si>
  <si>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</si>
  <si>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</si>
  <si>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</si>
  <si>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</si>
  <si>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</si>
  <si>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</si>
  <si>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</si>
  <si>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</si>
  <si>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</si>
  <si>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</si>
  <si>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</si>
  <si>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</si>
  <si>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</si>
  <si>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</si>
  <si>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</si>
  <si>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</si>
  <si>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</si>
  <si>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</si>
  <si>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</si>
  <si>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</si>
  <si>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</si>
  <si>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</si>
  <si>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</si>
  <si>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</si>
  <si>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</si>
  <si>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</si>
  <si>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</si>
  <si>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</si>
  <si>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</si>
  <si>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</si>
  <si>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</si>
  <si>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</si>
  <si>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</si>
  <si>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</si>
  <si>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</si>
  <si>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</si>
  <si>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</si>
  <si>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</si>
  <si>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</si>
  <si>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</si>
  <si>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</si>
  <si>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</si>
  <si>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</si>
  <si>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</si>
  <si>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</si>
  <si>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</si>
  <si>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</si>
  <si>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</si>
  <si>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</si>
  <si>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</si>
  <si>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</si>
  <si>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</si>
  <si>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</si>
  <si>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</si>
  <si>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</si>
  <si>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</si>
  <si>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</si>
  <si>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</si>
  <si>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</si>
  <si>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</si>
  <si>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</si>
  <si>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</si>
  <si>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</si>
  <si>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</si>
  <si>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</si>
  <si>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</si>
  <si>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</si>
  <si>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</si>
  <si>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</si>
  <si>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</si>
  <si>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</si>
  <si>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</si>
  <si>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</si>
  <si>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</si>
  <si>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</si>
  <si>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</si>
  <si>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</si>
  <si>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</si>
  <si>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</si>
  <si>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</si>
  <si>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</si>
  <si>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</si>
  <si>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</si>
  <si>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</si>
  <si>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</si>
  <si>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</si>
  <si>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</si>
  <si>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</si>
  <si>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</si>
  <si>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</si>
  <si>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</si>
  <si>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</si>
  <si>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</si>
  <si>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</si>
  <si>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</si>
  <si>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</si>
  <si>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</si>
  <si>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</si>
  <si>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</si>
  <si>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</si>
  <si>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</si>
  <si>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</si>
  <si>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</si>
  <si>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</si>
  <si>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</si>
  <si>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</si>
  <si>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</si>
  <si>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</si>
  <si>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</si>
  <si>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</si>
  <si>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</si>
  <si>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</si>
  <si>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</si>
  <si>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</si>
  <si>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</si>
  <si>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</si>
  <si>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</si>
  <si>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</si>
  <si>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</si>
  <si>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</si>
  <si>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</si>
  <si>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</si>
  <si>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</si>
  <si>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</si>
  <si>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</si>
  <si>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</si>
  <si>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</si>
  <si>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</si>
  <si>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</si>
  <si>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</si>
  <si>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</si>
  <si>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</si>
  <si>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</si>
  <si>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</si>
  <si>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</si>
  <si>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</si>
  <si>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</si>
  <si>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</si>
  <si>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</si>
  <si>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</si>
  <si>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</si>
  <si>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</si>
  <si>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</si>
  <si>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</si>
  <si>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</si>
  <si>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</si>
  <si>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</si>
  <si>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</si>
  <si>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</si>
  <si>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</si>
  <si>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</si>
  <si>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</si>
  <si>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</si>
  <si>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</si>
  <si>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</si>
  <si>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</si>
  <si>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</si>
  <si>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</si>
  <si>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</si>
  <si>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</si>
  <si>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</si>
  <si>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</si>
  <si>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</si>
  <si>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</si>
  <si>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</si>
  <si>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</si>
  <si>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</si>
  <si>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</si>
  <si>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</si>
  <si>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</si>
  <si>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</si>
  <si>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</si>
  <si>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</si>
  <si>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</si>
  <si>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</si>
  <si>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</si>
  <si>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</si>
  <si>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</si>
  <si>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</si>
  <si>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</si>
  <si>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</si>
  <si>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</si>
  <si>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</si>
  <si>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</si>
  <si>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</si>
  <si>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</si>
  <si>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</si>
  <si>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</si>
  <si>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</si>
  <si>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</si>
  <si>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</si>
  <si>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</si>
  <si>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</si>
  <si>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</si>
  <si>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</si>
  <si>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</si>
  <si>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</si>
  <si>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</si>
  <si>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</si>
  <si>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</si>
  <si>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</si>
  <si>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</si>
  <si>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</si>
  <si>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</si>
  <si>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</si>
  <si>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</si>
  <si>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</si>
  <si>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</si>
  <si>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</si>
  <si>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</si>
  <si>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</si>
  <si>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</si>
  <si>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</si>
  <si>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</si>
  <si>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</si>
  <si>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</si>
  <si>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</si>
  <si>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</si>
  <si>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</si>
  <si>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</si>
  <si>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</si>
  <si>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</si>
  <si>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</si>
  <si>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</si>
  <si>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</si>
  <si>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</si>
  <si>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</si>
  <si>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</si>
  <si>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</si>
  <si>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</si>
  <si>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</si>
  <si>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</si>
  <si>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</si>
  <si>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</si>
  <si>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</si>
  <si>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</si>
  <si>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</si>
  <si>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</si>
  <si>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</si>
  <si>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</si>
  <si>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</si>
  <si>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</si>
  <si>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</si>
  <si>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</si>
  <si>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</si>
  <si>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</si>
  <si>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</si>
  <si>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</si>
  <si>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</si>
  <si>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</si>
  <si>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</si>
  <si>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</si>
  <si>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</si>
  <si>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</si>
  <si>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</si>
  <si>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</si>
  <si>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</si>
  <si>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</si>
  <si>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</si>
  <si>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</si>
  <si>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</si>
  <si>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</si>
  <si>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</si>
  <si>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</si>
  <si>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</si>
  <si>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</si>
  <si>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</si>
  <si>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</si>
  <si>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</si>
  <si>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</si>
  <si>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</si>
  <si>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</si>
  <si>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</si>
  <si>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</si>
  <si>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</si>
  <si>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</si>
  <si>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</si>
  <si>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</si>
  <si>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</si>
  <si>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</si>
  <si>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</si>
  <si>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</si>
  <si>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</si>
  <si>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</si>
  <si>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</si>
  <si>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</si>
  <si>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</si>
  <si>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</si>
  <si>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</si>
  <si>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</si>
  <si>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</si>
  <si>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</si>
  <si>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</si>
  <si>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</si>
  <si>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</si>
  <si>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</si>
  <si>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</si>
  <si>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</si>
  <si>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</si>
  <si>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</si>
  <si>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</si>
  <si>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</si>
  <si>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</si>
  <si>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</si>
  <si>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</si>
  <si>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</si>
  <si>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</si>
  <si>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</si>
  <si>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</si>
  <si>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</si>
  <si>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</si>
  <si>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</si>
  <si>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</si>
  <si>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</si>
  <si>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</si>
  <si>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</si>
  <si>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</si>
  <si>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</si>
  <si>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</si>
  <si>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</si>
  <si>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</si>
  <si>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</si>
  <si>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</si>
  <si>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</si>
  <si>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</si>
  <si>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</si>
  <si>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</si>
  <si>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</si>
  <si>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</si>
  <si>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</si>
  <si>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</si>
  <si>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</si>
  <si>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</si>
  <si>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</si>
  <si>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</si>
  <si>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</si>
  <si>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</si>
  <si>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</si>
  <si>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</si>
  <si>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</si>
  <si>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</si>
  <si>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</si>
  <si>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</si>
  <si>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</si>
  <si>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</si>
  <si>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</si>
  <si>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</si>
  <si>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</si>
  <si>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</si>
  <si>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</si>
  <si>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</si>
  <si>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</si>
  <si>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</si>
  <si>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</si>
  <si>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</si>
  <si>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</si>
  <si>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</si>
  <si>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</si>
  <si>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</si>
  <si>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</si>
  <si>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</si>
  <si>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</si>
  <si>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</si>
  <si>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</si>
  <si>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</si>
  <si>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</si>
  <si>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</si>
  <si>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</si>
  <si>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</si>
  <si>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</si>
  <si>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</si>
  <si>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</si>
  <si>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</si>
  <si>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</si>
  <si>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</si>
  <si>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</si>
  <si>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</si>
  <si>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</si>
  <si>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</si>
  <si>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</si>
  <si>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</si>
  <si>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</si>
  <si>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</si>
  <si>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</si>
  <si>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</si>
  <si>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</si>
  <si>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</si>
  <si>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</si>
  <si>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</si>
  <si>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</si>
  <si>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</si>
  <si>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</si>
  <si>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</si>
  <si>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</si>
  <si>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</si>
  <si>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</si>
  <si>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</si>
  <si>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</si>
  <si>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</si>
  <si>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</si>
  <si>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</si>
  <si>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</si>
  <si>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</si>
  <si>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</si>
  <si>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</si>
  <si>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</si>
  <si>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</si>
  <si>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</si>
  <si>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</si>
  <si>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</si>
  <si>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</si>
  <si>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</si>
  <si>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</si>
  <si>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</si>
  <si>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</si>
  <si>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</si>
  <si>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</si>
  <si>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</si>
  <si>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</si>
  <si>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</si>
  <si>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</si>
  <si>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</si>
  <si>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</si>
  <si>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</si>
  <si>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</si>
  <si>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</si>
  <si>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</si>
  <si>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</si>
  <si>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</si>
  <si>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</si>
  <si>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</si>
  <si>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</si>
  <si>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</si>
  <si>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</si>
  <si>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</si>
  <si>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</si>
  <si>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</si>
  <si>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</si>
  <si>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</si>
  <si>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</si>
  <si>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</si>
  <si>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</si>
  <si>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</si>
  <si>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</si>
  <si>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</si>
  <si>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</si>
  <si>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</si>
  <si>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</si>
  <si>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</si>
  <si>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</si>
  <si>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</si>
  <si>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</si>
  <si>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</si>
  <si>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</si>
  <si>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</si>
  <si>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</si>
  <si>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</si>
  <si>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</si>
  <si>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</si>
  <si>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</si>
  <si>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</si>
  <si>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</si>
  <si>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</si>
  <si>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</si>
  <si>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</si>
  <si>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</si>
  <si>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</si>
  <si>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</si>
  <si>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</si>
  <si>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</si>
  <si>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</si>
  <si>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</si>
  <si>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</si>
  <si>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</si>
  <si>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</si>
  <si>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</si>
  <si>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</si>
  <si>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</si>
  <si>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</si>
  <si>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</si>
  <si>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</si>
  <si>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</si>
  <si>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</si>
  <si>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</si>
  <si>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</si>
  <si>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</si>
  <si>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</si>
  <si>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</si>
  <si>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</si>
  <si>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</si>
  <si>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</si>
  <si>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</si>
  <si>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</si>
  <si>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</si>
  <si>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</si>
  <si>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</si>
  <si>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</si>
  <si>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</si>
  <si>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</si>
  <si>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</si>
  <si>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</si>
  <si>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</si>
  <si>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</si>
  <si>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</si>
  <si>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</si>
  <si>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</si>
  <si>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</si>
  <si>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</si>
  <si>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</si>
  <si>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</si>
  <si>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</si>
  <si>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</si>
  <si>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</si>
  <si>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</si>
  <si>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</si>
  <si>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</si>
  <si>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</si>
  <si>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</si>
  <si>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</si>
  <si>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</si>
  <si>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</si>
  <si>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</si>
  <si>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</si>
  <si>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</si>
  <si>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</si>
  <si>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</si>
  <si>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</si>
  <si>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</si>
  <si>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</si>
  <si>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</si>
  <si>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</si>
  <si>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</si>
  <si>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</si>
  <si>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</si>
  <si>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</si>
  <si>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</si>
  <si>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</si>
  <si>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</si>
  <si>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</si>
  <si>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</si>
  <si>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</si>
  <si>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</si>
  <si>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</si>
  <si>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</si>
  <si>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</si>
  <si>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</si>
  <si>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</si>
  <si>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</si>
  <si>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</si>
  <si>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</si>
  <si>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</si>
  <si>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</si>
  <si>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</si>
  <si>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</si>
  <si>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</si>
  <si>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</si>
  <si>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</si>
  <si>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</si>
  <si>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</si>
  <si>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</si>
  <si>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</si>
  <si>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</si>
  <si>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</si>
  <si>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</si>
  <si>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</si>
  <si>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</si>
  <si>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</si>
  <si>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</si>
  <si>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</si>
  <si>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</si>
  <si>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</si>
  <si>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</si>
  <si>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</si>
  <si>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</si>
  <si>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</si>
  <si>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</si>
  <si>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</si>
  <si>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</si>
  <si>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</si>
  <si>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</si>
  <si>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</si>
  <si>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</si>
  <si>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</si>
  <si>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</si>
  <si>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</si>
  <si>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</si>
  <si>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</si>
  <si>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</si>
  <si>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</si>
  <si>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</si>
  <si>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</si>
  <si>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</si>
  <si>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</si>
  <si>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</si>
  <si>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</si>
  <si>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</si>
  <si>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</si>
  <si>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</si>
  <si>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</si>
  <si>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</si>
  <si>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</si>
  <si>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</si>
  <si>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</si>
  <si>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</si>
  <si>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</si>
  <si>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</si>
  <si>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</si>
  <si>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</si>
  <si>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</si>
  <si>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</si>
  <si>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</si>
  <si>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</si>
  <si>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</si>
  <si>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</si>
  <si>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</si>
  <si>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</si>
  <si>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</si>
  <si>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</si>
  <si>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</si>
  <si>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</si>
  <si>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</si>
  <si>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</si>
  <si>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</si>
  <si>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</si>
  <si>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</si>
  <si>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</si>
  <si>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</si>
  <si>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</si>
  <si>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</si>
  <si>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</si>
  <si>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</si>
  <si>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</si>
  <si>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</si>
  <si>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</si>
  <si>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</si>
  <si>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</si>
  <si>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</si>
  <si>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</si>
  <si>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</si>
  <si>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</si>
  <si>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</si>
  <si>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</si>
  <si>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</si>
  <si>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</si>
  <si>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</si>
  <si>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</si>
  <si>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</si>
  <si>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</si>
  <si>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</si>
  <si>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</si>
  <si>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</si>
  <si>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</si>
  <si>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</si>
  <si>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</si>
  <si>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</si>
  <si>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</si>
  <si>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</si>
  <si>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</si>
  <si>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</si>
  <si>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</si>
  <si>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</si>
  <si>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</si>
  <si>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</si>
  <si>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</si>
  <si>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</si>
  <si>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</si>
  <si>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</si>
  <si>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</si>
  <si>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</si>
  <si>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</si>
  <si>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</si>
  <si>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</si>
  <si>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</si>
  <si>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</si>
  <si>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</si>
  <si>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</si>
  <si>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</si>
  <si>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</si>
  <si>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</si>
  <si>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</si>
  <si>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</si>
  <si>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</si>
  <si>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</si>
  <si>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</si>
  <si>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</si>
  <si>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</si>
  <si>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</si>
  <si>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</si>
  <si>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</si>
  <si>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</si>
  <si>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</si>
  <si>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</si>
  <si>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</si>
  <si>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</si>
  <si>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</si>
  <si>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</si>
  <si>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</si>
  <si>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</si>
  <si>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</si>
  <si>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</si>
  <si>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</si>
  <si>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</si>
  <si>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</si>
  <si>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</si>
  <si>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</si>
  <si>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</si>
  <si>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</si>
  <si>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</si>
  <si>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</si>
  <si>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</si>
  <si>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</si>
  <si>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</si>
  <si>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</si>
  <si>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</si>
  <si>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</si>
  <si>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</si>
  <si>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</si>
  <si>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</si>
  <si>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</si>
  <si>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</si>
  <si>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</si>
  <si>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</si>
  <si>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</si>
  <si>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</si>
  <si>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</si>
  <si>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</si>
  <si>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</si>
  <si>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</si>
  <si>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</si>
  <si>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</si>
  <si>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</si>
  <si>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</si>
  <si>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</si>
  <si>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</si>
  <si>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</si>
  <si>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</si>
  <si>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</si>
  <si>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</si>
  <si>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</si>
  <si>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</si>
  <si>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</si>
  <si>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</si>
  <si>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</si>
  <si>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</si>
  <si>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</si>
  <si>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</si>
  <si>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</si>
  <si>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</si>
  <si>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</si>
  <si>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</si>
  <si>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</si>
  <si>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</si>
  <si>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</si>
  <si>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</si>
  <si>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</si>
  <si>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</si>
  <si>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</si>
  <si>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</si>
  <si>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</si>
  <si>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</si>
  <si>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</si>
  <si>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</si>
  <si>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</si>
  <si>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</si>
  <si>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</si>
  <si>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</si>
  <si>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</si>
  <si>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</si>
  <si>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</si>
  <si>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</si>
  <si>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</si>
  <si>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</si>
  <si>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</si>
  <si>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</si>
  <si>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</si>
  <si>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</si>
  <si>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</si>
  <si>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</si>
  <si>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</si>
  <si>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</si>
  <si>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</si>
  <si>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</si>
  <si>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</si>
  <si>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</si>
  <si>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</si>
  <si>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</si>
  <si>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</si>
  <si>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</si>
  <si>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</si>
  <si>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</si>
  <si>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</si>
  <si>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</si>
  <si>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</si>
  <si>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</si>
  <si>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</si>
  <si>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</si>
  <si>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</si>
  <si>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</si>
  <si>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</si>
  <si>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</si>
  <si>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</si>
  <si>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</si>
  <si>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</si>
  <si>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</si>
  <si>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</si>
  <si>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</si>
  <si>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</si>
  <si>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</si>
  <si>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</si>
  <si>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</si>
  <si>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</si>
  <si>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</si>
  <si>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</si>
  <si>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</si>
  <si>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</si>
  <si>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</si>
  <si>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</si>
  <si>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</si>
  <si>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</si>
  <si>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</si>
  <si>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</si>
  <si>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</si>
  <si>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</si>
  <si>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</si>
  <si>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</si>
  <si>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</si>
  <si>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</si>
  <si>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</si>
  <si>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</si>
  <si>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</si>
  <si>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</si>
  <si>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</si>
  <si>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</si>
  <si>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</si>
  <si>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</si>
  <si>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</si>
  <si>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</si>
  <si>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</si>
  <si>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</si>
  <si>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</si>
  <si>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</si>
  <si>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</si>
  <si>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</si>
  <si>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</si>
  <si>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</si>
  <si>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</si>
  <si>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</si>
  <si>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</si>
  <si>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</si>
  <si>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</si>
  <si>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</si>
  <si>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</si>
  <si>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</si>
  <si>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</si>
  <si>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</si>
  <si>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</si>
  <si>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</si>
  <si>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</si>
  <si>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</si>
  <si>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</si>
  <si>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</si>
  <si>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</si>
  <si>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</si>
  <si>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</si>
  <si>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</si>
  <si>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</si>
  <si>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</si>
  <si>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</si>
  <si>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</si>
  <si>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</si>
  <si>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</si>
  <si>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</si>
  <si>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</si>
  <si>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</si>
  <si>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</si>
  <si>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</si>
  <si>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</si>
  <si>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</si>
  <si>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</si>
  <si>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</si>
  <si>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</si>
  <si>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</si>
  <si>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</si>
  <si>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</si>
  <si>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</si>
  <si>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</si>
  <si>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</si>
  <si>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</si>
  <si>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</si>
  <si>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</si>
  <si>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</si>
  <si>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</si>
  <si>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</si>
  <si>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</si>
  <si>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</si>
  <si>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</si>
  <si>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</si>
  <si>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</si>
  <si>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</si>
  <si>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</si>
  <si>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</si>
  <si>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</si>
  <si>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</si>
  <si>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</si>
  <si>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</si>
  <si>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</si>
  <si>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</si>
  <si>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</si>
  <si>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</si>
  <si>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</si>
  <si>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</si>
  <si>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</si>
  <si>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</si>
  <si>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</si>
  <si>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</si>
  <si>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</si>
  <si>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</si>
  <si>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</si>
  <si>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</si>
  <si>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</si>
  <si>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</si>
  <si>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</si>
  <si>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</si>
  <si>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</si>
  <si>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</si>
  <si>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</si>
  <si>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</si>
  <si>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</si>
  <si>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</si>
  <si>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</si>
  <si>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</si>
  <si>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</si>
  <si>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</si>
  <si>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</si>
  <si>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</si>
  <si>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</si>
  <si>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</si>
  <si>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</si>
  <si>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</si>
  <si>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</si>
  <si>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</si>
  <si>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</si>
  <si>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</si>
  <si>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</si>
  <si>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</si>
  <si>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</si>
  <si>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</si>
  <si>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</si>
  <si>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</si>
  <si>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</si>
  <si>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</si>
  <si>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</si>
  <si>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</si>
  <si>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</si>
  <si>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</si>
  <si>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</si>
  <si>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</si>
  <si>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</si>
  <si>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</si>
  <si>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</si>
  <si>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</si>
  <si>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</si>
  <si>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</si>
  <si>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</si>
  <si>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</si>
  <si>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</si>
  <si>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</si>
  <si>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</si>
  <si>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</si>
  <si>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</si>
  <si>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</si>
  <si>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</si>
  <si>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</si>
  <si>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</si>
  <si>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</si>
  <si>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</si>
  <si>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</si>
  <si>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</si>
  <si>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</si>
  <si>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</si>
  <si>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</si>
  <si>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</si>
  <si>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</si>
  <si>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</si>
  <si>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</si>
  <si>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</si>
  <si>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</si>
  <si>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</si>
  <si>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</si>
  <si>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</si>
  <si>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</si>
  <si>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</si>
  <si>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</si>
  <si>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</si>
  <si>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</si>
  <si>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</si>
  <si>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</si>
  <si>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</si>
  <si>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</si>
  <si>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</si>
  <si>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</si>
  <si>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</si>
  <si>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</si>
  <si>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</si>
  <si>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</si>
  <si>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</si>
  <si>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</si>
  <si>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</si>
  <si>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</si>
  <si>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</si>
  <si>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</si>
  <si>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</si>
  <si>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</si>
  <si>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</si>
  <si>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</si>
  <si>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</si>
  <si>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</si>
  <si>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</si>
  <si>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</si>
  <si>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</si>
  <si>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</si>
  <si>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</si>
  <si>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</si>
  <si>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</si>
  <si>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</si>
  <si>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</si>
  <si>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</si>
  <si>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</si>
  <si>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</si>
  <si>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</si>
  <si>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</si>
  <si>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</si>
  <si>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</si>
  <si>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</si>
  <si>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</si>
  <si>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</si>
  <si>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</si>
  <si>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</si>
  <si>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</si>
  <si>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</si>
  <si>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</si>
  <si>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</si>
  <si>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</si>
  <si>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</si>
  <si>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</si>
  <si>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</si>
  <si>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</si>
  <si>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</si>
  <si>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</si>
  <si>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</si>
  <si>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</si>
  <si>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</si>
  <si>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</si>
  <si>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</si>
  <si>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</si>
  <si>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</si>
  <si>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</si>
  <si>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</si>
  <si>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</si>
  <si>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</si>
  <si>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</si>
  <si>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</si>
  <si>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</si>
  <si>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</si>
  <si>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</si>
  <si>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</si>
  <si>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</si>
  <si>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</si>
  <si>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</si>
  <si>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</si>
  <si>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</si>
  <si>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</si>
  <si>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</si>
  <si>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</si>
  <si>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</si>
  <si>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</si>
  <si>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</si>
  <si>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</si>
  <si>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</si>
  <si>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</si>
  <si>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</si>
  <si>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</si>
  <si>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</si>
  <si>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</si>
  <si>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</si>
  <si>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</si>
  <si>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</si>
  <si>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</si>
  <si>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</si>
  <si>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</si>
  <si>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</si>
  <si>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</si>
  <si>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</si>
  <si>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</si>
  <si>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</si>
  <si>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</si>
  <si>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</si>
  <si>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</si>
  <si>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</si>
  <si>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</si>
  <si>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</si>
  <si>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</si>
  <si>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</si>
  <si>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</si>
  <si>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</si>
  <si>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</si>
  <si>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</si>
  <si>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</si>
  <si>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</si>
  <si>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</si>
  <si>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</si>
  <si>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</si>
  <si>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</si>
  <si>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</si>
  <si>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</si>
  <si>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</si>
  <si>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</si>
  <si>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</si>
  <si>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</si>
  <si>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</si>
  <si>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</si>
  <si>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</si>
  <si>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</si>
  <si>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</si>
  <si>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</si>
  <si>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</si>
  <si>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</si>
  <si>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</si>
  <si>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</si>
  <si>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</si>
  <si>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</si>
  <si>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</si>
  <si>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</si>
  <si>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</si>
  <si>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</si>
  <si>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</si>
  <si>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</si>
  <si>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</si>
  <si>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</si>
  <si>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</si>
  <si>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</si>
  <si>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</si>
  <si>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</si>
  <si>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</si>
  <si>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</si>
  <si>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</si>
  <si>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</si>
  <si>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</si>
  <si>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</si>
  <si>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</si>
  <si>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</si>
  <si>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</si>
  <si>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</si>
  <si>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</si>
  <si>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</si>
  <si>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</si>
  <si>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</si>
  <si>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</si>
  <si>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</si>
  <si>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</si>
  <si>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</si>
  <si>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</si>
  <si>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</si>
  <si>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</si>
  <si>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</si>
  <si>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</si>
  <si>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</si>
  <si>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</si>
  <si>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</si>
  <si>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</si>
  <si>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</si>
  <si>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</si>
  <si>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</si>
  <si>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</si>
  <si>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</si>
  <si>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</si>
  <si>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</si>
  <si>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</si>
  <si>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</si>
  <si>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</si>
  <si>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</si>
  <si>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</si>
  <si>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</si>
  <si>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</si>
  <si>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</si>
  <si>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</si>
  <si>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</si>
  <si>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</si>
  <si>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</si>
  <si>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</si>
  <si>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</si>
  <si>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</si>
  <si>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</si>
  <si>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</si>
  <si>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</si>
  <si>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</si>
  <si>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</si>
  <si>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</si>
  <si>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</si>
  <si>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</si>
  <si>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</si>
  <si>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</si>
  <si>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</si>
  <si>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</si>
  <si>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</si>
  <si>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</si>
  <si>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</si>
  <si>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</si>
  <si>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</si>
  <si>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</si>
  <si>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</si>
  <si>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</si>
  <si>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</si>
  <si>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</si>
  <si>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</si>
  <si>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</si>
  <si>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</si>
  <si>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</si>
  <si>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</si>
  <si>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</si>
  <si>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</si>
  <si>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</si>
  <si>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</si>
  <si>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</si>
  <si>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</si>
  <si>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</si>
  <si>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</si>
  <si>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</si>
  <si>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</si>
  <si>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</si>
  <si>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</si>
  <si>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</si>
  <si>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</si>
  <si>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</si>
  <si>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</si>
  <si>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</si>
  <si>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</si>
  <si>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</si>
  <si>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</si>
  <si>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</si>
  <si>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</si>
  <si>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</si>
  <si>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</si>
  <si>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</si>
  <si>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</si>
  <si>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</si>
  <si>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</si>
  <si>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</si>
  <si>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</si>
  <si>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</si>
  <si>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</si>
  <si>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</si>
  <si>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</si>
  <si>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</si>
  <si>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</si>
  <si>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</si>
  <si>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</si>
  <si>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</si>
  <si>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</si>
  <si>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</si>
  <si>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</si>
  <si>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</si>
  <si>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</si>
  <si>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</si>
  <si>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</si>
  <si>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</si>
  <si>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</si>
  <si>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</si>
  <si>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</si>
  <si>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</si>
  <si>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</si>
  <si>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</si>
  <si>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</si>
  <si>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</si>
  <si>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</si>
  <si>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</si>
  <si>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</si>
  <si>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</si>
  <si>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</si>
  <si>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</si>
  <si>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</si>
  <si>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</si>
  <si>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</si>
  <si>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</si>
  <si>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</si>
  <si>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</si>
  <si>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</si>
  <si>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</si>
  <si>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</si>
  <si>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</si>
  <si>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</si>
  <si>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</si>
  <si>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</si>
  <si>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</si>
  <si>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</si>
  <si>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</si>
  <si>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</si>
  <si>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</si>
  <si>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</si>
  <si>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</si>
  <si>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</si>
  <si>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</si>
  <si>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</si>
  <si>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</si>
  <si>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</si>
  <si>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</si>
  <si>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</si>
  <si>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</si>
  <si>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</si>
  <si>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</si>
  <si>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</si>
  <si>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</si>
  <si>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</si>
  <si>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</si>
  <si>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</si>
  <si>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</si>
  <si>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</si>
  <si>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</si>
  <si>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</si>
  <si>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</si>
  <si>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</si>
  <si>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</si>
  <si>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</si>
  <si>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</si>
  <si>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</si>
  <si>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</si>
  <si>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</si>
  <si>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</si>
  <si>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</si>
  <si>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</si>
  <si>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</si>
  <si>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</si>
  <si>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</si>
  <si>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</si>
  <si>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</si>
  <si>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</si>
  <si>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</si>
  <si>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</si>
  <si>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</si>
  <si>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</si>
  <si>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</si>
  <si>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</si>
  <si>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</si>
  <si>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</si>
  <si>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</si>
  <si>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</si>
  <si>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</si>
  <si>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</si>
  <si>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</si>
  <si>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</si>
  <si>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</si>
  <si>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</si>
  <si>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</si>
  <si>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</si>
  <si>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</si>
  <si>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</si>
  <si>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</si>
  <si>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</si>
  <si>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</si>
  <si>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</si>
  <si>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</si>
  <si>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</si>
  <si>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</si>
  <si>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</si>
  <si>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</si>
  <si>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</si>
  <si>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</si>
  <si>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</si>
  <si>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</si>
  <si>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</si>
  <si>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</si>
  <si>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</si>
  <si>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</si>
  <si>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</si>
  <si>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</si>
  <si>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</si>
  <si>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</si>
  <si>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</si>
  <si>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</si>
  <si>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</si>
  <si>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</si>
  <si>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</si>
  <si>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</si>
  <si>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</si>
  <si>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</si>
  <si>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</si>
  <si>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</si>
  <si>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</si>
  <si>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</si>
  <si>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</si>
  <si>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</si>
  <si>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</si>
  <si>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</si>
  <si>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</si>
  <si>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</si>
  <si>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</si>
  <si>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</si>
  <si>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</si>
  <si>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</si>
  <si>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</si>
  <si>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</si>
  <si>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</si>
  <si>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</si>
  <si>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</si>
  <si>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</si>
  <si>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</si>
  <si>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</si>
  <si>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</si>
  <si>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</si>
  <si>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</si>
  <si>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</si>
  <si>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</si>
  <si>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</si>
  <si>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</si>
  <si>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</si>
  <si>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</si>
  <si>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</si>
  <si>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</si>
  <si>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</si>
  <si>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</si>
  <si>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</si>
  <si>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</si>
  <si>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</si>
  <si>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</si>
  <si>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</si>
  <si>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</si>
  <si>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</si>
  <si>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</si>
  <si>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</si>
  <si>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</si>
  <si>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</si>
  <si>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</si>
  <si>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</si>
  <si>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</si>
  <si>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</si>
  <si>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</si>
  <si>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</si>
  <si>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</si>
  <si>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</si>
  <si>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</si>
  <si>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</si>
  <si>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</si>
  <si>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</si>
  <si>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</si>
  <si>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</si>
  <si>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</si>
  <si>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</si>
  <si>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</si>
  <si>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</si>
  <si>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</si>
  <si>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</si>
  <si>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</si>
  <si>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</si>
  <si>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</si>
  <si>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</si>
  <si>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</si>
  <si>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</si>
  <si>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</si>
  <si>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</si>
  <si>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</si>
  <si>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</si>
  <si>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</si>
  <si>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</si>
  <si>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</si>
  <si>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</si>
  <si>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</si>
  <si>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</si>
  <si>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</si>
  <si>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</si>
  <si>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</si>
  <si>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</si>
  <si>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</si>
  <si>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</si>
  <si>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</si>
  <si>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</si>
  <si>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</si>
  <si>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</si>
  <si>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</si>
  <si>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</si>
  <si>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</si>
  <si>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</si>
  <si>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</si>
  <si>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</si>
  <si>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</si>
  <si>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</si>
  <si>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</si>
  <si>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</si>
  <si>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</si>
  <si>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</si>
  <si>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</si>
  <si>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</si>
  <si>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</si>
  <si>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</si>
  <si>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</si>
  <si>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</si>
  <si>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</si>
  <si>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</si>
  <si>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</si>
  <si>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</si>
  <si>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</si>
  <si>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</si>
  <si>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</si>
  <si>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</si>
  <si>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</si>
  <si>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</si>
  <si>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</si>
  <si>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</si>
  <si>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</si>
  <si>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</si>
  <si>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</si>
  <si>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</si>
  <si>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</si>
  <si>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</si>
  <si>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</si>
  <si>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</si>
  <si>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</si>
  <si>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</si>
  <si>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</si>
  <si>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</si>
  <si>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</si>
  <si>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</si>
  <si>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</si>
  <si>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</si>
  <si>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</si>
  <si>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</si>
  <si>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</si>
  <si>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</si>
  <si>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</si>
  <si>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</si>
  <si>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</si>
  <si>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</si>
  <si>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</si>
  <si>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</si>
  <si>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</si>
  <si>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</si>
  <si>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</si>
  <si>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</si>
  <si>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</si>
  <si>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</si>
  <si>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</si>
  <si>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</si>
  <si>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</si>
  <si>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</si>
  <si>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</si>
  <si>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</si>
  <si>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</si>
  <si>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</si>
  <si>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</si>
  <si>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</si>
  <si>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</si>
  <si>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</si>
  <si>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</si>
  <si>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</si>
  <si>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</si>
  <si>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</si>
  <si>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</si>
  <si>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</si>
  <si>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</si>
  <si>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</si>
  <si>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</si>
  <si>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</si>
  <si>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</si>
  <si>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</si>
  <si>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</si>
  <si>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</si>
  <si>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</si>
  <si>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</si>
  <si>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</si>
  <si>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</si>
  <si>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</si>
  <si>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</si>
  <si>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</si>
  <si>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</si>
  <si>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</si>
  <si>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</si>
  <si>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</si>
  <si>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</si>
  <si>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</si>
  <si>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</si>
  <si>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</si>
  <si>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</si>
  <si>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</si>
  <si>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</si>
  <si>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</si>
  <si>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</si>
  <si>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</si>
  <si>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</si>
  <si>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</si>
  <si>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</si>
  <si>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</si>
  <si>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</si>
  <si>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</si>
  <si>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</si>
  <si>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</si>
  <si>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</si>
  <si>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</si>
  <si>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</si>
  <si>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</si>
  <si>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</si>
  <si>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</si>
  <si>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(All)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</si>
  <si>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</si>
  <si>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</si>
  <si>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</si>
  <si>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</si>
  <si>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</si>
  <si>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</si>
  <si>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</si>
  <si>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</si>
  <si>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</si>
  <si>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</si>
  <si>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</si>
  <si>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</si>
  <si>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</si>
  <si>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</si>
  <si>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</si>
  <si>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</si>
  <si>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</si>
  <si>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</si>
  <si>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</si>
  <si>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</si>
  <si>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</si>
  <si>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</si>
  <si>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Mean Backers</t>
  </si>
  <si>
    <t>Median Backers</t>
  </si>
  <si>
    <t>Mean Average Donation</t>
  </si>
  <si>
    <t>Median Average Donation</t>
  </si>
  <si>
    <t>SKILL DRILL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</si>
  <si>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</si>
  <si>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</si>
  <si>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</si>
  <si>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</si>
  <si>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</si>
  <si>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</si>
  <si>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</si>
  <si>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</si>
  <si>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</si>
  <si>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</si>
  <si>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</si>
  <si>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</si>
  <si>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</si>
  <si>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</si>
  <si>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</si>
  <si>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</si>
  <si>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</si>
  <si>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</si>
  <si>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</si>
  <si>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</si>
  <si>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</si>
  <si>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</si>
  <si>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</si>
  <si>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</si>
  <si>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</si>
  <si>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</si>
  <si>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40000 to 44999</t>
  </si>
  <si>
    <t>45000 to 49999</t>
  </si>
  <si>
    <t>Doublecheck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</si>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</sst>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&quot;$&quot;#,##0"/>
    <numFmt numFmtId="166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444444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Fill="1" applyAlignment="1">
      <alignment horizontal="center"/>
    </xf>
    <xf numFmtId="0" fontId="0" fillId="0" borderId="0" xfId="0" applyFill="1"/>
    <xf numFmtId="0" fontId="0" fillId="2" borderId="0" xfId="0" applyFill="1"/>
    <xf numFmtId="0" fontId="0" fillId="3" borderId="0" xfId="0" applyFill="1"/>
    <xf numFmtId="165" fontId="0" fillId="3" borderId="0" xfId="0" applyNumberFormat="1" applyFill="1"/>
    <xf numFmtId="165" fontId="0" fillId="2" borderId="0" xfId="0" applyNumberFormat="1" applyFill="1"/>
    <xf numFmtId="166" fontId="0" fillId="2" borderId="0" xfId="1" applyNumberFormat="1" applyFont="1" applyFill="1"/>
    <xf numFmtId="166" fontId="0" fillId="0" borderId="0" xfId="1" applyNumberFormat="1" applyFont="1"/>
    <xf numFmtId="166" fontId="0" fillId="3" borderId="0" xfId="1" applyNumberFormat="1" applyFont="1" applyFill="1"/>
    <xf numFmtId="0" fontId="1" fillId="0" borderId="0" xfId="0" applyFont="1"/>
    <xf numFmtId="0" fontId="0" fillId="0" borderId="1" xfId="0" applyBorder="1"/>
    <xf numFmtId="0" fontId="3" fillId="0" borderId="1" xfId="0" applyFont="1" applyBorder="1"/>
  </cellXfs>
  <cellStyles count="2">
    <cellStyle name="Comma" xfId="1" builtinId="3"/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AB-45D7-9006-5B5E7CB88F1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AB-45D7-9006-5B5E7CB88F1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AB-45D7-9006-5B5E7CB88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6512320"/>
        <c:axId val="326517312"/>
      </c:lineChart>
      <c:catAx>
        <c:axId val="32651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17312"/>
        <c:crosses val="autoZero"/>
        <c:auto val="1"/>
        <c:lblAlgn val="ctr"/>
        <c:lblOffset val="100"/>
        <c:noMultiLvlLbl val="0"/>
      </c:catAx>
      <c:valAx>
        <c:axId val="32651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1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E4-4985-AB49-7B933D53C1B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E4-4985-AB49-7B933D53C1B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E4-4985-AB49-7B933D53C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514464"/>
        <c:axId val="396515296"/>
      </c:lineChart>
      <c:catAx>
        <c:axId val="39651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15296"/>
        <c:crosses val="autoZero"/>
        <c:auto val="1"/>
        <c:lblAlgn val="ctr"/>
        <c:lblOffset val="100"/>
        <c:noMultiLvlLbl val="0"/>
      </c:catAx>
      <c:valAx>
        <c:axId val="39651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1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61-42C1-85FD-897261CC074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61-42C1-85FD-897261CC074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61-42C1-85FD-897261CC074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61-42C1-85FD-897261CC0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353344"/>
        <c:axId val="380352928"/>
      </c:lineChart>
      <c:catAx>
        <c:axId val="38035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52928"/>
        <c:crosses val="autoZero"/>
        <c:auto val="1"/>
        <c:lblAlgn val="ctr"/>
        <c:lblOffset val="100"/>
        <c:noMultiLvlLbl val="0"/>
      </c:catAx>
      <c:valAx>
        <c:axId val="38035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5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85971128608924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F-431C-BA8B-0FFFC7CF0EE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4F-431C-BA8B-0FFFC7CF0EE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4F-431C-BA8B-0FFFC7CF0EE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4F-431C-BA8B-0FFFC7CF0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3659808"/>
        <c:axId val="623658976"/>
      </c:barChart>
      <c:catAx>
        <c:axId val="62365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658976"/>
        <c:crosses val="autoZero"/>
        <c:auto val="1"/>
        <c:lblAlgn val="ctr"/>
        <c:lblOffset val="100"/>
        <c:noMultiLvlLbl val="0"/>
      </c:catAx>
      <c:valAx>
        <c:axId val="62365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65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for US </a:t>
            </a:r>
            <a:r>
              <a:rPr lang="en-US" baseline="0"/>
              <a:t>Plays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FA-48CB-942D-E5A95D4FD5C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FA-48CB-942D-E5A95D4FD5C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FA-48CB-942D-E5A95D4FD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5413199"/>
        <c:axId val="1645413615"/>
      </c:barChart>
      <c:catAx>
        <c:axId val="164541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413615"/>
        <c:crosses val="autoZero"/>
        <c:auto val="1"/>
        <c:lblAlgn val="ctr"/>
        <c:lblOffset val="100"/>
        <c:noMultiLvlLbl val="0"/>
      </c:catAx>
      <c:valAx>
        <c:axId val="164541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41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1162049</xdr:colOff>
      <xdr:row>17</xdr:row>
      <xdr:rowOff>185736</xdr:rowOff>
    </xdr:from>
    <xdr:to>
      <xdr:col>10</xdr:col>
      <xdr:colOff>342900</xdr:colOff>
      <xdr:row>40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897CD6-AE9A-4BFD-8047-A7E7CCA67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3</xdr:row>
      <xdr:rowOff>14287</xdr:rowOff>
    </xdr:from>
    <xdr:to>
      <xdr:col>8</xdr:col>
      <xdr:colOff>219075</xdr:colOff>
      <xdr:row>17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14F346-0BE0-4E8C-9D57-E92CDA0EE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1</xdr:row>
      <xdr:rowOff>161925</xdr:rowOff>
    </xdr:from>
    <xdr:to>
      <xdr:col>15</xdr:col>
      <xdr:colOff>561975</xdr:colOff>
      <xdr:row>16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B48EC2-36BC-4775-9082-F8336DE99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</xdr:row>
      <xdr:rowOff>80962</xdr:rowOff>
    </xdr:from>
    <xdr:to>
      <xdr:col>14</xdr:col>
      <xdr:colOff>428625</xdr:colOff>
      <xdr:row>15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145610-59BE-4D0C-BC36-68570AB22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8</xdr:row>
      <xdr:rowOff>52386</xdr:rowOff>
    </xdr:from>
    <xdr:to>
      <xdr:col>18</xdr:col>
      <xdr:colOff>400049</xdr:colOff>
      <xdr:row>28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4AFA00-7C24-4E7C-A673-7249C38BC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ker, Dawn A." refreshedDate="44549.39566898148" createdVersion="6" refreshedVersion="6" minRefreshableVersion="3" recordCount="4116" xr:uid="{54084ABB-0232-4687-B3CF-C4ED734929B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ker, Dawn A." refreshedDate="44557.651563657404" createdVersion="6" refreshedVersion="6" minRefreshableVersion="3" recordCount="4115" xr:uid="{92F009D7-9431-4AAB-9FE2-13304537F47D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ker, Dawn A." refreshedDate="44569.394820601854" createdVersion="6" refreshedVersion="6" minRefreshableVersion="3" recordCount="4116" xr:uid="{CEE72F1F-06D6-4396-8165-11CAC874439B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Year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  <r>
    <m/>
    <m/>
    <m/>
    <m/>
    <m/>
    <x v="4"/>
    <x v="21"/>
    <m/>
    <m/>
    <m/>
    <m/>
    <m/>
    <m/>
    <m/>
    <m/>
    <m/>
    <x v="9"/>
    <x v="41"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  <r>
    <m/>
    <m/>
    <m/>
    <m/>
    <m/>
    <x v="4"/>
    <m/>
    <m/>
    <m/>
    <m/>
    <m/>
    <m/>
    <m/>
    <m/>
    <m/>
    <m/>
    <x v="9"/>
    <x v="41"/>
    <x v="4114"/>
    <d v="1970-01-01T00:00:00"/>
    <x v="9"/>
  </r>
  <r>
    <m/>
    <m/>
    <m/>
    <m/>
    <m/>
    <x v="4"/>
    <m/>
    <m/>
    <m/>
    <m/>
    <m/>
    <m/>
    <m/>
    <m/>
    <m/>
    <m/>
    <x v="9"/>
    <x v="41"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EBAFFC-46B9-4C1F-B245-05C02E0516C9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5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BDC68C-8CF9-41CE-BC87-0ADFCB000BF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CF985D-FD69-4BF5-9949-D79BEECD519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CDC5EB-7084-49F1-8E26-4F4A9AFB5F0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opLeftCell="E1" zoomScale="110" zoomScaleNormal="110" workbookViewId="0">
      <pane ySplit="1" topLeftCell="A2390" activePane="bottomLeft" state="frozen"/>
      <selection pane="bottomLeft" activeCell="E2390" sqref="E2390"/>
    </sheetView>
  </sheetViews>
  <sheetFormatPr defaultColWidth="8.85546875" defaultRowHeight="15" x14ac:dyDescent="0.25"/>
  <cols>
    <col min="1" max="1" width="7.28515625" bestFit="1" customWidth="1"/>
    <col min="2" max="2" width="38.42578125" style="9" customWidth="1"/>
    <col min="3" max="3" width="40.28515625" style="3" customWidth="1"/>
    <col min="4" max="4" width="16.42578125" style="5" bestFit="1" customWidth="1"/>
    <col min="5" max="5" width="12.85546875" style="7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9" bestFit="1" customWidth="1"/>
    <col min="15" max="15" width="23" bestFit="1" customWidth="1"/>
    <col min="16" max="16" width="21.5703125" bestFit="1" customWidth="1"/>
    <col min="17" max="17" width="15.42578125" bestFit="1" customWidth="1"/>
    <col min="18" max="18" width="16.85546875" style="19" bestFit="1" customWidth="1"/>
    <col min="19" max="19" width="23.42578125" style="16" bestFit="1" customWidth="1"/>
    <col min="20" max="20" width="22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8" t="s">
        <v>8359</v>
      </c>
      <c r="S1" s="15" t="s">
        <v>8364</v>
      </c>
      <c r="T1" s="15" t="s">
        <v>8365</v>
      </c>
      <c r="U1" s="27" t="s">
        <v>8402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 E2/D2*100,0)</f>
        <v>137</v>
      </c>
      <c r="P2">
        <f>IFERROR(ROUND(E2/L2,2),0)</f>
        <v>63.92</v>
      </c>
      <c r="Q2" s="11" t="s">
        <v>8308</v>
      </c>
      <c r="R2" s="19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YEAR(S:S)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 E3/D3*100,0)</f>
        <v>143</v>
      </c>
      <c r="P3">
        <f t="shared" ref="P3:P66" si="1">IFERROR(ROUND(E3/L3,2),0)</f>
        <v>185.48</v>
      </c>
      <c r="Q3" s="11" t="s">
        <v>8308</v>
      </c>
      <c r="R3" s="19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YEAR(S:S)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9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9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9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9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9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9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9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9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9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9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9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9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9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9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9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9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9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9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9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9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9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9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9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9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9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9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9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9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9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9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9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9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9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9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9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9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9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9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9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9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9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9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9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9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9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9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9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9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9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9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9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9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9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9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9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9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s="19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 E67/D67*100,0)</f>
        <v>108</v>
      </c>
      <c r="P67">
        <f t="shared" ref="P67:P130" si="6">IFERROR(ROUND(E67/L67,2),0)</f>
        <v>132.05000000000001</v>
      </c>
      <c r="Q67" s="11" t="s">
        <v>8308</v>
      </c>
      <c r="R67" s="19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s="19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s="1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s="19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s="19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s="19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s="19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s="19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s="19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s="19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s="19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s="19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s="1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s="19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s="19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s="19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s="19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s="19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s="19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s="19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s="19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s="19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s="1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s="19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s="19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s="19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s="19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s="19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s="19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s="19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s="19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s="19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s="1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s="19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s="19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s="19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s="19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s="19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s="19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s="19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s="19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s="19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s="1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s="19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s="19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s="19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s="19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s="19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s="19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s="19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s="19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s="19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s="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s="19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s="19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s="19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s="19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s="19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s="19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s="19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s="19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s="19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s="1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s="19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 E131/D131*100,0)</f>
        <v>0</v>
      </c>
      <c r="P131">
        <f t="shared" ref="P131:P194" si="11">IFERROR(ROUND(E131/L131,2),0)</f>
        <v>0</v>
      </c>
      <c r="Q131" s="11" t="s">
        <v>8308</v>
      </c>
      <c r="R131" s="19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s="19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s="19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s="19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s="19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s="19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s="19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s="19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s="1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s="19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s="19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s="19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s="19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s="19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s="19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s="19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s="19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s="19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s="1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s="19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s="19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s="19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s="19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s="19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s="19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s="19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s="19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s="19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s="1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s="19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s="19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s="19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s="19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s="19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s="19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s="19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s="19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s="19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s="1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s="19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s="19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s="19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s="19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s="19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s="19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s="19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s="19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s="19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s="1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s="19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s="19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s="19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s="19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s="19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s="19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s="19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s="19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s="19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s="1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s="19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s="19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s="19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s="19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s="19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 E195/D195*100,0)</f>
        <v>0</v>
      </c>
      <c r="P195">
        <f t="shared" ref="P195:P258" si="16">IFERROR(ROUND(E195/L195,2),0)</f>
        <v>0</v>
      </c>
      <c r="Q195" s="11" t="s">
        <v>8308</v>
      </c>
      <c r="R195" s="19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s="19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s="19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s="19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s="1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s="19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s="19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s="19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s="19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s="19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s="19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s="19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s="19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s="19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s="1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s="19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s="19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s="19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s="19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s="19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s="19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s="19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s="19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s="19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s="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s="19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s="19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s="19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s="19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s="19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s="19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s="19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s="19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s="19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s="1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s="19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s="19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s="19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s="19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s="19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s="19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s="19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s="19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s="19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s="1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s="19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s="19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s="19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s="19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s="19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s="19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s="19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s="19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s="19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s="1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s="19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s="19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s="19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s="19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s="19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s="19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s="19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s="19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s="19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 E259/D259*100,0)</f>
        <v>107</v>
      </c>
      <c r="P259">
        <f t="shared" ref="P259:P322" si="21">IFERROR(ROUND(E259/L259,2),0)</f>
        <v>66.7</v>
      </c>
      <c r="Q259" s="11" t="s">
        <v>8308</v>
      </c>
      <c r="R259" s="1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s="19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s="19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s="19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s="19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s="19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s="19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s="19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s="19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s="19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s="1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s="19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s="19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s="19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s="19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s="19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s="19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s="19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s="19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s="19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s="1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s="19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s="19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s="19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s="19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s="19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s="19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s="19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s="19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s="19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s="1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s="19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s="19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s="19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s="19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s="19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s="19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s="19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s="19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s="19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s="1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s="19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s="19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s="19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s="19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s="19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s="19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s="19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s="19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s="19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s="1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s="19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s="19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s="19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s="19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s="19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s="19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s="19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s="19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s="19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s="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s="19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s="19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s="19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 E323/D323*100,0)</f>
        <v>103</v>
      </c>
      <c r="P323">
        <f t="shared" ref="P323:P386" si="26">IFERROR(ROUND(E323/L323,2),0)</f>
        <v>106.62</v>
      </c>
      <c r="Q323" s="11" t="s">
        <v>8308</v>
      </c>
      <c r="R323" s="19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s="19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s="19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s="19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s="19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s="19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s="1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s="19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s="19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s="19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s="19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s="19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s="19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s="19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s="19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s="19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s="1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s="19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s="19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s="19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s="19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s="19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s="19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s="19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s="19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s="19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s="1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s="19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s="19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s="19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s="19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s="19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s="19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s="19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s="19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s="19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s="1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s="19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s="19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s="19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s="19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s="19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s="19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s="19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s="19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s="19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s="1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s="19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s="19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s="19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s="19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s="19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s="19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s="19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s="19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s="19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s="1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s="19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s="19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s="19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s="19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s="19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s="19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s="19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 E387/D387*100,0)</f>
        <v>106</v>
      </c>
      <c r="P387">
        <f t="shared" ref="P387:P450" si="31">IFERROR(ROUND(E387/L387,2),0)</f>
        <v>111.8</v>
      </c>
      <c r="Q387" s="11" t="s">
        <v>8308</v>
      </c>
      <c r="R387" s="19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s="19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s="1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s="19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s="19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s="19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s="19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s="19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s="19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s="19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s="19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s="19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s="1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s="19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s="19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s="19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s="19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s="19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s="19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s="19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s="19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s="19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s="1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s="19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s="19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s="19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s="19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s="19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s="19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s="19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s="19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s="19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s="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s="19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s="19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s="19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s="19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s="19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s="19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s="19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s="19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s="19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s="1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s="19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s="19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s="19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s="19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s="19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s="19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s="19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s="19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s="19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s="1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s="19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s="19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s="19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s="19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s="19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s="19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s="19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s="19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s="19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s="1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s="19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 E451/D451*100,0)</f>
        <v>2</v>
      </c>
      <c r="P451">
        <f t="shared" ref="P451:P514" si="36">IFERROR(ROUND(E451/L451,2),0)</f>
        <v>9</v>
      </c>
      <c r="Q451" s="11" t="s">
        <v>8308</v>
      </c>
      <c r="R451" s="19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s="19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s="19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s="19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s="19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s="19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s="19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s="19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s="1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s="19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s="19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s="19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s="19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s="19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s="19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s="19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s="19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s="19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s="1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s="19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s="19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s="19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s="19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s="19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s="19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s="19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s="19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s="19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s="1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s="19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s="19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s="19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s="19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s="19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s="19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s="19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s="19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s="19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s="1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s="19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s="19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s="19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s="19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s="19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s="19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s="19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s="19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s="19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s="1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s="19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s="19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s="19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s="19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s="19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s="19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s="19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s="19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s="19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s="1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s="19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s="19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s="19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s="19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s="19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 E515/D515*100,0)</f>
        <v>14</v>
      </c>
      <c r="P515">
        <f t="shared" ref="P515:P578" si="41">IFERROR(ROUND(E515/L515,2),0)</f>
        <v>102.38</v>
      </c>
      <c r="Q515" s="11" t="s">
        <v>8308</v>
      </c>
      <c r="R515" s="19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s="19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s="19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s="19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s="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s="19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s="19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s="19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s="19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s="19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s="19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s="19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s="19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s="19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s="1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s="19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s="19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s="19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s="19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s="19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s="19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s="19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s="19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s="19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s="1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s="19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s="19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s="19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s="19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s="19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s="19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s="19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s="19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s="19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s="1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s="19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s="19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s="19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s="19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s="19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s="19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s="19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s="19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s="19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s="1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s="19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s="19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s="19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s="19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s="19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s="19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s="19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s="19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s="19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s="1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s="19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s="19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s="19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s="19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s="19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s="19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s="19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s="19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s="19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 E579/D579*100,0)</f>
        <v>0</v>
      </c>
      <c r="P579">
        <f t="shared" ref="P579:P642" si="46">IFERROR(ROUND(E579/L579,2),0)</f>
        <v>10</v>
      </c>
      <c r="Q579" s="11" t="s">
        <v>8317</v>
      </c>
      <c r="R579" s="1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s="19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s="19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s="19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s="19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s="19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s="19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s="19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s="19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s="19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s="1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s="19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s="19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s="19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s="19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s="19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s="19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s="19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s="19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s="19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s="1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s="19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s="19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s="19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s="19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s="19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s="19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s="19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s="19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s="19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s="1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s="19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s="19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s="19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s="19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s="19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s="19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s="19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s="19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s="19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s="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s="19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s="19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s="19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s="19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s="19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s="19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s="19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s="19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s="19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s="1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s="19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s="19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s="19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s="19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s="19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s="19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s="19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s="19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s="19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s="1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s="19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s="19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s="19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 E643/D643*100,0)</f>
        <v>119</v>
      </c>
      <c r="P643">
        <f t="shared" ref="P643:P706" si="51">IFERROR(ROUND(E643/L643,2),0)</f>
        <v>151.32</v>
      </c>
      <c r="Q643" s="11" t="s">
        <v>8317</v>
      </c>
      <c r="R643" s="19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YEAR(S:S)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s="19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s="19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s="19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s="19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s="19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s="1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s="19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s="19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s="19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s="19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s="19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s="19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s="19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s="19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s="19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s="1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s="19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s="19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s="19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s="19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s="19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s="19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s="19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s="19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s="19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s="1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s="19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s="19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s="19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s="19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s="19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s="19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s="19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s="19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s="19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s="1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s="19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s="19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s="19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s="19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s="19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s="19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s="19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s="19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s="19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s="1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s="19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s="19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s="19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s="19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s="19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s="19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s="19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s="19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s="19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s="1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s="19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s="19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s="19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s="19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s="19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s="19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s="19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 E707/D707*100,0)</f>
        <v>1</v>
      </c>
      <c r="P707">
        <f t="shared" ref="P707:P770" si="56">IFERROR(ROUND(E707/L707,2),0)</f>
        <v>195.4</v>
      </c>
      <c r="Q707" s="11" t="s">
        <v>8317</v>
      </c>
      <c r="R707" s="19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s="19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s="1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s="19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s="19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s="19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s="19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s="19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s="19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s="19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s="19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s="19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s="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s="19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s="19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s="19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s="19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s="19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s="19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s="19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s="19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s="19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s="1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s="19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s="19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s="19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s="19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s="19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s="19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s="19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s="19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s="19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s="1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s="19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s="19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s="19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s="19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s="19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s="19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s="19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s="19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s="19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s="1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s="19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s="19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s="19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s="19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s="19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s="19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s="19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s="19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s="19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s="1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s="19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s="19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s="19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s="19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s="19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s="19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s="19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s="19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s="19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s="1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s="19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 E771/D771*100,0)</f>
        <v>41</v>
      </c>
      <c r="P771">
        <f t="shared" ref="P771:P834" si="61">IFERROR(ROUND(E771/L771,2),0)</f>
        <v>31.85</v>
      </c>
      <c r="Q771" s="11" t="s">
        <v>8320</v>
      </c>
      <c r="R771" s="19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s="19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s="19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s="19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s="19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s="19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s="19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s="19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s="1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s="19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s="19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s="19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s="19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s="19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s="19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s="19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s="19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s="19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s="1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s="19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s="19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s="19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s="19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s="19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s="19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s="19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s="19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s="19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s="1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s="19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s="19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s="19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s="19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s="19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s="19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s="19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s="19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s="19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s="1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s="19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s="19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s="19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s="19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s="19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s="19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s="19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s="19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s="19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s="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s="19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s="19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s="19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s="19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s="19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s="19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s="19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s="19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s="19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s="1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s="19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s="19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s="19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s="19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s="19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 E835/D835*100,0)</f>
        <v>102</v>
      </c>
      <c r="P835">
        <f t="shared" ref="P835:P898" si="66">IFERROR(ROUND(E835/L835,2),0)</f>
        <v>148.78</v>
      </c>
      <c r="Q835" s="11" t="s">
        <v>8323</v>
      </c>
      <c r="R835" s="19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s="19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s="19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s="19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s="1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s="19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s="19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s="19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s="19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s="19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s="19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s="19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s="19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s="19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s="1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s="19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s="19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s="19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s="19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s="19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s="19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s="19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s="19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s="19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s="1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s="19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s="19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s="19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s="19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s="19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s="19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s="19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s="19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s="19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s="1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s="19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s="19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s="19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s="19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s="19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s="19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s="19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s="19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s="19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s="1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s="19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s="19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s="19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s="19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s="19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s="19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s="19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s="19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s="19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s="1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s="19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s="19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s="19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s="19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s="19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s="19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s="19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s="19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s="19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 E899/D899*100,0)</f>
        <v>0</v>
      </c>
      <c r="P899">
        <f t="shared" ref="P899:P962" si="71">IFERROR(ROUND(E899/L899,2),0)</f>
        <v>0</v>
      </c>
      <c r="Q899" s="11" t="s">
        <v>8323</v>
      </c>
      <c r="R899" s="1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s="19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s="19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s="19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s="19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s="19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s="19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s="19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s="19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s="19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s="1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s="19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s="19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s="19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s="19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s="19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s="19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s="19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s="19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s="19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s="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s="19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s="19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s="19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s="19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s="19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s="19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s="19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s="19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s="19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s="1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s="19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s="19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s="19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s="19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s="19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s="19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s="19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s="19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s="19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s="1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s="19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s="19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s="19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s="19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s="19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s="19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s="19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s="19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s="19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s="1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s="19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s="19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s="19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s="19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s="19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s="19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s="19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s="19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s="19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s="1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s="19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s="19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s="19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 E963/D963*100,0)</f>
        <v>42</v>
      </c>
      <c r="P963">
        <f t="shared" ref="P963:P1026" si="76">IFERROR(ROUND(E963/L963,2),0)</f>
        <v>364.35</v>
      </c>
      <c r="Q963" s="11" t="s">
        <v>8317</v>
      </c>
      <c r="R963" s="19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s="19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s="19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s="19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s="19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s="19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s="1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s="19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s="19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s="19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s="19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s="19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s="19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s="19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s="19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s="19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s="1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s="19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s="19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s="19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s="19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s="19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s="19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s="19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s="19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s="19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s="1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s="19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s="19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s="19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s="19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s="19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s="19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s="19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s="19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s="19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s="1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s="19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s="19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s="19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s="19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s="19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s="19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s="19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s="19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s="19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s="1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s="19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s="19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s="19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s="19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s="19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s="19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s="19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s="19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s="19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s="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s="19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s="19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s="19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s="19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s="19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s="19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s="19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 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s="19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s="19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s="1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s="19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s="19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s="19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s="19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s="19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s="19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s="19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s="19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s="19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s="1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s="19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s="19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s="19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s="19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s="19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s="19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s="19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s="19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s="19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s="1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s="19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s="19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s="19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s="19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s="19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s="19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s="19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s="19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s="19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s="1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s="19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s="19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s="19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s="19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s="19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s="19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s="19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s="19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s="19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s="1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s="19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s="19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s="19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s="19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s="19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s="19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s="19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s="19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s="19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s="1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s="19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s="19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s="19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s="19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s="19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s="19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s="19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s="19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s="19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s="1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s="19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 E1091/D1091*100,0)</f>
        <v>8</v>
      </c>
      <c r="P1091">
        <f t="shared" ref="P1091:P1154" si="86">IFERROR(ROUND(E1091/L1091,2),0)</f>
        <v>23.96</v>
      </c>
      <c r="Q1091" s="11" t="s">
        <v>8331</v>
      </c>
      <c r="R1091" s="19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s="19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s="19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s="19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s="19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s="19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s="19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s="19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s="1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s="19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s="19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s="19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s="19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s="19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s="19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s="19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s="19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s="19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s="1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s="19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s="19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s="19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s="19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s="19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s="19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s="19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s="19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s="19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s="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s="19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s="19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s="19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s="19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s="19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s="19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s="19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s="19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s="19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s="1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s="19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s="19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s="19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s="19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s="19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s="19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s="19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s="19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s="19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s="1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s="19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s="19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s="19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s="19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s="19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s="19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s="19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s="19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s="19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s="1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s="19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s="19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s="19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s="19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s="19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 E1155/D1155*100,0)</f>
        <v>1</v>
      </c>
      <c r="P1155">
        <f t="shared" ref="P1155:P1218" si="91">IFERROR(ROUND(E1155/L1155,2),0)</f>
        <v>50</v>
      </c>
      <c r="Q1155" s="11" t="s">
        <v>8334</v>
      </c>
      <c r="R1155" s="19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s="19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s="19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s="19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s="1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s="19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s="19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s="19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s="19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s="19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s="19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s="19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s="19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s="19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s="1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s="19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s="19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s="19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s="19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s="19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s="19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s="19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s="19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s="19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s="1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s="19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s="19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s="19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s="19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s="19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s="19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s="19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s="19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s="19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s="1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s="19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s="19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s="19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s="19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s="19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s="19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s="19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s="19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s="19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s="1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s="19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s="19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s="19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s="19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s="19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s="19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s="19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s="19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s="19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s="1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s="19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s="19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s="19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s="19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s="19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s="19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s="19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s="19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s="19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 E1219/D1219*100,0)</f>
        <v>103</v>
      </c>
      <c r="P1219">
        <f t="shared" ref="P1219:P1282" si="96">IFERROR(ROUND(E1219/L1219,2),0)</f>
        <v>148.57</v>
      </c>
      <c r="Q1219" s="11" t="s">
        <v>8336</v>
      </c>
      <c r="R1219" s="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s="19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s="19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s="19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s="19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s="19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s="19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s="19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s="19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s="19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s="1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s="19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s="19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s="19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s="19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s="19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s="19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s="19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s="19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s="19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s="1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s="19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s="19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s="19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s="19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s="19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s="19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s="19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s="19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s="19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s="1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s="19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s="19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s="19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s="19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s="19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s="19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s="19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s="19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s="19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s="1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s="19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s="19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s="19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s="19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s="19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s="19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s="19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s="19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s="19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s="1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s="19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s="19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s="19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s="19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s="19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s="19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s="19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s="19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s="19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s="1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s="19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s="19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s="19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 E1283/D1283*100,0)</f>
        <v>111</v>
      </c>
      <c r="P1283">
        <f t="shared" ref="P1283:P1346" si="101">IFERROR(ROUND(E1283/L1283,2),0)</f>
        <v>104.73</v>
      </c>
      <c r="Q1283" s="11" t="s">
        <v>8323</v>
      </c>
      <c r="R1283" s="19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s="19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s="19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s="19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s="19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s="19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s="1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s="19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s="19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s="19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s="19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s="19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s="19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s="19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s="19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s="19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s="1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s="19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s="19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s="19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s="19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s="19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s="19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s="19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s="19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s="19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s="1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s="19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s="19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s="19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s="19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s="19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s="19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s="19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s="19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s="19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s="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s="19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s="19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s="19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s="19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s="19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s="19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s="19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s="19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s="19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s="1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s="19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s="19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s="19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s="19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s="19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s="19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s="19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s="19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s="19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s="1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s="19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s="19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s="19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s="19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s="19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s="19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s="19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 E1347/D1347*100,0)</f>
        <v>125</v>
      </c>
      <c r="P1347">
        <f t="shared" ref="P1347:P1410" si="106">IFERROR(ROUND(E1347/L1347,2),0)</f>
        <v>53.57</v>
      </c>
      <c r="Q1347" s="11" t="s">
        <v>8320</v>
      </c>
      <c r="R1347" s="19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s="19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s="1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s="19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s="19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s="19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s="19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s="19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s="19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s="19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s="19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s="19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s="1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s="19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s="19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s="19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s="19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s="19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s="19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s="19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s="19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s="19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s="1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s="19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s="19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s="19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s="19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s="19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s="19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s="19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s="19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s="19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s="1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s="19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s="19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s="19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s="19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s="19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s="19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s="19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s="19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s="19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s="1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s="19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s="19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s="19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s="19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s="19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s="19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s="19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s="19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s="19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s="1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s="19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s="19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s="19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s="19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s="19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s="19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s="19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s="19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s="19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s="1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s="19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 E1411/D1411*100,0)</f>
        <v>0</v>
      </c>
      <c r="P1411">
        <f t="shared" ref="P1411:P1474" si="111">IFERROR(ROUND(E1411/L1411,2),0)</f>
        <v>0</v>
      </c>
      <c r="Q1411" s="11" t="s">
        <v>8320</v>
      </c>
      <c r="R1411" s="19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s="19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s="19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s="19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s="19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s="19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s="19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s="19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s="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s="19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s="19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s="19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s="19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s="19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s="19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s="19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s="19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s="19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s="1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s="19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s="19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s="19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s="19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s="19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s="19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s="19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s="19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s="19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s="1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s="19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s="19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s="19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s="19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s="19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s="19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s="19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s="19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s="19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s="1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s="19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s="19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s="19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s="19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s="19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s="19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s="19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s="19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s="19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s="1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s="19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s="19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s="19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s="19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s="19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s="19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s="19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s="19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s="19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s="1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s="19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s="19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s="19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s="19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s="19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 E1475/D1475*100,0)</f>
        <v>121</v>
      </c>
      <c r="P1475">
        <f t="shared" ref="P1475:P1538" si="116">IFERROR(ROUND(E1475/L1475,2),0)</f>
        <v>38.46</v>
      </c>
      <c r="Q1475" s="11" t="s">
        <v>8320</v>
      </c>
      <c r="R1475" s="19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s="19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s="19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s="19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s="1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s="19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s="19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s="19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s="19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s="19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s="19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s="19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s="19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s="19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s="1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s="19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s="19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s="19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s="19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s="19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s="19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s="19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s="19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s="19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s="1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s="19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s="19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s="19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s="19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s="19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s="19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s="19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s="19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s="19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s="1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s="19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s="19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s="19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s="19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s="19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s="19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s="19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s="19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s="19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s="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s="19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s="19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s="19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s="19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s="19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s="19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s="19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s="19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s="19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s="1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s="19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s="19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s="19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s="19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s="19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s="19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s="19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s="19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s="19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 E1539/D1539*100,0)</f>
        <v>180</v>
      </c>
      <c r="P1539">
        <f t="shared" ref="P1539:P1602" si="121">IFERROR(ROUND(E1539/L1539,2),0)</f>
        <v>96.38</v>
      </c>
      <c r="Q1539" s="11" t="s">
        <v>8336</v>
      </c>
      <c r="R1539" s="1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s="19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s="19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s="19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s="19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s="19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s="19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s="19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s="19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s="19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s="1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s="19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s="19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s="19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s="19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s="19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s="19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s="19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s="19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s="19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s="1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s="19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s="19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s="19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s="19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s="19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s="19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s="19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s="19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s="19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s="1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s="19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s="19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s="19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s="19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s="19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s="19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s="19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s="19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s="19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s="1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s="19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s="19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s="19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s="19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s="19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s="19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s="19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s="19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s="19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s="1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s="19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s="19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s="19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s="19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s="19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s="19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s="19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s="19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s="19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s="1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s="19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s="19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s="19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 E1603/D1603*100,0)</f>
        <v>108</v>
      </c>
      <c r="P1603">
        <f t="shared" ref="P1603:P1666" si="126">IFERROR(ROUND(E1603/L1603,2),0)</f>
        <v>48.33</v>
      </c>
      <c r="Q1603" s="11" t="s">
        <v>8323</v>
      </c>
      <c r="R1603" s="19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s="19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s="19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s="19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s="19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s="19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s="1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s="19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s="19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s="19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s="19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s="19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s="19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s="19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s="19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s="19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s="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s="19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s="19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s="19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s="19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s="19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s="19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s="19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s="19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s="19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s="1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s="19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s="19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s="19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s="19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s="19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s="19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s="19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s="19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s="19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s="1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s="19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s="19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s="19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s="19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s="19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s="19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s="19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s="19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s="19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s="1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s="19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s="19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s="19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s="19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s="19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s="19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s="19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s="19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s="19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s="1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s="19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s="19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s="19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s="19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s="19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s="19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s="19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 E1667/D1667*100,0)</f>
        <v>119</v>
      </c>
      <c r="P1667">
        <f t="shared" ref="P1667:P1730" si="131">IFERROR(ROUND(E1667/L1667,2),0)</f>
        <v>44.96</v>
      </c>
      <c r="Q1667" s="11" t="s">
        <v>8323</v>
      </c>
      <c r="R1667" s="19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s="19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s="1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s="19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s="19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s="19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s="19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s="19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s="19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s="19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s="19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s="19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s="1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s="19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s="19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s="19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s="19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s="19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s="19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s="19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s="19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s="19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s="1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s="19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s="19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s="19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s="19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s="19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s="19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s="19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s="19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s="19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s="1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s="19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s="19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s="19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s="19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s="19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s="19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s="19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s="19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s="19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s="1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s="19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s="19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s="19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s="19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s="19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s="19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s="19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s="19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s="19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s="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s="19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s="19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s="19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s="19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s="19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s="19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s="19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s="19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s="19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s="1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s="19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 E1731/D1731*100,0)</f>
        <v>0</v>
      </c>
      <c r="P1731">
        <f t="shared" ref="P1731:P1794" si="136">IFERROR(ROUND(E1731/L1731,2),0)</f>
        <v>0</v>
      </c>
      <c r="Q1731" s="11" t="s">
        <v>8323</v>
      </c>
      <c r="R1731" s="19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s="19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s="19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s="19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s="19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s="19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s="19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s="19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s="1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s="19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s="19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s="19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s="19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s="19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s="19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s="19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s="19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s="19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s="1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s="19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s="19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s="19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s="19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s="19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s="19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s="19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s="19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s="19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s="1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s="19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s="19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s="19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s="19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s="19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s="19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s="19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s="19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s="19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s="1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s="19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s="19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s="19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s="19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s="19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s="19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s="19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s="19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s="19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s="1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s="19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s="19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s="19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s="19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s="19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s="19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s="19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s="19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s="19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s="1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s="19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s="19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s="19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s="19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s="19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 E1795/D1795*100,0)</f>
        <v>1</v>
      </c>
      <c r="P1795">
        <f t="shared" ref="P1795:P1858" si="141">IFERROR(ROUND(E1795/L1795,2),0)</f>
        <v>20</v>
      </c>
      <c r="Q1795" s="11" t="s">
        <v>8336</v>
      </c>
      <c r="R1795" s="19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s="19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s="19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s="19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s="1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s="19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s="19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s="19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s="19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s="19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s="19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s="19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s="19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s="19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s="1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s="19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s="19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s="19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s="19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s="19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s="19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s="19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s="19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s="19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s="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s="19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s="19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s="19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s="19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s="19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s="19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s="19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s="19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s="19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s="1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s="19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s="19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s="19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s="19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s="19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s="19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s="19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s="19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s="19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s="1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s="19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s="19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s="19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s="19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s="19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s="19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s="19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s="19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s="19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s="1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s="19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s="19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s="19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s="19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s="19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s="19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s="19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s="19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s="19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 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s="1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s="19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s="19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s="19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s="19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s="19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s="19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s="19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s="19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s="19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s="1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s="19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s="19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s="19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s="19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s="19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s="19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s="19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s="19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s="19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s="1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s="19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s="19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s="19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s="19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s="19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s="19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s="19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s="19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s="19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s="1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s="19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s="19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s="19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s="19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s="19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s="19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s="19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s="19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s="19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s="1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s="19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s="19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s="19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s="19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s="19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s="19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s="19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s="19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s="19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s="1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s="19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s="19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s="19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s="19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s="19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s="19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s="19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s="19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s="19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s="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s="19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s="19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s="19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 E1923/D1923*100,0)</f>
        <v>137</v>
      </c>
      <c r="P1923">
        <f t="shared" ref="P1923:P1986" si="151">IFERROR(ROUND(E1923/L1923,2),0)</f>
        <v>54</v>
      </c>
      <c r="Q1923" s="11" t="s">
        <v>8323</v>
      </c>
      <c r="R1923" s="19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s="19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s="19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s="19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s="19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s="19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s="1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s="19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s="19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s="19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s="19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s="19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s="19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s="19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s="19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s="19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s="1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s="19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s="19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s="19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s="19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s="19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s="19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s="19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s="19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s="19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s="1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s="19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s="19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s="19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s="19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s="19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s="19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s="19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s="19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s="19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s="1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s="19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s="19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s="19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s="19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s="19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s="19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s="19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s="19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s="19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s="1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s="19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s="19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s="19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s="19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s="19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s="19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s="19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s="19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s="19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s="1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s="19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s="19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s="19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s="19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s="19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s="19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s="19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 E1987/D1987*100,0)</f>
        <v>3</v>
      </c>
      <c r="P1987">
        <f t="shared" ref="P1987:P2050" si="156">IFERROR(ROUND(E1987/L1987,2),0)</f>
        <v>12.75</v>
      </c>
      <c r="Q1987" s="11" t="s">
        <v>8336</v>
      </c>
      <c r="R1987" s="19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s="19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s="1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s="19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s="19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s="19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s="19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s="19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s="19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s="19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s="19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s="19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s="1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s="19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s="19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s="19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s="19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s="19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s="19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s="19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s="19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s="19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s="1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s="19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s="19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s="19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s="19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s="19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s="19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s="19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s="19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s="19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s="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s="19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s="19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s="19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s="19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s="19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s="19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s="19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s="19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s="19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s="1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s="19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s="19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s="19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s="19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s="19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s="19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s="19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s="19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s="19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s="1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s="19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s="19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s="19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s="19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s="19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s="19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s="19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s="19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s="19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s="1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s="19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 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s="19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s="19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s="19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s="19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s="19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s="19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s="19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s="19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s="1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s="19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s="19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s="19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s="19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s="19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s="19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s="19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s="19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s="19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s="1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s="19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s="19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s="19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s="19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s="19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s="19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s="19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s="19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s="19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s="1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s="19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s="19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s="19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s="19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s="19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s="19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s="19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s="19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s="19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s="1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s="19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s="19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s="19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s="19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s="19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s="19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s="19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s="19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s="19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s="1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s="19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s="19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s="19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s="19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s="19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s="19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s="19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s="19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s="19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s="1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s="19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s="19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s="19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s="19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s="19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 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s="19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s="19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s="19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s="19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s="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s="19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s="19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s="19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s="19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s="19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s="19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s="19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s="19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s="19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s="1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s="19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s="19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s="19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s="19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s="19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s="19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s="19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s="19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s="19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s="1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s="19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s="19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s="19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s="19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s="19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s="19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s="19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s="19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s="19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s="1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s="19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s="19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s="19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s="19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s="19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s="19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s="19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s="19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s="19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s="1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s="19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s="19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s="19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s="19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s="19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s="19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s="19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s="19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s="19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s="1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s="19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s="19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s="19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s="19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s="19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s="19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s="19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s="19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s="19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 E2179/D2179*100,0)</f>
        <v>100</v>
      </c>
      <c r="P2179">
        <f t="shared" ref="P2179:P2242" si="171">IFERROR(ROUND(E2179/L2179,2),0)</f>
        <v>65.87</v>
      </c>
      <c r="Q2179" s="11" t="s">
        <v>8323</v>
      </c>
      <c r="R2179" s="1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s="19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s="19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s="19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s="19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s="19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s="19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s="19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s="19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s="19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s="1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s="19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s="19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s="19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s="19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s="19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s="19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s="19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s="19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s="19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s="1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s="19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s="19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s="19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s="19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s="19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s="19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s="19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s="19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s="19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s="1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s="19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s="19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s="19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s="19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s="19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s="19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s="19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s="19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s="19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s="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s="19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s="19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s="19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s="19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s="19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s="19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s="19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s="19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s="19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s="1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s="19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s="19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s="19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s="19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s="19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s="19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s="19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s="19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s="19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s="1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s="19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s="19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s="19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 E2243/D2243*100,0)</f>
        <v>806</v>
      </c>
      <c r="P2243">
        <f t="shared" ref="P2243:P2306" si="176">IFERROR(ROUND(E2243/L2243,2),0)</f>
        <v>49.47</v>
      </c>
      <c r="Q2243" s="11" t="s">
        <v>8331</v>
      </c>
      <c r="R2243" s="19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s="19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s="19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s="19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s="19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s="19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s="1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s="19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s="19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s="19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s="19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s="19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s="19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s="19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s="19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s="19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s="1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s="19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s="19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s="19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s="19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s="19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s="19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s="19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s="19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s="19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s="1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s="19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s="19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s="19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s="19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s="19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s="19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s="19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s="19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s="19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s="1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s="19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s="19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s="19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s="19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s="19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s="19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s="19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s="19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s="19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s="1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s="19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s="19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s="19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s="19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s="19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s="19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s="19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s="19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s="19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s="1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s="19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s="19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s="19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s="19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s="19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s="19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s="19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 E2307/D2307*100,0)</f>
        <v>101</v>
      </c>
      <c r="P2307">
        <f t="shared" ref="P2307:P2370" si="181">IFERROR(ROUND(E2307/L2307,2),0)</f>
        <v>109.11</v>
      </c>
      <c r="Q2307" s="11" t="s">
        <v>8323</v>
      </c>
      <c r="R2307" s="19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s="19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s="1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s="19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s="19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s="19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s="19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s="19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s="19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s="19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s="19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s="19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s="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s="19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s="19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s="19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s="19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s="19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s="19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s="19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s="19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s="19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s="1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s="19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s="19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s="19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s="19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s="19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s="19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s="19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s="19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s="19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s="1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s="19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s="19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s="19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s="19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s="19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s="19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s="19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s="19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s="19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s="1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s="19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s="19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s="19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s="19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s="19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s="19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s="19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s="19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s="19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s="1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s="19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s="19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s="19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s="19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s="19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s="19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s="19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s="19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s="19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s="1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s="19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 E2371/D2371*100,0)</f>
        <v>0</v>
      </c>
      <c r="P2371">
        <f t="shared" ref="P2371:P2434" si="186">IFERROR(ROUND(E2371/L2371,2),0)</f>
        <v>0</v>
      </c>
      <c r="Q2371" s="11" t="s">
        <v>8317</v>
      </c>
      <c r="R2371" s="19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s="19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s="19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s="19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s="19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s="19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s="19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s="19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s="1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s="19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s="19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s="19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s="19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s="19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s="19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s="19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s="19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s="19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s="1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s="19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s="19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s="19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s="19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s="19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s="19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s="19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s="19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s="19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s="1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s="19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s="19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s="19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s="19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s="19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s="19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s="19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s="19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s="19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s="1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s="19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s="19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s="19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s="19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s="19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s="19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s="19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s="19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s="19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s="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s="19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s="19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s="19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s="19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s="19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s="19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s="19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s="19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s="19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s="1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s="19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s="19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s="19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s="19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s="19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 E2435/D2435*100,0)</f>
        <v>0</v>
      </c>
      <c r="P2435">
        <f t="shared" ref="P2435:P2498" si="191">IFERROR(ROUND(E2435/L2435,2),0)</f>
        <v>0</v>
      </c>
      <c r="Q2435" s="11" t="s">
        <v>8334</v>
      </c>
      <c r="R2435" s="19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s="19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s="19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s="19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s="1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s="19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s="19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s="19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s="19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s="19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s="19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s="19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s="19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s="19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s="1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s="19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s="19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s="19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s="19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s="19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s="19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s="19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s="19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s="19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s="1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s="19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s="19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s="19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s="19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s="19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s="19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s="19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s="19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s="19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s="1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s="19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s="19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s="19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s="19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s="19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s="19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s="19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s="19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s="19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s="1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s="19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s="19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s="19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s="19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s="19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s="19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s="19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s="19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s="19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s="1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s="19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s="19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s="19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s="19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s="19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s="19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s="19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s="19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s="19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 E2499/D2499*100,0)</f>
        <v>113</v>
      </c>
      <c r="P2499">
        <f t="shared" ref="P2499:P2562" si="196">IFERROR(ROUND(E2499/L2499,2),0)</f>
        <v>80.55</v>
      </c>
      <c r="Q2499" s="11" t="s">
        <v>8323</v>
      </c>
      <c r="R2499" s="1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s="19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s="19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s="19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s="19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s="19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s="19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s="19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s="19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s="19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s="1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s="19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s="19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s="19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s="19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s="19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s="19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s="19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s="19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s="19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s="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s="19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s="19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s="19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s="19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s="19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s="19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s="19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s="19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s="19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s="1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s="19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s="19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s="19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s="19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s="19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s="19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s="19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s="19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s="19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s="1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s="19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s="19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s="19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s="19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s="19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s="19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s="19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s="19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s="19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s="1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s="19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s="19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s="19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s="19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s="19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s="19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s="19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s="19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s="19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s="1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s="19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s="19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s="19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 E2563/D2563*100,0)</f>
        <v>0</v>
      </c>
      <c r="P2563">
        <f t="shared" ref="P2563:P2626" si="201">IFERROR(ROUND(E2563/L2563,2),0)</f>
        <v>0</v>
      </c>
      <c r="Q2563" s="11" t="s">
        <v>8334</v>
      </c>
      <c r="R2563" s="19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s="19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s="19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s="19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s="19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s="19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s="1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s="19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s="19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s="19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s="19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s="19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s="19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s="19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s="19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s="19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s="1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s="19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s="19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s="19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s="19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s="19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s="19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s="19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s="19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s="19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s="1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s="19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s="19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s="19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s="19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s="19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s="19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s="19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s="19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s="19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s="1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s="19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s="19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s="19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s="19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s="19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s="19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s="19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s="19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s="19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s="1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s="19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s="19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s="19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s="19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s="19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s="19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s="19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s="19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s="19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s="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s="19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s="19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s="19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s="19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s="19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s="19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s="19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 E2627/D2627*100,0)</f>
        <v>956</v>
      </c>
      <c r="P2627">
        <f t="shared" ref="P2627:P2690" si="206">IFERROR(ROUND(E2627/L2627,2),0)</f>
        <v>27.58</v>
      </c>
      <c r="Q2627" s="11" t="s">
        <v>8317</v>
      </c>
      <c r="R2627" s="19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s="19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s="1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s="19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s="19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s="19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s="19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s="19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s="19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s="19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s="19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s="19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s="1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s="19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s="19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s="19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s="19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s="19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s="19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s="19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s="19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s="19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s="1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s="19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s="19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s="19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s="19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s="19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s="19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s="19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s="19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s="19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s="1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s="19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s="19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s="19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s="19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s="19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s="19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s="19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s="19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s="19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s="1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s="19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s="19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s="19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s="19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s="19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s="19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s="19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s="19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s="19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s="1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s="19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s="19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s="19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s="19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s="19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s="19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s="19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s="19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s="19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s="1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s="19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 E2691/D2691*100,0)</f>
        <v>0</v>
      </c>
      <c r="P2691">
        <f t="shared" ref="P2691:P2754" si="211">IFERROR(ROUND(E2691/L2691,2),0)</f>
        <v>1</v>
      </c>
      <c r="Q2691" s="11" t="s">
        <v>8334</v>
      </c>
      <c r="R2691" s="19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s="19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s="19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s="19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s="19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s="19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s="19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s="19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s="1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s="19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s="19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s="19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s="19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s="19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s="19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s="19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s="19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s="19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s="1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s="19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s="19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s="19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s="19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s="19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s="19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s="19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s="19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s="19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s="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s="19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s="19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s="19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s="19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s="19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s="19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s="19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s="19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s="19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s="1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s="19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s="19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s="19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s="19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s="19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s="19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s="19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s="19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s="19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s="1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s="19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s="19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s="19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s="19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s="19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s="19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s="19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s="19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s="19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s="1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s="19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s="19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s="19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s="19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s="19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 E2755/D2755*100,0)</f>
        <v>19</v>
      </c>
      <c r="P2755">
        <f t="shared" ref="P2755:P2818" si="216">IFERROR(ROUND(E2755/L2755,2),0)</f>
        <v>47.5</v>
      </c>
      <c r="Q2755" s="11" t="s">
        <v>8320</v>
      </c>
      <c r="R2755" s="19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s="19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s="19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s="19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s="1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s="19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s="19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s="19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s="19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s="19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s="19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s="19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s="19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s="19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s="1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s="19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s="19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s="19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s="19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s="19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s="19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s="19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s="19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s="19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s="1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s="19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s="19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s="19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s="19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s="19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s="19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s="19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s="19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s="19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s="1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s="19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s="19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s="19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s="19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s="19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s="19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s="19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s="19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s="19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s="1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s="19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s="19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s="19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s="19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s="19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s="19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s="19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s="19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s="19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s="1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s="19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s="19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s="19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s="19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s="19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s="19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s="19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s="19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s="19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 E2819/D2819*100,0)</f>
        <v>130</v>
      </c>
      <c r="P2819">
        <f t="shared" ref="P2819:P2882" si="221">IFERROR(ROUND(E2819/L2819,2),0)</f>
        <v>23.64</v>
      </c>
      <c r="Q2819" s="11" t="s">
        <v>8315</v>
      </c>
      <c r="R2819" s="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s="19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s="19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s="19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s="19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s="19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s="19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s="19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s="19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s="19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s="1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s="19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s="19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s="19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s="19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s="19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s="19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s="19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s="19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s="19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s="1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s="19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s="19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s="19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s="19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s="19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s="19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s="19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s="19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s="19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s="1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s="19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s="19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s="19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s="19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s="19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s="19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s="19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s="19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s="19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s="1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s="19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s="19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s="19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s="19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s="19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s="19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s="19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s="19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s="19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s="1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s="19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s="19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s="19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s="19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s="19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s="19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s="19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s="19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s="19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s="1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s="19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s="19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s="19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 E2883/D2883*100,0)</f>
        <v>0</v>
      </c>
      <c r="P2883">
        <f t="shared" ref="P2883:P2946" si="226">IFERROR(ROUND(E2883/L2883,2),0)</f>
        <v>0</v>
      </c>
      <c r="Q2883" s="11" t="s">
        <v>8315</v>
      </c>
      <c r="R2883" s="19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s="19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s="19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s="19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s="19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s="19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s="1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s="19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s="19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s="19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s="19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s="19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s="19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s="19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s="19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s="19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s="1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s="19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s="19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s="19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s="19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s="19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s="19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s="19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s="19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s="19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s="1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s="19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s="19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s="19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s="19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s="19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s="19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s="19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s="19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s="19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s="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s="19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s="19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s="19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s="19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s="19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s="19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s="19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s="19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s="19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s="1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s="19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s="19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s="19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s="19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s="19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s="19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s="19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s="19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s="19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s="1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s="19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s="19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s="19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s="19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s="19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s="19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s="19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 E2947/D2947*100,0)</f>
        <v>0</v>
      </c>
      <c r="P2947">
        <f t="shared" ref="P2947:P3010" si="231">IFERROR(ROUND(E2947/L2947,2),0)</f>
        <v>0</v>
      </c>
      <c r="Q2947" s="11" t="s">
        <v>8315</v>
      </c>
      <c r="R2947" s="19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s="19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s="1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s="19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s="19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s="19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s="19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s="19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s="19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s="19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s="19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s="19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s="1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s="19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s="19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s="19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s="19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s="19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s="19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s="19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s="19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s="19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s="1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s="19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s="19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s="19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s="19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s="19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s="19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s="19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s="19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s="19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s="1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s="19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s="19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s="19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s="19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s="19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s="19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s="19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s="19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s="19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s="1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s="19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s="19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s="19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s="19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s="19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s="19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s="19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s="19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s="19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s="1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s="19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s="19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s="19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s="19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s="19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s="19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s="19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s="19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s="19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s="1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s="19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 E3011/D3011*100,0)</f>
        <v>120</v>
      </c>
      <c r="P3011">
        <f t="shared" ref="P3011:P3074" si="236">IFERROR(ROUND(E3011/L3011,2),0)</f>
        <v>233.9</v>
      </c>
      <c r="Q3011" s="11" t="s">
        <v>8315</v>
      </c>
      <c r="R3011" s="19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s="19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s="19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s="19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s="19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s="19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s="19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s="19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s="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s="19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s="19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s="19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s="19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s="19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s="19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s="19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s="19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s="19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s="1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s="19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s="19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s="19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s="19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s="19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s="19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s="19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s="19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s="19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s="1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s="19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s="19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s="19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s="19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s="19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s="19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s="19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s="19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s="19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s="1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s="19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s="19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s="19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s="19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s="19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s="19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s="19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s="19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s="19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s="1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s="19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s="19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s="19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s="19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s="19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s="19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s="19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s="19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s="19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s="1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s="19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s="19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s="19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s="19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s="19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 E3075/D3075*100,0)</f>
        <v>0</v>
      </c>
      <c r="P3075">
        <f t="shared" ref="P3075:P3138" si="241">IFERROR(ROUND(E3075/L3075,2),0)</f>
        <v>92.14</v>
      </c>
      <c r="Q3075" s="11" t="s">
        <v>8315</v>
      </c>
      <c r="R3075" s="19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s="19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s="19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s="19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s="1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s="19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s="19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s="19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s="19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s="19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s="19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s="19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s="19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s="19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s="1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s="19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s="19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s="19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s="19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s="19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s="19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s="19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s="19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s="19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s="1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s="19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s="19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s="19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s="19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s="19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s="19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s="19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s="19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s="19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s="1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s="19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s="19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s="19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s="19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s="19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s="19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s="19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s="19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s="19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s="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s="19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s="19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s="19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s="19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s="19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s="19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s="19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s="19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s="19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s="1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s="19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s="19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s="19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s="19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s="19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s="19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s="19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s="19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s="19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 E3139/D3139*100,0)</f>
        <v>3</v>
      </c>
      <c r="P3139">
        <f t="shared" ref="P3139:P3202" si="246">IFERROR(ROUND(E3139/L3139,2),0)</f>
        <v>50</v>
      </c>
      <c r="Q3139" s="11" t="s">
        <v>8315</v>
      </c>
      <c r="R3139" s="1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s="19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s="19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s="19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s="19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s="19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s="19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s="19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s="19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s="19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s="1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s="19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s="19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s="19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s="19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s="19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s="19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s="19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s="19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s="19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s="1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s="19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s="19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s="19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s="19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s="19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s="19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s="19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s="19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s="19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s="1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s="19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s="19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s="19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s="19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s="19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s="19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s="19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s="19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s="19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s="1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s="19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s="19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s="19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s="19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s="19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s="19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s="19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s="19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s="19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s="1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s="19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s="19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s="19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s="19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s="19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s="19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s="19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s="19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s="19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s="1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s="19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s="19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s="19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 E3203/D3203*100,0)</f>
        <v>1</v>
      </c>
      <c r="P3203">
        <f t="shared" ref="P3203:P3266" si="251">IFERROR(ROUND(E3203/L3203,2),0)</f>
        <v>12.5</v>
      </c>
      <c r="Q3203" s="11" t="s">
        <v>8315</v>
      </c>
      <c r="R3203" s="19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s="19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s="19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s="19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s="19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s="19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s="1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s="19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s="19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s="19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s="19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s="19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s="19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s="19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s="19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s="19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s="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s="19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s="19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s="19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s="19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s="19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s="19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s="19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s="19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s="19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s="1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s="19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s="19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s="19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s="19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s="19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s="19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s="19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s="19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s="19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s="1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s="19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s="19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s="19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s="19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s="19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s="19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s="19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s="19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s="19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s="1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s="19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s="19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s="19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s="19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s="19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s="19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s="19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s="19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s="19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s="1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s="19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s="19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s="19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s="19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s="19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s="19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s="19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 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s="19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s="19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s="1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s="19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s="19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s="19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s="19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s="19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s="19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s="19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s="19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s="19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s="1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s="19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s="19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s="19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s="19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s="19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s="19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s="19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s="19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s="19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s="1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s="19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s="19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s="19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s="19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s="19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s="19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s="19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s="19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s="19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s="1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s="19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s="19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s="19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s="19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s="19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s="19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s="19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s="19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s="19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s="1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s="19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s="19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s="19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s="19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s="19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s="19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s="19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s="19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s="19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s="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s="19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s="19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s="19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s="19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s="19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s="19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s="19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s="19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s="19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s="1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s="19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 E3331/D3331*100,0)</f>
        <v>117</v>
      </c>
      <c r="P3331">
        <f t="shared" ref="P3331:P3394" si="261">IFERROR(ROUND(E3331/L3331,2),0)</f>
        <v>44.92</v>
      </c>
      <c r="Q3331" s="11" t="s">
        <v>8315</v>
      </c>
      <c r="R3331" s="19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s="19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s="19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s="19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s="19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s="19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s="19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s="19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s="1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s="19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s="19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s="19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s="19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s="19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s="19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s="19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s="19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s="19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s="1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s="19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s="19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s="19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s="19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s="19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s="19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s="19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s="19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s="19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s="1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s="19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s="19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s="19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s="19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s="19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s="19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s="19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s="19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s="19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s="1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s="19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s="19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s="19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s="19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s="19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s="19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s="19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s="19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s="19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s="1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s="19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s="19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s="19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s="19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s="19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s="19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s="19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s="19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s="19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s="1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s="19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s="19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s="19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s="19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s="19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 E3395/D3395*100,0)</f>
        <v>106</v>
      </c>
      <c r="P3395">
        <f t="shared" ref="P3395:P3458" si="266">IFERROR(ROUND(E3395/L3395,2),0)</f>
        <v>36.07</v>
      </c>
      <c r="Q3395" s="11" t="s">
        <v>8315</v>
      </c>
      <c r="R3395" s="19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s="19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s="19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s="19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s="1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s="19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s="19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s="19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s="19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s="19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s="19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s="19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s="19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s="19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s="1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s="19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s="19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s="19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s="19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s="19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s="19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s="19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s="19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s="19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s="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s="19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s="19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s="19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s="19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s="19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s="19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s="19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s="19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s="19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s="1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s="19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s="19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s="19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s="19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s="19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s="19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s="19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s="19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s="19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s="1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s="19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s="19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s="19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s="19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s="19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s="19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s="19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s="19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s="19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s="1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s="19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s="19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s="19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s="19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s="19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s="19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s="19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s="19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s="19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 E3459/D3459*100,0)</f>
        <v>140</v>
      </c>
      <c r="P3459">
        <f t="shared" ref="P3459:P3522" si="271">IFERROR(ROUND(E3459/L3459,2),0)</f>
        <v>50.98</v>
      </c>
      <c r="Q3459" s="11" t="s">
        <v>8315</v>
      </c>
      <c r="R3459" s="1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s="19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s="19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s="19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s="19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s="19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s="19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s="19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s="19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s="19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s="1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s="19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s="19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s="19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s="19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s="19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s="19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s="19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s="19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s="19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s="1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s="19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s="19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s="19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s="19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s="19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s="19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s="19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s="19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s="19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s="1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s="19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s="19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s="19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s="19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s="19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s="19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s="19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s="19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s="19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s="1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s="19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s="19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s="19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s="19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s="19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s="19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s="19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s="19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s="19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s="1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s="19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s="19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s="19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s="19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s="19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s="19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s="19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s="19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s="19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s="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s="19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s="19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s="19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 E3523/D3523*100,0)</f>
        <v>169</v>
      </c>
      <c r="P3523">
        <f t="shared" ref="P3523:P3586" si="276">IFERROR(ROUND(E3523/L3523,2),0)</f>
        <v>45.62</v>
      </c>
      <c r="Q3523" s="11" t="s">
        <v>8315</v>
      </c>
      <c r="R3523" s="19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s="19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s="19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s="19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s="19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s="19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s="1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s="19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s="19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s="19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s="19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s="19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s="19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s="19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s="19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s="19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s="1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s="19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s="19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s="19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s="19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s="19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s="19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s="19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s="19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s="19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s="1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s="19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s="19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s="19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s="19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s="19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s="19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s="19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s="19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s="19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s="1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s="19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s="19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s="19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s="19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s="19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s="19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s="19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s="19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s="19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s="1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s="19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s="19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s="19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s="19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s="19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s="19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s="19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s="19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s="19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s="1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s="19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s="19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s="19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s="19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s="19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s="19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s="19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 E3587/D3587*100,0)</f>
        <v>119</v>
      </c>
      <c r="P3587">
        <f t="shared" ref="P3587:P3650" si="281">IFERROR(ROUND(E3587/L3587,2),0)</f>
        <v>176.09</v>
      </c>
      <c r="Q3587" s="11" t="s">
        <v>8315</v>
      </c>
      <c r="R3587" s="19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s="19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s="1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s="19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s="19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s="19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s="19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s="19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s="19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s="19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s="19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s="19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s="1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s="19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s="19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s="19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s="19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s="19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s="19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s="19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s="19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s="19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s="1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s="19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s="19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s="19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s="19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s="19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s="19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s="19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s="19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s="19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s="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s="19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s="19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s="19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s="19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s="19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s="19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s="19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s="19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s="19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s="1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s="19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s="19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s="19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s="19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s="19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s="19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s="19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s="19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s="19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s="1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s="19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s="19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s="19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s="19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s="19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s="19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s="19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s="19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s="19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s="1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s="19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 E3651/D3651*100,0)</f>
        <v>104</v>
      </c>
      <c r="P3651">
        <f t="shared" ref="P3651:P3714" si="286">IFERROR(ROUND(E3651/L3651,2),0)</f>
        <v>97.5</v>
      </c>
      <c r="Q3651" s="11" t="s">
        <v>8315</v>
      </c>
      <c r="R3651" s="19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s="19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s="19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s="19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s="19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s="19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s="19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s="19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s="1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s="19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s="19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s="19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s="19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s="19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s="19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s="19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s="19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s="19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s="1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s="19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s="19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s="19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s="19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s="19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s="19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s="19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s="19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s="19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s="1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s="19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s="19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s="19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s="19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s="19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s="19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s="19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s="19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s="19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s="1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s="19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s="19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s="19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s="19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s="19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s="19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s="19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s="19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s="19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s="1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s="19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s="19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s="19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s="19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s="19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s="19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s="19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s="19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s="19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s="1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s="19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s="19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s="19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s="19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s="19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 E3715/D3715*100,0)</f>
        <v>102</v>
      </c>
      <c r="P3715">
        <f t="shared" ref="P3715:P3778" si="291">IFERROR(ROUND(E3715/L3715,2),0)</f>
        <v>106.84</v>
      </c>
      <c r="Q3715" s="11" t="s">
        <v>8315</v>
      </c>
      <c r="R3715" s="19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s="19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s="19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s="19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s="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s="19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s="19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s="19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s="19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s="19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s="19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s="19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s="19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s="19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s="1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s="19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s="19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s="19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s="19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s="19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s="19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s="19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s="19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s="19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s="1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s="19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s="19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s="19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s="19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s="19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s="19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s="19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s="19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s="19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s="1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s="19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s="19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s="19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s="19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s="19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s="19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s="19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s="19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s="19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s="1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s="19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s="19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s="19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s="19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s="19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s="19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s="19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s="19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s="19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s="1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s="19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s="19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s="19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s="19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s="19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s="19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s="19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s="19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s="19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 E3779/D3779*100,0)</f>
        <v>143</v>
      </c>
      <c r="P3779">
        <f t="shared" ref="P3779:P3842" si="296">IFERROR(ROUND(E3779/L3779,2),0)</f>
        <v>48.54</v>
      </c>
      <c r="Q3779" s="11" t="s">
        <v>8315</v>
      </c>
      <c r="R3779" s="1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s="19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s="19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s="19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s="19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s="19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s="19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s="19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s="19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s="19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s="1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s="19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s="19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s="19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s="19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s="19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s="19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s="19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s="19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s="19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s="1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s="19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s="19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s="19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s="19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s="19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s="19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s="19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s="19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s="19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s="1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s="19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s="19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s="19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s="19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s="19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s="19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s="19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s="19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s="19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s="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s="19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s="19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s="19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s="19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s="19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s="19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s="19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s="19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s="19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s="1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s="19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s="19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s="19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s="19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s="19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s="19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s="19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s="19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s="19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s="1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s="19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s="19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s="19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 E3843/D3843*100,0)</f>
        <v>9</v>
      </c>
      <c r="P3843">
        <f t="shared" ref="P3843:P3906" si="301">IFERROR(ROUND(E3843/L3843,2),0)</f>
        <v>25.65</v>
      </c>
      <c r="Q3843" s="11" t="s">
        <v>8315</v>
      </c>
      <c r="R3843" s="19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s="19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s="19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s="19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s="19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s="19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s="1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s="19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s="19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s="19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s="19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s="19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s="19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s="19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s="19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s="19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s="1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s="19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s="19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s="19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s="19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s="19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s="19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s="19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s="19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s="19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s="1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s="19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s="19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s="19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s="19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s="19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s="19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s="19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s="19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s="19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s="1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s="19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s="19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s="19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s="19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s="19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s="19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s="19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s="19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s="19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s="1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s="19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s="19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s="19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s="19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s="19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s="19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s="19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s="19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s="19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s="1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s="19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s="19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s="19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s="19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s="19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s="19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s="19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 E3907/D3907*100,0)</f>
        <v>12</v>
      </c>
      <c r="P3907">
        <f t="shared" ref="P3907:P3970" si="306">IFERROR(ROUND(E3907/L3907,2),0)</f>
        <v>24.71</v>
      </c>
      <c r="Q3907" s="11" t="s">
        <v>8315</v>
      </c>
      <c r="R3907" s="19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s="19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s="1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s="19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s="19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s="19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s="19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s="19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s="19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s="19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s="19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s="19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s="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s="19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s="19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s="19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s="19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s="19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s="19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s="19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s="19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s="19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s="1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s="19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s="19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s="19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s="19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s="19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s="19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s="19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s="19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s="19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s="1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s="19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s="19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s="19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s="19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s="19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s="19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s="19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s="19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s="19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s="1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s="19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s="19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s="19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s="19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s="19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s="19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s="19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s="19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s="19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s="1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s="19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s="19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s="19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s="19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s="19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s="19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s="19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s="19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s="19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s="1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s="19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 E3971/D3971*100,0)</f>
        <v>7</v>
      </c>
      <c r="P3971">
        <f t="shared" ref="P3971:P4034" si="311">IFERROR(ROUND(E3971/L3971,2),0)</f>
        <v>35.17</v>
      </c>
      <c r="Q3971" s="11" t="s">
        <v>8315</v>
      </c>
      <c r="R3971" s="19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s="19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s="19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s="19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s="19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s="19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s="19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s="19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s="1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s="19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s="19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s="19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s="19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s="19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s="19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s="19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s="19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s="19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s="1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s="19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s="19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s="19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s="19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s="19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s="19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s="19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s="19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s="19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s="1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s="19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s="19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s="19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s="19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s="19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s="19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s="19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s="19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s="19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s="1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s="19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s="19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s="19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s="19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s="19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s="19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s="19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s="19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s="19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s="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s="19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s="19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s="19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s="19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s="19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s="19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s="19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s="19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s="19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s="1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s="19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s="19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s="19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s="19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s="19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 E4035/D4035*100,0)</f>
        <v>26</v>
      </c>
      <c r="P4035">
        <f t="shared" ref="P4035:P4098" si="316">IFERROR(ROUND(E4035/L4035,2),0)</f>
        <v>65.34</v>
      </c>
      <c r="Q4035" s="11" t="s">
        <v>8315</v>
      </c>
      <c r="R4035" s="19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s="19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s="19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s="19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s="1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s="19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s="19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s="19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s="19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s="19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s="19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s="19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s="19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s="19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s="1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s="19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s="19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s="19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s="19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s="19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s="19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s="19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s="19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s="19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s="1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s="19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s="19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s="19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s="19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s="19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s="19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s="19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s="19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s="19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s="1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s="19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s="19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s="19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s="19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s="19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s="19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s="19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s="19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s="19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s="1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s="19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s="19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s="19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s="19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s="19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s="19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s="19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s="19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s="19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s="1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s="19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s="19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s="19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s="19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s="19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s="19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s="19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s="19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s="19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 E4099/D4099*100,0)</f>
        <v>0</v>
      </c>
      <c r="P4099">
        <f t="shared" ref="P4099:P4115" si="321">IFERROR(ROUND(E4099/L4099,2),0)</f>
        <v>0</v>
      </c>
      <c r="Q4099" s="11" t="s">
        <v>8315</v>
      </c>
      <c r="R4099" s="19" t="s">
        <v>8316</v>
      </c>
      <c r="S4099" s="16">
        <f t="shared" ref="S4099:S4116" si="322">(((J4099/60)/60)/24)+DATE(1970,1,1)</f>
        <v>42344.824502314819</v>
      </c>
      <c r="T4099" s="16">
        <f t="shared" ref="T4099:T4116" si="323">(((I4099/60)/60)/24)+DATE(1970,1,1)</f>
        <v>42400.996527777781</v>
      </c>
      <c r="U4099">
        <f t="shared" ref="U4099:U4116" si="324">YEAR(S:S)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s="19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s="19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s="19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s="19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s="19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s="19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s="19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s="19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s="19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s="1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s="19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s="19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s="19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s="19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s="19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s="19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  <row r="4116" spans="1:21" x14ac:dyDescent="0.25">
      <c r="S4116" s="16">
        <f t="shared" si="322"/>
        <v>25569</v>
      </c>
      <c r="T4116" s="16">
        <f t="shared" si="323"/>
        <v>25569</v>
      </c>
      <c r="U4116">
        <f t="shared" si="324"/>
        <v>1970</v>
      </c>
    </row>
  </sheetData>
  <autoFilter ref="A1:U4116" xr:uid="{BDADB961-8EAA-4D00-97F7-3FA4D35DF2D6}"/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  <cfRule type="cellIs" priority="8" operator="equal">
      <formula>"live"</formula>
    </cfRule>
  </conditionalFormatting>
  <conditionalFormatting sqref="O1:O1048576 P1 R1:S1">
    <cfRule type="colorScale" priority="3">
      <colorScale>
        <cfvo type="min"/>
        <cfvo type="percent" val="90"/>
        <color rgb="FFFF0000"/>
        <color rgb="FF0070C0"/>
      </colorScale>
    </cfRule>
  </conditionalFormatting>
  <conditionalFormatting sqref="O1:O1048576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F9707-614B-41E3-8DEE-6875906C288D}">
  <sheetPr>
    <tabColor theme="7" tint="0.39997558519241921"/>
  </sheetPr>
  <dimension ref="A1:H16"/>
  <sheetViews>
    <sheetView workbookViewId="0">
      <selection activeCell="B2" sqref="B2"/>
    </sheetView>
  </sheetViews>
  <sheetFormatPr defaultRowHeight="15" x14ac:dyDescent="0.25"/>
  <cols>
    <col min="1" max="1" width="17.85546875" bestFit="1" customWidth="1"/>
    <col min="2" max="2" width="18.85546875" bestFit="1" customWidth="1"/>
    <col min="3" max="3" width="14.5703125" bestFit="1" customWidth="1"/>
    <col min="4" max="4" width="17.7109375" bestFit="1" customWidth="1"/>
    <col min="5" max="5" width="13.85546875" bestFit="1" customWidth="1"/>
    <col min="6" max="6" width="22.140625" bestFit="1" customWidth="1"/>
    <col min="7" max="7" width="17.85546875" bestFit="1" customWidth="1"/>
    <col min="8" max="8" width="20.85546875" bestFit="1" customWidth="1"/>
  </cols>
  <sheetData>
    <row r="1" spans="1:8" ht="15.75" x14ac:dyDescent="0.25">
      <c r="A1" s="28" t="s">
        <v>8380</v>
      </c>
      <c r="B1" s="29" t="s">
        <v>8413</v>
      </c>
      <c r="C1" s="29" t="s">
        <v>8414</v>
      </c>
      <c r="D1" s="29" t="s">
        <v>8415</v>
      </c>
      <c r="E1" s="29" t="s">
        <v>8416</v>
      </c>
      <c r="F1" s="29" t="s">
        <v>8417</v>
      </c>
      <c r="G1" s="29" t="s">
        <v>8418</v>
      </c>
      <c r="H1" s="29" t="s">
        <v>8419</v>
      </c>
    </row>
    <row r="2" spans="1:8" x14ac:dyDescent="0.25">
      <c r="A2" s="28" t="s">
        <v>8403</v>
      </c>
      <c r="B2" s="28">
        <f>COUNTIFS(Kickstarter!F:F,"successful", Kickstarter!R:R, "plays",Kickstarter!D:D,"&lt;1000")</f>
        <v>141</v>
      </c>
      <c r="C2" s="28">
        <f>COUNTIFS(Kickstarter!F:F,"failed", Kickstarter!R:R, "plays",Kickstarter!D:D,"&lt;1000")</f>
        <v>45</v>
      </c>
      <c r="D2" s="28">
        <f>COUNTIFS(Kickstarter!F:F,"canceled", Kickstarter!R:R, "plays",Kickstarter!D:D,"&lt;1000")</f>
        <v>0</v>
      </c>
      <c r="E2" s="28">
        <f>SUM(B2:D2)</f>
        <v>186</v>
      </c>
      <c r="F2" s="28">
        <f>ROUND(B2/E2*100,0)</f>
        <v>76</v>
      </c>
      <c r="G2" s="28">
        <f>ROUND(C2/E2*100,0)</f>
        <v>24</v>
      </c>
      <c r="H2" s="28">
        <f>ROUND(D2/E2*100,0)</f>
        <v>0</v>
      </c>
    </row>
    <row r="3" spans="1:8" x14ac:dyDescent="0.25">
      <c r="A3" s="28" t="s">
        <v>8404</v>
      </c>
      <c r="B3" s="28">
        <f>COUNTIFS(Kickstarter!F:F,"successful", Kickstarter!R:R, "plays",Kickstarter!D:D,"&gt;=1000",Kickstarter!D:D,"&lt;=4999")</f>
        <v>388</v>
      </c>
      <c r="C3" s="28">
        <f>COUNTIFS(Kickstarter!F:F,"failed", Kickstarter!R:R, "plays",Kickstarter!D:D,"&gt;=1000",Kickstarter!D:D,"&lt;=4999")</f>
        <v>146</v>
      </c>
      <c r="D3" s="28">
        <f>COUNTIFS(Kickstarter!F:F,"canceled", Kickstarter!R:R, "plays",Kickstarter!D:D,"&gt;=1000",Kickstarter!D:D,"&lt;=4999")</f>
        <v>0</v>
      </c>
      <c r="E3" s="28">
        <f t="shared" ref="E3:E13" si="0">SUM(B3:D3)</f>
        <v>534</v>
      </c>
      <c r="F3" s="28">
        <f t="shared" ref="F3:F13" si="1">ROUND(B3/E3*100,0)</f>
        <v>73</v>
      </c>
      <c r="G3" s="28">
        <f t="shared" ref="G3:G13" si="2">ROUND(C3/E3*100,0)</f>
        <v>27</v>
      </c>
      <c r="H3" s="28">
        <f t="shared" ref="H3:H13" si="3">ROUND(D3/E3*100,0)</f>
        <v>0</v>
      </c>
    </row>
    <row r="4" spans="1:8" x14ac:dyDescent="0.25">
      <c r="A4" s="28" t="s">
        <v>8405</v>
      </c>
      <c r="B4" s="28">
        <f>COUNTIFS(Kickstarter!F:F,"successful", Kickstarter!R:R, "plays",Kickstarter!D:D,"&gt;=5000",Kickstarter!D:D,"&lt;=9999")</f>
        <v>93</v>
      </c>
      <c r="C4" s="28">
        <f>COUNTIFS(Kickstarter!F:F,"failed", Kickstarter!R:R, "plays",Kickstarter!D:D,"&gt;=5000",Kickstarter!D:D,"&lt;=9999")</f>
        <v>76</v>
      </c>
      <c r="D4" s="28">
        <f>COUNTIFS(Kickstarter!F:F,"CANCELED", Kickstarter!R:R, "plays",Kickstarter!D:D,"&gt;=5000",Kickstarter!D:D,"&lt;=9999")</f>
        <v>0</v>
      </c>
      <c r="E4" s="28">
        <f t="shared" si="0"/>
        <v>169</v>
      </c>
      <c r="F4" s="28">
        <f t="shared" si="1"/>
        <v>55</v>
      </c>
      <c r="G4" s="28">
        <f t="shared" si="2"/>
        <v>45</v>
      </c>
      <c r="H4" s="28">
        <f t="shared" si="3"/>
        <v>0</v>
      </c>
    </row>
    <row r="5" spans="1:8" x14ac:dyDescent="0.25">
      <c r="A5" s="28" t="s">
        <v>8406</v>
      </c>
      <c r="B5" s="28">
        <f>COUNTIFS(Kickstarter!F:F,"successful", Kickstarter!R:R, "plays",Kickstarter!D:D,"&gt;=10000",Kickstarter!D:D,"&lt;=14999")</f>
        <v>39</v>
      </c>
      <c r="C5" s="28">
        <f>COUNTIFS(Kickstarter!F:F,"failed", Kickstarter!R:R, "plays",Kickstarter!D:D,"&gt;=10000",Kickstarter!D:D,"&lt;=14999")</f>
        <v>33</v>
      </c>
      <c r="D5" s="28">
        <f>COUNTIFS(Kickstarter!F:F,"CANCELED", Kickstarter!R:R, "plays",Kickstarter!D:D,"&gt;=1000",Kickstarter!D:D,"&lt;=14999")</f>
        <v>0</v>
      </c>
      <c r="E5" s="28">
        <f t="shared" si="0"/>
        <v>72</v>
      </c>
      <c r="F5" s="28">
        <f t="shared" si="1"/>
        <v>54</v>
      </c>
      <c r="G5" s="28">
        <f t="shared" si="2"/>
        <v>46</v>
      </c>
      <c r="H5" s="28">
        <f t="shared" si="3"/>
        <v>0</v>
      </c>
    </row>
    <row r="6" spans="1:8" x14ac:dyDescent="0.25">
      <c r="A6" s="28" t="s">
        <v>8407</v>
      </c>
      <c r="B6" s="28">
        <f>COUNTIFS(Kickstarter!F:F,"successful", Kickstarter!R:R, "plays",Kickstarter!D:D,"&gt;=15000",Kickstarter!D:D,"&lt;=19999")</f>
        <v>12</v>
      </c>
      <c r="C6" s="28">
        <f>COUNTIFS(Kickstarter!F:F,"failed", Kickstarter!R:R, "plays",Kickstarter!D:D,"&gt;=15000",Kickstarter!D:D,"&lt;=19999")</f>
        <v>12</v>
      </c>
      <c r="D6" s="28">
        <f>COUNTIFS(Kickstarter!F:F,"CANCELED", Kickstarter!R:R, "plays",Kickstarter!D:D,"&gt;=15000",Kickstarter!D:D,"&lt;=19999")</f>
        <v>0</v>
      </c>
      <c r="E6" s="28">
        <f t="shared" si="0"/>
        <v>24</v>
      </c>
      <c r="F6" s="28">
        <f t="shared" si="1"/>
        <v>50</v>
      </c>
      <c r="G6" s="28">
        <f t="shared" si="2"/>
        <v>50</v>
      </c>
      <c r="H6" s="28">
        <f t="shared" si="3"/>
        <v>0</v>
      </c>
    </row>
    <row r="7" spans="1:8" x14ac:dyDescent="0.25">
      <c r="A7" s="28" t="s">
        <v>8408</v>
      </c>
      <c r="B7" s="28">
        <f>COUNTIFS(Kickstarter!F:F,"successful", Kickstarter!R:R, "plays",Kickstarter!D:D,"&gt;=20000",Kickstarter!D:D,"&lt;=24999")</f>
        <v>9</v>
      </c>
      <c r="C7" s="28">
        <f>COUNTIFS(Kickstarter!F:F,"failed", Kickstarter!R:R, "plays",Kickstarter!D:D,"&gt;=20000",Kickstarter!D:D,"&lt;=24999")</f>
        <v>11</v>
      </c>
      <c r="D7" s="28">
        <f>COUNTIFS(Kickstarter!F:F,"CANCELED", Kickstarter!R:R, "plays",Kickstarter!D:D,"&gt;=20000",Kickstarter!D:D,"&lt;=24999")</f>
        <v>0</v>
      </c>
      <c r="E7" s="28">
        <f t="shared" si="0"/>
        <v>20</v>
      </c>
      <c r="F7" s="28">
        <f t="shared" si="1"/>
        <v>45</v>
      </c>
      <c r="G7" s="28">
        <f t="shared" si="2"/>
        <v>55</v>
      </c>
      <c r="H7" s="28">
        <f t="shared" si="3"/>
        <v>0</v>
      </c>
    </row>
    <row r="8" spans="1:8" x14ac:dyDescent="0.25">
      <c r="A8" s="28" t="s">
        <v>8409</v>
      </c>
      <c r="B8" s="28">
        <f>COUNTIFS(Kickstarter!F:F,"successful", Kickstarter!R:R, "plays",Kickstarter!D:D,"&gt;=25000",Kickstarter!D:D,"&lt;=29999")</f>
        <v>1</v>
      </c>
      <c r="C8" s="28">
        <f>COUNTIFS(Kickstarter!F:F,"failed", Kickstarter!R:R, "plays",Kickstarter!D:D,"&gt;=25000",Kickstarter!D:D,"&lt;=29999")</f>
        <v>4</v>
      </c>
      <c r="D8" s="28">
        <f>COUNTIFS(Kickstarter!F:F,"canceled", Kickstarter!R:R, "plays",Kickstarter!D:D,"&gt;=25000",Kickstarter!D:D,"&lt;=29999")</f>
        <v>0</v>
      </c>
      <c r="E8" s="28">
        <f t="shared" si="0"/>
        <v>5</v>
      </c>
      <c r="F8" s="28">
        <f t="shared" si="1"/>
        <v>20</v>
      </c>
      <c r="G8" s="28">
        <f t="shared" si="2"/>
        <v>80</v>
      </c>
      <c r="H8" s="28">
        <f t="shared" si="3"/>
        <v>0</v>
      </c>
    </row>
    <row r="9" spans="1:8" x14ac:dyDescent="0.25">
      <c r="A9" s="28" t="s">
        <v>8410</v>
      </c>
      <c r="B9" s="28">
        <f>COUNTIFS(Kickstarter!F:F,"successful", Kickstarter!R:R, "plays",Kickstarter!D:D,"&gt;=30000",Kickstarter!D:D,"&lt;=34999")</f>
        <v>3</v>
      </c>
      <c r="C9" s="28">
        <f>COUNTIFS(Kickstarter!F:F,"failed", Kickstarter!R:R, "plays",Kickstarter!D:D,"&gt;=30000",Kickstarter!D:D,"&lt;=34999")</f>
        <v>8</v>
      </c>
      <c r="D9" s="28">
        <f>COUNTIFS(Kickstarter!F:F,"canceled", Kickstarter!R:R, "plays",Kickstarter!D:D,"&gt;=30000",Kickstarter!D:D,"&lt;=34999")</f>
        <v>0</v>
      </c>
      <c r="E9" s="28">
        <f t="shared" si="0"/>
        <v>11</v>
      </c>
      <c r="F9" s="28">
        <f t="shared" si="1"/>
        <v>27</v>
      </c>
      <c r="G9" s="28">
        <f t="shared" si="2"/>
        <v>73</v>
      </c>
      <c r="H9" s="28">
        <f t="shared" si="3"/>
        <v>0</v>
      </c>
    </row>
    <row r="10" spans="1:8" x14ac:dyDescent="0.25">
      <c r="A10" s="28" t="s">
        <v>8411</v>
      </c>
      <c r="B10" s="28">
        <f>COUNTIFS(Kickstarter!F:F,"successful", Kickstarter!R:R, "plays",Kickstarter!D:D,"&gt;=35000",Kickstarter!D:D,"&lt;=39999")</f>
        <v>4</v>
      </c>
      <c r="C10" s="28">
        <f>COUNTIFS(Kickstarter!F:F,"failed", Kickstarter!R:R, "plays",Kickstarter!D:D,"&gt;=35000",Kickstarter!D:D,"&lt;=39999")</f>
        <v>2</v>
      </c>
      <c r="D10" s="28">
        <f>COUNTIFS(Kickstarter!F:F,"canceled", Kickstarter!R:R, "plays",Kickstarter!D:D,"&gt;=35000",Kickstarter!D:D,"&lt;=39999")</f>
        <v>0</v>
      </c>
      <c r="E10" s="28">
        <f t="shared" si="0"/>
        <v>6</v>
      </c>
      <c r="F10" s="28">
        <f t="shared" si="1"/>
        <v>67</v>
      </c>
      <c r="G10" s="28">
        <f t="shared" si="2"/>
        <v>33</v>
      </c>
      <c r="H10" s="28">
        <f t="shared" si="3"/>
        <v>0</v>
      </c>
    </row>
    <row r="11" spans="1:8" x14ac:dyDescent="0.25">
      <c r="A11" s="28" t="s">
        <v>8420</v>
      </c>
      <c r="B11" s="28">
        <f>COUNTIFS(Kickstarter!F:F,"successful", Kickstarter!R:R, "plays",Kickstarter!D:D,"&gt;=40000",Kickstarter!D:D,"&lt;=44999")</f>
        <v>2</v>
      </c>
      <c r="C11" s="28">
        <f>COUNTIFS(Kickstarter!F:F,"failed", Kickstarter!R:R, "plays",Kickstarter!D:D,"&gt;=40000",Kickstarter!D:D,"&lt;=44999")</f>
        <v>1</v>
      </c>
      <c r="D11" s="28">
        <f>COUNTIFS(Kickstarter!F:F,"canceled", Kickstarter!R:R, "plays",Kickstarter!D:D,"&gt;=40000",Kickstarter!D:D,"&lt;=44999")</f>
        <v>0</v>
      </c>
      <c r="E11" s="28">
        <f t="shared" si="0"/>
        <v>3</v>
      </c>
      <c r="F11" s="28">
        <f t="shared" si="1"/>
        <v>67</v>
      </c>
      <c r="G11" s="28">
        <f t="shared" si="2"/>
        <v>33</v>
      </c>
      <c r="H11" s="28">
        <f t="shared" si="3"/>
        <v>0</v>
      </c>
    </row>
    <row r="12" spans="1:8" x14ac:dyDescent="0.25">
      <c r="A12" s="28" t="s">
        <v>8421</v>
      </c>
      <c r="B12" s="28">
        <f>COUNTIFS(Kickstarter!F:F,"successful", Kickstarter!R:R, "plays",Kickstarter!D:D,"&gt;=45000",Kickstarter!D:D,"&lt;=49999")</f>
        <v>0</v>
      </c>
      <c r="C12" s="28">
        <f>COUNTIFS(Kickstarter!F:F,"failed", Kickstarter!R:R, "plays",Kickstarter!D:D,"&gt;=45000",Kickstarter!D:D,"&lt;=49999")</f>
        <v>1</v>
      </c>
      <c r="D12" s="28">
        <f>COUNTIFS(Kickstarter!F:F,"canceled", Kickstarter!R:R, "plays",Kickstarter!D:D,"&gt;=45000",Kickstarter!D:D,"&lt;=49999")</f>
        <v>0</v>
      </c>
      <c r="E12" s="28">
        <f t="shared" si="0"/>
        <v>1</v>
      </c>
      <c r="F12" s="28">
        <f t="shared" si="1"/>
        <v>0</v>
      </c>
      <c r="G12" s="28">
        <f t="shared" si="2"/>
        <v>100</v>
      </c>
      <c r="H12" s="28">
        <f t="shared" si="3"/>
        <v>0</v>
      </c>
    </row>
    <row r="13" spans="1:8" x14ac:dyDescent="0.25">
      <c r="A13" s="28" t="s">
        <v>8412</v>
      </c>
      <c r="B13" s="28">
        <f>COUNTIFS(Kickstarter!$F:$F, "successful",Kickstarter!$R:$R,"plays",Kickstarter!$D:$D,"&gt;=50000")</f>
        <v>2</v>
      </c>
      <c r="C13" s="28">
        <f>COUNTIFS(Kickstarter!$F:$F, "failed",Kickstarter!$R:$R,"plays",Kickstarter!$D:$D,"&gt;=50000")</f>
        <v>14</v>
      </c>
      <c r="D13" s="28">
        <f>COUNTIFS(Kickstarter!$F:$F, "canceled",Kickstarter!$R:$R,"plays",Kickstarter!$D:$D,"&gt;=50000")</f>
        <v>0</v>
      </c>
      <c r="E13" s="28">
        <f t="shared" si="0"/>
        <v>16</v>
      </c>
      <c r="F13" s="28">
        <f t="shared" si="1"/>
        <v>13</v>
      </c>
      <c r="G13" s="28">
        <f t="shared" si="2"/>
        <v>88</v>
      </c>
      <c r="H13" s="28">
        <f t="shared" si="3"/>
        <v>0</v>
      </c>
    </row>
    <row r="14" spans="1:8" x14ac:dyDescent="0.25">
      <c r="A14" t="s">
        <v>8423</v>
      </c>
      <c r="B14">
        <f>SUM(B2:B13)</f>
        <v>694</v>
      </c>
      <c r="C14">
        <f>SUM(C2:C13)</f>
        <v>353</v>
      </c>
      <c r="D14">
        <f>SUM(D2:D13)</f>
        <v>0</v>
      </c>
      <c r="E14">
        <f>SUM(E2:E13)</f>
        <v>1047</v>
      </c>
    </row>
    <row r="16" spans="1:8" x14ac:dyDescent="0.25">
      <c r="A16" t="s">
        <v>8422</v>
      </c>
      <c r="B16">
        <f>COUNTIFS(Kickstarter!D:D, "&gt;0",Kickstarter!F:F,"Successful",Kickstarter!R:R,"plays")</f>
        <v>694</v>
      </c>
      <c r="C16">
        <f>COUNTIFS(Kickstarter!D:D, "&gt;0",Kickstarter!F:F,"failed",Kickstarter!R:R,"plays")</f>
        <v>353</v>
      </c>
      <c r="D16">
        <f>COUNTIFS(Kickstarter!D:D, "&gt;0",Kickstarter!F:F,"canceled",Kickstarter!R:R,"plays")</f>
        <v>0</v>
      </c>
      <c r="E16">
        <f>B14+C14</f>
        <v>1047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97881-AC5E-4ED9-AB77-A370BC137078}">
  <sheetPr>
    <tabColor theme="7"/>
  </sheetPr>
  <dimension ref="A1:E18"/>
  <sheetViews>
    <sheetView workbookViewId="0">
      <selection activeCell="M22" sqref="M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8" bestFit="1" customWidth="1"/>
    <col min="7" max="7" width="31.7109375" bestFit="1" customWidth="1"/>
    <col min="8" max="8" width="23" bestFit="1" customWidth="1"/>
    <col min="9" max="9" width="36.710937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8402</v>
      </c>
      <c r="B2" t="s">
        <v>8366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95F0-65F2-4003-A0BA-69A693B759B8}">
  <dimension ref="A1:F17"/>
  <sheetViews>
    <sheetView tabSelected="1" workbookViewId="0">
      <selection activeCell="G33" sqref="G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8358</v>
      </c>
      <c r="B1" t="s">
        <v>8315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8367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7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7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7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7" t="s">
        <v>8368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7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7" t="s">
        <v>8369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7" t="s">
        <v>8370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7" t="s">
        <v>8371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7" t="s">
        <v>8372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7" t="s">
        <v>8373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7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7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8F5C4-4665-4CD1-8424-727AB497CEC0}">
  <dimension ref="A1:F6"/>
  <sheetViews>
    <sheetView workbookViewId="0">
      <selection activeCell="I21" sqref="I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D1B1-56D2-4D8B-8927-4B60439826FD}">
  <dimension ref="A1:E7"/>
  <sheetViews>
    <sheetView workbookViewId="0">
      <selection activeCell="D28" sqref="D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8366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803BA-66E7-45C2-AA49-C961F0428C3D}">
  <dimension ref="A1:F6"/>
  <sheetViews>
    <sheetView workbookViewId="0">
      <selection activeCell="B23" sqref="B23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5" bestFit="1" customWidth="1"/>
    <col min="4" max="4" width="8.28515625" bestFit="1" customWidth="1"/>
    <col min="5" max="5" width="17" bestFit="1" customWidth="1"/>
    <col min="6" max="6" width="18" bestFit="1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VLOOKUP(A2,Kickstarter!B:Q, 15, FALSE)</f>
        <v>51.79</v>
      </c>
      <c r="F2">
        <f>VLOOKUP(A2,Kickstarter!B:L, 11, 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VLOOKUP(A3,Kickstarter!B:Q, 15, FALSE)</f>
        <v>36.07</v>
      </c>
      <c r="F3">
        <f>VLOOKUP(A3,Kickstarter!B:L, 11, 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VLOOKUP(A4,Kickstarter!B:Q, 15, FALSE)</f>
        <v>33.03</v>
      </c>
      <c r="F4">
        <f>VLOOKUP(A4,Kickstarter!B:L, 11, 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VLOOKUP(A5,Kickstarter!B:Q, 15, FALSE)</f>
        <v>44.92</v>
      </c>
      <c r="F5">
        <f>VLOOKUP(A5,Kickstarter!B:L, 11, 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VLOOKUP(A6,Kickstarter!B:Q, 15, 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2D667-02EB-4826-8C97-4E93092C3882}">
  <dimension ref="A1:H18"/>
  <sheetViews>
    <sheetView workbookViewId="0">
      <selection activeCell="H29" sqref="H29"/>
    </sheetView>
  </sheetViews>
  <sheetFormatPr defaultRowHeight="15" x14ac:dyDescent="0.25"/>
  <cols>
    <col min="1" max="1" width="28.42578125" bestFit="1" customWidth="1"/>
    <col min="2" max="2" width="10.5703125" style="25" bestFit="1" customWidth="1"/>
    <col min="3" max="3" width="11.5703125" style="25" bestFit="1" customWidth="1"/>
    <col min="6" max="6" width="24.42578125" bestFit="1" customWidth="1"/>
    <col min="7" max="7" width="10.140625" bestFit="1" customWidth="1"/>
  </cols>
  <sheetData>
    <row r="1" spans="1:8" x14ac:dyDescent="0.25">
      <c r="B1" s="24" t="s">
        <v>8383</v>
      </c>
      <c r="C1" s="26" t="s">
        <v>8384</v>
      </c>
      <c r="F1" t="s">
        <v>8393</v>
      </c>
    </row>
    <row r="2" spans="1:8" x14ac:dyDescent="0.25">
      <c r="A2" t="s">
        <v>8385</v>
      </c>
      <c r="B2" s="24" t="e">
        <f>AVERAGE(#REF!)</f>
        <v>#REF!</v>
      </c>
      <c r="C2" s="26" t="e">
        <f>AVERAGE(#REF!)</f>
        <v>#REF!</v>
      </c>
    </row>
    <row r="3" spans="1:8" x14ac:dyDescent="0.25">
      <c r="A3" t="s">
        <v>8386</v>
      </c>
      <c r="B3" s="24" t="e">
        <f>MEDIAN(#REF!)</f>
        <v>#REF!</v>
      </c>
      <c r="C3" s="26" t="e">
        <f>MEDIAN(#REF!)</f>
        <v>#REF!</v>
      </c>
      <c r="G3" s="20" t="s">
        <v>8383</v>
      </c>
      <c r="H3" s="21" t="s">
        <v>8384</v>
      </c>
    </row>
    <row r="4" spans="1:8" x14ac:dyDescent="0.25">
      <c r="A4" t="s">
        <v>8394</v>
      </c>
      <c r="B4" s="24" t="e">
        <f>_xlfn.STDEV.P(#REF!)</f>
        <v>#REF!</v>
      </c>
      <c r="C4" s="26" t="e">
        <f>_xlfn.STDEV.P(#REF!)</f>
        <v>#REF!</v>
      </c>
      <c r="F4" t="s">
        <v>8389</v>
      </c>
      <c r="G4" s="23" t="e">
        <f>AVERAGE(#REF!)</f>
        <v>#REF!</v>
      </c>
      <c r="H4" s="22" t="e">
        <f>AVERAGE(#REF!)</f>
        <v>#REF!</v>
      </c>
    </row>
    <row r="5" spans="1:8" x14ac:dyDescent="0.25">
      <c r="A5" t="s">
        <v>8395</v>
      </c>
      <c r="B5" s="25" t="e">
        <f>_xlfn.QUARTILE.EXC(#REF!,3)</f>
        <v>#REF!</v>
      </c>
      <c r="C5" s="25" t="e">
        <f>_xlfn.QUARTILE.EXC(#REF!,3)</f>
        <v>#REF!</v>
      </c>
      <c r="F5" t="s">
        <v>8390</v>
      </c>
      <c r="G5" s="23" t="e">
        <f>MEDIAN(#REF!)</f>
        <v>#REF!</v>
      </c>
      <c r="H5" s="22" t="e">
        <f>MEDIAN(#REF!)</f>
        <v>#REF!</v>
      </c>
    </row>
    <row r="6" spans="1:8" x14ac:dyDescent="0.25">
      <c r="A6" t="s">
        <v>8396</v>
      </c>
      <c r="B6" s="25" t="e">
        <f>_xlfn.QUARTILE.EXC(#REF!,1)</f>
        <v>#REF!</v>
      </c>
      <c r="C6" s="25" t="e">
        <f>_xlfn.QUARTILE.EXC(#REF!,1)</f>
        <v>#REF!</v>
      </c>
      <c r="G6" s="23"/>
      <c r="H6" s="22"/>
    </row>
    <row r="7" spans="1:8" x14ac:dyDescent="0.25">
      <c r="A7" t="s">
        <v>8397</v>
      </c>
      <c r="B7" s="25" t="e">
        <f>B5-B6</f>
        <v>#REF!</v>
      </c>
      <c r="C7" s="25" t="e">
        <f>C5-C6</f>
        <v>#REF!</v>
      </c>
      <c r="F7" t="s">
        <v>8391</v>
      </c>
      <c r="G7" s="23" t="e">
        <f>AVERAGE(#REF!)</f>
        <v>#REF!</v>
      </c>
      <c r="H7" s="22" t="e">
        <f>AVERAGE(#REF!)</f>
        <v>#REF!</v>
      </c>
    </row>
    <row r="8" spans="1:8" x14ac:dyDescent="0.25">
      <c r="F8" t="s">
        <v>8392</v>
      </c>
      <c r="G8" s="23" t="e">
        <f>MEDIAN(#REF!)</f>
        <v>#REF!</v>
      </c>
      <c r="H8" s="22" t="e">
        <f>MEDIAN(#REF!)</f>
        <v>#REF!</v>
      </c>
    </row>
    <row r="13" spans="1:8" x14ac:dyDescent="0.25">
      <c r="A13" t="s">
        <v>8387</v>
      </c>
      <c r="B13" s="24" t="e">
        <f>AVERAGE(#REF!)</f>
        <v>#REF!</v>
      </c>
      <c r="C13" s="26" t="e">
        <f>AVERAGE(#REF!)</f>
        <v>#REF!</v>
      </c>
    </row>
    <row r="14" spans="1:8" x14ac:dyDescent="0.25">
      <c r="A14" t="s">
        <v>8388</v>
      </c>
      <c r="B14" s="24" t="e">
        <f>MEDIAN(#REF!)</f>
        <v>#REF!</v>
      </c>
      <c r="C14" s="26" t="e">
        <f>MEDIAN(#REF!)</f>
        <v>#REF!</v>
      </c>
    </row>
    <row r="15" spans="1:8" x14ac:dyDescent="0.25">
      <c r="A15" t="s">
        <v>8398</v>
      </c>
      <c r="B15" s="25" t="e">
        <f>_xlfn.STDEV.P(#REF!)</f>
        <v>#REF!</v>
      </c>
      <c r="C15" s="25" t="e">
        <f>_xlfn.STDEV.P(#REF!)</f>
        <v>#REF!</v>
      </c>
    </row>
    <row r="16" spans="1:8" x14ac:dyDescent="0.25">
      <c r="A16" t="s">
        <v>8399</v>
      </c>
      <c r="B16" s="25" t="e">
        <f>_xlfn.QUARTILE.EXC(#REF!,3)</f>
        <v>#REF!</v>
      </c>
      <c r="C16" s="25" t="e">
        <f>_xlfn.QUARTILE.EXC(#REF!,3)</f>
        <v>#REF!</v>
      </c>
    </row>
    <row r="17" spans="1:3" x14ac:dyDescent="0.25">
      <c r="A17" t="s">
        <v>8400</v>
      </c>
      <c r="B17" s="25" t="e">
        <f>_xlfn.QUARTILE.EXC(#REF!,1)</f>
        <v>#REF!</v>
      </c>
      <c r="C17" s="25" t="e">
        <f>_xlfn.QUARTILE.EXC(#REF!,1)</f>
        <v>#REF!</v>
      </c>
    </row>
    <row r="18" spans="1:3" x14ac:dyDescent="0.25">
      <c r="A18" t="s">
        <v>8401</v>
      </c>
      <c r="B18" s="25" t="e">
        <f>B16-B17</f>
        <v>#REF!</v>
      </c>
      <c r="C18" s="25" t="e">
        <f>C16-C17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Outcomes Based on Launch Date</vt:lpstr>
      <vt:lpstr>Category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Walker, Dawn A.</cp:lastModifiedBy>
  <dcterms:created xsi:type="dcterms:W3CDTF">2017-04-20T15:17:24Z</dcterms:created>
  <dcterms:modified xsi:type="dcterms:W3CDTF">2022-01-08T17:05:46Z</dcterms:modified>
</cp:coreProperties>
</file>