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7" autoFilterDateGrouping="1"/>
  </bookViews>
  <sheets>
    <sheet xmlns:r="http://schemas.openxmlformats.org/officeDocument/2006/relationships" name="Players &amp; Positions" sheetId="1" state="visible" r:id="rId1"/>
    <sheet xmlns:r="http://schemas.openxmlformats.org/officeDocument/2006/relationships" name="Play Calls" sheetId="2" state="visible" r:id="rId2"/>
    <sheet xmlns:r="http://schemas.openxmlformats.org/officeDocument/2006/relationships" name="Stats" sheetId="3" state="visible" r:id="rId3"/>
    <sheet xmlns:r="http://schemas.openxmlformats.org/officeDocument/2006/relationships" name="Game Summary" sheetId="4" state="visible" r:id="rId4"/>
    <sheet xmlns:r="http://schemas.openxmlformats.org/officeDocument/2006/relationships" name="Dropdown Lists" sheetId="5" state="hidden" r:id="rId5"/>
    <sheet xmlns:r="http://schemas.openxmlformats.org/officeDocument/2006/relationships" name="Play Diagrams" sheetId="6" state="visible" r:id="rId6"/>
    <sheet xmlns:r="http://schemas.openxmlformats.org/officeDocument/2006/relationships" name="Play Position Reference" sheetId="7" state="visible" r:id="rId7"/>
    <sheet xmlns:r="http://schemas.openxmlformats.org/officeDocument/2006/relationships" name="Game Plan - 30 Plays" sheetId="8" state="visible" r:id="rId8"/>
    <sheet xmlns:r="http://schemas.openxmlformats.org/officeDocument/2006/relationships" name="PlayViewer" sheetId="9" state="visible" r:id="rId9"/>
  </sheets>
  <definedNames>
    <definedName name="JumpTable" hidden="0" function="0" vbProcedure="0">'play viewer'!$h$2:$i$10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1"/>
      <b val="1"/>
      <color rgb="FFFFFFFF"/>
      <sz val="12"/>
    </font>
    <font>
      <name val="Cambria"/>
      <charset val="1"/>
      <family val="1"/>
      <b val="1"/>
      <sz val="11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b val="1"/>
      <sz val="11"/>
    </font>
    <font>
      <name val="Calibri"/>
      <charset val="1"/>
      <family val="2"/>
      <b val="1"/>
      <color rgb="FF0000FF"/>
      <sz val="12"/>
    </font>
    <font>
      <name val="Calibri"/>
      <charset val="1"/>
      <family val="2"/>
      <b val="1"/>
      <color rgb="FF1F4E78"/>
      <sz val="16"/>
    </font>
    <font>
      <name val="Calibri"/>
      <charset val="1"/>
      <family val="2"/>
      <b val="1"/>
      <color rgb="FF0000FF"/>
      <sz val="14"/>
    </font>
    <font>
      <name val="Calibri"/>
      <charset val="1"/>
      <family val="2"/>
      <color rgb="FF008000"/>
      <sz val="12"/>
    </font>
    <font>
      <name val="Calibri"/>
      <charset val="1"/>
      <family val="2"/>
      <b val="1"/>
      <sz val="12"/>
    </font>
    <font>
      <name val="Cambria"/>
      <charset val="1"/>
      <family val="1"/>
      <b val="1"/>
      <color rgb="FF1F4E79"/>
      <sz val="16"/>
    </font>
    <font>
      <name val="Cambria"/>
      <charset val="1"/>
      <family val="1"/>
      <i val="1"/>
      <color rgb="FF666666"/>
      <sz val="10"/>
    </font>
    <font>
      <name val="Cambria"/>
      <charset val="1"/>
      <family val="1"/>
      <b val="1"/>
      <sz val="12"/>
    </font>
    <font>
      <name val="Cambria"/>
      <charset val="1"/>
      <family val="1"/>
      <b val="1"/>
      <color rgb="FF1F4E79"/>
      <sz val="14"/>
    </font>
    <font>
      <name val="Cambria"/>
      <charset val="1"/>
      <family val="1"/>
      <b val="1"/>
      <color rgb="FFFFFFFF"/>
      <sz val="11"/>
    </font>
    <font>
      <name val="Cambria"/>
      <charset val="1"/>
      <family val="1"/>
      <i val="1"/>
      <color rgb="FF666666"/>
      <sz val="9"/>
    </font>
    <font>
      <name val="Cambria"/>
      <charset val="1"/>
      <family val="1"/>
      <color rgb="FF666666"/>
      <sz val="8"/>
    </font>
    <font>
      <name val="Cambria"/>
      <charset val="1"/>
      <family val="1"/>
      <b val="1"/>
      <color rgb="FFFFFFFF"/>
      <sz val="14"/>
    </font>
    <font>
      <name val="Cambria"/>
      <charset val="1"/>
      <family val="0"/>
      <i val="1"/>
      <color rgb="FF0066CC"/>
      <sz val="10"/>
    </font>
    <font>
      <name val="Cambria"/>
      <charset val="1"/>
      <family val="1"/>
      <i val="1"/>
      <sz val="10"/>
    </font>
    <font>
      <name val="Cambria"/>
      <charset val="1"/>
      <family val="1"/>
      <b val="1"/>
      <color rgb="FFFFFFFF"/>
      <sz val="10"/>
    </font>
    <font>
      <name val="Cambria"/>
      <charset val="1"/>
      <family val="1"/>
      <b val="1"/>
      <color rgb="FF1F4E79"/>
      <sz val="11"/>
    </font>
    <font>
      <name val="Cambria"/>
      <charset val="1"/>
      <family val="0"/>
      <color rgb="FF0563C1"/>
      <sz val="11"/>
      <u val="single"/>
    </font>
    <font>
      <name val="Cambria"/>
      <charset val="1"/>
      <family val="1"/>
      <b val="1"/>
      <color rgb="FFC00000"/>
      <sz val="11"/>
    </font>
    <font>
      <name val="Cambria"/>
      <charset val="1"/>
      <family val="1"/>
      <sz val="14"/>
    </font>
    <font>
      <name val="Cambria"/>
      <charset val="1"/>
      <family val="0"/>
      <b val="1"/>
      <sz val="12"/>
    </font>
    <font>
      <name val="Cambria"/>
      <charset val="1"/>
      <family val="1"/>
      <b val="1"/>
      <color rgb="FF006400"/>
      <sz val="11"/>
    </font>
    <font>
      <name val="Cambria"/>
      <charset val="1"/>
      <family val="1"/>
      <b val="1"/>
      <color rgb="FF8B0000"/>
      <sz val="11"/>
    </font>
    <font>
      <name val="Cambria"/>
      <charset val="1"/>
      <family val="1"/>
      <i val="1"/>
      <sz val="11"/>
    </font>
    <font>
      <name val="Cambria"/>
      <charset val="1"/>
      <family val="1"/>
      <b val="1"/>
      <sz val="14"/>
    </font>
    <font>
      <name val="Cambria"/>
      <charset val="1"/>
      <family val="1"/>
      <b val="1"/>
      <color rgb="FF006400"/>
      <sz val="14"/>
    </font>
    <font>
      <name val="Cambria"/>
      <charset val="1"/>
      <family val="1"/>
      <b val="1"/>
      <color rgb="FF8B0000"/>
      <sz val="14"/>
    </font>
    <font>
      <name val="Cambria"/>
      <charset val="1"/>
      <family val="1"/>
      <b val="1"/>
      <sz val="16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0000"/>
      <sz val="16"/>
    </font>
    <font>
      <name val="Cambria"/>
      <charset val="1"/>
      <family val="1"/>
      <b val="1"/>
      <sz val="10"/>
    </font>
    <font>
      <name val="Cambria"/>
      <charset val="1"/>
      <family val="1"/>
      <sz val="9"/>
    </font>
    <font>
      <name val="Cambria"/>
      <charset val="1"/>
      <family val="1"/>
      <b val="1"/>
      <color rgb="FF1F4E79"/>
      <sz val="12"/>
    </font>
    <font>
      <name val="Cambria"/>
      <charset val="1"/>
      <family val="0"/>
      <i val="1"/>
      <color rgb="FF0563C1"/>
      <sz val="9"/>
    </font>
    <font>
      <name val="Cambria"/>
      <charset val="1"/>
      <family val="1"/>
      <color rgb="FFC00000"/>
      <sz val="11"/>
    </font>
    <font>
      <name val="Cambria"/>
      <charset val="1"/>
      <family val="0"/>
      <b val="1"/>
      <color rgb="FFFFFFFF"/>
      <sz val="16"/>
    </font>
    <font>
      <name val="Cambria"/>
      <charset val="1"/>
      <family val="0"/>
      <b val="1"/>
      <color rgb="FF0563C1"/>
      <sz val="12"/>
      <u val="single"/>
    </font>
    <font>
      <name val="Cambria"/>
      <charset val="1"/>
      <family val="0"/>
      <b val="1"/>
      <sz val="14"/>
    </font>
    <font>
      <name val="Cambria"/>
      <charset val="1"/>
      <family val="0"/>
      <b val="1"/>
      <sz val="24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sz val="11"/>
    </font>
    <font>
      <name val="Cambria"/>
      <charset val="1"/>
      <family val="0"/>
      <i val="1"/>
      <sz val="11"/>
    </font>
    <font>
      <name val="Cambria"/>
      <charset val="1"/>
      <family val="0"/>
      <b val="1"/>
      <color rgb="FFFFFFFF"/>
      <sz val="14"/>
    </font>
    <font>
      <name val="Cambria"/>
      <charset val="1"/>
      <family val="0"/>
      <b val="1"/>
      <sz val="10"/>
    </font>
    <font>
      <name val="Cambria"/>
      <charset val="1"/>
      <family val="0"/>
      <b val="1"/>
      <color rgb="FFCC0000"/>
      <sz val="12"/>
    </font>
    <font>
      <name val="Cambria"/>
      <charset val="1"/>
      <family val="0"/>
      <b val="1"/>
      <color rgb="FF0563C1"/>
      <sz val="10"/>
    </font>
    <font>
      <name val="Cambria"/>
      <charset val="1"/>
      <family val="0"/>
      <i val="1"/>
      <sz val="12"/>
    </font>
    <font>
      <name val="Cambria"/>
      <charset val="1"/>
      <family val="0"/>
      <b val="1"/>
      <color rgb="FF006400"/>
      <sz val="12"/>
    </font>
  </fonts>
  <fills count="39">
    <fill>
      <patternFill/>
    </fill>
    <fill>
      <patternFill patternType="gray125"/>
    </fill>
    <fill>
      <patternFill patternType="solid">
        <fgColor rgb="FF4472C4"/>
        <bgColor rgb="FF2F5496"/>
      </patternFill>
    </fill>
    <fill>
      <patternFill patternType="solid">
        <fgColor rgb="FF1F4E78"/>
        <bgColor rgb="FF1F4E79"/>
      </patternFill>
    </fill>
    <fill>
      <patternFill patternType="solid">
        <fgColor rgb="FFFFFF00"/>
        <bgColor rgb="FFFFFFCC"/>
      </patternFill>
    </fill>
    <fill>
      <patternFill patternType="solid">
        <fgColor rgb="FF00B050"/>
        <bgColor rgb="FF009900"/>
      </patternFill>
    </fill>
    <fill>
      <patternFill patternType="solid">
        <fgColor rgb="FF00B0F0"/>
        <bgColor rgb="FF00B050"/>
      </patternFill>
    </fill>
    <fill>
      <patternFill patternType="solid">
        <fgColor rgb="FF2F5496"/>
        <bgColor rgb="FF1F4E79"/>
      </patternFill>
    </fill>
    <fill>
      <patternFill patternType="solid">
        <fgColor rgb="FFE2EFDA"/>
        <bgColor rgb="FFEDEDED"/>
      </patternFill>
    </fill>
    <fill>
      <patternFill patternType="solid">
        <fgColor rgb="FFD9E2F3"/>
        <bgColor rgb="FFD6DCE5"/>
      </patternFill>
    </fill>
    <fill>
      <patternFill patternType="solid">
        <fgColor rgb="FF1F4E79"/>
        <bgColor rgb="FF1F4E78"/>
      </patternFill>
    </fill>
    <fill>
      <patternFill patternType="solid">
        <fgColor rgb="FF7030A0"/>
        <bgColor rgb="FF6600CC"/>
      </patternFill>
    </fill>
    <fill>
      <patternFill patternType="solid">
        <fgColor rgb="FFD6DCE5"/>
        <bgColor rgb="FFD6DCE4"/>
      </patternFill>
    </fill>
    <fill>
      <patternFill patternType="solid">
        <fgColor rgb="FFD6DCE4"/>
        <bgColor rgb="FFD6DCE5"/>
      </patternFill>
    </fill>
    <fill>
      <patternFill patternType="solid">
        <fgColor rgb="FFDAEEF3"/>
        <bgColor rgb="FFDDEBF7"/>
      </patternFill>
    </fill>
    <fill>
      <patternFill patternType="solid">
        <fgColor rgb="FFC6EFCE"/>
        <bgColor rgb="FFCCFFCC"/>
      </patternFill>
    </fill>
    <fill>
      <patternFill patternType="solid">
        <fgColor rgb="FFFFC7CE"/>
        <bgColor rgb="FFFFCCCC"/>
      </patternFill>
    </fill>
    <fill>
      <patternFill patternType="solid">
        <fgColor rgb="FFFFF2CC"/>
        <bgColor rgb="FFFFEECC"/>
      </patternFill>
    </fill>
    <fill>
      <patternFill patternType="solid">
        <fgColor rgb="FFFCE4D6"/>
        <bgColor rgb="FFFFE0CC"/>
      </patternFill>
    </fill>
    <fill>
      <patternFill patternType="solid">
        <fgColor rgb="FFFFCCCC"/>
        <bgColor rgb="FFFFC7CE"/>
      </patternFill>
    </fill>
    <fill>
      <patternFill patternType="solid">
        <fgColor rgb="FFE4DFEC"/>
        <bgColor rgb="FFD9E2F3"/>
      </patternFill>
    </fill>
    <fill>
      <patternFill patternType="solid">
        <fgColor rgb="FFC65911"/>
        <bgColor rgb="FFFF6600"/>
      </patternFill>
    </fill>
    <fill>
      <patternFill patternType="solid">
        <fgColor rgb="FF375623"/>
        <bgColor rgb="FF333300"/>
      </patternFill>
    </fill>
    <fill>
      <patternFill patternType="solid">
        <fgColor rgb="FFDDEBF7"/>
        <bgColor rgb="FFDAEEF3"/>
      </patternFill>
    </fill>
    <fill>
      <patternFill patternType="solid">
        <fgColor rgb="FF5B9BD5"/>
        <bgColor rgb="FF4472C4"/>
      </patternFill>
    </fill>
    <fill>
      <patternFill patternType="solid">
        <fgColor rgb="FF833C0C"/>
        <bgColor rgb="FFC65911"/>
      </patternFill>
    </fill>
    <fill>
      <patternFill patternType="solid">
        <fgColor rgb="FFEDEDED"/>
        <bgColor rgb="FFE2EFDA"/>
      </patternFill>
    </fill>
    <fill>
      <patternFill patternType="solid">
        <fgColor rgb="FFFF6600"/>
        <bgColor rgb="FFC65911"/>
      </patternFill>
    </fill>
    <fill>
      <patternFill patternType="solid">
        <fgColor rgb="FF0066CC"/>
        <bgColor rgb="FF0563C1"/>
      </patternFill>
    </fill>
    <fill>
      <patternFill patternType="solid">
        <fgColor rgb="FF009900"/>
        <bgColor rgb="FF008000"/>
      </patternFill>
    </fill>
    <fill>
      <patternFill patternType="solid">
        <fgColor rgb="FFCC0000"/>
        <bgColor rgb="FFC00000"/>
      </patternFill>
    </fill>
    <fill>
      <patternFill patternType="solid">
        <fgColor rgb="FF6600CC"/>
        <bgColor rgb="FF660066"/>
      </patternFill>
    </fill>
    <fill>
      <patternFill patternType="solid">
        <fgColor rgb="FFCC9900"/>
        <bgColor rgb="FFFF6600"/>
      </patternFill>
    </fill>
    <fill>
      <patternFill patternType="solid">
        <fgColor rgb="FFFFE0CC"/>
        <bgColor rgb="FFFCE4D6"/>
      </patternFill>
    </fill>
    <fill>
      <patternFill patternType="solid">
        <fgColor rgb="FFCCE0FF"/>
        <bgColor rgb="FFD9E2F3"/>
      </patternFill>
    </fill>
    <fill>
      <patternFill patternType="solid">
        <fgColor rgb="FFCCFFCC"/>
        <bgColor rgb="FFC6EFCE"/>
      </patternFill>
    </fill>
    <fill>
      <patternFill patternType="solid">
        <fgColor rgb="FFE0CCFF"/>
        <bgColor rgb="FFD6DCE5"/>
      </patternFill>
    </fill>
    <fill>
      <patternFill patternType="solid">
        <fgColor rgb="FFFFEECC"/>
        <bgColor rgb="FFFFF2CC"/>
      </patternFill>
    </fill>
    <fill>
      <patternFill patternType="solid">
        <fgColor rgb="FFFFFFCC"/>
        <bgColor rgb="FFFFF2CC"/>
      </patternFill>
    </fill>
  </fills>
  <borders count="1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CCCCCC"/>
      </bottom>
      <diagonal/>
    </border>
    <border>
      <left style="thick"/>
      <right style="thick"/>
      <top style="thick"/>
      <bottom style="thick"/>
      <diagonal/>
    </border>
    <border>
      <left style="medium"/>
      <right style="medium"/>
      <top style="medium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  <border>
      <left style="thick"/>
      <right/>
      <top/>
      <bottom/>
      <diagonal/>
    </border>
    <border>
      <left/>
      <right style="thick"/>
      <top/>
      <bottom/>
      <diagonal/>
    </border>
    <border>
      <left style="thick"/>
      <right/>
      <top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center" vertical="bottom"/>
    </xf>
    <xf numFmtId="0" fontId="0" fillId="5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center" vertical="bottom"/>
    </xf>
    <xf numFmtId="0" fontId="0" fillId="6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7" borderId="1" applyAlignment="1" pivotButton="0" quotePrefix="0" xfId="0">
      <alignment horizontal="center" vertical="bottom"/>
    </xf>
    <xf numFmtId="0" fontId="0" fillId="8" borderId="1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general" vertical="bottom"/>
    </xf>
    <xf numFmtId="0" fontId="1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center" vertical="bottom" wrapText="1"/>
    </xf>
    <xf numFmtId="0" fontId="15" fillId="0" borderId="0" applyAlignment="1" pivotButton="0" quotePrefix="0" xfId="0">
      <alignment horizontal="general" vertical="bottom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20" fillId="1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center" vertical="bottom"/>
    </xf>
    <xf numFmtId="0" fontId="23" fillId="10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/>
    </xf>
    <xf numFmtId="0" fontId="17" fillId="11" borderId="1" applyAlignment="1" applyProtection="1" pivotButton="0" quotePrefix="0" xfId="0">
      <alignment horizontal="center" vertical="center"/>
      <protection locked="0" hidden="0"/>
    </xf>
    <xf numFmtId="0" fontId="17" fillId="7" borderId="0" applyAlignment="1" pivotButton="0" quotePrefix="0" xfId="0">
      <alignment horizontal="center" vertical="bottom"/>
    </xf>
    <xf numFmtId="0" fontId="24" fillId="12" borderId="0" applyAlignment="1" pivotButton="0" quotePrefix="0" xfId="0">
      <alignment horizontal="general" vertical="bottom"/>
    </xf>
    <xf numFmtId="0" fontId="5" fillId="13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26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14" borderId="1" applyAlignment="1" pivotButton="0" quotePrefix="0" xfId="0">
      <alignment horizontal="left" vertical="center" wrapText="1"/>
    </xf>
    <xf numFmtId="0" fontId="27" fillId="0" borderId="1" applyAlignment="1" applyProtection="1" pivotButton="0" quotePrefix="0" xfId="0">
      <alignment horizontal="center" vertical="center"/>
      <protection locked="0" hidden="0"/>
    </xf>
    <xf numFmtId="0" fontId="28" fillId="0" borderId="1" applyAlignment="1" applyProtection="1" pivotButton="0" quotePrefix="0" xfId="0">
      <alignment horizontal="center" vertical="center"/>
      <protection locked="0" hidden="0"/>
    </xf>
    <xf numFmtId="0" fontId="0" fillId="15" borderId="1" applyAlignment="1" pivotButton="0" quotePrefix="0" xfId="0">
      <alignment horizontal="center" vertical="bottom"/>
    </xf>
    <xf numFmtId="0" fontId="0" fillId="16" borderId="1" applyAlignment="1" pivotButton="0" quotePrefix="0" xfId="0">
      <alignment horizontal="center" vertical="bottom"/>
    </xf>
    <xf numFmtId="9" fontId="0" fillId="0" borderId="1" applyAlignment="1" pivotButton="0" quotePrefix="0" xfId="0">
      <alignment horizontal="center" vertical="bottom"/>
    </xf>
    <xf numFmtId="0" fontId="0" fillId="8" borderId="1" applyAlignment="1" pivotButton="0" quotePrefix="0" xfId="0">
      <alignment horizontal="left" vertical="center" wrapText="1"/>
    </xf>
    <xf numFmtId="0" fontId="26" fillId="17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left" vertical="center" wrapText="1"/>
    </xf>
    <xf numFmtId="0" fontId="0" fillId="19" borderId="1" applyAlignment="1" pivotButton="0" quotePrefix="0" xfId="0">
      <alignment horizontal="left" vertical="center" wrapText="1"/>
    </xf>
    <xf numFmtId="0" fontId="0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right" vertical="bottom"/>
    </xf>
    <xf numFmtId="0" fontId="15" fillId="17" borderId="1" applyAlignment="1" applyProtection="1" pivotButton="0" quotePrefix="0" xfId="0">
      <alignment horizontal="center" vertical="bottom"/>
      <protection locked="0" hidden="0"/>
    </xf>
    <xf numFmtId="0" fontId="15" fillId="17" borderId="1" applyAlignment="1" applyProtection="1" pivotButton="0" quotePrefix="0" xfId="0">
      <alignment horizontal="general" vertical="bottom"/>
      <protection locked="0" hidden="0"/>
    </xf>
    <xf numFmtId="0" fontId="17" fillId="22" borderId="0" applyAlignment="1" pivotButton="0" quotePrefix="0" xfId="0">
      <alignment horizontal="center" vertical="bottom"/>
    </xf>
    <xf numFmtId="0" fontId="29" fillId="0" borderId="0" applyAlignment="1" pivotButton="0" quotePrefix="0" xfId="0">
      <alignment horizontal="general" vertical="bottom"/>
    </xf>
    <xf numFmtId="0" fontId="5" fillId="15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5" fillId="16" borderId="0" applyAlignment="1" pivotButton="0" quotePrefix="0" xfId="0">
      <alignment horizontal="general" vertical="bottom"/>
    </xf>
    <xf numFmtId="0" fontId="5" fillId="23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0" fillId="18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0" fillId="19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0" fontId="17" fillId="24" borderId="0" applyAlignment="1" pivotButton="0" quotePrefix="0" xfId="0">
      <alignment horizontal="center" vertical="bottom"/>
    </xf>
    <xf numFmtId="0" fontId="32" fillId="0" borderId="0" applyAlignment="1" pivotButton="0" quotePrefix="0" xfId="0">
      <alignment horizontal="center" vertical="bottom"/>
    </xf>
    <xf numFmtId="0" fontId="33" fillId="0" borderId="0" applyAlignment="1" pivotButton="0" quotePrefix="0" xfId="0">
      <alignment horizontal="center" vertical="bottom"/>
    </xf>
    <xf numFmtId="0" fontId="34" fillId="0" borderId="0" applyAlignment="1" pivotButton="0" quotePrefix="0" xfId="0">
      <alignment horizontal="center" vertical="bottom"/>
    </xf>
    <xf numFmtId="9" fontId="35" fillId="0" borderId="0" applyAlignment="1" pivotButton="0" quotePrefix="0" xfId="0">
      <alignment horizontal="center" vertical="bottom"/>
    </xf>
    <xf numFmtId="0" fontId="35" fillId="0" borderId="0" applyAlignment="1" pivotButton="0" quotePrefix="0" xfId="0">
      <alignment horizontal="center" vertical="bottom"/>
    </xf>
    <xf numFmtId="0" fontId="36" fillId="0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center" vertical="bottom"/>
    </xf>
    <xf numFmtId="0" fontId="4" fillId="25" borderId="3" applyAlignment="1" pivotButton="0" quotePrefix="0" xfId="0">
      <alignment horizontal="center" vertical="bottom"/>
    </xf>
    <xf numFmtId="0" fontId="5" fillId="17" borderId="3" applyAlignment="1" pivotButton="0" quotePrefix="0" xfId="0">
      <alignment horizontal="center" vertical="center" wrapText="1"/>
    </xf>
    <xf numFmtId="0" fontId="38" fillId="26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center" vertical="bottom"/>
    </xf>
    <xf numFmtId="0" fontId="0" fillId="18" borderId="0" applyAlignment="1" pivotButton="0" quotePrefix="0" xfId="0">
      <alignment horizontal="center" vertical="bottom"/>
    </xf>
    <xf numFmtId="0" fontId="0" fillId="8" borderId="0" applyAlignment="1" pivotButton="0" quotePrefix="0" xfId="0">
      <alignment horizontal="center" vertical="bottom"/>
    </xf>
    <xf numFmtId="0" fontId="0" fillId="19" borderId="0" applyAlignment="1" pivotButton="0" quotePrefix="0" xfId="0">
      <alignment horizontal="center" vertical="bottom"/>
    </xf>
    <xf numFmtId="0" fontId="0" fillId="20" borderId="0" applyAlignment="1" pivotButton="0" quotePrefix="0" xfId="0">
      <alignment horizontal="center" vertical="bottom"/>
    </xf>
    <xf numFmtId="0" fontId="43" fillId="10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right" vertical="center"/>
    </xf>
    <xf numFmtId="0" fontId="46" fillId="4" borderId="4" applyAlignment="1" pivotButton="0" quotePrefix="0" xfId="0">
      <alignment horizontal="center" vertical="center"/>
    </xf>
    <xf numFmtId="0" fontId="47" fillId="22" borderId="0" applyAlignment="1" pivotButton="0" quotePrefix="0" xfId="0">
      <alignment horizontal="center" vertical="bottom"/>
    </xf>
    <xf numFmtId="0" fontId="48" fillId="0" borderId="0" applyAlignment="1" pivotButton="0" quotePrefix="0" xfId="0">
      <alignment horizontal="center" vertical="bottom"/>
    </xf>
    <xf numFmtId="0" fontId="48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right" vertical="bottom"/>
    </xf>
    <xf numFmtId="0" fontId="45" fillId="0" borderId="0" applyAlignment="1" pivotButton="0" quotePrefix="0" xfId="0">
      <alignment horizontal="general" vertical="bottom"/>
    </xf>
    <xf numFmtId="0" fontId="49" fillId="0" borderId="0" applyAlignment="1" pivotButton="0" quotePrefix="0" xfId="0">
      <alignment horizontal="general" vertical="bottom"/>
    </xf>
    <xf numFmtId="0" fontId="50" fillId="27" borderId="4" applyAlignment="1" pivotButton="0" quotePrefix="0" xfId="0">
      <alignment horizontal="center" vertical="center"/>
    </xf>
    <xf numFmtId="0" fontId="50" fillId="28" borderId="4" applyAlignment="1" pivotButton="0" quotePrefix="0" xfId="0">
      <alignment horizontal="center" vertical="center"/>
    </xf>
    <xf numFmtId="0" fontId="50" fillId="29" borderId="4" applyAlignment="1" pivotButton="0" quotePrefix="0" xfId="0">
      <alignment horizontal="center" vertical="center"/>
    </xf>
    <xf numFmtId="0" fontId="50" fillId="30" borderId="4" applyAlignment="1" pivotButton="0" quotePrefix="0" xfId="0">
      <alignment horizontal="center" vertical="center"/>
    </xf>
    <xf numFmtId="0" fontId="50" fillId="31" borderId="4" applyAlignment="1" pivotButton="0" quotePrefix="0" xfId="0">
      <alignment horizontal="center" vertical="center"/>
    </xf>
    <xf numFmtId="0" fontId="50" fillId="32" borderId="4" applyAlignment="1" pivotButton="0" quotePrefix="0" xfId="0">
      <alignment horizontal="center" vertical="center"/>
    </xf>
    <xf numFmtId="0" fontId="28" fillId="33" borderId="4" applyAlignment="1" pivotButton="0" quotePrefix="0" xfId="0">
      <alignment horizontal="center" vertical="center"/>
    </xf>
    <xf numFmtId="0" fontId="28" fillId="34" borderId="4" applyAlignment="1" pivotButton="0" quotePrefix="0" xfId="0">
      <alignment horizontal="center" vertical="center"/>
    </xf>
    <xf numFmtId="0" fontId="28" fillId="35" borderId="4" applyAlignment="1" pivotButton="0" quotePrefix="0" xfId="0">
      <alignment horizontal="center" vertical="center"/>
    </xf>
    <xf numFmtId="0" fontId="28" fillId="19" borderId="4" applyAlignment="1" pivotButton="0" quotePrefix="0" xfId="0">
      <alignment horizontal="center" vertical="center"/>
    </xf>
    <xf numFmtId="0" fontId="28" fillId="36" borderId="4" applyAlignment="1" pivotButton="0" quotePrefix="0" xfId="0">
      <alignment horizontal="center" vertical="center"/>
    </xf>
    <xf numFmtId="0" fontId="28" fillId="37" borderId="4" applyAlignment="1" pivotButton="0" quotePrefix="0" xfId="0">
      <alignment horizontal="center" vertical="center"/>
    </xf>
    <xf numFmtId="0" fontId="51" fillId="0" borderId="0" applyAlignment="1" pivotButton="0" quotePrefix="0" xfId="0">
      <alignment horizontal="right" vertical="bottom"/>
    </xf>
    <xf numFmtId="0" fontId="52" fillId="19" borderId="1" applyAlignment="1" pivotButton="0" quotePrefix="0" xfId="0">
      <alignment horizontal="general" vertical="bottom"/>
    </xf>
    <xf numFmtId="0" fontId="28" fillId="38" borderId="1" applyAlignment="1" pivotButton="0" quotePrefix="0" xfId="0">
      <alignment horizontal="general" vertical="bottom"/>
    </xf>
    <xf numFmtId="0" fontId="53" fillId="14" borderId="0" applyAlignment="1" pivotButton="0" quotePrefix="0" xfId="0">
      <alignment horizontal="left" vertical="bottom"/>
    </xf>
    <xf numFmtId="0" fontId="25" fillId="0" borderId="0" applyAlignment="1" pivotButton="0" quotePrefix="0" xfId="0">
      <alignment horizontal="general" vertical="bottom"/>
    </xf>
    <xf numFmtId="0" fontId="43" fillId="7" borderId="0" applyAlignment="1" pivotButton="0" quotePrefix="0" xfId="0">
      <alignment horizontal="center" vertical="center"/>
    </xf>
    <xf numFmtId="0" fontId="54" fillId="0" borderId="0" applyAlignment="1" pivotButton="0" quotePrefix="0" xfId="0">
      <alignment horizontal="center" vertical="bottom"/>
    </xf>
    <xf numFmtId="0" fontId="5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center" vertical="bottom"/>
    </xf>
    <xf numFmtId="0" fontId="0" fillId="5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center" vertical="bottom"/>
    </xf>
    <xf numFmtId="0" fontId="0" fillId="6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7" borderId="1" applyAlignment="1" pivotButton="0" quotePrefix="0" xfId="0">
      <alignment horizontal="center" vertical="bottom"/>
    </xf>
    <xf numFmtId="0" fontId="0" fillId="8" borderId="1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general" vertical="bottom"/>
    </xf>
    <xf numFmtId="0" fontId="1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center" vertical="bottom" wrapText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20" fillId="1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center" vertical="bottom"/>
    </xf>
    <xf numFmtId="0" fontId="23" fillId="10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/>
    </xf>
    <xf numFmtId="0" fontId="17" fillId="11" borderId="1" applyAlignment="1" applyProtection="1" pivotButton="0" quotePrefix="0" xfId="0">
      <alignment horizontal="center" vertical="center"/>
      <protection locked="0" hidden="0"/>
    </xf>
    <xf numFmtId="0" fontId="17" fillId="7" borderId="0" applyAlignment="1" pivotButton="0" quotePrefix="0" xfId="0">
      <alignment horizontal="center" vertical="bottom"/>
    </xf>
    <xf numFmtId="0" fontId="24" fillId="12" borderId="0" applyAlignment="1" pivotButton="0" quotePrefix="0" xfId="0">
      <alignment horizontal="general" vertical="bottom"/>
    </xf>
    <xf numFmtId="0" fontId="5" fillId="13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26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14" borderId="1" applyAlignment="1" pivotButton="0" quotePrefix="0" xfId="0">
      <alignment horizontal="left" vertical="center" wrapText="1"/>
    </xf>
    <xf numFmtId="0" fontId="27" fillId="0" borderId="1" applyAlignment="1" applyProtection="1" pivotButton="0" quotePrefix="0" xfId="0">
      <alignment horizontal="center" vertical="center"/>
      <protection locked="0" hidden="0"/>
    </xf>
    <xf numFmtId="0" fontId="28" fillId="0" borderId="1" applyAlignment="1" applyProtection="1" pivotButton="0" quotePrefix="0" xfId="0">
      <alignment horizontal="center" vertical="center"/>
      <protection locked="0" hidden="0"/>
    </xf>
    <xf numFmtId="0" fontId="0" fillId="15" borderId="1" applyAlignment="1" pivotButton="0" quotePrefix="0" xfId="0">
      <alignment horizontal="center" vertical="bottom"/>
    </xf>
    <xf numFmtId="0" fontId="0" fillId="16" borderId="1" applyAlignment="1" pivotButton="0" quotePrefix="0" xfId="0">
      <alignment horizontal="center" vertical="bottom"/>
    </xf>
    <xf numFmtId="9" fontId="0" fillId="0" borderId="1" applyAlignment="1" pivotButton="0" quotePrefix="0" xfId="0">
      <alignment horizontal="center" vertical="bottom"/>
    </xf>
    <xf numFmtId="0" fontId="0" fillId="8" borderId="1" applyAlignment="1" pivotButton="0" quotePrefix="0" xfId="0">
      <alignment horizontal="left" vertical="center" wrapText="1"/>
    </xf>
    <xf numFmtId="0" fontId="26" fillId="17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left" vertical="center" wrapText="1"/>
    </xf>
    <xf numFmtId="0" fontId="0" fillId="19" borderId="1" applyAlignment="1" pivotButton="0" quotePrefix="0" xfId="0">
      <alignment horizontal="left" vertical="center" wrapText="1"/>
    </xf>
    <xf numFmtId="0" fontId="0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right" vertical="bottom"/>
    </xf>
    <xf numFmtId="0" fontId="15" fillId="17" borderId="1" applyAlignment="1" applyProtection="1" pivotButton="0" quotePrefix="0" xfId="0">
      <alignment horizontal="center" vertical="bottom"/>
      <protection locked="0" hidden="0"/>
    </xf>
    <xf numFmtId="0" fontId="15" fillId="17" borderId="1" applyAlignment="1" applyProtection="1" pivotButton="0" quotePrefix="0" xfId="0">
      <alignment horizontal="general" vertical="bottom"/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7" fillId="22" borderId="0" applyAlignment="1" pivotButton="0" quotePrefix="0" xfId="0">
      <alignment horizontal="center" vertical="bottom"/>
    </xf>
    <xf numFmtId="0" fontId="29" fillId="0" borderId="0" applyAlignment="1" pivotButton="0" quotePrefix="0" xfId="0">
      <alignment horizontal="general" vertical="bottom"/>
    </xf>
    <xf numFmtId="0" fontId="5" fillId="15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5" fillId="16" borderId="0" applyAlignment="1" pivotButton="0" quotePrefix="0" xfId="0">
      <alignment horizontal="general" vertical="bottom"/>
    </xf>
    <xf numFmtId="0" fontId="5" fillId="23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0" fillId="18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0" fillId="19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0" fontId="17" fillId="24" borderId="0" applyAlignment="1" pivotButton="0" quotePrefix="0" xfId="0">
      <alignment horizontal="center" vertical="bottom"/>
    </xf>
    <xf numFmtId="0" fontId="32" fillId="0" borderId="0" applyAlignment="1" pivotButton="0" quotePrefix="0" xfId="0">
      <alignment horizontal="center" vertical="bottom"/>
    </xf>
    <xf numFmtId="0" fontId="33" fillId="0" borderId="0" applyAlignment="1" pivotButton="0" quotePrefix="0" xfId="0">
      <alignment horizontal="center" vertical="bottom"/>
    </xf>
    <xf numFmtId="0" fontId="34" fillId="0" borderId="0" applyAlignment="1" pivotButton="0" quotePrefix="0" xfId="0">
      <alignment horizontal="center" vertical="bottom"/>
    </xf>
    <xf numFmtId="9" fontId="35" fillId="0" borderId="0" applyAlignment="1" pivotButton="0" quotePrefix="0" xfId="0">
      <alignment horizontal="center" vertical="bottom"/>
    </xf>
    <xf numFmtId="0" fontId="35" fillId="0" borderId="0" applyAlignment="1" pivotButton="0" quotePrefix="0" xfId="0">
      <alignment horizontal="center" vertical="bottom"/>
    </xf>
    <xf numFmtId="0" fontId="36" fillId="0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center" vertical="bottom"/>
    </xf>
    <xf numFmtId="0" fontId="4" fillId="25" borderId="3" applyAlignment="1" pivotButton="0" quotePrefix="0" xfId="0">
      <alignment horizontal="center" vertical="bottom"/>
    </xf>
    <xf numFmtId="0" fontId="0" fillId="0" borderId="11" pivotButton="0" quotePrefix="0" xfId="0"/>
    <xf numFmtId="0" fontId="0" fillId="0" borderId="12" pivotButton="0" quotePrefix="0" xfId="0"/>
    <xf numFmtId="0" fontId="5" fillId="17" borderId="3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38" fillId="26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center" vertical="bottom"/>
    </xf>
    <xf numFmtId="0" fontId="0" fillId="18" borderId="0" applyAlignment="1" pivotButton="0" quotePrefix="0" xfId="0">
      <alignment horizontal="center" vertical="bottom"/>
    </xf>
    <xf numFmtId="0" fontId="0" fillId="8" borderId="0" applyAlignment="1" pivotButton="0" quotePrefix="0" xfId="0">
      <alignment horizontal="center" vertical="bottom"/>
    </xf>
    <xf numFmtId="0" fontId="0" fillId="19" borderId="0" applyAlignment="1" pivotButton="0" quotePrefix="0" xfId="0">
      <alignment horizontal="center" vertical="bottom"/>
    </xf>
    <xf numFmtId="0" fontId="0" fillId="20" borderId="0" applyAlignment="1" pivotButton="0" quotePrefix="0" xfId="0">
      <alignment horizontal="center" vertical="bottom"/>
    </xf>
    <xf numFmtId="0" fontId="43" fillId="10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right" vertical="center"/>
    </xf>
    <xf numFmtId="0" fontId="46" fillId="4" borderId="4" applyAlignment="1" pivotButton="0" quotePrefix="0" xfId="0">
      <alignment horizontal="center" vertical="center"/>
    </xf>
    <xf numFmtId="0" fontId="47" fillId="22" borderId="0" applyAlignment="1" pivotButton="0" quotePrefix="0" xfId="0">
      <alignment horizontal="center" vertical="bottom"/>
    </xf>
    <xf numFmtId="0" fontId="48" fillId="0" borderId="0" applyAlignment="1" pivotButton="0" quotePrefix="0" xfId="0">
      <alignment horizontal="center" vertical="bottom"/>
    </xf>
    <xf numFmtId="0" fontId="48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right" vertical="bottom"/>
    </xf>
    <xf numFmtId="0" fontId="45" fillId="0" borderId="0" applyAlignment="1" pivotButton="0" quotePrefix="0" xfId="0">
      <alignment horizontal="general" vertical="bottom"/>
    </xf>
    <xf numFmtId="0" fontId="49" fillId="0" borderId="0" applyAlignment="1" pivotButton="0" quotePrefix="0" xfId="0">
      <alignment horizontal="general" vertical="bottom"/>
    </xf>
    <xf numFmtId="0" fontId="50" fillId="27" borderId="4" applyAlignment="1" pivotButton="0" quotePrefix="0" xfId="0">
      <alignment horizontal="center" vertical="center"/>
    </xf>
    <xf numFmtId="0" fontId="50" fillId="28" borderId="4" applyAlignment="1" pivotButton="0" quotePrefix="0" xfId="0">
      <alignment horizontal="center" vertical="center"/>
    </xf>
    <xf numFmtId="0" fontId="50" fillId="29" borderId="4" applyAlignment="1" pivotButton="0" quotePrefix="0" xfId="0">
      <alignment horizontal="center" vertical="center"/>
    </xf>
    <xf numFmtId="0" fontId="50" fillId="30" borderId="4" applyAlignment="1" pivotButton="0" quotePrefix="0" xfId="0">
      <alignment horizontal="center" vertical="center"/>
    </xf>
    <xf numFmtId="0" fontId="50" fillId="31" borderId="4" applyAlignment="1" pivotButton="0" quotePrefix="0" xfId="0">
      <alignment horizontal="center" vertical="center"/>
    </xf>
    <xf numFmtId="0" fontId="50" fillId="32" borderId="4" applyAlignment="1" pivotButton="0" quotePrefix="0" xfId="0">
      <alignment horizontal="center" vertical="center"/>
    </xf>
    <xf numFmtId="0" fontId="28" fillId="33" borderId="4" applyAlignment="1" pivotButton="0" quotePrefix="0" xfId="0">
      <alignment horizontal="center" vertical="center"/>
    </xf>
    <xf numFmtId="0" fontId="28" fillId="34" borderId="4" applyAlignment="1" pivotButton="0" quotePrefix="0" xfId="0">
      <alignment horizontal="center" vertical="center"/>
    </xf>
    <xf numFmtId="0" fontId="28" fillId="35" borderId="4" applyAlignment="1" pivotButton="0" quotePrefix="0" xfId="0">
      <alignment horizontal="center" vertical="center"/>
    </xf>
    <xf numFmtId="0" fontId="28" fillId="19" borderId="4" applyAlignment="1" pivotButton="0" quotePrefix="0" xfId="0">
      <alignment horizontal="center" vertical="center"/>
    </xf>
    <xf numFmtId="0" fontId="28" fillId="36" borderId="4" applyAlignment="1" pivotButton="0" quotePrefix="0" xfId="0">
      <alignment horizontal="center" vertical="center"/>
    </xf>
    <xf numFmtId="0" fontId="28" fillId="37" borderId="4" applyAlignment="1" pivotButton="0" quotePrefix="0" xfId="0">
      <alignment horizontal="center" vertical="center"/>
    </xf>
    <xf numFmtId="0" fontId="51" fillId="0" borderId="0" applyAlignment="1" pivotButton="0" quotePrefix="0" xfId="0">
      <alignment horizontal="right" vertical="bottom"/>
    </xf>
    <xf numFmtId="0" fontId="52" fillId="19" borderId="1" applyAlignment="1" pivotButton="0" quotePrefix="0" xfId="0">
      <alignment horizontal="general" vertical="bottom"/>
    </xf>
    <xf numFmtId="0" fontId="0" fillId="0" borderId="8" pivotButton="0" quotePrefix="0" xfId="0"/>
    <xf numFmtId="0" fontId="28" fillId="38" borderId="1" applyAlignment="1" pivotButton="0" quotePrefix="0" xfId="0">
      <alignment horizontal="general" vertical="bottom"/>
    </xf>
    <xf numFmtId="0" fontId="53" fillId="14" borderId="0" applyAlignment="1" pivotButton="0" quotePrefix="0" xfId="0">
      <alignment horizontal="left" vertical="bottom"/>
    </xf>
    <xf numFmtId="0" fontId="25" fillId="0" borderId="0" applyAlignment="1" pivotButton="0" quotePrefix="0" xfId="0">
      <alignment horizontal="general" vertical="bottom"/>
    </xf>
    <xf numFmtId="0" fontId="43" fillId="7" borderId="0" applyAlignment="1" pivotButton="0" quotePrefix="0" xfId="0">
      <alignment horizontal="center" vertical="center"/>
    </xf>
    <xf numFmtId="0" fontId="54" fillId="0" borderId="0" applyAlignment="1" pivotButton="0" quotePrefix="0" xfId="0">
      <alignment horizontal="center" vertical="bottom"/>
    </xf>
    <xf numFmtId="0" fontId="55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92D050"/>
        </patternFill>
      </fill>
    </dxf>
    <dxf>
      <fill>
        <patternFill>
          <bgColor rgb="FFFF6B6B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E4DFEC"/>
      <rgbColor rgb="FF0000FF"/>
      <rgbColor rgb="FFFFFF00"/>
      <rgbColor rgb="FFFCE4D6"/>
      <rgbColor rgb="FFD9E2F3"/>
      <rgbColor rgb="FF8B0000"/>
      <rgbColor rgb="FF008000"/>
      <rgbColor rgb="FF000080"/>
      <rgbColor rgb="FF009900"/>
      <rgbColor rgb="FF6600CC"/>
      <rgbColor rgb="FF0563C1"/>
      <rgbColor rgb="FFCCCCCC"/>
      <rgbColor rgb="FFD6DCE5"/>
      <rgbColor rgb="FF5B9BD5"/>
      <rgbColor rgb="FF7030A0"/>
      <rgbColor rgb="FFFFFFCC"/>
      <rgbColor rgb="FFDAEEF3"/>
      <rgbColor rgb="FF660066"/>
      <rgbColor rgb="FFFF6B6B"/>
      <rgbColor rgb="FF0066CC"/>
      <rgbColor rgb="FFE0CCFF"/>
      <rgbColor rgb="FF000080"/>
      <rgbColor rgb="FFEDEDED"/>
      <rgbColor rgb="FFFFEECC"/>
      <rgbColor rgb="FFE2EFDA"/>
      <rgbColor rgb="FFCC0000"/>
      <rgbColor rgb="FFC00000"/>
      <rgbColor rgb="FF1F4E79"/>
      <rgbColor rgb="FF0000FF"/>
      <rgbColor rgb="FF00B0F0"/>
      <rgbColor rgb="FFDDEBF7"/>
      <rgbColor rgb="FFCCFFCC"/>
      <rgbColor rgb="FFFFF2CC"/>
      <rgbColor rgb="FFCCE0FF"/>
      <rgbColor rgb="FFFFC7CE"/>
      <rgbColor rgb="FFD9D9D9"/>
      <rgbColor rgb="FFFFCCCC"/>
      <rgbColor rgb="FF4472C4"/>
      <rgbColor rgb="FFC6EFCE"/>
      <rgbColor rgb="FF92D050"/>
      <rgbColor rgb="FFFFE0CC"/>
      <rgbColor rgb="FFCC9900"/>
      <rgbColor rgb="FFFF6600"/>
      <rgbColor rgb="FF666666"/>
      <rgbColor rgb="FFD6DCE4"/>
      <rgbColor rgb="FF1F4E78"/>
      <rgbColor rgb="FF00B050"/>
      <rgbColor rgb="FF006400"/>
      <rgbColor rgb="FF333300"/>
      <rgbColor rgb="FF833C0C"/>
      <rgbColor rgb="FFC65911"/>
      <rgbColor rgb="FF2F5496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_rels/drawing2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Relationship Type="http://schemas.openxmlformats.org/officeDocument/2006/relationships/image" Target="/xl/media/image14.png" Id="rId5"/><Relationship Type="http://schemas.openxmlformats.org/officeDocument/2006/relationships/image" Target="/xl/media/image15.png" Id="rId6"/><Relationship Type="http://schemas.openxmlformats.org/officeDocument/2006/relationships/image" Target="/xl/media/image16.png" Id="rId7"/><Relationship Type="http://schemas.openxmlformats.org/officeDocument/2006/relationships/image" Target="/xl/media/image17.png" Id="rId8"/><Relationship Type="http://schemas.openxmlformats.org/officeDocument/2006/relationships/image" Target="/xl/media/image18.png" Id="rId9"/><Relationship Type="http://schemas.openxmlformats.org/officeDocument/2006/relationships/image" Target="/xl/media/image19.png" Id="rId10"/><Relationship Type="http://schemas.openxmlformats.org/officeDocument/2006/relationships/image" Target="/xl/media/image20.png" Id="rId11"/><Relationship Type="http://schemas.openxmlformats.org/officeDocument/2006/relationships/image" Target="/xl/media/image21.png" Id="rId12"/><Relationship Type="http://schemas.openxmlformats.org/officeDocument/2006/relationships/image" Target="/xl/media/image22.png" Id="rId13"/><Relationship Type="http://schemas.openxmlformats.org/officeDocument/2006/relationships/image" Target="/xl/media/image23.png" Id="rId14"/><Relationship Type="http://schemas.openxmlformats.org/officeDocument/2006/relationships/image" Target="/xl/media/image24.png" Id="rId15"/><Relationship Type="http://schemas.openxmlformats.org/officeDocument/2006/relationships/image" Target="/xl/media/image25.png" Id="rId16"/><Relationship Type="http://schemas.openxmlformats.org/officeDocument/2006/relationships/image" Target="/xl/media/image26.png" Id="rId17"/><Relationship Type="http://schemas.openxmlformats.org/officeDocument/2006/relationships/image" Target="/xl/media/image27.png" Id="rId18"/><Relationship Type="http://schemas.openxmlformats.org/officeDocument/2006/relationships/image" Target="/xl/media/image28.png" Id="rId19"/><Relationship Type="http://schemas.openxmlformats.org/officeDocument/2006/relationships/image" Target="/xl/media/image29.png" Id="rId20"/><Relationship Type="http://schemas.openxmlformats.org/officeDocument/2006/relationships/image" Target="/xl/media/image30.png" Id="rId21"/><Relationship Type="http://schemas.openxmlformats.org/officeDocument/2006/relationships/image" Target="/xl/media/image31.png" Id="rId22"/><Relationship Type="http://schemas.openxmlformats.org/officeDocument/2006/relationships/image" Target="/xl/media/image32.png" Id="rId23"/><Relationship Type="http://schemas.openxmlformats.org/officeDocument/2006/relationships/image" Target="/xl/media/image33.png" Id="rId24"/><Relationship Type="http://schemas.openxmlformats.org/officeDocument/2006/relationships/image" Target="/xl/media/image34.png" Id="rId25"/><Relationship Type="http://schemas.openxmlformats.org/officeDocument/2006/relationships/image" Target="/xl/media/image35.png" Id="rId26"/><Relationship Type="http://schemas.openxmlformats.org/officeDocument/2006/relationships/image" Target="/xl/media/image36.png" Id="rId27"/><Relationship Type="http://schemas.openxmlformats.org/officeDocument/2006/relationships/image" Target="/xl/media/image37.png" Id="rId28"/><Relationship Type="http://schemas.openxmlformats.org/officeDocument/2006/relationships/image" Target="/xl/media/image38.png" Id="rId29"/><Relationship Type="http://schemas.openxmlformats.org/officeDocument/2006/relationships/image" Target="/xl/media/image39.png" Id="rId30"/></Relationships>
</file>

<file path=xl/drawings/_rels/drawing3.xml.rels><Relationships xmlns="http://schemas.openxmlformats.org/package/2006/relationships"><Relationship Type="http://schemas.openxmlformats.org/officeDocument/2006/relationships/image" Target="/xl/media/image40.png" Id="rId1"/><Relationship Type="http://schemas.openxmlformats.org/officeDocument/2006/relationships/image" Target="/xl/media/image41.png" Id="rId2"/><Relationship Type="http://schemas.openxmlformats.org/officeDocument/2006/relationships/image" Target="/xl/media/image42.png" Id="rId3"/><Relationship Type="http://schemas.openxmlformats.org/officeDocument/2006/relationships/image" Target="/xl/media/image43.png" Id="rId4"/><Relationship Type="http://schemas.openxmlformats.org/officeDocument/2006/relationships/image" Target="/xl/media/image44.png" Id="rId5"/><Relationship Type="http://schemas.openxmlformats.org/officeDocument/2006/relationships/image" Target="/xl/media/image45.png" Id="rId6"/><Relationship Type="http://schemas.openxmlformats.org/officeDocument/2006/relationships/image" Target="/xl/media/image46.png" Id="rId7"/><Relationship Type="http://schemas.openxmlformats.org/officeDocument/2006/relationships/image" Target="/xl/media/image47.png" Id="rId8"/><Relationship Type="http://schemas.openxmlformats.org/officeDocument/2006/relationships/image" Target="/xl/media/image48.png" Id="rId9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3</row>
      <rowOff>190440</rowOff>
    </from>
    <to>
      <col>3</col>
      <colOff>793440</colOff>
      <row>15</row>
      <rowOff>28440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952560"/>
          <a:ext cx="3331080" cy="26571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23</row>
      <rowOff>31320</rowOff>
    </from>
    <to>
      <col>3</col>
      <colOff>793440</colOff>
      <row>34</row>
      <rowOff>59760</rowOff>
    </to>
    <pic>
      <nvPicPr>
        <cNvPr id="1" name="Image 2" descr="Picture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5136840"/>
          <a:ext cx="3331080" cy="26571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42</row>
      <rowOff>62280</rowOff>
    </from>
    <to>
      <col>3</col>
      <colOff>793440</colOff>
      <row>53</row>
      <rowOff>90720</rowOff>
    </to>
    <pic>
      <nvPicPr>
        <cNvPr id="2" name="Image 3" descr="Picture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9320760"/>
          <a:ext cx="3331080" cy="26571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61</row>
      <rowOff>93240</rowOff>
    </from>
    <to>
      <col>3</col>
      <colOff>793440</colOff>
      <row>73</row>
      <rowOff>442080</rowOff>
    </to>
    <pic>
      <nvPicPr>
        <cNvPr id="3" name="Image 4" descr="Picture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13504320"/>
          <a:ext cx="3331080" cy="26636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80</row>
      <rowOff>124560</rowOff>
    </from>
    <to>
      <col>3</col>
      <colOff>793440</colOff>
      <row>94</row>
      <rowOff>92160</rowOff>
    </to>
    <pic>
      <nvPicPr>
        <cNvPr id="4" name="Image 5" descr="Picture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17688600"/>
          <a:ext cx="3331080" cy="2663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99</row>
      <rowOff>155520</rowOff>
    </from>
    <to>
      <col>3</col>
      <colOff>793440</colOff>
      <row>113</row>
      <rowOff>153000</rowOff>
    </to>
    <pic>
      <nvPicPr>
        <cNvPr id="5" name="Image 6" descr="Picture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21872520"/>
          <a:ext cx="3331080" cy="26643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118</row>
      <rowOff>186840</rowOff>
    </from>
    <to>
      <col>3</col>
      <colOff>793440</colOff>
      <row>132</row>
      <rowOff>183960</rowOff>
    </to>
    <pic>
      <nvPicPr>
        <cNvPr id="6" name="Image 7" descr="Picture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26056800"/>
          <a:ext cx="3331080" cy="2664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139</row>
      <rowOff>347400</rowOff>
    </from>
    <to>
      <col>3</col>
      <colOff>793440</colOff>
      <row>152</row>
      <rowOff>24840</rowOff>
    </to>
    <pic>
      <nvPicPr>
        <cNvPr id="7" name="Image 8" descr="Picture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30246480"/>
          <a:ext cx="3331080" cy="2658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159</row>
      <rowOff>187920</rowOff>
    </from>
    <to>
      <col>3</col>
      <colOff>793440</colOff>
      <row>171</row>
      <rowOff>55800</rowOff>
    </to>
    <pic>
      <nvPicPr>
        <cNvPr id="8" name="Image 9" descr="Picture"/>
        <cNvPicPr/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34430400"/>
          <a:ext cx="3331080" cy="2658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0</colOff>
      <row>4</row>
      <rowOff>131040</rowOff>
    </from>
    <to>
      <col>1</col>
      <colOff>664200</colOff>
      <row>5</row>
      <rowOff>461520</rowOff>
    </to>
    <pic>
      <nvPicPr>
        <cNvPr id="9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880" y="107388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5</row>
      <rowOff>702000</rowOff>
    </from>
    <to>
      <col>1</col>
      <colOff>664200</colOff>
      <row>6</row>
      <rowOff>461520</rowOff>
    </to>
    <pic>
      <nvPicPr>
        <cNvPr id="10" name="Image 2" descr="Picture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81880" y="183564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6</row>
      <rowOff>702360</rowOff>
    </from>
    <to>
      <col>1</col>
      <colOff>664200</colOff>
      <row>7</row>
      <rowOff>461520</rowOff>
    </to>
    <pic>
      <nvPicPr>
        <cNvPr id="11" name="Image 3" descr="Picture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281880" y="259776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7</row>
      <rowOff>702360</rowOff>
    </from>
    <to>
      <col>1</col>
      <colOff>664200</colOff>
      <row>8</row>
      <rowOff>461520</rowOff>
    </to>
    <pic>
      <nvPicPr>
        <cNvPr id="12" name="Image 4" descr="Picture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281880" y="335988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8</row>
      <rowOff>702000</rowOff>
    </from>
    <to>
      <col>1</col>
      <colOff>664200</colOff>
      <row>9</row>
      <rowOff>461520</rowOff>
    </to>
    <pic>
      <nvPicPr>
        <cNvPr id="13" name="Image 5" descr="Picture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281880" y="412164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10</row>
      <rowOff>130680</rowOff>
    </from>
    <to>
      <col>1</col>
      <colOff>664200</colOff>
      <row>11</row>
      <rowOff>461520</rowOff>
    </to>
    <pic>
      <nvPicPr>
        <cNvPr id="14" name="Image 6" descr="Picture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281880" y="507420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11</row>
      <rowOff>702360</rowOff>
    </from>
    <to>
      <col>1</col>
      <colOff>664200</colOff>
      <row>12</row>
      <rowOff>461520</rowOff>
    </to>
    <pic>
      <nvPicPr>
        <cNvPr id="15" name="Image 7" descr="Picture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281880" y="583632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12</row>
      <rowOff>702360</rowOff>
    </from>
    <to>
      <col>1</col>
      <colOff>664200</colOff>
      <row>13</row>
      <rowOff>461880</rowOff>
    </to>
    <pic>
      <nvPicPr>
        <cNvPr id="16" name="Image 8" descr="Picture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281880" y="659844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13</row>
      <rowOff>702360</rowOff>
    </from>
    <to>
      <col>1</col>
      <colOff>664200</colOff>
      <row>14</row>
      <rowOff>461520</rowOff>
    </to>
    <pic>
      <nvPicPr>
        <cNvPr id="17" name="Image 9" descr="Picture"/>
        <cNvPicPr/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281880" y="736020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15</row>
      <rowOff>130680</rowOff>
    </from>
    <to>
      <col>1</col>
      <colOff>664200</colOff>
      <row>16</row>
      <rowOff>461520</rowOff>
    </to>
    <pic>
      <nvPicPr>
        <cNvPr id="18" name="Image 10" descr="Picture"/>
        <cNvPicPr/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281880" y="831276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16</row>
      <rowOff>702360</rowOff>
    </from>
    <to>
      <col>1</col>
      <colOff>664200</colOff>
      <row>17</row>
      <rowOff>461520</rowOff>
    </to>
    <pic>
      <nvPicPr>
        <cNvPr id="19" name="Image 11" descr="Picture"/>
        <cNvPicPr/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281880" y="907488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17</row>
      <rowOff>702000</rowOff>
    </from>
    <to>
      <col>1</col>
      <colOff>664200</colOff>
      <row>18</row>
      <rowOff>461520</rowOff>
    </to>
    <pic>
      <nvPicPr>
        <cNvPr id="20" name="Image 12" descr="Picture"/>
        <cNvPicPr/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281880" y="983664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18</row>
      <rowOff>702360</rowOff>
    </from>
    <to>
      <col>1</col>
      <colOff>664200</colOff>
      <row>19</row>
      <rowOff>461520</rowOff>
    </to>
    <pic>
      <nvPicPr>
        <cNvPr id="21" name="Image 13" descr="Picture"/>
        <cNvPicPr/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281880" y="1059876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19</row>
      <rowOff>702360</rowOff>
    </from>
    <to>
      <col>1</col>
      <colOff>664200</colOff>
      <row>20</row>
      <rowOff>461520</rowOff>
    </to>
    <pic>
      <nvPicPr>
        <cNvPr id="22" name="Image 14" descr="Picture"/>
        <cNvPicPr/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281880" y="1136088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21</row>
      <rowOff>131040</rowOff>
    </from>
    <to>
      <col>1</col>
      <colOff>664200</colOff>
      <row>22</row>
      <rowOff>461880</rowOff>
    </to>
    <pic>
      <nvPicPr>
        <cNvPr id="23" name="Image 15" descr="Picture"/>
        <cNvPicPr/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281880" y="1231344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22</row>
      <rowOff>702360</rowOff>
    </from>
    <to>
      <col>1</col>
      <colOff>664200</colOff>
      <row>23</row>
      <rowOff>461520</rowOff>
    </to>
    <pic>
      <nvPicPr>
        <cNvPr id="24" name="Image 16" descr="Picture"/>
        <cNvPicPr/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281880" y="1307520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23</row>
      <rowOff>702360</rowOff>
    </from>
    <to>
      <col>1</col>
      <colOff>664200</colOff>
      <row>24</row>
      <rowOff>461520</rowOff>
    </to>
    <pic>
      <nvPicPr>
        <cNvPr id="25" name="Image 17" descr="Picture"/>
        <cNvPicPr/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281880" y="1383732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24</row>
      <rowOff>702360</rowOff>
    </from>
    <to>
      <col>1</col>
      <colOff>664200</colOff>
      <row>25</row>
      <rowOff>461880</rowOff>
    </to>
    <pic>
      <nvPicPr>
        <cNvPr id="26" name="Image 18" descr="Picture"/>
        <cNvPicPr/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281880" y="1459944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26</row>
      <rowOff>130680</rowOff>
    </from>
    <to>
      <col>1</col>
      <colOff>664200</colOff>
      <row>27</row>
      <rowOff>461520</rowOff>
    </to>
    <pic>
      <nvPicPr>
        <cNvPr id="27" name="Image 19" descr="Picture"/>
        <cNvPicPr/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281880" y="1555164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27</row>
      <rowOff>702360</rowOff>
    </from>
    <to>
      <col>1</col>
      <colOff>664200</colOff>
      <row>28</row>
      <rowOff>461520</rowOff>
    </to>
    <pic>
      <nvPicPr>
        <cNvPr id="28" name="Image 20" descr="Picture"/>
        <cNvPicPr/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281880" y="1631376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28</row>
      <rowOff>702360</rowOff>
    </from>
    <to>
      <col>1</col>
      <colOff>664200</colOff>
      <row>29</row>
      <rowOff>461520</rowOff>
    </to>
    <pic>
      <nvPicPr>
        <cNvPr id="29" name="Image 21" descr="Picture"/>
        <cNvPicPr/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281880" y="1707588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29</row>
      <rowOff>702000</rowOff>
    </from>
    <to>
      <col>1</col>
      <colOff>664200</colOff>
      <row>30</row>
      <rowOff>461520</rowOff>
    </to>
    <pic>
      <nvPicPr>
        <cNvPr id="30" name="Image 22" descr="Picture"/>
        <cNvPicPr/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281880" y="1783764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30</row>
      <rowOff>702360</rowOff>
    </from>
    <to>
      <col>1</col>
      <colOff>664200</colOff>
      <row>31</row>
      <rowOff>461520</rowOff>
    </to>
    <pic>
      <nvPicPr>
        <cNvPr id="31" name="Image 23" descr="Picture"/>
        <cNvPicPr/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281880" y="1859976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32</row>
      <rowOff>130680</rowOff>
    </from>
    <to>
      <col>1</col>
      <colOff>664200</colOff>
      <row>33</row>
      <rowOff>461520</rowOff>
    </to>
    <pic>
      <nvPicPr>
        <cNvPr id="32" name="Image 24" descr="Picture"/>
        <cNvPicPr/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281880" y="1955232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33</row>
      <rowOff>702360</rowOff>
    </from>
    <to>
      <col>1</col>
      <colOff>664200</colOff>
      <row>34</row>
      <rowOff>461880</rowOff>
    </to>
    <pic>
      <nvPicPr>
        <cNvPr id="33" name="Image 25" descr="Picture"/>
        <cNvPicPr/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281880" y="2031444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34</row>
      <rowOff>702360</rowOff>
    </from>
    <to>
      <col>1</col>
      <colOff>664200</colOff>
      <row>35</row>
      <rowOff>461520</rowOff>
    </to>
    <pic>
      <nvPicPr>
        <cNvPr id="34" name="Image 26" descr="Picture"/>
        <cNvPicPr/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281880" y="2107620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35</row>
      <rowOff>702360</rowOff>
    </from>
    <to>
      <col>1</col>
      <colOff>664200</colOff>
      <row>36</row>
      <rowOff>461520</rowOff>
    </to>
    <pic>
      <nvPicPr>
        <cNvPr id="35" name="Image 27" descr="Picture"/>
        <cNvPicPr/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281880" y="2183832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37</row>
      <rowOff>131040</rowOff>
    </from>
    <to>
      <col>1</col>
      <colOff>664200</colOff>
      <row>38</row>
      <rowOff>461520</rowOff>
    </to>
    <pic>
      <nvPicPr>
        <cNvPr id="36" name="Image 28" descr="Picture"/>
        <cNvPicPr/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281880" y="2279088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38</row>
      <rowOff>702000</rowOff>
    </from>
    <to>
      <col>1</col>
      <colOff>664200</colOff>
      <row>39</row>
      <rowOff>461520</rowOff>
    </to>
    <pic>
      <nvPicPr>
        <cNvPr id="37" name="Image 29" descr="Picture"/>
        <cNvPicPr/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281880" y="2355264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39</row>
      <rowOff>702360</rowOff>
    </from>
    <to>
      <col>1</col>
      <colOff>664200</colOff>
      <row>40</row>
      <rowOff>461520</rowOff>
    </to>
    <pic>
      <nvPicPr>
        <cNvPr id="38" name="Image 30" descr="Picture"/>
        <cNvPicPr/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281880" y="2431476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7</row>
      <rowOff>160560</rowOff>
    </from>
    <to>
      <col>7</col>
      <colOff>745920</colOff>
      <row>34</row>
      <rowOff>198000</rowOff>
    </to>
    <pic>
      <nvPicPr>
        <cNvPr id="39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2455920"/>
          <a:ext cx="6666840" cy="66668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52</row>
      <rowOff>160560</rowOff>
    </from>
    <to>
      <col>7</col>
      <colOff>745920</colOff>
      <row>79</row>
      <rowOff>198000</rowOff>
    </to>
    <pic>
      <nvPicPr>
        <cNvPr id="40" name="Image 2" descr="Picture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13505040"/>
          <a:ext cx="6666840" cy="66668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97</row>
      <rowOff>160920</rowOff>
    </from>
    <to>
      <col>7</col>
      <colOff>745920</colOff>
      <row>124</row>
      <rowOff>198360</rowOff>
    </to>
    <pic>
      <nvPicPr>
        <cNvPr id="41" name="Image 3" descr="Picture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24554520"/>
          <a:ext cx="6666840" cy="66668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142</row>
      <rowOff>160560</rowOff>
    </from>
    <to>
      <col>7</col>
      <colOff>745920</colOff>
      <row>169</row>
      <rowOff>198000</rowOff>
    </to>
    <pic>
      <nvPicPr>
        <cNvPr id="42" name="Image 4" descr="Picture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35602920"/>
          <a:ext cx="6666840" cy="66668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187</row>
      <rowOff>160560</rowOff>
    </from>
    <to>
      <col>7</col>
      <colOff>745920</colOff>
      <row>214</row>
      <rowOff>198000</rowOff>
    </to>
    <pic>
      <nvPicPr>
        <cNvPr id="43" name="Image 5" descr="Picture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46652040"/>
          <a:ext cx="6666840" cy="66668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232</row>
      <rowOff>160920</rowOff>
    </from>
    <to>
      <col>7</col>
      <colOff>745920</colOff>
      <row>259</row>
      <rowOff>198360</rowOff>
    </to>
    <pic>
      <nvPicPr>
        <cNvPr id="44" name="Image 6" descr="Picture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57701520"/>
          <a:ext cx="6666840" cy="66668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277</row>
      <rowOff>160560</rowOff>
    </from>
    <to>
      <col>7</col>
      <colOff>745920</colOff>
      <row>304</row>
      <rowOff>198000</rowOff>
    </to>
    <pic>
      <nvPicPr>
        <cNvPr id="45" name="Image 7" descr="Picture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68749920"/>
          <a:ext cx="6666840" cy="66668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322</row>
      <rowOff>160560</rowOff>
    </from>
    <to>
      <col>7</col>
      <colOff>745920</colOff>
      <row>349</row>
      <rowOff>198000</rowOff>
    </to>
    <pic>
      <nvPicPr>
        <cNvPr id="46" name="Image 8" descr="Picture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79799040"/>
          <a:ext cx="6666840" cy="66668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367</row>
      <rowOff>160920</rowOff>
    </from>
    <to>
      <col>7</col>
      <colOff>745920</colOff>
      <row>394</row>
      <rowOff>198360</rowOff>
    </to>
    <pic>
      <nvPicPr>
        <cNvPr id="47" name="Image 9" descr="Picture"/>
        <cNvPicPr/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90848520"/>
          <a:ext cx="6666840" cy="66668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customHeight="1" zeroHeight="0" outlineLevelRow="0"/>
  <cols>
    <col width="22" customWidth="1" style="129" min="1" max="1"/>
    <col width="12" customWidth="1" style="129" min="2" max="2"/>
    <col width="20" customWidth="1" style="129" min="3" max="3"/>
  </cols>
  <sheetData>
    <row r="1" ht="15" customHeight="1" s="130">
      <c r="A1" s="131" t="inlineStr">
        <is>
          <t>Player Name</t>
        </is>
      </c>
      <c r="B1" s="131" t="inlineStr">
        <is>
          <t>Jersey #</t>
        </is>
      </c>
      <c r="C1" s="131" t="inlineStr">
        <is>
          <t>Positions Played</t>
        </is>
      </c>
    </row>
    <row r="2" ht="15" customHeight="1" s="130">
      <c r="A2" s="132" t="inlineStr">
        <is>
          <t>Michael Dawson</t>
        </is>
      </c>
      <c r="B2" s="133" t="n">
        <v>73</v>
      </c>
      <c r="C2" s="132" t="inlineStr">
        <is>
          <t>X, Y</t>
        </is>
      </c>
    </row>
    <row r="3" ht="15" customHeight="1" s="130">
      <c r="A3" s="132" t="inlineStr">
        <is>
          <t>Joshua Hobbins</t>
        </is>
      </c>
      <c r="B3" s="133" t="n">
        <v>0</v>
      </c>
      <c r="C3" s="132" t="inlineStr">
        <is>
          <t>Z, X</t>
        </is>
      </c>
    </row>
    <row r="4" ht="15" customHeight="1" s="130">
      <c r="A4" s="132" t="inlineStr">
        <is>
          <t>Sawyer March</t>
        </is>
      </c>
      <c r="B4" s="133" t="n">
        <v>6</v>
      </c>
      <c r="C4" s="132" t="inlineStr">
        <is>
          <t>Z, X</t>
        </is>
      </c>
    </row>
    <row r="5" ht="15" customHeight="1" s="130">
      <c r="A5" s="132" t="inlineStr">
        <is>
          <t>Andrew Martinez</t>
        </is>
      </c>
      <c r="B5" s="133" t="n">
        <v>23</v>
      </c>
      <c r="C5" s="132" t="inlineStr">
        <is>
          <t>Q, W, Z, X</t>
        </is>
      </c>
    </row>
    <row r="6" ht="15" customHeight="1" s="130">
      <c r="A6" s="132" t="inlineStr">
        <is>
          <t>Liam Phipps</t>
        </is>
      </c>
      <c r="B6" s="133" t="n">
        <v>16</v>
      </c>
      <c r="C6" s="132" t="inlineStr">
        <is>
          <t>C, Z</t>
        </is>
      </c>
    </row>
    <row r="7" ht="15" customHeight="1" s="130">
      <c r="A7" s="132" t="inlineStr">
        <is>
          <t>Agustus Rodriguez</t>
        </is>
      </c>
      <c r="B7" s="133" t="n">
        <v>2</v>
      </c>
      <c r="C7" s="132" t="inlineStr">
        <is>
          <t>C</t>
        </is>
      </c>
    </row>
    <row r="8" ht="15" customHeight="1" s="130">
      <c r="A8" s="132" t="inlineStr">
        <is>
          <t>Wesley Simmons</t>
        </is>
      </c>
      <c r="B8" s="133" t="n">
        <v>12</v>
      </c>
      <c r="C8" s="132" t="inlineStr">
        <is>
          <t>Q, W, Z, X</t>
        </is>
      </c>
    </row>
    <row r="9" ht="15" customHeight="1" s="130">
      <c r="A9" s="132" t="inlineStr">
        <is>
          <t>Caleb Spivey</t>
        </is>
      </c>
      <c r="B9" s="133" t="n">
        <v>10</v>
      </c>
      <c r="C9" s="132" t="inlineStr">
        <is>
          <t>W, Y</t>
        </is>
      </c>
    </row>
    <row r="10" ht="15" customHeight="1" s="130">
      <c r="A10" s="132" t="inlineStr">
        <is>
          <t>Carter Stevens</t>
        </is>
      </c>
      <c r="B10" s="133" t="n">
        <v>8</v>
      </c>
      <c r="C10" s="132" t="inlineStr">
        <is>
          <t>W, Y</t>
        </is>
      </c>
    </row>
    <row r="11" ht="15" customHeight="1" s="130">
      <c r="A11" s="132" t="inlineStr">
        <is>
          <t>Parker Woodward</t>
        </is>
      </c>
      <c r="B11" s="133" t="n">
        <v>20</v>
      </c>
      <c r="C11" s="132" t="inlineStr">
        <is>
          <t>X, Y</t>
        </is>
      </c>
    </row>
    <row r="14" ht="15" customHeight="1" s="130">
      <c r="A14" s="134" t="inlineStr">
        <is>
          <t>Position Key:</t>
        </is>
      </c>
    </row>
    <row r="15" ht="15" customHeight="1" s="130">
      <c r="A15" s="134" t="inlineStr">
        <is>
          <t>C</t>
        </is>
      </c>
      <c r="B15" s="129">
        <f>center</f>
        <v/>
      </c>
    </row>
    <row r="16" ht="15" customHeight="1" s="130">
      <c r="A16" s="134" t="inlineStr">
        <is>
          <t>Q</t>
        </is>
      </c>
      <c r="B16" s="129">
        <f>quarterback</f>
        <v/>
      </c>
    </row>
    <row r="17" ht="15" customHeight="1" s="130">
      <c r="A17" s="134" t="inlineStr">
        <is>
          <t>W</t>
        </is>
      </c>
      <c r="B17" s="129">
        <f>wide receiver</f>
        <v/>
      </c>
    </row>
    <row r="18" ht="15" customHeight="1" s="130">
      <c r="A18" s="134" t="inlineStr">
        <is>
          <t>X</t>
        </is>
      </c>
      <c r="B18" s="129">
        <f>wide receiver</f>
        <v/>
      </c>
    </row>
    <row r="19" ht="15" customHeight="1" s="130">
      <c r="A19" s="134" t="inlineStr">
        <is>
          <t>Y</t>
        </is>
      </c>
      <c r="B19" s="129">
        <f>tight end</f>
        <v/>
      </c>
    </row>
    <row r="20" ht="15" customHeight="1" s="130">
      <c r="A20" s="134" t="inlineStr">
        <is>
          <t>Z</t>
        </is>
      </c>
      <c r="B20" s="129">
        <f>receiver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5" customHeight="1" zeroHeight="0" outlineLevelRow="0"/>
  <cols>
    <col width="8" customWidth="1" style="129" min="1" max="1"/>
    <col width="22" customWidth="1" style="129" min="2" max="2"/>
    <col width="18" customWidth="1" style="129" min="3" max="8"/>
    <col width="25" customWidth="1" style="129" min="9" max="9"/>
  </cols>
  <sheetData>
    <row r="1" ht="30" customHeight="1" s="130">
      <c r="A1" s="135" t="inlineStr">
        <is>
          <t>Play #</t>
        </is>
      </c>
      <c r="B1" s="135" t="inlineStr">
        <is>
          <t>Play Name</t>
        </is>
      </c>
      <c r="C1" s="135" t="inlineStr">
        <is>
          <t>C (Center)</t>
        </is>
      </c>
      <c r="D1" s="135" t="inlineStr">
        <is>
          <t>Q (Quarterback)</t>
        </is>
      </c>
      <c r="E1" s="135" t="inlineStr">
        <is>
          <t>W (Wide Receiver)</t>
        </is>
      </c>
      <c r="F1" s="135" t="inlineStr">
        <is>
          <t>X (Wide Receiver)</t>
        </is>
      </c>
      <c r="G1" s="135" t="inlineStr">
        <is>
          <t>Y (Tight End)</t>
        </is>
      </c>
      <c r="H1" s="135" t="inlineStr">
        <is>
          <t>Z (Receiver)</t>
        </is>
      </c>
      <c r="I1" s="135" t="inlineStr">
        <is>
          <t>Notes</t>
        </is>
      </c>
    </row>
    <row r="2" ht="15" customHeight="1" s="130">
      <c r="A2" s="136">
        <f>IF(B2&lt;&gt;"", ROW()-1, "")</f>
        <v/>
      </c>
      <c r="B2" s="137" t="inlineStr">
        <is>
          <t>Tick</t>
        </is>
      </c>
      <c r="C2" s="137" t="inlineStr">
        <is>
          <t>Phipps</t>
        </is>
      </c>
      <c r="D2" s="137" t="inlineStr">
        <is>
          <t>Simmons</t>
        </is>
      </c>
      <c r="E2" s="137" t="inlineStr">
        <is>
          <t>Woodward</t>
        </is>
      </c>
      <c r="F2" s="137" t="inlineStr">
        <is>
          <t>March</t>
        </is>
      </c>
      <c r="G2" s="137" t="inlineStr">
        <is>
          <t>Stevens</t>
        </is>
      </c>
      <c r="H2" s="137" t="inlineStr">
        <is>
          <t>Spivey</t>
        </is>
      </c>
      <c r="I2" s="137" t="n"/>
    </row>
    <row r="3" ht="15" customHeight="1" s="130">
      <c r="A3" s="136">
        <f>IF(B3&lt;&gt;"", ROW()-1, "")</f>
        <v/>
      </c>
      <c r="B3" s="137" t="inlineStr">
        <is>
          <t>Tick</t>
        </is>
      </c>
      <c r="C3" s="137" t="inlineStr">
        <is>
          <t>Phipps</t>
        </is>
      </c>
      <c r="D3" s="137" t="inlineStr">
        <is>
          <t>Simmons</t>
        </is>
      </c>
      <c r="E3" s="137" t="inlineStr">
        <is>
          <t>Woodward</t>
        </is>
      </c>
      <c r="F3" s="137" t="inlineStr">
        <is>
          <t>March</t>
        </is>
      </c>
      <c r="G3" s="137" t="inlineStr">
        <is>
          <t>Stevens</t>
        </is>
      </c>
      <c r="H3" s="137" t="inlineStr">
        <is>
          <t>Spivey</t>
        </is>
      </c>
      <c r="I3" s="137" t="n"/>
    </row>
    <row r="4" ht="15" customHeight="1" s="130">
      <c r="A4" s="136">
        <f>IF(B4&lt;&gt;"", ROW()-1, "")</f>
        <v/>
      </c>
      <c r="B4" s="137" t="inlineStr">
        <is>
          <t>Tick Tock</t>
        </is>
      </c>
      <c r="C4" s="137" t="inlineStr">
        <is>
          <t>Phipps</t>
        </is>
      </c>
      <c r="D4" s="137" t="inlineStr">
        <is>
          <t>Simmons</t>
        </is>
      </c>
      <c r="E4" s="137" t="inlineStr">
        <is>
          <t>Woodward</t>
        </is>
      </c>
      <c r="F4" s="137" t="inlineStr">
        <is>
          <t>March</t>
        </is>
      </c>
      <c r="G4" s="137" t="inlineStr">
        <is>
          <t>Stevens</t>
        </is>
      </c>
      <c r="H4" s="137" t="inlineStr">
        <is>
          <t>Spivey</t>
        </is>
      </c>
      <c r="I4" s="137" t="n"/>
    </row>
    <row r="5" ht="15" customHeight="1" s="130">
      <c r="A5" s="136">
        <f>IF(B5&lt;&gt;"", ROW()-1, "")</f>
        <v/>
      </c>
      <c r="B5" s="137" t="inlineStr">
        <is>
          <t>Circle Run Option</t>
        </is>
      </c>
      <c r="C5" s="137" t="inlineStr">
        <is>
          <t>Phipps</t>
        </is>
      </c>
      <c r="D5" s="137" t="inlineStr">
        <is>
          <t>Simmons</t>
        </is>
      </c>
      <c r="E5" s="137" t="inlineStr">
        <is>
          <t>Woodward</t>
        </is>
      </c>
      <c r="F5" s="137" t="inlineStr">
        <is>
          <t>March</t>
        </is>
      </c>
      <c r="G5" s="137" t="inlineStr">
        <is>
          <t>Stevens</t>
        </is>
      </c>
      <c r="H5" s="137" t="inlineStr">
        <is>
          <t>Spivey</t>
        </is>
      </c>
      <c r="I5" s="137" t="n"/>
    </row>
    <row r="6" ht="15" customHeight="1" s="130">
      <c r="A6" s="138">
        <f>IF(B6&lt;&gt;"", ROW()-1, "")</f>
        <v/>
      </c>
      <c r="B6" s="139" t="inlineStr">
        <is>
          <t>Tick</t>
        </is>
      </c>
      <c r="C6" s="139" t="inlineStr">
        <is>
          <t>Rodriguez</t>
        </is>
      </c>
      <c r="D6" s="139" t="inlineStr">
        <is>
          <t>Simmons</t>
        </is>
      </c>
      <c r="E6" s="139" t="inlineStr">
        <is>
          <t>Woodward</t>
        </is>
      </c>
      <c r="F6" s="139" t="inlineStr">
        <is>
          <t>Dawson</t>
        </is>
      </c>
      <c r="G6" s="139" t="inlineStr">
        <is>
          <t>Martinez</t>
        </is>
      </c>
      <c r="H6" s="139" t="inlineStr">
        <is>
          <t>Hobbins</t>
        </is>
      </c>
      <c r="I6" s="139" t="n"/>
    </row>
    <row r="7" ht="15" customHeight="1" s="130">
      <c r="A7" s="138">
        <f>IF(B7&lt;&gt;"", ROW()-1, "")</f>
        <v/>
      </c>
      <c r="B7" s="139" t="inlineStr">
        <is>
          <t>Airplane Pass Option</t>
        </is>
      </c>
      <c r="C7" s="139" t="inlineStr">
        <is>
          <t>Rodriguez</t>
        </is>
      </c>
      <c r="D7" s="139" t="inlineStr">
        <is>
          <t>Simmons</t>
        </is>
      </c>
      <c r="E7" s="139" t="inlineStr">
        <is>
          <t>Woodward</t>
        </is>
      </c>
      <c r="F7" s="139" t="inlineStr">
        <is>
          <t>Dawson</t>
        </is>
      </c>
      <c r="G7" s="139" t="inlineStr">
        <is>
          <t>Martinez</t>
        </is>
      </c>
      <c r="H7" s="139" t="inlineStr">
        <is>
          <t>Hobbins</t>
        </is>
      </c>
      <c r="I7" s="139" t="n"/>
    </row>
    <row r="8" ht="15" customHeight="1" s="130">
      <c r="A8" s="138">
        <f>IF(B8&lt;&gt;"", ROW()-1, "")</f>
        <v/>
      </c>
      <c r="B8" s="139" t="inlineStr">
        <is>
          <t>Tick Tock</t>
        </is>
      </c>
      <c r="C8" s="139" t="inlineStr">
        <is>
          <t>Rodriguez</t>
        </is>
      </c>
      <c r="D8" s="139" t="inlineStr">
        <is>
          <t>Simmons</t>
        </is>
      </c>
      <c r="E8" s="139" t="inlineStr">
        <is>
          <t>Woodward</t>
        </is>
      </c>
      <c r="F8" s="139" t="inlineStr">
        <is>
          <t>Dawson</t>
        </is>
      </c>
      <c r="G8" s="139" t="inlineStr">
        <is>
          <t>Martinez</t>
        </is>
      </c>
      <c r="H8" s="139" t="inlineStr">
        <is>
          <t>Hobbins</t>
        </is>
      </c>
      <c r="I8" s="139" t="n"/>
    </row>
    <row r="9" ht="15" customHeight="1" s="130">
      <c r="A9" s="138">
        <f>IF(B9&lt;&gt;"", ROW()-1, "")</f>
        <v/>
      </c>
      <c r="B9" s="139" t="inlineStr">
        <is>
          <t>Eagle</t>
        </is>
      </c>
      <c r="C9" s="139" t="inlineStr">
        <is>
          <t>Rodriguez</t>
        </is>
      </c>
      <c r="D9" s="139" t="inlineStr">
        <is>
          <t>Simmons</t>
        </is>
      </c>
      <c r="E9" s="139" t="inlineStr">
        <is>
          <t>Woodward</t>
        </is>
      </c>
      <c r="F9" s="139" t="inlineStr">
        <is>
          <t>Dawson</t>
        </is>
      </c>
      <c r="G9" s="139" t="inlineStr">
        <is>
          <t>Martinez</t>
        </is>
      </c>
      <c r="H9" s="139" t="inlineStr">
        <is>
          <t>Hobbins</t>
        </is>
      </c>
      <c r="I9" s="139" t="n"/>
    </row>
    <row r="10" ht="15" customHeight="1" s="130">
      <c r="A10" s="140">
        <f>IF(B10&lt;&gt;"", ROW()-1, "")</f>
        <v/>
      </c>
      <c r="B10" s="141" t="inlineStr">
        <is>
          <t>Circle Run Option</t>
        </is>
      </c>
      <c r="C10" s="141" t="inlineStr">
        <is>
          <t>Phipps</t>
        </is>
      </c>
      <c r="D10" s="141" t="inlineStr">
        <is>
          <t>Martinez</t>
        </is>
      </c>
      <c r="E10" s="141" t="inlineStr">
        <is>
          <t>March</t>
        </is>
      </c>
      <c r="F10" s="141" t="inlineStr">
        <is>
          <t>Simmons</t>
        </is>
      </c>
      <c r="G10" s="141" t="inlineStr">
        <is>
          <t>Stevens</t>
        </is>
      </c>
      <c r="H10" s="141" t="inlineStr">
        <is>
          <t>Spivey</t>
        </is>
      </c>
      <c r="I10" s="141" t="n"/>
    </row>
    <row r="11" ht="15" customHeight="1" s="130">
      <c r="A11" s="140">
        <f>IF(B11&lt;&gt;"", ROW()-1, "")</f>
        <v/>
      </c>
      <c r="B11" s="141" t="inlineStr">
        <is>
          <t>Sweep</t>
        </is>
      </c>
      <c r="C11" s="141" t="inlineStr">
        <is>
          <t>Phipps</t>
        </is>
      </c>
      <c r="D11" s="141" t="inlineStr">
        <is>
          <t>Martinez</t>
        </is>
      </c>
      <c r="E11" s="141" t="inlineStr">
        <is>
          <t>March</t>
        </is>
      </c>
      <c r="F11" s="141" t="inlineStr">
        <is>
          <t>Simmons</t>
        </is>
      </c>
      <c r="G11" s="141" t="inlineStr">
        <is>
          <t>Stevens</t>
        </is>
      </c>
      <c r="H11" s="141" t="inlineStr">
        <is>
          <t>Spivey</t>
        </is>
      </c>
      <c r="I11" s="141" t="n"/>
    </row>
    <row r="12" ht="15" customHeight="1" s="130">
      <c r="A12" s="140">
        <f>IF(B12&lt;&gt;"", ROW()-1, "")</f>
        <v/>
      </c>
      <c r="B12" s="141" t="inlineStr">
        <is>
          <t>Cross</t>
        </is>
      </c>
      <c r="C12" s="141" t="inlineStr">
        <is>
          <t>Phipps</t>
        </is>
      </c>
      <c r="D12" s="141" t="inlineStr">
        <is>
          <t>Martinez</t>
        </is>
      </c>
      <c r="E12" s="141" t="inlineStr">
        <is>
          <t>March</t>
        </is>
      </c>
      <c r="F12" s="141" t="inlineStr">
        <is>
          <t>Simmons</t>
        </is>
      </c>
      <c r="G12" s="141" t="inlineStr">
        <is>
          <t>Stevens</t>
        </is>
      </c>
      <c r="H12" s="141" t="inlineStr">
        <is>
          <t>Spivey</t>
        </is>
      </c>
      <c r="I12" s="141" t="n"/>
    </row>
    <row r="13" ht="15" customHeight="1" s="130">
      <c r="A13" s="140">
        <f>IF(B13&lt;&gt;"", ROW()-1, "")</f>
        <v/>
      </c>
      <c r="B13" s="141" t="inlineStr">
        <is>
          <t>Tick</t>
        </is>
      </c>
      <c r="C13" s="141" t="inlineStr">
        <is>
          <t>Phipps</t>
        </is>
      </c>
      <c r="D13" s="141" t="inlineStr">
        <is>
          <t>Martinez</t>
        </is>
      </c>
      <c r="E13" s="141" t="inlineStr">
        <is>
          <t>March</t>
        </is>
      </c>
      <c r="F13" s="141" t="inlineStr">
        <is>
          <t>Simmons</t>
        </is>
      </c>
      <c r="G13" s="141" t="inlineStr">
        <is>
          <t>Stevens</t>
        </is>
      </c>
      <c r="H13" s="141" t="inlineStr">
        <is>
          <t>Spivey</t>
        </is>
      </c>
      <c r="I13" s="141" t="n"/>
    </row>
    <row r="14" ht="15" customHeight="1" s="130">
      <c r="A14" s="136">
        <f>IF(B14&lt;&gt;"", ROW()-1, "")</f>
        <v/>
      </c>
      <c r="B14" s="137" t="inlineStr">
        <is>
          <t>Tick</t>
        </is>
      </c>
      <c r="C14" s="137" t="inlineStr">
        <is>
          <t>Rodriguez</t>
        </is>
      </c>
      <c r="D14" s="137" t="inlineStr">
        <is>
          <t>Martinez</t>
        </is>
      </c>
      <c r="E14" s="137" t="inlineStr">
        <is>
          <t>Dawson</t>
        </is>
      </c>
      <c r="F14" s="137" t="inlineStr">
        <is>
          <t>Simmons</t>
        </is>
      </c>
      <c r="G14" s="137" t="inlineStr">
        <is>
          <t>Stevens</t>
        </is>
      </c>
      <c r="H14" s="137" t="inlineStr">
        <is>
          <t>Hobbins</t>
        </is>
      </c>
      <c r="I14" s="137" t="n"/>
    </row>
    <row r="15" ht="15" customHeight="1" s="130">
      <c r="A15" s="136">
        <f>IF(B15&lt;&gt;"", ROW()-1, "")</f>
        <v/>
      </c>
      <c r="B15" s="137" t="inlineStr">
        <is>
          <t>Tick Tock</t>
        </is>
      </c>
      <c r="C15" s="137" t="inlineStr">
        <is>
          <t>Rodriguez</t>
        </is>
      </c>
      <c r="D15" s="137" t="inlineStr">
        <is>
          <t>Martinez</t>
        </is>
      </c>
      <c r="E15" s="137" t="inlineStr">
        <is>
          <t>Dawson</t>
        </is>
      </c>
      <c r="F15" s="137" t="inlineStr">
        <is>
          <t>Simmons</t>
        </is>
      </c>
      <c r="G15" s="137" t="inlineStr">
        <is>
          <t>Stevens</t>
        </is>
      </c>
      <c r="H15" s="137" t="inlineStr">
        <is>
          <t>Hobbins</t>
        </is>
      </c>
      <c r="I15" s="137" t="n"/>
    </row>
    <row r="16" ht="15" customHeight="1" s="130">
      <c r="A16" s="136">
        <f>IF(B16&lt;&gt;"", ROW()-1, "")</f>
        <v/>
      </c>
      <c r="B16" s="137" t="inlineStr">
        <is>
          <t>Circle Run Option</t>
        </is>
      </c>
      <c r="C16" s="137" t="inlineStr">
        <is>
          <t>Rodriguez</t>
        </is>
      </c>
      <c r="D16" s="137" t="inlineStr">
        <is>
          <t>Martinez</t>
        </is>
      </c>
      <c r="E16" s="137" t="inlineStr">
        <is>
          <t>Dawson</t>
        </is>
      </c>
      <c r="F16" s="137" t="inlineStr">
        <is>
          <t>Simmons</t>
        </is>
      </c>
      <c r="G16" s="137" t="inlineStr">
        <is>
          <t>Stevens</t>
        </is>
      </c>
      <c r="H16" s="137" t="inlineStr">
        <is>
          <t>Hobbins</t>
        </is>
      </c>
      <c r="I16" s="137" t="n"/>
    </row>
    <row r="17" ht="15" customHeight="1" s="130">
      <c r="A17" s="138">
        <f>IF(B17&lt;&gt;"", ROW()-1, "")</f>
        <v/>
      </c>
      <c r="B17" s="139" t="inlineStr">
        <is>
          <t>Cross</t>
        </is>
      </c>
      <c r="C17" s="139" t="inlineStr">
        <is>
          <t>Phipps</t>
        </is>
      </c>
      <c r="D17" s="139" t="inlineStr">
        <is>
          <t>Martinez</t>
        </is>
      </c>
      <c r="E17" s="139" t="inlineStr">
        <is>
          <t>Woodward</t>
        </is>
      </c>
      <c r="F17" s="139" t="inlineStr">
        <is>
          <t>March</t>
        </is>
      </c>
      <c r="G17" s="139" t="inlineStr">
        <is>
          <t>Dawson</t>
        </is>
      </c>
      <c r="H17" s="139" t="inlineStr">
        <is>
          <t>Simmons</t>
        </is>
      </c>
      <c r="I17" s="139" t="n"/>
    </row>
    <row r="18" ht="15" customHeight="1" s="130">
      <c r="A18" s="138">
        <f>IF(B18&lt;&gt;"", ROW()-1, "")</f>
        <v/>
      </c>
      <c r="B18" s="139" t="inlineStr">
        <is>
          <t>Eagle</t>
        </is>
      </c>
      <c r="C18" s="139" t="inlineStr">
        <is>
          <t>Phipps</t>
        </is>
      </c>
      <c r="D18" s="139" t="inlineStr">
        <is>
          <t>Martinez</t>
        </is>
      </c>
      <c r="E18" s="139" t="inlineStr">
        <is>
          <t>Woodward</t>
        </is>
      </c>
      <c r="F18" s="139" t="inlineStr">
        <is>
          <t>March</t>
        </is>
      </c>
      <c r="G18" s="139" t="inlineStr">
        <is>
          <t>Dawson</t>
        </is>
      </c>
      <c r="H18" s="139" t="inlineStr">
        <is>
          <t>Simmons</t>
        </is>
      </c>
      <c r="I18" s="139" t="n"/>
    </row>
    <row r="19" ht="15" customHeight="1" s="130">
      <c r="A19" s="138">
        <f>IF(B19&lt;&gt;"", ROW()-1, "")</f>
        <v/>
      </c>
      <c r="B19" s="139" t="inlineStr">
        <is>
          <t>Sweep</t>
        </is>
      </c>
      <c r="C19" s="139" t="inlineStr">
        <is>
          <t>Phipps</t>
        </is>
      </c>
      <c r="D19" s="139" t="inlineStr">
        <is>
          <t>Martinez</t>
        </is>
      </c>
      <c r="E19" s="139" t="inlineStr">
        <is>
          <t>Woodward</t>
        </is>
      </c>
      <c r="F19" s="139" t="inlineStr">
        <is>
          <t>March</t>
        </is>
      </c>
      <c r="G19" s="139" t="inlineStr">
        <is>
          <t>Dawson</t>
        </is>
      </c>
      <c r="H19" s="139" t="inlineStr">
        <is>
          <t>Simmons</t>
        </is>
      </c>
      <c r="I19" s="139" t="n"/>
    </row>
    <row r="20" ht="15" customHeight="1" s="130">
      <c r="A20" s="138">
        <f>IF(B20&lt;&gt;"", ROW()-1, "")</f>
        <v/>
      </c>
      <c r="B20" s="139" t="inlineStr">
        <is>
          <t>Tick Tock</t>
        </is>
      </c>
      <c r="C20" s="139" t="inlineStr">
        <is>
          <t>Phipps</t>
        </is>
      </c>
      <c r="D20" s="139" t="inlineStr">
        <is>
          <t>Martinez</t>
        </is>
      </c>
      <c r="E20" s="139" t="inlineStr">
        <is>
          <t>Woodward</t>
        </is>
      </c>
      <c r="F20" s="139" t="inlineStr">
        <is>
          <t>March</t>
        </is>
      </c>
      <c r="G20" s="139" t="inlineStr">
        <is>
          <t>Dawson</t>
        </is>
      </c>
      <c r="H20" s="139" t="inlineStr">
        <is>
          <t>Simmons</t>
        </is>
      </c>
      <c r="I20" s="139" t="n"/>
    </row>
    <row r="21" ht="15" customHeight="1" s="130">
      <c r="A21" s="140">
        <f>IF(B21&lt;&gt;"", ROW()-1, "")</f>
        <v/>
      </c>
      <c r="B21" s="141" t="inlineStr">
        <is>
          <t>Circle Pass Option</t>
        </is>
      </c>
      <c r="C21" s="141" t="inlineStr">
        <is>
          <t>Rodriguez</t>
        </is>
      </c>
      <c r="D21" s="141" t="inlineStr">
        <is>
          <t>Simmons</t>
        </is>
      </c>
      <c r="E21" s="141" t="inlineStr">
        <is>
          <t>Hobbins</t>
        </is>
      </c>
      <c r="F21" s="141" t="inlineStr">
        <is>
          <t>Martinez</t>
        </is>
      </c>
      <c r="G21" s="141" t="inlineStr">
        <is>
          <t>Stevens</t>
        </is>
      </c>
      <c r="H21" s="141" t="inlineStr">
        <is>
          <t>Spivey</t>
        </is>
      </c>
      <c r="I21" s="141" t="n"/>
    </row>
    <row r="22" ht="15" customHeight="1" s="130">
      <c r="A22" s="140">
        <f>IF(B22&lt;&gt;"", ROW()-1, "")</f>
        <v/>
      </c>
      <c r="B22" s="141" t="inlineStr">
        <is>
          <t>Cross</t>
        </is>
      </c>
      <c r="C22" s="141" t="inlineStr">
        <is>
          <t>Rodriguez</t>
        </is>
      </c>
      <c r="D22" s="141" t="inlineStr">
        <is>
          <t>Simmons</t>
        </is>
      </c>
      <c r="E22" s="141" t="inlineStr">
        <is>
          <t>Hobbins</t>
        </is>
      </c>
      <c r="F22" s="141" t="inlineStr">
        <is>
          <t>Martinez</t>
        </is>
      </c>
      <c r="G22" s="141" t="inlineStr">
        <is>
          <t>Stevens</t>
        </is>
      </c>
      <c r="H22" s="141" t="inlineStr">
        <is>
          <t>Spivey</t>
        </is>
      </c>
      <c r="I22" s="141" t="n"/>
    </row>
    <row r="23" ht="15" customHeight="1" s="130">
      <c r="A23" s="140">
        <f>IF(B23&lt;&gt;"", ROW()-1, "")</f>
        <v/>
      </c>
      <c r="B23" s="141" t="inlineStr">
        <is>
          <t>Eagle</t>
        </is>
      </c>
      <c r="C23" s="141" t="inlineStr">
        <is>
          <t>Rodriguez</t>
        </is>
      </c>
      <c r="D23" s="141" t="inlineStr">
        <is>
          <t>Simmons</t>
        </is>
      </c>
      <c r="E23" s="141" t="inlineStr">
        <is>
          <t>Hobbins</t>
        </is>
      </c>
      <c r="F23" s="141" t="inlineStr">
        <is>
          <t>Martinez</t>
        </is>
      </c>
      <c r="G23" s="141" t="inlineStr">
        <is>
          <t>Stevens</t>
        </is>
      </c>
      <c r="H23" s="141" t="inlineStr">
        <is>
          <t>Spivey</t>
        </is>
      </c>
      <c r="I23" s="141" t="n"/>
    </row>
    <row r="24" ht="15" customHeight="1" s="130">
      <c r="A24" s="136">
        <f>IF(B24&lt;&gt;"", ROW()-1, "")</f>
        <v/>
      </c>
      <c r="B24" s="137" t="inlineStr">
        <is>
          <t>Sweep</t>
        </is>
      </c>
      <c r="C24" s="137" t="inlineStr">
        <is>
          <t>Phipps</t>
        </is>
      </c>
      <c r="D24" s="137" t="inlineStr">
        <is>
          <t>Simmons</t>
        </is>
      </c>
      <c r="E24" s="137" t="inlineStr">
        <is>
          <t>Woodward</t>
        </is>
      </c>
      <c r="F24" s="137" t="inlineStr">
        <is>
          <t>Spivey</t>
        </is>
      </c>
      <c r="G24" s="137" t="inlineStr">
        <is>
          <t>Dawson</t>
        </is>
      </c>
      <c r="H24" s="137" t="inlineStr">
        <is>
          <t>Hobbins</t>
        </is>
      </c>
      <c r="I24" s="137" t="n"/>
    </row>
    <row r="25" ht="15" customHeight="1" s="130">
      <c r="A25" s="136">
        <f>IF(B25&lt;&gt;"", ROW()-1, "")</f>
        <v/>
      </c>
      <c r="B25" s="137" t="inlineStr">
        <is>
          <t>Tick</t>
        </is>
      </c>
      <c r="C25" s="137" t="inlineStr">
        <is>
          <t>Phipps</t>
        </is>
      </c>
      <c r="D25" s="137" t="inlineStr">
        <is>
          <t>Simmons</t>
        </is>
      </c>
      <c r="E25" s="137" t="inlineStr">
        <is>
          <t>Woodward</t>
        </is>
      </c>
      <c r="F25" s="137" t="inlineStr">
        <is>
          <t>Spivey</t>
        </is>
      </c>
      <c r="G25" s="137" t="inlineStr">
        <is>
          <t>Dawson</t>
        </is>
      </c>
      <c r="H25" s="137" t="inlineStr">
        <is>
          <t>Hobbins</t>
        </is>
      </c>
      <c r="I25" s="137" t="n"/>
    </row>
    <row r="26" ht="15" customHeight="1" s="130">
      <c r="A26" s="136">
        <f>IF(B26&lt;&gt;"", ROW()-1, "")</f>
        <v/>
      </c>
      <c r="B26" s="137" t="inlineStr">
        <is>
          <t>Cross</t>
        </is>
      </c>
      <c r="C26" s="137" t="inlineStr">
        <is>
          <t>Phipps</t>
        </is>
      </c>
      <c r="D26" s="137" t="inlineStr">
        <is>
          <t>Simmons</t>
        </is>
      </c>
      <c r="E26" s="137" t="inlineStr">
        <is>
          <t>Woodward</t>
        </is>
      </c>
      <c r="F26" s="137" t="inlineStr">
        <is>
          <t>Spivey</t>
        </is>
      </c>
      <c r="G26" s="137" t="inlineStr">
        <is>
          <t>Dawson</t>
        </is>
      </c>
      <c r="H26" s="137" t="inlineStr">
        <is>
          <t>Hobbins</t>
        </is>
      </c>
      <c r="I26" s="137" t="n"/>
    </row>
    <row r="27" ht="15" customHeight="1" s="130">
      <c r="A27" s="136">
        <f>IF(B27&lt;&gt;"", ROW()-1, "")</f>
        <v/>
      </c>
      <c r="B27" s="137" t="inlineStr">
        <is>
          <t>Airplane Pass Option</t>
        </is>
      </c>
      <c r="C27" s="137" t="inlineStr">
        <is>
          <t>Phipps</t>
        </is>
      </c>
      <c r="D27" s="137" t="inlineStr">
        <is>
          <t>Simmons</t>
        </is>
      </c>
      <c r="E27" s="137" t="inlineStr">
        <is>
          <t>Woodward</t>
        </is>
      </c>
      <c r="F27" s="137" t="inlineStr">
        <is>
          <t>Spivey</t>
        </is>
      </c>
      <c r="G27" s="137" t="inlineStr">
        <is>
          <t>Dawson</t>
        </is>
      </c>
      <c r="H27" s="137" t="inlineStr">
        <is>
          <t>Hobbins</t>
        </is>
      </c>
      <c r="I27" s="137" t="n"/>
    </row>
    <row r="28" ht="15" customHeight="1" s="130">
      <c r="A28" s="138">
        <f>IF(B28&lt;&gt;"", ROW()-1, "")</f>
        <v/>
      </c>
      <c r="B28" s="139" t="inlineStr">
        <is>
          <t>Tick Tock</t>
        </is>
      </c>
      <c r="C28" s="139" t="inlineStr">
        <is>
          <t>Rodriguez</t>
        </is>
      </c>
      <c r="D28" s="139" t="inlineStr">
        <is>
          <t>Martinez</t>
        </is>
      </c>
      <c r="E28" s="139" t="inlineStr">
        <is>
          <t>Hobbins</t>
        </is>
      </c>
      <c r="F28" s="139" t="inlineStr">
        <is>
          <t>March</t>
        </is>
      </c>
      <c r="G28" s="139" t="inlineStr">
        <is>
          <t>Stevens</t>
        </is>
      </c>
      <c r="H28" s="139" t="inlineStr">
        <is>
          <t>Simmons</t>
        </is>
      </c>
      <c r="I28" s="139" t="n"/>
    </row>
    <row r="29" ht="15" customHeight="1" s="130">
      <c r="A29" s="138">
        <f>IF(B29&lt;&gt;"", ROW()-1, "")</f>
        <v/>
      </c>
      <c r="B29" s="139" t="inlineStr">
        <is>
          <t>Cross</t>
        </is>
      </c>
      <c r="C29" s="139" t="inlineStr">
        <is>
          <t>Rodriguez</t>
        </is>
      </c>
      <c r="D29" s="139" t="inlineStr">
        <is>
          <t>Martinez</t>
        </is>
      </c>
      <c r="E29" s="139" t="inlineStr">
        <is>
          <t>Hobbins</t>
        </is>
      </c>
      <c r="F29" s="139" t="inlineStr">
        <is>
          <t>March</t>
        </is>
      </c>
      <c r="G29" s="139" t="inlineStr">
        <is>
          <t>Stevens</t>
        </is>
      </c>
      <c r="H29" s="139" t="inlineStr">
        <is>
          <t>Simmons</t>
        </is>
      </c>
      <c r="I29" s="139" t="n"/>
    </row>
    <row r="30" ht="15" customHeight="1" s="130">
      <c r="A30" s="138">
        <f>IF(B30&lt;&gt;"", ROW()-1, "")</f>
        <v/>
      </c>
      <c r="B30" s="139" t="inlineStr">
        <is>
          <t>Circle Pass Option</t>
        </is>
      </c>
      <c r="C30" s="139" t="inlineStr">
        <is>
          <t>Rodriguez</t>
        </is>
      </c>
      <c r="D30" s="139" t="inlineStr">
        <is>
          <t>Martinez</t>
        </is>
      </c>
      <c r="E30" s="139" t="inlineStr">
        <is>
          <t>Hobbins</t>
        </is>
      </c>
      <c r="F30" s="139" t="inlineStr">
        <is>
          <t>March</t>
        </is>
      </c>
      <c r="G30" s="139" t="inlineStr">
        <is>
          <t>Stevens</t>
        </is>
      </c>
      <c r="H30" s="139" t="inlineStr">
        <is>
          <t>Simmons</t>
        </is>
      </c>
      <c r="I30" s="139" t="n"/>
    </row>
    <row r="31" ht="15" customHeight="1" s="130">
      <c r="A31" s="138">
        <f>IF(B31&lt;&gt;"", ROW()-1, "")</f>
        <v/>
      </c>
      <c r="B31" s="139" t="inlineStr">
        <is>
          <t>Sweep</t>
        </is>
      </c>
      <c r="C31" s="139" t="inlineStr">
        <is>
          <t>Rodriguez</t>
        </is>
      </c>
      <c r="D31" s="139" t="inlineStr">
        <is>
          <t>Martinez</t>
        </is>
      </c>
      <c r="E31" s="139" t="inlineStr">
        <is>
          <t>Hobbins</t>
        </is>
      </c>
      <c r="F31" s="139" t="inlineStr">
        <is>
          <t>March</t>
        </is>
      </c>
      <c r="G31" s="139" t="inlineStr">
        <is>
          <t>Stevens</t>
        </is>
      </c>
      <c r="H31" s="139" t="inlineStr">
        <is>
          <t>Simmons</t>
        </is>
      </c>
      <c r="I31" s="139" t="n"/>
    </row>
    <row r="32" ht="15" customHeight="1" s="130">
      <c r="A32" s="142">
        <f>IF(B32&lt;&gt;"", ROW()-1, "")</f>
        <v/>
      </c>
    </row>
    <row r="33" ht="15" customHeight="1" s="130">
      <c r="A33" s="142">
        <f>IF(B33&lt;&gt;"", ROW()-1, "")</f>
        <v/>
      </c>
    </row>
    <row r="34" ht="15" customHeight="1" s="130">
      <c r="A34" s="142">
        <f>IF(B34&lt;&gt;"", ROW()-1, "")</f>
        <v/>
      </c>
    </row>
    <row r="35" ht="15" customHeight="1" s="130">
      <c r="A35" s="142">
        <f>IF(B35&lt;&gt;"", ROW()-1, "")</f>
        <v/>
      </c>
    </row>
    <row r="36" ht="15" customHeight="1" s="130">
      <c r="A36" s="142">
        <f>IF(B36&lt;&gt;"", ROW()-1, "")</f>
        <v/>
      </c>
    </row>
    <row r="37" ht="15" customHeight="1" s="130">
      <c r="A37" s="142">
        <f>IF(B37&lt;&gt;"", ROW()-1, "")</f>
        <v/>
      </c>
    </row>
    <row r="38" ht="15" customHeight="1" s="130">
      <c r="A38" s="142">
        <f>IF(B38&lt;&gt;"", ROW()-1, "")</f>
        <v/>
      </c>
    </row>
    <row r="39" ht="15" customHeight="1" s="130">
      <c r="A39" s="142">
        <f>IF(B39&lt;&gt;"", ROW()-1, "")</f>
        <v/>
      </c>
    </row>
    <row r="40" ht="15" customHeight="1" s="130">
      <c r="A40" s="142">
        <f>IF(B40&lt;&gt;"", ROW()-1, "")</f>
        <v/>
      </c>
    </row>
    <row r="41" ht="15" customHeight="1" s="130">
      <c r="A41" s="142">
        <f>IF(B41&lt;&gt;"", ROW()-1, "")</f>
        <v/>
      </c>
    </row>
    <row r="42" ht="15" customHeight="1" s="130">
      <c r="A42" s="142">
        <f>IF(B42&lt;&gt;"", ROW()-1, "")</f>
        <v/>
      </c>
    </row>
    <row r="43" ht="15" customHeight="1" s="130">
      <c r="A43" s="142">
        <f>IF(B43&lt;&gt;"", ROW()-1, "")</f>
        <v/>
      </c>
    </row>
    <row r="44" ht="15" customHeight="1" s="130">
      <c r="A44" s="142">
        <f>IF(B44&lt;&gt;"", ROW()-1, "")</f>
        <v/>
      </c>
    </row>
    <row r="45" ht="15" customHeight="1" s="130">
      <c r="A45" s="142">
        <f>IF(B45&lt;&gt;"", ROW()-1, "")</f>
        <v/>
      </c>
    </row>
    <row r="46" ht="15" customHeight="1" s="130">
      <c r="A46" s="142">
        <f>IF(B46&lt;&gt;"", ROW()-1, "")</f>
        <v/>
      </c>
    </row>
    <row r="47" ht="15" customHeight="1" s="130">
      <c r="A47" s="142">
        <f>IF(B47&lt;&gt;"", ROW()-1, "")</f>
        <v/>
      </c>
    </row>
    <row r="48" ht="15" customHeight="1" s="130">
      <c r="A48" s="142">
        <f>IF(B48&lt;&gt;"", ROW()-1, "")</f>
        <v/>
      </c>
    </row>
    <row r="49" ht="15" customHeight="1" s="130">
      <c r="A49" s="142">
        <f>IF(B49&lt;&gt;"", ROW()-1, "")</f>
        <v/>
      </c>
    </row>
    <row r="50" ht="15" customHeight="1" s="130">
      <c r="A50" s="142">
        <f>IF(B50&lt;&gt;"", ROW()-1, "")</f>
        <v/>
      </c>
    </row>
    <row r="51" ht="15" customHeight="1" s="130">
      <c r="A51" s="142">
        <f>IF(B51&lt;&gt;"", ROW()-1, "")</f>
        <v/>
      </c>
    </row>
  </sheetData>
  <dataValidations count="6">
    <dataValidation sqref="C2:C51" showDropDown="0" showInputMessage="0" showErrorMessage="1" allowBlank="1" errorTitle="Invalid Player" error="Select a player eligible for C position" promptTitle="C Position" prompt="Choose from: Phipps,Rodriguez" type="list" errorStyle="stop" operator="between">
      <formula1>"Phipps,Rodriguez"</formula1>
      <formula2>0</formula2>
    </dataValidation>
    <dataValidation sqref="D2:D51" showDropDown="0" showInputMessage="0" showErrorMessage="1" allowBlank="1" errorTitle="Invalid Player" error="Select a player eligible for Q position" promptTitle="Q Position" prompt="Choose from: Martinez,Simmons" type="list" errorStyle="stop" operator="between">
      <formula1>"Martinez,Simmons"</formula1>
      <formula2>0</formula2>
    </dataValidation>
    <dataValidation sqref="E2:E51" showDropDown="0" showInputMessage="0" showErrorMessage="1" allowBlank="1" errorTitle="Invalid Player" error="Select a player eligible for W position" promptTitle="W Position" prompt="Choose from: Martinez,Simmons,Spivey,Stevens" type="list" errorStyle="stop" operator="between">
      <formula1>"Martinez,Simmons,Spivey,Stevens"</formula1>
      <formula2>0</formula2>
    </dataValidation>
    <dataValidation sqref="F2:F51" showDropDown="0" showInputMessage="0" showErrorMessage="1" allowBlank="1" errorTitle="Invalid Player" error="Select a player eligible for X position" promptTitle="X Position" prompt="Choose from: Dawson,Hobbins,March,Martinez,Simmons,Woodward" type="list" errorStyle="stop" operator="between">
      <formula1>"Dawson,Hobbins,March,Martinez,Simmons,Woodward"</formula1>
      <formula2>0</formula2>
    </dataValidation>
    <dataValidation sqref="G2:G51" showDropDown="0" showInputMessage="0" showErrorMessage="1" allowBlank="1" errorTitle="Invalid Player" error="Select a player eligible for Y position" promptTitle="Y Position" prompt="Choose from: Dawson,Spivey,Stevens,Woodward" type="list" errorStyle="stop" operator="between">
      <formula1>"Dawson,Spivey,Stevens,Woodward"</formula1>
      <formula2>0</formula2>
    </dataValidation>
    <dataValidation sqref="H2:H51" showDropDown="0" showInputMessage="0" showErrorMessage="1" allowBlank="1" errorTitle="Invalid Player" error="Select a player eligible for Z position" promptTitle="Z Position" prompt="Choose from: Hobbins,March,Martinez,Phipps,Simmons" type="list" errorStyle="stop" operator="between">
      <formula1>"Hobbins,March,Martinez,Phipps,Simmons"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5" customHeight="1" zeroHeight="0" outlineLevelRow="0"/>
  <cols>
    <col width="20" customWidth="1" style="129" min="1" max="1"/>
    <col width="10" customWidth="1" style="129" min="2" max="2"/>
    <col width="20" customWidth="1" style="129" min="3" max="3"/>
    <col width="12" customWidth="1" style="129" min="4" max="4"/>
    <col width="11" customWidth="1" style="129" min="5" max="10"/>
  </cols>
  <sheetData>
    <row r="1" ht="15.75" customHeight="1" s="130">
      <c r="A1" s="135" t="inlineStr">
        <is>
          <t>Player Name</t>
        </is>
      </c>
      <c r="B1" s="135" t="inlineStr">
        <is>
          <t>Jersey #</t>
        </is>
      </c>
      <c r="C1" s="135" t="inlineStr">
        <is>
          <t>Available Positions</t>
        </is>
      </c>
      <c r="D1" s="135" t="inlineStr">
        <is>
          <t>Total Plays</t>
        </is>
      </c>
      <c r="E1" s="135" t="inlineStr">
        <is>
          <t>Times at C</t>
        </is>
      </c>
      <c r="F1" s="135" t="inlineStr">
        <is>
          <t>Times at Q</t>
        </is>
      </c>
      <c r="G1" s="135" t="inlineStr">
        <is>
          <t>Times at W</t>
        </is>
      </c>
      <c r="H1" s="135" t="inlineStr">
        <is>
          <t>Times at X</t>
        </is>
      </c>
      <c r="I1" s="135" t="inlineStr">
        <is>
          <t>Times at Y</t>
        </is>
      </c>
      <c r="J1" s="135" t="inlineStr">
        <is>
          <t>Times at Z</t>
        </is>
      </c>
    </row>
    <row r="2" ht="15.75" customHeight="1" s="130">
      <c r="A2" s="129" t="inlineStr">
        <is>
          <t>Michael Dawson</t>
        </is>
      </c>
      <c r="B2" s="143" t="n">
        <v>73</v>
      </c>
      <c r="C2" s="143" t="inlineStr">
        <is>
          <t>X,Y</t>
        </is>
      </c>
      <c r="D2" s="144">
        <f>COUNTIF('Play Calls'!C:C,"*Dawson*")+COUNTIF('Play Calls'!D:D,"*Dawson*")+COUNTIF('Play Calls'!E:E,"*Dawson*")+COUNTIF('Play Calls'!F:F,"*Dawson*")+COUNTIF('Play Calls'!G:G,"*Dawson*")+COUNTIF('Play Calls'!H:H,"*Dawson*")</f>
        <v/>
      </c>
      <c r="E2" s="143">
        <f>COUNTIF('Play Calls'!C:C,"*Dawson*")</f>
        <v/>
      </c>
      <c r="F2" s="143">
        <f>COUNTIF('Play Calls'!D:D,"*Dawson*")</f>
        <v/>
      </c>
      <c r="G2" s="143">
        <f>COUNTIF('Play Calls'!E:E,"*Dawson*")</f>
        <v/>
      </c>
      <c r="H2" s="143">
        <f>COUNTIF('Play Calls'!F:F,"*Dawson*")</f>
        <v/>
      </c>
      <c r="I2" s="143">
        <f>COUNTIF('Play Calls'!G:G,"*Dawson*")</f>
        <v/>
      </c>
      <c r="J2" s="143">
        <f>COUNTIF('Play Calls'!H:H,"*Dawson*")</f>
        <v/>
      </c>
    </row>
    <row r="3" ht="15.75" customHeight="1" s="130">
      <c r="A3" s="129" t="inlineStr">
        <is>
          <t>Joshua Hobbins</t>
        </is>
      </c>
      <c r="B3" s="143" t="n">
        <v>0</v>
      </c>
      <c r="C3" s="143" t="inlineStr">
        <is>
          <t>C,Z</t>
        </is>
      </c>
      <c r="D3" s="144">
        <f>COUNTIF('Play Calls'!C:C,"*Hobbins*")+COUNTIF('Play Calls'!D:D,"*Hobbins*")+COUNTIF('Play Calls'!E:E,"*Hobbins*")+COUNTIF('Play Calls'!F:F,"*Hobbins*")+COUNTIF('Play Calls'!G:G,"*Hobbins*")+COUNTIF('Play Calls'!H:H,"*Hobbins*")</f>
        <v/>
      </c>
      <c r="E3" s="143">
        <f>COUNTIF('Play Calls'!C:C,"*Hobbins*")</f>
        <v/>
      </c>
      <c r="F3" s="143">
        <f>COUNTIF('Play Calls'!D:D,"*Hobbins*")</f>
        <v/>
      </c>
      <c r="G3" s="143">
        <f>COUNTIF('Play Calls'!E:E,"*Hobbins*")</f>
        <v/>
      </c>
      <c r="H3" s="143">
        <f>COUNTIF('Play Calls'!F:F,"*Hobbins*")</f>
        <v/>
      </c>
      <c r="I3" s="143">
        <f>COUNTIF('Play Calls'!G:G,"*Hobbins*")</f>
        <v/>
      </c>
      <c r="J3" s="143">
        <f>COUNTIF('Play Calls'!H:H,"*Hobbins*")</f>
        <v/>
      </c>
    </row>
    <row r="4" ht="15.75" customHeight="1" s="130">
      <c r="A4" s="129" t="inlineStr">
        <is>
          <t>Sawyer March</t>
        </is>
      </c>
      <c r="B4" s="143" t="n">
        <v>6</v>
      </c>
      <c r="C4" s="143" t="inlineStr">
        <is>
          <t>C,Z</t>
        </is>
      </c>
      <c r="D4" s="144">
        <f>COUNTIF('Play Calls'!C:C,"*March*")+COUNTIF('Play Calls'!D:D,"*March*")+COUNTIF('Play Calls'!E:E,"*March*")+COUNTIF('Play Calls'!F:F,"*March*")+COUNTIF('Play Calls'!G:G,"*March*")+COUNTIF('Play Calls'!H:H,"*March*")</f>
        <v/>
      </c>
      <c r="E4" s="143">
        <f>COUNTIF('Play Calls'!C:C,"*March*")</f>
        <v/>
      </c>
      <c r="F4" s="143">
        <f>COUNTIF('Play Calls'!D:D,"*March*")</f>
        <v/>
      </c>
      <c r="G4" s="143">
        <f>COUNTIF('Play Calls'!E:E,"*March*")</f>
        <v/>
      </c>
      <c r="H4" s="143">
        <f>COUNTIF('Play Calls'!F:F,"*March*")</f>
        <v/>
      </c>
      <c r="I4" s="143">
        <f>COUNTIF('Play Calls'!G:G,"*March*")</f>
        <v/>
      </c>
      <c r="J4" s="143">
        <f>COUNTIF('Play Calls'!H:H,"*March*")</f>
        <v/>
      </c>
    </row>
    <row r="5" ht="15.75" customHeight="1" s="130">
      <c r="A5" s="129" t="inlineStr">
        <is>
          <t>Andrew Martinez</t>
        </is>
      </c>
      <c r="B5" s="143" t="n">
        <v>23</v>
      </c>
      <c r="C5" s="143" t="inlineStr">
        <is>
          <t>Q,W,Z,X</t>
        </is>
      </c>
      <c r="D5" s="144">
        <f>COUNTIF('Play Calls'!C:C,"*Martinez*")+COUNTIF('Play Calls'!D:D,"*Martinez*")+COUNTIF('Play Calls'!E:E,"*Martinez*")+COUNTIF('Play Calls'!F:F,"*Martinez*")+COUNTIF('Play Calls'!G:G,"*Martinez*")+COUNTIF('Play Calls'!H:H,"*Martinez*")</f>
        <v/>
      </c>
      <c r="E5" s="143">
        <f>COUNTIF('Play Calls'!C:C,"*Martinez*")</f>
        <v/>
      </c>
      <c r="F5" s="143">
        <f>COUNTIF('Play Calls'!D:D,"*Martinez*")</f>
        <v/>
      </c>
      <c r="G5" s="143">
        <f>COUNTIF('Play Calls'!E:E,"*Martinez*")</f>
        <v/>
      </c>
      <c r="H5" s="143">
        <f>COUNTIF('Play Calls'!F:F,"*Martinez*")</f>
        <v/>
      </c>
      <c r="I5" s="143">
        <f>COUNTIF('Play Calls'!G:G,"*Martinez*")</f>
        <v/>
      </c>
      <c r="J5" s="143">
        <f>COUNTIF('Play Calls'!H:H,"*Martinez*")</f>
        <v/>
      </c>
    </row>
    <row r="6" ht="15.75" customHeight="1" s="130">
      <c r="A6" s="129" t="inlineStr">
        <is>
          <t>Liam Phipps</t>
        </is>
      </c>
      <c r="B6" s="143" t="n">
        <v>16</v>
      </c>
      <c r="C6" s="143" t="inlineStr">
        <is>
          <t>C,Z</t>
        </is>
      </c>
      <c r="D6" s="144">
        <f>COUNTIF('Play Calls'!C:C,"*Phipps*")+COUNTIF('Play Calls'!D:D,"*Phipps*")+COUNTIF('Play Calls'!E:E,"*Phipps*")+COUNTIF('Play Calls'!F:F,"*Phipps*")+COUNTIF('Play Calls'!G:G,"*Phipps*")+COUNTIF('Play Calls'!H:H,"*Phipps*")</f>
        <v/>
      </c>
      <c r="E6" s="143">
        <f>COUNTIF('Play Calls'!C:C,"*Phipps*")</f>
        <v/>
      </c>
      <c r="F6" s="143">
        <f>COUNTIF('Play Calls'!D:D,"*Phipps*")</f>
        <v/>
      </c>
      <c r="G6" s="143">
        <f>COUNTIF('Play Calls'!E:E,"*Phipps*")</f>
        <v/>
      </c>
      <c r="H6" s="143">
        <f>COUNTIF('Play Calls'!F:F,"*Phipps*")</f>
        <v/>
      </c>
      <c r="I6" s="143">
        <f>COUNTIF('Play Calls'!G:G,"*Phipps*")</f>
        <v/>
      </c>
      <c r="J6" s="143">
        <f>COUNTIF('Play Calls'!H:H,"*Phipps*")</f>
        <v/>
      </c>
    </row>
    <row r="7" ht="15.75" customHeight="1" s="130">
      <c r="A7" s="129" t="inlineStr">
        <is>
          <t>Agustus Rodriguez</t>
        </is>
      </c>
      <c r="B7" s="143" t="n">
        <v>2</v>
      </c>
      <c r="C7" s="143" t="inlineStr">
        <is>
          <t>C</t>
        </is>
      </c>
      <c r="D7" s="144">
        <f>COUNTIF('Play Calls'!C:C,"*Rodriguez*")+COUNTIF('Play Calls'!D:D,"*Rodriguez*")+COUNTIF('Play Calls'!E:E,"*Rodriguez*")+COUNTIF('Play Calls'!F:F,"*Rodriguez*")+COUNTIF('Play Calls'!G:G,"*Rodriguez*")+COUNTIF('Play Calls'!H:H,"*Rodriguez*")</f>
        <v/>
      </c>
      <c r="E7" s="143">
        <f>COUNTIF('Play Calls'!C:C,"*Rodriguez*")</f>
        <v/>
      </c>
      <c r="F7" s="143">
        <f>COUNTIF('Play Calls'!D:D,"*Rodriguez*")</f>
        <v/>
      </c>
      <c r="G7" s="143">
        <f>COUNTIF('Play Calls'!E:E,"*Rodriguez*")</f>
        <v/>
      </c>
      <c r="H7" s="143">
        <f>COUNTIF('Play Calls'!F:F,"*Rodriguez*")</f>
        <v/>
      </c>
      <c r="I7" s="143">
        <f>COUNTIF('Play Calls'!G:G,"*Rodriguez*")</f>
        <v/>
      </c>
      <c r="J7" s="143">
        <f>COUNTIF('Play Calls'!H:H,"*Rodriguez*")</f>
        <v/>
      </c>
    </row>
    <row r="8" ht="15.75" customHeight="1" s="130">
      <c r="A8" s="129" t="inlineStr">
        <is>
          <t>Wesley Simmons</t>
        </is>
      </c>
      <c r="B8" s="143" t="n">
        <v>12</v>
      </c>
      <c r="C8" s="143" t="inlineStr">
        <is>
          <t>Q,W,Z,X</t>
        </is>
      </c>
      <c r="D8" s="144">
        <f>COUNTIF('Play Calls'!C:C,"*Simmons*")+COUNTIF('Play Calls'!D:D,"*Simmons*")+COUNTIF('Play Calls'!E:E,"*Simmons*")+COUNTIF('Play Calls'!F:F,"*Simmons*")+COUNTIF('Play Calls'!G:G,"*Simmons*")+COUNTIF('Play Calls'!H:H,"*Simmons*")</f>
        <v/>
      </c>
      <c r="E8" s="143">
        <f>COUNTIF('Play Calls'!C:C,"*Simmons*")</f>
        <v/>
      </c>
      <c r="F8" s="143">
        <f>COUNTIF('Play Calls'!D:D,"*Simmons*")</f>
        <v/>
      </c>
      <c r="G8" s="143">
        <f>COUNTIF('Play Calls'!E:E,"*Simmons*")</f>
        <v/>
      </c>
      <c r="H8" s="143">
        <f>COUNTIF('Play Calls'!F:F,"*Simmons*")</f>
        <v/>
      </c>
      <c r="I8" s="143">
        <f>COUNTIF('Play Calls'!G:G,"*Simmons*")</f>
        <v/>
      </c>
      <c r="J8" s="143">
        <f>COUNTIF('Play Calls'!H:H,"*Simmons*")</f>
        <v/>
      </c>
    </row>
    <row r="9" ht="15.75" customHeight="1" s="130">
      <c r="A9" s="129" t="inlineStr">
        <is>
          <t>Caleb Spivey</t>
        </is>
      </c>
      <c r="B9" s="143" t="n">
        <v>10</v>
      </c>
      <c r="C9" s="143" t="inlineStr">
        <is>
          <t>W,Y</t>
        </is>
      </c>
      <c r="D9" s="144">
        <f>COUNTIF('Play Calls'!C:C,"*Spivey*")+COUNTIF('Play Calls'!D:D,"*Spivey*")+COUNTIF('Play Calls'!E:E,"*Spivey*")+COUNTIF('Play Calls'!F:F,"*Spivey*")+COUNTIF('Play Calls'!G:G,"*Spivey*")+COUNTIF('Play Calls'!H:H,"*Spivey*")</f>
        <v/>
      </c>
      <c r="E9" s="143">
        <f>COUNTIF('Play Calls'!C:C,"*Spivey*")</f>
        <v/>
      </c>
      <c r="F9" s="143">
        <f>COUNTIF('Play Calls'!D:D,"*Spivey*")</f>
        <v/>
      </c>
      <c r="G9" s="143">
        <f>COUNTIF('Play Calls'!E:E,"*Spivey*")</f>
        <v/>
      </c>
      <c r="H9" s="143">
        <f>COUNTIF('Play Calls'!F:F,"*Spivey*")</f>
        <v/>
      </c>
      <c r="I9" s="143">
        <f>COUNTIF('Play Calls'!G:G,"*Spivey*")</f>
        <v/>
      </c>
      <c r="J9" s="143">
        <f>COUNTIF('Play Calls'!H:H,"*Spivey*")</f>
        <v/>
      </c>
    </row>
    <row r="10" ht="15.75" customHeight="1" s="130">
      <c r="A10" s="129" t="inlineStr">
        <is>
          <t>Carter Stevens</t>
        </is>
      </c>
      <c r="B10" s="143" t="n">
        <v>8</v>
      </c>
      <c r="C10" s="143" t="inlineStr">
        <is>
          <t>W,Y</t>
        </is>
      </c>
      <c r="D10" s="144">
        <f>COUNTIF('Play Calls'!C:C,"*Stevens*")+COUNTIF('Play Calls'!D:D,"*Stevens*")+COUNTIF('Play Calls'!E:E,"*Stevens*")+COUNTIF('Play Calls'!F:F,"*Stevens*")+COUNTIF('Play Calls'!G:G,"*Stevens*")+COUNTIF('Play Calls'!H:H,"*Stevens*")</f>
        <v/>
      </c>
      <c r="E10" s="143">
        <f>COUNTIF('Play Calls'!C:C,"*Stevens*")</f>
        <v/>
      </c>
      <c r="F10" s="143">
        <f>COUNTIF('Play Calls'!D:D,"*Stevens*")</f>
        <v/>
      </c>
      <c r="G10" s="143">
        <f>COUNTIF('Play Calls'!E:E,"*Stevens*")</f>
        <v/>
      </c>
      <c r="H10" s="143">
        <f>COUNTIF('Play Calls'!F:F,"*Stevens*")</f>
        <v/>
      </c>
      <c r="I10" s="143">
        <f>COUNTIF('Play Calls'!G:G,"*Stevens*")</f>
        <v/>
      </c>
      <c r="J10" s="143">
        <f>COUNTIF('Play Calls'!H:H,"*Stevens*")</f>
        <v/>
      </c>
    </row>
    <row r="11" ht="15.75" customHeight="1" s="130">
      <c r="A11" s="129" t="inlineStr">
        <is>
          <t>Parker Woodward</t>
        </is>
      </c>
      <c r="B11" s="143" t="n">
        <v>20</v>
      </c>
      <c r="C11" s="143" t="inlineStr">
        <is>
          <t>X,Y</t>
        </is>
      </c>
      <c r="D11" s="144">
        <f>COUNTIF('Play Calls'!C:C,"*Woodward*")+COUNTIF('Play Calls'!D:D,"*Woodward*")+COUNTIF('Play Calls'!E:E,"*Woodward*")+COUNTIF('Play Calls'!F:F,"*Woodward*")+COUNTIF('Play Calls'!G:G,"*Woodward*")+COUNTIF('Play Calls'!H:H,"*Woodward*")</f>
        <v/>
      </c>
      <c r="E11" s="143">
        <f>COUNTIF('Play Calls'!C:C,"*Woodward*")</f>
        <v/>
      </c>
      <c r="F11" s="143">
        <f>COUNTIF('Play Calls'!D:D,"*Woodward*")</f>
        <v/>
      </c>
      <c r="G11" s="143">
        <f>COUNTIF('Play Calls'!E:E,"*Woodward*")</f>
        <v/>
      </c>
      <c r="H11" s="143">
        <f>COUNTIF('Play Calls'!F:F,"*Woodward*")</f>
        <v/>
      </c>
      <c r="I11" s="143">
        <f>COUNTIF('Play Calls'!G:G,"*Woodward*")</f>
        <v/>
      </c>
      <c r="J11" s="143">
        <f>COUNTIF('Play Calls'!H:H,"*Woodward*")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5" customHeight="1" zeroHeight="0" outlineLevelRow="0"/>
  <cols>
    <col width="25" customWidth="1" style="129" min="1" max="1"/>
    <col width="12" customWidth="1" style="129" min="2" max="2"/>
  </cols>
  <sheetData>
    <row r="1" ht="21" customHeight="1" s="130">
      <c r="A1" s="145" t="inlineStr">
        <is>
          <t>Game Summary Dashboard</t>
        </is>
      </c>
    </row>
    <row r="3" ht="18.75" customHeight="1" s="130">
      <c r="A3" s="146" t="inlineStr">
        <is>
          <t>Total Plays Called:</t>
        </is>
      </c>
      <c r="B3" s="147">
        <f>COUNTA('Play Calls'!B:B)-1</f>
        <v/>
      </c>
    </row>
    <row r="4" ht="15.75" customHeight="1" s="130">
      <c r="A4" s="146" t="inlineStr">
        <is>
          <t>Most Active Player:</t>
        </is>
      </c>
      <c r="B4" s="148">
        <f>IFERROR(INDEX(Stats!A:A,MATCH(MAX(Stats!D:D),Stats!D:D,0)),"")</f>
        <v/>
      </c>
    </row>
    <row r="5" ht="15.75" customHeight="1" s="130">
      <c r="A5" s="146" t="inlineStr">
        <is>
          <t>Most Used Play:</t>
        </is>
      </c>
      <c r="B5" s="148">
        <f>IFERROR(INDEX('Play Calls'!B:B,MODE(MATCH('Play Calls'!B2:B51,'Play Calls'!B2:B51,0))+1),"")</f>
        <v/>
      </c>
    </row>
    <row r="7" ht="15.75" customHeight="1" s="130">
      <c r="A7" s="149" t="inlineStr">
        <is>
          <t>Play Breakdown:</t>
        </is>
      </c>
    </row>
    <row r="8" ht="15" customHeight="1" s="130">
      <c r="A8" s="129" t="inlineStr">
        <is>
          <t>Tick</t>
        </is>
      </c>
      <c r="B8" s="143">
        <f>COUNTIF('Play Calls'!B:B,"Tick")</f>
        <v/>
      </c>
    </row>
    <row r="9" ht="15" customHeight="1" s="130">
      <c r="A9" s="129" t="inlineStr">
        <is>
          <t>Tick Tock</t>
        </is>
      </c>
      <c r="B9" s="143">
        <f>COUNTIF('Play Calls'!B:B,"Tick Tock")</f>
        <v/>
      </c>
    </row>
    <row r="10" ht="15" customHeight="1" s="130">
      <c r="A10" s="129" t="inlineStr">
        <is>
          <t>Circle Pass Option</t>
        </is>
      </c>
      <c r="B10" s="143">
        <f>COUNTIF('Play Calls'!B:B,"Circle Pass Option")</f>
        <v/>
      </c>
    </row>
    <row r="11" ht="15" customHeight="1" s="130">
      <c r="A11" s="129" t="inlineStr">
        <is>
          <t>Circle Run Option</t>
        </is>
      </c>
      <c r="B11" s="143">
        <f>COUNTIF('Play Calls'!B:B,"Circle Run Option")</f>
        <v/>
      </c>
    </row>
    <row r="12" ht="15" customHeight="1" s="130">
      <c r="A12" s="129" t="inlineStr">
        <is>
          <t>Eagle</t>
        </is>
      </c>
      <c r="B12" s="143">
        <f>COUNTIF('Play Calls'!B:B,"Eagle")</f>
        <v/>
      </c>
    </row>
    <row r="13" ht="15" customHeight="1" s="130">
      <c r="A13" s="129" t="inlineStr">
        <is>
          <t>Airplane Pass Option</t>
        </is>
      </c>
      <c r="B13" s="143">
        <f>COUNTIF('Play Calls'!B:B,"Airplane Pass Option")</f>
        <v/>
      </c>
    </row>
    <row r="14" ht="15" customHeight="1" s="130">
      <c r="A14" s="129" t="inlineStr">
        <is>
          <t>Sweep</t>
        </is>
      </c>
      <c r="B14" s="143">
        <f>COUNTIF('Play Calls'!B:B,"Sweep")</f>
        <v/>
      </c>
    </row>
    <row r="15" ht="15" customHeight="1" s="130">
      <c r="A15" s="129" t="inlineStr">
        <is>
          <t>Cross</t>
        </is>
      </c>
      <c r="B15" s="143">
        <f>COUNTIF('Play Calls'!B:B,"Cross")</f>
        <v/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customHeight="1" zeroHeight="0" outlineLevelRow="0"/>
  <sheetData>
    <row r="1" ht="15" customHeight="1" s="130">
      <c r="A1" s="129" t="inlineStr">
        <is>
          <t>C Players</t>
        </is>
      </c>
      <c r="B1" s="129" t="inlineStr">
        <is>
          <t>Q Players</t>
        </is>
      </c>
      <c r="C1" s="129" t="inlineStr">
        <is>
          <t>W Players</t>
        </is>
      </c>
      <c r="D1" s="129" t="inlineStr">
        <is>
          <t>X Players</t>
        </is>
      </c>
      <c r="E1" s="129" t="inlineStr">
        <is>
          <t>Y Players</t>
        </is>
      </c>
      <c r="F1" s="129" t="inlineStr">
        <is>
          <t>Z Players</t>
        </is>
      </c>
    </row>
    <row r="2" ht="15" customHeight="1" s="130">
      <c r="A2" s="129" t="inlineStr">
        <is>
          <t>Phipps</t>
        </is>
      </c>
      <c r="B2" s="129" t="inlineStr">
        <is>
          <t>Martinez</t>
        </is>
      </c>
      <c r="C2" s="129" t="inlineStr">
        <is>
          <t>Martinez</t>
        </is>
      </c>
      <c r="D2" s="129" t="inlineStr">
        <is>
          <t>Dawson</t>
        </is>
      </c>
      <c r="E2" s="129" t="inlineStr">
        <is>
          <t>Dawson</t>
        </is>
      </c>
      <c r="F2" s="129" t="inlineStr">
        <is>
          <t>Hobbins</t>
        </is>
      </c>
    </row>
    <row r="3" ht="15" customHeight="1" s="130">
      <c r="A3" s="129" t="inlineStr">
        <is>
          <t>Rodriguez</t>
        </is>
      </c>
      <c r="B3" s="129" t="inlineStr">
        <is>
          <t>Simmons</t>
        </is>
      </c>
      <c r="C3" s="129" t="inlineStr">
        <is>
          <t>Simmons</t>
        </is>
      </c>
      <c r="D3" s="129" t="inlineStr">
        <is>
          <t>Hobbins</t>
        </is>
      </c>
      <c r="E3" s="129" t="inlineStr">
        <is>
          <t>Spivey</t>
        </is>
      </c>
      <c r="F3" s="129" t="inlineStr">
        <is>
          <t>March</t>
        </is>
      </c>
    </row>
    <row r="4" ht="15" customHeight="1" s="130">
      <c r="C4" s="129" t="inlineStr">
        <is>
          <t>Spivey</t>
        </is>
      </c>
      <c r="D4" s="129" t="inlineStr">
        <is>
          <t>March</t>
        </is>
      </c>
      <c r="E4" s="129" t="inlineStr">
        <is>
          <t>Stevens</t>
        </is>
      </c>
      <c r="F4" s="129" t="inlineStr">
        <is>
          <t>Martinez</t>
        </is>
      </c>
    </row>
    <row r="5" ht="15" customHeight="1" s="130">
      <c r="C5" s="129" t="inlineStr">
        <is>
          <t>Stevens</t>
        </is>
      </c>
      <c r="D5" s="129" t="inlineStr">
        <is>
          <t>Martinez</t>
        </is>
      </c>
      <c r="E5" s="129" t="inlineStr">
        <is>
          <t>Woodward</t>
        </is>
      </c>
      <c r="F5" s="129" t="inlineStr">
        <is>
          <t>Phipps</t>
        </is>
      </c>
    </row>
    <row r="6" ht="15" customHeight="1" s="130">
      <c r="D6" s="129" t="inlineStr">
        <is>
          <t>Simmons</t>
        </is>
      </c>
      <c r="F6" s="129" t="inlineStr">
        <is>
          <t>Simmons</t>
        </is>
      </c>
    </row>
    <row r="7" ht="15" customHeight="1" s="130">
      <c r="D7" s="129" t="inlineStr">
        <is>
          <t>Woodward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2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customHeight="1" zeroHeight="0" outlineLevelRow="0"/>
  <cols>
    <col width="12" customWidth="1" style="129" min="1" max="4"/>
    <col width="16" customWidth="1" style="129" min="5" max="10"/>
  </cols>
  <sheetData>
    <row r="1" ht="30" customHeight="1" s="130">
      <c r="A1" s="150" t="inlineStr">
        <is>
          <t>🏈 LIONS OFFENSE - MAIN PLAYS</t>
        </is>
      </c>
    </row>
    <row r="2" ht="15" customHeight="1" s="130">
      <c r="A2" s="151" t="inlineStr">
        <is>
          <t>Select players for each position using the dropdowns</t>
        </is>
      </c>
    </row>
    <row r="4" ht="17.25" customHeight="1" s="130">
      <c r="A4" s="152" t="inlineStr">
        <is>
          <t>Play #1</t>
        </is>
      </c>
      <c r="E4" s="153" t="inlineStr">
        <is>
          <t>Tick</t>
        </is>
      </c>
    </row>
    <row r="5" ht="15" customHeight="1" s="130">
      <c r="E5" s="154" t="inlineStr">
        <is>
          <t>C</t>
        </is>
      </c>
      <c r="F5" s="154" t="inlineStr">
        <is>
          <t>Q</t>
        </is>
      </c>
      <c r="G5" s="154" t="inlineStr">
        <is>
          <t>W</t>
        </is>
      </c>
      <c r="H5" s="154" t="inlineStr">
        <is>
          <t>X</t>
        </is>
      </c>
      <c r="I5" s="154" t="inlineStr">
        <is>
          <t>Y</t>
        </is>
      </c>
      <c r="J5" s="154" t="inlineStr">
        <is>
          <t>Z</t>
        </is>
      </c>
    </row>
    <row r="6" ht="15" customHeight="1" s="130">
      <c r="E6" s="155" t="n"/>
      <c r="F6" s="155" t="n"/>
      <c r="G6" s="155" t="n"/>
      <c r="H6" s="155" t="n"/>
      <c r="I6" s="155" t="n"/>
      <c r="J6" s="155" t="n"/>
    </row>
    <row r="7" ht="15" customHeight="1" s="130">
      <c r="E7" s="156" t="inlineStr">
        <is>
          <t>Eligible:</t>
        </is>
      </c>
    </row>
    <row r="8" ht="54.75" customHeight="1" s="130">
      <c r="E8" s="157" t="inlineStr">
        <is>
          <t>Phipps
Rodriguez</t>
        </is>
      </c>
      <c r="F8" s="157" t="inlineStr">
        <is>
          <t>Martinez
Simmons</t>
        </is>
      </c>
      <c r="G8" s="157" t="inlineStr">
        <is>
          <t>Martinez
Simmons
Spivey
Stevens</t>
        </is>
      </c>
      <c r="H8" s="157" t="inlineStr">
        <is>
          <t>Dawson
Hobbins
March
Martinez
Simmons
Woodward</t>
        </is>
      </c>
      <c r="I8" s="157" t="inlineStr">
        <is>
          <t>Dawson
Spivey
Stevens
Woodward</t>
        </is>
      </c>
      <c r="J8" s="157" t="inlineStr">
        <is>
          <t>Hobbins
March
Martinez
Phipps
Simmons</t>
        </is>
      </c>
    </row>
    <row r="25" ht="15" customHeight="1" s="130">
      <c r="A25" s="158" t="n"/>
      <c r="B25" s="158" t="n"/>
      <c r="C25" s="158" t="n"/>
      <c r="D25" s="158" t="n"/>
      <c r="E25" s="158" t="n"/>
      <c r="F25" s="158" t="n"/>
      <c r="G25" s="158" t="n"/>
      <c r="H25" s="158" t="n"/>
      <c r="I25" s="158" t="n"/>
      <c r="J25" s="158" t="n"/>
    </row>
    <row r="26" ht="17.25" customHeight="1" s="130">
      <c r="A26" s="152" t="inlineStr">
        <is>
          <t>Play #2</t>
        </is>
      </c>
      <c r="E26" s="153" t="inlineStr">
        <is>
          <t>Tick Tock</t>
        </is>
      </c>
    </row>
    <row r="27" ht="15" customHeight="1" s="130">
      <c r="E27" s="154" t="inlineStr">
        <is>
          <t>C</t>
        </is>
      </c>
      <c r="F27" s="154" t="inlineStr">
        <is>
          <t>Q</t>
        </is>
      </c>
      <c r="G27" s="154" t="inlineStr">
        <is>
          <t>W</t>
        </is>
      </c>
      <c r="H27" s="154" t="inlineStr">
        <is>
          <t>X</t>
        </is>
      </c>
      <c r="I27" s="154" t="inlineStr">
        <is>
          <t>Y</t>
        </is>
      </c>
      <c r="J27" s="154" t="inlineStr">
        <is>
          <t>Z</t>
        </is>
      </c>
    </row>
    <row r="28" ht="15" customHeight="1" s="130">
      <c r="E28" s="155" t="n"/>
      <c r="F28" s="155" t="n"/>
      <c r="G28" s="155" t="n"/>
      <c r="H28" s="155" t="n"/>
      <c r="I28" s="155" t="n"/>
      <c r="J28" s="155" t="n"/>
    </row>
    <row r="29" ht="15" customHeight="1" s="130">
      <c r="E29" s="156" t="inlineStr">
        <is>
          <t>Eligible:</t>
        </is>
      </c>
    </row>
    <row r="30" ht="54.75" customHeight="1" s="130">
      <c r="E30" s="157" t="inlineStr">
        <is>
          <t>Phipps
Rodriguez</t>
        </is>
      </c>
      <c r="F30" s="157" t="inlineStr">
        <is>
          <t>Martinez
Simmons</t>
        </is>
      </c>
      <c r="G30" s="157" t="inlineStr">
        <is>
          <t>Martinez
Simmons
Spivey
Stevens</t>
        </is>
      </c>
      <c r="H30" s="157" t="inlineStr">
        <is>
          <t>Dawson
Hobbins
March
Martinez
Simmons
Woodward</t>
        </is>
      </c>
      <c r="I30" s="157" t="inlineStr">
        <is>
          <t>Dawson
Spivey
Stevens
Woodward</t>
        </is>
      </c>
      <c r="J30" s="157" t="inlineStr">
        <is>
          <t>Hobbins
March
Martinez
Phipps
Simmons</t>
        </is>
      </c>
    </row>
    <row r="47" ht="15" customHeight="1" s="130">
      <c r="A47" s="158" t="n"/>
      <c r="B47" s="158" t="n"/>
      <c r="C47" s="158" t="n"/>
      <c r="D47" s="158" t="n"/>
      <c r="E47" s="158" t="n"/>
      <c r="F47" s="158" t="n"/>
      <c r="G47" s="158" t="n"/>
      <c r="H47" s="158" t="n"/>
      <c r="I47" s="158" t="n"/>
      <c r="J47" s="158" t="n"/>
    </row>
    <row r="48" ht="17.25" customHeight="1" s="130">
      <c r="A48" s="152" t="inlineStr">
        <is>
          <t>Play #3</t>
        </is>
      </c>
      <c r="E48" s="153" t="inlineStr">
        <is>
          <t>Circle - Run Option</t>
        </is>
      </c>
    </row>
    <row r="49" ht="15" customHeight="1" s="130">
      <c r="E49" s="154" t="inlineStr">
        <is>
          <t>C</t>
        </is>
      </c>
      <c r="F49" s="154" t="inlineStr">
        <is>
          <t>Q</t>
        </is>
      </c>
      <c r="G49" s="154" t="inlineStr">
        <is>
          <t>W</t>
        </is>
      </c>
      <c r="H49" s="154" t="inlineStr">
        <is>
          <t>X</t>
        </is>
      </c>
      <c r="I49" s="154" t="inlineStr">
        <is>
          <t>Y</t>
        </is>
      </c>
      <c r="J49" s="154" t="inlineStr">
        <is>
          <t>Z</t>
        </is>
      </c>
    </row>
    <row r="50" ht="15" customHeight="1" s="130">
      <c r="E50" s="155" t="n"/>
      <c r="F50" s="155" t="n"/>
      <c r="G50" s="155" t="n"/>
      <c r="H50" s="155" t="n"/>
      <c r="I50" s="155" t="n"/>
      <c r="J50" s="155" t="n"/>
    </row>
    <row r="51" ht="15" customHeight="1" s="130">
      <c r="E51" s="156" t="inlineStr">
        <is>
          <t>Eligible:</t>
        </is>
      </c>
    </row>
    <row r="52" ht="54.75" customHeight="1" s="130">
      <c r="E52" s="157" t="inlineStr">
        <is>
          <t>Phipps
Rodriguez</t>
        </is>
      </c>
      <c r="F52" s="157" t="inlineStr">
        <is>
          <t>Martinez
Simmons</t>
        </is>
      </c>
      <c r="G52" s="157" t="inlineStr">
        <is>
          <t>Martinez
Simmons
Spivey
Stevens</t>
        </is>
      </c>
      <c r="H52" s="157" t="inlineStr">
        <is>
          <t>Dawson
Hobbins
March
Martinez
Simmons
Woodward</t>
        </is>
      </c>
      <c r="I52" s="157" t="inlineStr">
        <is>
          <t>Dawson
Spivey
Stevens
Woodward</t>
        </is>
      </c>
      <c r="J52" s="157" t="inlineStr">
        <is>
          <t>Hobbins
March
Martinez
Phipps
Simmons</t>
        </is>
      </c>
    </row>
    <row r="69" ht="15" customHeight="1" s="130">
      <c r="A69" s="158" t="n"/>
      <c r="B69" s="158" t="n"/>
      <c r="C69" s="158" t="n"/>
      <c r="D69" s="158" t="n"/>
      <c r="E69" s="158" t="n"/>
      <c r="F69" s="158" t="n"/>
      <c r="G69" s="158" t="n"/>
      <c r="H69" s="158" t="n"/>
      <c r="I69" s="158" t="n"/>
      <c r="J69" s="158" t="n"/>
    </row>
    <row r="70" ht="17.25" customHeight="1" s="130">
      <c r="A70" s="152" t="inlineStr">
        <is>
          <t>Play #4</t>
        </is>
      </c>
      <c r="E70" s="153" t="inlineStr">
        <is>
          <t>Circle - Pass Option</t>
        </is>
      </c>
    </row>
    <row r="71" ht="15" customHeight="1" s="130">
      <c r="E71" s="154" t="inlineStr">
        <is>
          <t>C</t>
        </is>
      </c>
      <c r="F71" s="154" t="inlineStr">
        <is>
          <t>Q</t>
        </is>
      </c>
      <c r="G71" s="154" t="inlineStr">
        <is>
          <t>W</t>
        </is>
      </c>
      <c r="H71" s="154" t="inlineStr">
        <is>
          <t>X</t>
        </is>
      </c>
      <c r="I71" s="154" t="inlineStr">
        <is>
          <t>Y</t>
        </is>
      </c>
      <c r="J71" s="154" t="inlineStr">
        <is>
          <t>Z</t>
        </is>
      </c>
    </row>
    <row r="72" ht="15" customHeight="1" s="130">
      <c r="E72" s="155" t="n"/>
      <c r="F72" s="155" t="n"/>
      <c r="G72" s="155" t="n"/>
      <c r="H72" s="155" t="n"/>
      <c r="I72" s="155" t="n"/>
      <c r="J72" s="155" t="n"/>
    </row>
    <row r="73" ht="15" customHeight="1" s="130">
      <c r="E73" s="156" t="inlineStr">
        <is>
          <t>Eligible:</t>
        </is>
      </c>
    </row>
    <row r="74" ht="54.75" customHeight="1" s="130">
      <c r="E74" s="157" t="inlineStr">
        <is>
          <t>Phipps
Rodriguez</t>
        </is>
      </c>
      <c r="F74" s="157" t="inlineStr">
        <is>
          <t>Martinez
Simmons</t>
        </is>
      </c>
      <c r="G74" s="157" t="inlineStr">
        <is>
          <t>Martinez
Simmons
Spivey
Stevens</t>
        </is>
      </c>
      <c r="H74" s="157" t="inlineStr">
        <is>
          <t>Dawson
Hobbins
March
Martinez
Simmons
Woodward</t>
        </is>
      </c>
      <c r="I74" s="157" t="inlineStr">
        <is>
          <t>Dawson
Spivey
Stevens
Woodward</t>
        </is>
      </c>
      <c r="J74" s="157" t="inlineStr">
        <is>
          <t>Hobbins
March
Martinez
Phipps
Simmons</t>
        </is>
      </c>
    </row>
    <row r="91" ht="15" customHeight="1" s="130">
      <c r="A91" s="158" t="n"/>
      <c r="B91" s="158" t="n"/>
      <c r="C91" s="158" t="n"/>
      <c r="D91" s="158" t="n"/>
      <c r="E91" s="158" t="n"/>
      <c r="F91" s="158" t="n"/>
      <c r="G91" s="158" t="n"/>
      <c r="H91" s="158" t="n"/>
      <c r="I91" s="158" t="n"/>
      <c r="J91" s="158" t="n"/>
    </row>
    <row r="92" ht="17.25" customHeight="1" s="130">
      <c r="A92" s="152" t="inlineStr">
        <is>
          <t>Play #5</t>
        </is>
      </c>
      <c r="E92" s="153" t="inlineStr">
        <is>
          <t>Eagle</t>
        </is>
      </c>
    </row>
    <row r="93" ht="15" customHeight="1" s="130">
      <c r="E93" s="154" t="inlineStr">
        <is>
          <t>C</t>
        </is>
      </c>
      <c r="F93" s="154" t="inlineStr">
        <is>
          <t>Q</t>
        </is>
      </c>
      <c r="G93" s="154" t="inlineStr">
        <is>
          <t>W</t>
        </is>
      </c>
      <c r="H93" s="154" t="inlineStr">
        <is>
          <t>X</t>
        </is>
      </c>
      <c r="I93" s="154" t="inlineStr">
        <is>
          <t>Y</t>
        </is>
      </c>
      <c r="J93" s="154" t="inlineStr">
        <is>
          <t>Z</t>
        </is>
      </c>
    </row>
    <row r="94" ht="15" customHeight="1" s="130">
      <c r="E94" s="155" t="n"/>
      <c r="F94" s="155" t="n"/>
      <c r="G94" s="155" t="n"/>
      <c r="H94" s="155" t="n"/>
      <c r="I94" s="155" t="n"/>
      <c r="J94" s="155" t="n"/>
    </row>
    <row r="95" ht="15" customHeight="1" s="130">
      <c r="E95" s="156" t="inlineStr">
        <is>
          <t>Eligible:</t>
        </is>
      </c>
    </row>
    <row r="96" ht="54.75" customHeight="1" s="130">
      <c r="E96" s="157" t="inlineStr">
        <is>
          <t>Phipps
Rodriguez</t>
        </is>
      </c>
      <c r="F96" s="157" t="inlineStr">
        <is>
          <t>Martinez
Simmons</t>
        </is>
      </c>
      <c r="G96" s="157" t="inlineStr">
        <is>
          <t>Martinez
Simmons
Spivey
Stevens</t>
        </is>
      </c>
      <c r="H96" s="157" t="inlineStr">
        <is>
          <t>Dawson
Hobbins
March
Martinez
Simmons
Woodward</t>
        </is>
      </c>
      <c r="I96" s="157" t="inlineStr">
        <is>
          <t>Dawson
Spivey
Stevens
Woodward</t>
        </is>
      </c>
      <c r="J96" s="157" t="inlineStr">
        <is>
          <t>Hobbins
March
Martinez
Phipps
Simmons</t>
        </is>
      </c>
    </row>
    <row r="113" ht="15" customHeight="1" s="130">
      <c r="A113" s="158" t="n"/>
      <c r="B113" s="158" t="n"/>
      <c r="C113" s="158" t="n"/>
      <c r="D113" s="158" t="n"/>
      <c r="E113" s="158" t="n"/>
      <c r="F113" s="158" t="n"/>
      <c r="G113" s="158" t="n"/>
      <c r="H113" s="158" t="n"/>
      <c r="I113" s="158" t="n"/>
      <c r="J113" s="158" t="n"/>
    </row>
    <row r="114" ht="17.25" customHeight="1" s="130">
      <c r="A114" s="152" t="inlineStr">
        <is>
          <t>Play #6</t>
        </is>
      </c>
      <c r="E114" s="153" t="inlineStr">
        <is>
          <t>Airplane - Pass Option</t>
        </is>
      </c>
    </row>
    <row r="115" ht="15" customHeight="1" s="130">
      <c r="E115" s="154" t="inlineStr">
        <is>
          <t>C</t>
        </is>
      </c>
      <c r="F115" s="154" t="inlineStr">
        <is>
          <t>Q</t>
        </is>
      </c>
      <c r="G115" s="154" t="inlineStr">
        <is>
          <t>W</t>
        </is>
      </c>
      <c r="H115" s="154" t="inlineStr">
        <is>
          <t>X</t>
        </is>
      </c>
      <c r="I115" s="154" t="inlineStr">
        <is>
          <t>Y</t>
        </is>
      </c>
      <c r="J115" s="154" t="inlineStr">
        <is>
          <t>Z</t>
        </is>
      </c>
    </row>
    <row r="116" ht="15" customHeight="1" s="130">
      <c r="E116" s="155" t="n"/>
      <c r="F116" s="155" t="n"/>
      <c r="G116" s="155" t="n"/>
      <c r="H116" s="155" t="n"/>
      <c r="I116" s="155" t="n"/>
      <c r="J116" s="155" t="n"/>
    </row>
    <row r="117" ht="15" customHeight="1" s="130">
      <c r="E117" s="156" t="inlineStr">
        <is>
          <t>Eligible:</t>
        </is>
      </c>
    </row>
    <row r="118" ht="54.75" customHeight="1" s="130">
      <c r="E118" s="157" t="inlineStr">
        <is>
          <t>Phipps
Rodriguez</t>
        </is>
      </c>
      <c r="F118" s="157" t="inlineStr">
        <is>
          <t>Martinez
Simmons</t>
        </is>
      </c>
      <c r="G118" s="157" t="inlineStr">
        <is>
          <t>Martinez
Simmons
Spivey
Stevens</t>
        </is>
      </c>
      <c r="H118" s="157" t="inlineStr">
        <is>
          <t>Dawson
Hobbins
March
Martinez
Simmons
Woodward</t>
        </is>
      </c>
      <c r="I118" s="157" t="inlineStr">
        <is>
          <t>Dawson
Spivey
Stevens
Woodward</t>
        </is>
      </c>
      <c r="J118" s="157" t="inlineStr">
        <is>
          <t>Hobbins
March
Martinez
Phipps
Simmons</t>
        </is>
      </c>
    </row>
    <row r="135" ht="15" customHeight="1" s="130">
      <c r="A135" s="158" t="n"/>
      <c r="B135" s="158" t="n"/>
      <c r="C135" s="158" t="n"/>
      <c r="D135" s="158" t="n"/>
      <c r="E135" s="158" t="n"/>
      <c r="F135" s="158" t="n"/>
      <c r="G135" s="158" t="n"/>
      <c r="H135" s="158" t="n"/>
      <c r="I135" s="158" t="n"/>
      <c r="J135" s="158" t="n"/>
    </row>
    <row r="136" ht="17.25" customHeight="1" s="130">
      <c r="A136" s="152" t="inlineStr">
        <is>
          <t>Play #7</t>
        </is>
      </c>
      <c r="E136" s="153" t="inlineStr">
        <is>
          <t>Sweep</t>
        </is>
      </c>
    </row>
    <row r="137" ht="15" customHeight="1" s="130">
      <c r="E137" s="154" t="inlineStr">
        <is>
          <t>C</t>
        </is>
      </c>
      <c r="F137" s="154" t="inlineStr">
        <is>
          <t>Q</t>
        </is>
      </c>
      <c r="G137" s="154" t="inlineStr">
        <is>
          <t>W</t>
        </is>
      </c>
      <c r="H137" s="154" t="inlineStr">
        <is>
          <t>X</t>
        </is>
      </c>
      <c r="I137" s="154" t="inlineStr">
        <is>
          <t>Y</t>
        </is>
      </c>
      <c r="J137" s="154" t="inlineStr">
        <is>
          <t>Z</t>
        </is>
      </c>
    </row>
    <row r="138" ht="15" customHeight="1" s="130">
      <c r="E138" s="155" t="n"/>
      <c r="F138" s="155" t="n"/>
      <c r="G138" s="155" t="n"/>
      <c r="H138" s="155" t="n"/>
      <c r="I138" s="155" t="n"/>
      <c r="J138" s="155" t="n"/>
    </row>
    <row r="139" ht="15" customHeight="1" s="130">
      <c r="E139" s="156" t="inlineStr">
        <is>
          <t>Eligible:</t>
        </is>
      </c>
    </row>
    <row r="140" ht="54.75" customHeight="1" s="130">
      <c r="E140" s="157" t="inlineStr">
        <is>
          <t>Phipps
Rodriguez</t>
        </is>
      </c>
      <c r="F140" s="157" t="inlineStr">
        <is>
          <t>Martinez
Simmons</t>
        </is>
      </c>
      <c r="G140" s="157" t="inlineStr">
        <is>
          <t>Martinez
Simmons
Spivey
Stevens</t>
        </is>
      </c>
      <c r="H140" s="157" t="inlineStr">
        <is>
          <t>Dawson
Hobbins
March
Martinez
Simmons
Woodward</t>
        </is>
      </c>
      <c r="I140" s="157" t="inlineStr">
        <is>
          <t>Dawson
Spivey
Stevens
Woodward</t>
        </is>
      </c>
      <c r="J140" s="157" t="inlineStr">
        <is>
          <t>Hobbins
March
Martinez
Phipps
Simmons</t>
        </is>
      </c>
    </row>
    <row r="157" ht="15" customHeight="1" s="130">
      <c r="A157" s="158" t="n"/>
      <c r="B157" s="158" t="n"/>
      <c r="C157" s="158" t="n"/>
      <c r="D157" s="158" t="n"/>
      <c r="E157" s="158" t="n"/>
      <c r="F157" s="158" t="n"/>
      <c r="G157" s="158" t="n"/>
      <c r="H157" s="158" t="n"/>
      <c r="I157" s="158" t="n"/>
      <c r="J157" s="158" t="n"/>
    </row>
    <row r="158" ht="17.25" customHeight="1" s="130">
      <c r="A158" s="152" t="inlineStr">
        <is>
          <t>Play #8</t>
        </is>
      </c>
      <c r="E158" s="153" t="inlineStr">
        <is>
          <t>Cross</t>
        </is>
      </c>
    </row>
    <row r="159" ht="15" customHeight="1" s="130">
      <c r="E159" s="154" t="inlineStr">
        <is>
          <t>C</t>
        </is>
      </c>
      <c r="F159" s="154" t="inlineStr">
        <is>
          <t>Q</t>
        </is>
      </c>
      <c r="G159" s="154" t="inlineStr">
        <is>
          <t>W</t>
        </is>
      </c>
      <c r="H159" s="154" t="inlineStr">
        <is>
          <t>X</t>
        </is>
      </c>
      <c r="I159" s="154" t="inlineStr">
        <is>
          <t>Y</t>
        </is>
      </c>
      <c r="J159" s="154" t="inlineStr">
        <is>
          <t>Z</t>
        </is>
      </c>
    </row>
    <row r="160" ht="15" customHeight="1" s="130">
      <c r="E160" s="155" t="n"/>
      <c r="F160" s="155" t="n"/>
      <c r="G160" s="155" t="n"/>
      <c r="H160" s="155" t="n"/>
      <c r="I160" s="155" t="n"/>
      <c r="J160" s="155" t="n"/>
    </row>
    <row r="161" ht="15" customHeight="1" s="130">
      <c r="E161" s="156" t="inlineStr">
        <is>
          <t>Eligible:</t>
        </is>
      </c>
    </row>
    <row r="162" ht="54.75" customHeight="1" s="130">
      <c r="E162" s="157" t="inlineStr">
        <is>
          <t>Phipps
Rodriguez</t>
        </is>
      </c>
      <c r="F162" s="157" t="inlineStr">
        <is>
          <t>Martinez
Simmons</t>
        </is>
      </c>
      <c r="G162" s="157" t="inlineStr">
        <is>
          <t>Martinez
Simmons
Spivey
Stevens</t>
        </is>
      </c>
      <c r="H162" s="157" t="inlineStr">
        <is>
          <t>Dawson
Hobbins
March
Martinez
Simmons
Woodward</t>
        </is>
      </c>
      <c r="I162" s="157" t="inlineStr">
        <is>
          <t>Dawson
Spivey
Stevens
Woodward</t>
        </is>
      </c>
      <c r="J162" s="157" t="inlineStr">
        <is>
          <t>Hobbins
March
Martinez
Phipps
Simmons</t>
        </is>
      </c>
    </row>
    <row r="179" ht="15" customHeight="1" s="130">
      <c r="A179" s="158" t="n"/>
      <c r="B179" s="158" t="n"/>
      <c r="C179" s="158" t="n"/>
      <c r="D179" s="158" t="n"/>
      <c r="E179" s="158" t="n"/>
      <c r="F179" s="158" t="n"/>
      <c r="G179" s="158" t="n"/>
      <c r="H179" s="158" t="n"/>
      <c r="I179" s="158" t="n"/>
      <c r="J179" s="158" t="n"/>
    </row>
    <row r="180" ht="17.25" customHeight="1" s="130">
      <c r="A180" s="152" t="inlineStr">
        <is>
          <t>Play #9</t>
        </is>
      </c>
      <c r="E180" s="153" t="inlineStr">
        <is>
          <t>Circle - Reverse</t>
        </is>
      </c>
    </row>
    <row r="181" ht="15" customHeight="1" s="130">
      <c r="E181" s="154" t="inlineStr">
        <is>
          <t>C</t>
        </is>
      </c>
      <c r="F181" s="154" t="inlineStr">
        <is>
          <t>Q</t>
        </is>
      </c>
      <c r="G181" s="154" t="inlineStr">
        <is>
          <t>W</t>
        </is>
      </c>
      <c r="H181" s="154" t="inlineStr">
        <is>
          <t>X</t>
        </is>
      </c>
      <c r="I181" s="154" t="inlineStr">
        <is>
          <t>Y</t>
        </is>
      </c>
      <c r="J181" s="154" t="inlineStr">
        <is>
          <t>Z</t>
        </is>
      </c>
    </row>
    <row r="182" ht="15" customHeight="1" s="130">
      <c r="E182" s="155" t="n"/>
      <c r="F182" s="155" t="n"/>
      <c r="G182" s="155" t="n"/>
      <c r="H182" s="155" t="n"/>
      <c r="I182" s="155" t="n"/>
      <c r="J182" s="155" t="n"/>
    </row>
    <row r="183" ht="15" customHeight="1" s="130">
      <c r="E183" s="156" t="inlineStr">
        <is>
          <t>Eligible:</t>
        </is>
      </c>
    </row>
    <row r="184" ht="54.75" customHeight="1" s="130">
      <c r="E184" s="157" t="inlineStr">
        <is>
          <t>Phipps
Rodriguez</t>
        </is>
      </c>
      <c r="F184" s="157" t="inlineStr">
        <is>
          <t>Martinez
Simmons</t>
        </is>
      </c>
      <c r="G184" s="157" t="inlineStr">
        <is>
          <t>Martinez
Simmons
Spivey
Stevens</t>
        </is>
      </c>
      <c r="H184" s="157" t="inlineStr">
        <is>
          <t>Dawson
Hobbins
March
Martinez
Simmons
Woodward</t>
        </is>
      </c>
      <c r="I184" s="157" t="inlineStr">
        <is>
          <t>Dawson
Spivey
Stevens
Woodward</t>
        </is>
      </c>
      <c r="J184" s="157" t="inlineStr">
        <is>
          <t>Hobbins
March
Martinez
Phipps
Simmons</t>
        </is>
      </c>
    </row>
    <row r="201" ht="15" customHeight="1" s="130">
      <c r="A201" s="158" t="n"/>
      <c r="B201" s="158" t="n"/>
      <c r="C201" s="158" t="n"/>
      <c r="D201" s="158" t="n"/>
      <c r="E201" s="158" t="n"/>
      <c r="F201" s="158" t="n"/>
      <c r="G201" s="158" t="n"/>
      <c r="H201" s="158" t="n"/>
      <c r="I201" s="158" t="n"/>
      <c r="J201" s="158" t="n"/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0" sort="1"/>
  <mergeCells count="11">
    <mergeCell ref="E136:J136"/>
    <mergeCell ref="A1:J1"/>
    <mergeCell ref="E48:J48"/>
    <mergeCell ref="E92:J92"/>
    <mergeCell ref="E70:J70"/>
    <mergeCell ref="E114:J114"/>
    <mergeCell ref="E26:J26"/>
    <mergeCell ref="A2:J2"/>
    <mergeCell ref="E4:J4"/>
    <mergeCell ref="E158:J158"/>
    <mergeCell ref="E180:J180"/>
  </mergeCells>
  <dataValidations count="6">
    <dataValidation sqref="E6 E28 E50 E72 E94 E116 E138 E160 E182" showDropDown="0" showInputMessage="0" showErrorMessage="1" allowBlank="1" errorTitle="Invalid Player" error="Select a player eligible for C position" type="list" errorStyle="stop" operator="between">
      <formula1>"Phipps,Rodriguez"</formula1>
      <formula2>0</formula2>
    </dataValidation>
    <dataValidation sqref="F6 F28 F50 F72 F94 F116 F138 F160 F182" showDropDown="0" showInputMessage="0" showErrorMessage="1" allowBlank="1" errorTitle="Invalid Player" error="Select a player eligible for Q position" type="list" errorStyle="stop" operator="between">
      <formula1>"Martinez,Simmons"</formula1>
      <formula2>0</formula2>
    </dataValidation>
    <dataValidation sqref="G6 G28 G50 G72 G94 G116 G138 G160 G182" showDropDown="0" showInputMessage="0" showErrorMessage="1" allowBlank="1" errorTitle="Invalid Player" error="Select a player eligible for W position" type="list" errorStyle="stop" operator="between">
      <formula1>"Martinez,Simmons,Spivey,Stevens"</formula1>
      <formula2>0</formula2>
    </dataValidation>
    <dataValidation sqref="H6 H28 H50 H72 H94 H116 H138 H160 H182" showDropDown="0" showInputMessage="0" showErrorMessage="1" allowBlank="1" errorTitle="Invalid Player" error="Select a player eligible for X position" type="list" errorStyle="stop" operator="between">
      <formula1>"Dawson,Hobbins,March,Martinez,Simmons,Woodward"</formula1>
      <formula2>0</formula2>
    </dataValidation>
    <dataValidation sqref="I6 I28 I50 I72 I94 I116 I138 I160 I182" showDropDown="0" showInputMessage="0" showErrorMessage="1" allowBlank="1" errorTitle="Invalid Player" error="Select a player eligible for Y position" type="list" errorStyle="stop" operator="between">
      <formula1>"Dawson,Spivey,Stevens,Woodward"</formula1>
      <formula2>0</formula2>
    </dataValidation>
    <dataValidation sqref="J6 J28 J50 J72 J94 J116 J138 J160 J182" showDropDown="0" showInputMessage="0" showErrorMessage="1" allowBlank="1" errorTitle="Invalid Player" error="Select a player eligible for Z position" type="list" errorStyle="stop" operator="between">
      <formula1>"Hobbins,March,Martinez,Phipps,Simmons"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customHeight="1" zeroHeight="0" outlineLevelRow="0"/>
  <cols>
    <col width="8" customWidth="1" style="129" min="1" max="1"/>
    <col width="24" customWidth="1" style="129" min="2" max="2"/>
    <col width="28" customWidth="1" style="129" min="3" max="8"/>
  </cols>
  <sheetData>
    <row r="1" ht="15" customHeight="1" s="130">
      <c r="A1" s="159" t="inlineStr">
        <is>
          <t>Play #</t>
        </is>
      </c>
      <c r="B1" s="159" t="inlineStr">
        <is>
          <t>Play Name</t>
        </is>
      </c>
      <c r="C1" s="159" t="inlineStr">
        <is>
          <t>C (Center)</t>
        </is>
      </c>
      <c r="D1" s="159" t="inlineStr">
        <is>
          <t>Q (QB)</t>
        </is>
      </c>
      <c r="E1" s="159" t="inlineStr">
        <is>
          <t>W (WR)</t>
        </is>
      </c>
      <c r="F1" s="159" t="inlineStr">
        <is>
          <t>X (WR)</t>
        </is>
      </c>
      <c r="G1" s="159" t="inlineStr">
        <is>
          <t>Y (TE)</t>
        </is>
      </c>
      <c r="H1" s="159" t="inlineStr">
        <is>
          <t>Z (Receiver)</t>
        </is>
      </c>
    </row>
    <row r="2" ht="23.25" customHeight="1" s="130">
      <c r="A2" s="133" t="n">
        <v>1</v>
      </c>
      <c r="B2" s="160" t="inlineStr">
        <is>
          <t>Tick</t>
        </is>
      </c>
      <c r="C2" s="161" t="inlineStr">
        <is>
          <t>Phipps, Rodriguez</t>
        </is>
      </c>
      <c r="D2" s="161" t="inlineStr">
        <is>
          <t>Martinez, Simmons</t>
        </is>
      </c>
      <c r="E2" s="161" t="inlineStr">
        <is>
          <t>Martinez, Simmons, Spivey, Stevens</t>
        </is>
      </c>
      <c r="F2" s="161" t="inlineStr">
        <is>
          <t>Dawson, Hobbins, March, Martinez, Simmons, Woodward</t>
        </is>
      </c>
      <c r="G2" s="161" t="inlineStr">
        <is>
          <t>Dawson, Spivey, Stevens, Woodward</t>
        </is>
      </c>
      <c r="H2" s="161" t="inlineStr">
        <is>
          <t>Hobbins, March, Martinez, Phipps, Simmons</t>
        </is>
      </c>
    </row>
    <row r="3" ht="23.25" customHeight="1" s="130">
      <c r="A3" s="133" t="n">
        <v>2</v>
      </c>
      <c r="B3" s="160" t="inlineStr">
        <is>
          <t>Tick Tock</t>
        </is>
      </c>
      <c r="C3" s="161" t="inlineStr">
        <is>
          <t>Phipps, Rodriguez</t>
        </is>
      </c>
      <c r="D3" s="161" t="inlineStr">
        <is>
          <t>Martinez, Simmons</t>
        </is>
      </c>
      <c r="E3" s="161" t="inlineStr">
        <is>
          <t>Martinez, Simmons, Spivey, Stevens</t>
        </is>
      </c>
      <c r="F3" s="161" t="inlineStr">
        <is>
          <t>Dawson, Hobbins, March, Martinez, Simmons, Woodward</t>
        </is>
      </c>
      <c r="G3" s="161" t="inlineStr">
        <is>
          <t>Dawson, Spivey, Stevens, Woodward</t>
        </is>
      </c>
      <c r="H3" s="161" t="inlineStr">
        <is>
          <t>Hobbins, March, Martinez, Phipps, Simmons</t>
        </is>
      </c>
    </row>
    <row r="4" ht="23.25" customHeight="1" s="130">
      <c r="A4" s="133" t="n">
        <v>3</v>
      </c>
      <c r="B4" s="160" t="inlineStr">
        <is>
          <t>Circle - Run Option</t>
        </is>
      </c>
      <c r="C4" s="161" t="inlineStr">
        <is>
          <t>Phipps, Rodriguez</t>
        </is>
      </c>
      <c r="D4" s="161" t="inlineStr">
        <is>
          <t>Martinez, Simmons</t>
        </is>
      </c>
      <c r="E4" s="161" t="inlineStr">
        <is>
          <t>Martinez, Simmons, Spivey, Stevens</t>
        </is>
      </c>
      <c r="F4" s="161" t="inlineStr">
        <is>
          <t>Dawson, Hobbins, March, Martinez, Simmons, Woodward</t>
        </is>
      </c>
      <c r="G4" s="161" t="inlineStr">
        <is>
          <t>Dawson, Spivey, Stevens, Woodward</t>
        </is>
      </c>
      <c r="H4" s="161" t="inlineStr">
        <is>
          <t>Hobbins, March, Martinez, Phipps, Simmons</t>
        </is>
      </c>
    </row>
    <row r="5" ht="23.25" customHeight="1" s="130">
      <c r="A5" s="133" t="n">
        <v>4</v>
      </c>
      <c r="B5" s="160" t="inlineStr">
        <is>
          <t>Circle - Pass Option</t>
        </is>
      </c>
      <c r="C5" s="161" t="inlineStr">
        <is>
          <t>Phipps, Rodriguez</t>
        </is>
      </c>
      <c r="D5" s="161" t="inlineStr">
        <is>
          <t>Martinez, Simmons</t>
        </is>
      </c>
      <c r="E5" s="161" t="inlineStr">
        <is>
          <t>Martinez, Simmons, Spivey, Stevens</t>
        </is>
      </c>
      <c r="F5" s="161" t="inlineStr">
        <is>
          <t>Dawson, Hobbins, March, Martinez, Simmons, Woodward</t>
        </is>
      </c>
      <c r="G5" s="161" t="inlineStr">
        <is>
          <t>Dawson, Spivey, Stevens, Woodward</t>
        </is>
      </c>
      <c r="H5" s="161" t="inlineStr">
        <is>
          <t>Hobbins, March, Martinez, Phipps, Simmons</t>
        </is>
      </c>
    </row>
    <row r="6" ht="23.25" customHeight="1" s="130">
      <c r="A6" s="133" t="n">
        <v>5</v>
      </c>
      <c r="B6" s="160" t="inlineStr">
        <is>
          <t>Eagle</t>
        </is>
      </c>
      <c r="C6" s="161" t="inlineStr">
        <is>
          <t>Phipps, Rodriguez</t>
        </is>
      </c>
      <c r="D6" s="161" t="inlineStr">
        <is>
          <t>Martinez, Simmons</t>
        </is>
      </c>
      <c r="E6" s="161" t="inlineStr">
        <is>
          <t>Martinez, Simmons, Spivey, Stevens</t>
        </is>
      </c>
      <c r="F6" s="161" t="inlineStr">
        <is>
          <t>Dawson, Hobbins, March, Martinez, Simmons, Woodward</t>
        </is>
      </c>
      <c r="G6" s="161" t="inlineStr">
        <is>
          <t>Dawson, Spivey, Stevens, Woodward</t>
        </is>
      </c>
      <c r="H6" s="161" t="inlineStr">
        <is>
          <t>Hobbins, March, Martinez, Phipps, Simmons</t>
        </is>
      </c>
    </row>
    <row r="7" ht="23.25" customHeight="1" s="130">
      <c r="A7" s="133" t="n">
        <v>6</v>
      </c>
      <c r="B7" s="160" t="inlineStr">
        <is>
          <t>Airplane - Pass Option</t>
        </is>
      </c>
      <c r="C7" s="161" t="inlineStr">
        <is>
          <t>Phipps, Rodriguez</t>
        </is>
      </c>
      <c r="D7" s="161" t="inlineStr">
        <is>
          <t>Martinez, Simmons</t>
        </is>
      </c>
      <c r="E7" s="161" t="inlineStr">
        <is>
          <t>Martinez, Simmons, Spivey, Stevens</t>
        </is>
      </c>
      <c r="F7" s="161" t="inlineStr">
        <is>
          <t>Dawson, Hobbins, March, Martinez, Simmons, Woodward</t>
        </is>
      </c>
      <c r="G7" s="161" t="inlineStr">
        <is>
          <t>Dawson, Spivey, Stevens, Woodward</t>
        </is>
      </c>
      <c r="H7" s="161" t="inlineStr">
        <is>
          <t>Hobbins, March, Martinez, Phipps, Simmons</t>
        </is>
      </c>
    </row>
    <row r="8" ht="23.25" customHeight="1" s="130">
      <c r="A8" s="133" t="n">
        <v>7</v>
      </c>
      <c r="B8" s="160" t="inlineStr">
        <is>
          <t>Sweep</t>
        </is>
      </c>
      <c r="C8" s="161" t="inlineStr">
        <is>
          <t>Phipps, Rodriguez</t>
        </is>
      </c>
      <c r="D8" s="161" t="inlineStr">
        <is>
          <t>Martinez, Simmons</t>
        </is>
      </c>
      <c r="E8" s="161" t="inlineStr">
        <is>
          <t>Martinez, Simmons, Spivey, Stevens</t>
        </is>
      </c>
      <c r="F8" s="161" t="inlineStr">
        <is>
          <t>Dawson, Hobbins, March, Martinez, Simmons, Woodward</t>
        </is>
      </c>
      <c r="G8" s="161" t="inlineStr">
        <is>
          <t>Dawson, Spivey, Stevens, Woodward</t>
        </is>
      </c>
      <c r="H8" s="161" t="inlineStr">
        <is>
          <t>Hobbins, March, Martinez, Phipps, Simmons</t>
        </is>
      </c>
    </row>
    <row r="9" ht="23.25" customHeight="1" s="130">
      <c r="A9" s="133" t="n">
        <v>8</v>
      </c>
      <c r="B9" s="160" t="inlineStr">
        <is>
          <t>Cross</t>
        </is>
      </c>
      <c r="C9" s="161" t="inlineStr">
        <is>
          <t>Phipps, Rodriguez</t>
        </is>
      </c>
      <c r="D9" s="161" t="inlineStr">
        <is>
          <t>Martinez, Simmons</t>
        </is>
      </c>
      <c r="E9" s="161" t="inlineStr">
        <is>
          <t>Martinez, Simmons, Spivey, Stevens</t>
        </is>
      </c>
      <c r="F9" s="161" t="inlineStr">
        <is>
          <t>Dawson, Hobbins, March, Martinez, Simmons, Woodward</t>
        </is>
      </c>
      <c r="G9" s="161" t="inlineStr">
        <is>
          <t>Dawson, Spivey, Stevens, Woodward</t>
        </is>
      </c>
      <c r="H9" s="161" t="inlineStr">
        <is>
          <t>Hobbins, March, Martinez, Phipps, Simmons</t>
        </is>
      </c>
    </row>
    <row r="10" ht="23.25" customHeight="1" s="130">
      <c r="A10" s="133" t="n">
        <v>9</v>
      </c>
      <c r="B10" s="160" t="inlineStr">
        <is>
          <t>Circle - Reverse</t>
        </is>
      </c>
      <c r="C10" s="161" t="inlineStr">
        <is>
          <t>Phipps, Rodriguez</t>
        </is>
      </c>
      <c r="D10" s="161" t="inlineStr">
        <is>
          <t>Martinez, Simmons</t>
        </is>
      </c>
      <c r="E10" s="161" t="inlineStr">
        <is>
          <t>Martinez, Simmons, Spivey, Stevens</t>
        </is>
      </c>
      <c r="F10" s="161" t="inlineStr">
        <is>
          <t>Dawson, Hobbins, March, Martinez, Simmons, Woodward</t>
        </is>
      </c>
      <c r="G10" s="161" t="inlineStr">
        <is>
          <t>Dawson, Spivey, Stevens, Woodward</t>
        </is>
      </c>
      <c r="H10" s="161" t="inlineStr">
        <is>
          <t>Hobbins, March, Martinez, Phipps, Simmons</t>
        </is>
      </c>
    </row>
    <row r="13" ht="15" customHeight="1" s="130">
      <c r="A13" s="152" t="inlineStr">
        <is>
          <t>POSITION ELIGIBILITY SUMMARY</t>
        </is>
      </c>
    </row>
    <row r="15" ht="15" customHeight="1" s="130">
      <c r="A15" s="134" t="inlineStr">
        <is>
          <t>Position</t>
        </is>
      </c>
      <c r="B15" s="134" t="inlineStr">
        <is>
          <t>Eligible Players</t>
        </is>
      </c>
    </row>
    <row r="16" ht="15" customHeight="1" s="130">
      <c r="A16" s="129" t="inlineStr">
        <is>
          <t>C - Center</t>
        </is>
      </c>
      <c r="B16" s="129" t="inlineStr">
        <is>
          <t>Phipps, Rodriguez</t>
        </is>
      </c>
    </row>
    <row r="17" ht="15" customHeight="1" s="130">
      <c r="A17" s="129" t="inlineStr">
        <is>
          <t>Q - Quarterback</t>
        </is>
      </c>
      <c r="B17" s="129" t="inlineStr">
        <is>
          <t>Martinez, Simmons</t>
        </is>
      </c>
    </row>
    <row r="18" ht="15" customHeight="1" s="130">
      <c r="A18" s="129" t="inlineStr">
        <is>
          <t>W - Wide Receiver (W)</t>
        </is>
      </c>
      <c r="B18" s="129" t="inlineStr">
        <is>
          <t>Martinez, Simmons, Spivey, Stevens</t>
        </is>
      </c>
    </row>
    <row r="19" ht="15" customHeight="1" s="130">
      <c r="A19" s="129" t="inlineStr">
        <is>
          <t>X - Wide Receiver (X)</t>
        </is>
      </c>
      <c r="B19" s="129" t="inlineStr">
        <is>
          <t>Dawson, Hobbins, March, Martinez, Simmons, Woodward</t>
        </is>
      </c>
    </row>
    <row r="20" ht="15" customHeight="1" s="130">
      <c r="A20" s="129" t="inlineStr">
        <is>
          <t>Y - Tight End</t>
        </is>
      </c>
      <c r="B20" s="129" t="inlineStr">
        <is>
          <t>Dawson, Spivey, Stevens, Woodward</t>
        </is>
      </c>
    </row>
    <row r="21" ht="15" customHeight="1" s="130">
      <c r="A21" s="129" t="inlineStr">
        <is>
          <t>Z - Receiver</t>
        </is>
      </c>
      <c r="B21" s="129" t="inlineStr">
        <is>
          <t>Hobbins, March, Martinez, Phipps, Simmons</t>
        </is>
      </c>
    </row>
  </sheetData>
  <mergeCells count="1">
    <mergeCell ref="A13:B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W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5" topLeftCell="A6" activePane="bottomLeft" state="frozen"/>
      <selection pane="bottomLeft" activeCell="A1" activeCellId="0" sqref="A1"/>
    </sheetView>
  </sheetViews>
  <sheetFormatPr baseColWidth="8" defaultColWidth="8.66796875" defaultRowHeight="15" customHeight="1" zeroHeight="0" outlineLevelRow="0"/>
  <cols>
    <col width="4" customWidth="1" style="129" min="1" max="1"/>
    <col width="12" customWidth="1" style="129" min="2" max="2"/>
    <col width="16" customWidth="1" style="129" min="3" max="3"/>
    <col width="18" customWidth="1" style="129" min="4" max="4"/>
    <col width="10" customWidth="1" style="129" min="5" max="10"/>
    <col width="16" customWidth="1" style="129" min="11" max="11"/>
    <col width="7" customWidth="1" style="129" min="12" max="12"/>
    <col width="38" customWidth="1" style="129" min="13" max="13"/>
    <col width="28" customWidth="1" style="129" min="14" max="14"/>
    <col width="10" customWidth="1" style="129" min="15" max="15"/>
    <col width="8" customWidth="1" style="129" min="16" max="16"/>
    <col width="18" customWidth="1" style="129" min="18" max="18"/>
    <col width="8" customWidth="1" style="129" min="19" max="21"/>
    <col width="9" customWidth="1" style="129" min="22" max="22"/>
    <col width="12" customWidth="1" style="129" min="23" max="23"/>
  </cols>
  <sheetData>
    <row r="1" ht="19.5" customHeight="1" s="130">
      <c r="A1" s="150" t="inlineStr">
        <is>
          <t>🏈 LIONS OFFENSE - 30 PLAY GAME PLAN</t>
        </is>
      </c>
      <c r="O1" s="162" t="n"/>
      <c r="P1" s="162" t="n"/>
      <c r="R1" s="163" t="inlineStr">
        <is>
          <t>🎮 LIVE COACH DASHBOARD</t>
        </is>
      </c>
    </row>
    <row r="2" ht="15" customHeight="1" s="130">
      <c r="A2" s="164" t="inlineStr">
        <is>
          <t>⚠️ ADJUSTED: March OUT | Simmons PRIMARY QB (24) | Martinez featured at skill positions (7 targets)</t>
        </is>
      </c>
      <c r="O2" s="162" t="n"/>
      <c r="P2" s="162" t="n"/>
      <c r="R2" s="165" t="inlineStr">
        <is>
          <t>Track results → See what's HOT 🔥 or COLD ❄️ → Get smart suggestions</t>
        </is>
      </c>
    </row>
    <row r="3" ht="15" customHeight="1" s="130">
      <c r="O3" s="162" t="n"/>
      <c r="P3" s="162" t="n"/>
    </row>
    <row r="4" ht="24.75" customHeight="1" s="130">
      <c r="A4" s="166" t="inlineStr">
        <is>
          <t>#</t>
        </is>
      </c>
      <c r="B4" s="166" t="inlineStr">
        <is>
          <t>Diagram</t>
        </is>
      </c>
      <c r="C4" s="166" t="inlineStr">
        <is>
          <t>Base Play</t>
        </is>
      </c>
      <c r="D4" s="166" t="inlineStr">
        <is>
          <t>Variation</t>
        </is>
      </c>
      <c r="E4" s="166" t="inlineStr">
        <is>
          <t>C</t>
        </is>
      </c>
      <c r="F4" s="166" t="inlineStr">
        <is>
          <t>Q</t>
        </is>
      </c>
      <c r="G4" s="166" t="inlineStr">
        <is>
          <t>W</t>
        </is>
      </c>
      <c r="H4" s="166" t="inlineStr">
        <is>
          <t>X</t>
        </is>
      </c>
      <c r="I4" s="166" t="inlineStr">
        <is>
          <t>Y</t>
        </is>
      </c>
      <c r="J4" s="166" t="inlineStr">
        <is>
          <t>Z</t>
        </is>
      </c>
      <c r="K4" s="166" t="inlineStr">
        <is>
          <t>TARGET</t>
        </is>
      </c>
      <c r="L4" s="166" t="inlineStr">
        <is>
          <t>Action</t>
        </is>
      </c>
      <c r="M4" s="166" t="inlineStr">
        <is>
          <t>Notes</t>
        </is>
      </c>
      <c r="N4" s="167" t="inlineStr">
        <is>
          <t>Best For</t>
        </is>
      </c>
      <c r="O4" s="168" t="inlineStr">
        <is>
          <t>Result</t>
        </is>
      </c>
      <c r="P4" s="168" t="inlineStr">
        <is>
          <t>Yards</t>
        </is>
      </c>
      <c r="R4" s="169" t="inlineStr">
        <is>
          <t>📊 PLAY TYPE SUCCESS RATES</t>
        </is>
      </c>
    </row>
    <row r="5" ht="15" customHeight="1" s="130">
      <c r="A5" s="170" t="inlineStr">
        <is>
          <t>SEQUENCE 1: Tick Series - Establish Rhythm, Then Counter</t>
        </is>
      </c>
      <c r="O5" s="162" t="n"/>
      <c r="P5" s="162" t="n"/>
      <c r="R5" s="171" t="inlineStr">
        <is>
          <t>Play Type</t>
        </is>
      </c>
      <c r="S5" s="171" t="inlineStr">
        <is>
          <t>Called</t>
        </is>
      </c>
      <c r="T5" s="171" t="inlineStr">
        <is>
          <t>✓ Won</t>
        </is>
      </c>
      <c r="U5" s="171" t="inlineStr">
        <is>
          <t>✗ Lost</t>
        </is>
      </c>
      <c r="V5" s="171" t="inlineStr">
        <is>
          <t>Win %</t>
        </is>
      </c>
      <c r="W5" s="171" t="inlineStr">
        <is>
          <t>Status</t>
        </is>
      </c>
    </row>
    <row r="6" ht="60" customHeight="1" s="130">
      <c r="A6" s="172" t="n">
        <v>1</v>
      </c>
      <c r="B6" s="172" t="n"/>
      <c r="C6" s="173" t="inlineStr">
        <is>
          <t>Tick</t>
        </is>
      </c>
      <c r="D6" s="172" t="inlineStr">
        <is>
          <t>Standard - Z Quick</t>
        </is>
      </c>
      <c r="E6" s="172" t="inlineStr">
        <is>
          <t>Phipps</t>
        </is>
      </c>
      <c r="F6" s="172" t="inlineStr">
        <is>
          <t>Simmons</t>
        </is>
      </c>
      <c r="G6" s="172" t="inlineStr">
        <is>
          <t>Spivey</t>
        </is>
      </c>
      <c r="H6" s="172" t="inlineStr">
        <is>
          <t>Martinez</t>
        </is>
      </c>
      <c r="I6" s="172" t="inlineStr">
        <is>
          <t>Stevens</t>
        </is>
      </c>
      <c r="J6" s="172" t="inlineStr">
        <is>
          <t>Hobbins</t>
        </is>
      </c>
      <c r="K6" s="174" t="inlineStr">
        <is>
          <t>X (Martinez)</t>
        </is>
      </c>
      <c r="L6" s="175" t="inlineStr">
        <is>
          <t>PASS</t>
        </is>
      </c>
      <c r="M6" s="176" t="inlineStr">
        <is>
          <t>Quick pass to Z on slant. Establish rhythm.</t>
        </is>
      </c>
      <c r="N6" s="177" t="inlineStr">
        <is>
          <t>🏁 OPENING DRIVE</t>
        </is>
      </c>
      <c r="O6" s="178" t="inlineStr">
        <is>
          <t>✓</t>
        </is>
      </c>
      <c r="P6" s="179" t="n">
        <v>8</v>
      </c>
      <c r="R6" s="132" t="inlineStr">
        <is>
          <t>Tick</t>
        </is>
      </c>
      <c r="S6" s="133">
        <f>COUNTIFS($C$6:$C$41,"*Tick*",$O$6:$O$41,"&lt;&gt;")</f>
        <v/>
      </c>
      <c r="T6" s="180">
        <f>COUNTIFS($C$6:$C$41,"*Tick*",$O$6:$O$41,"✓")</f>
        <v/>
      </c>
      <c r="U6" s="181">
        <f>COUNTIFS($C$6:$C$41,"*Tick*",$O$6:$O$41,"✗")</f>
        <v/>
      </c>
      <c r="V6" s="182">
        <f>IF((T6+U6)=0,"-",T6/(T6+U6))</f>
        <v/>
      </c>
      <c r="W6" s="133">
        <f>IF(V6="-","⏳ Not Used",IF(V6&gt;=0.6,"🔥 HOT",IF(V6&lt;=0.4,"❄️ COLD","✅ OK")))</f>
        <v/>
      </c>
    </row>
    <row r="7" ht="60" customHeight="1" s="130">
      <c r="A7" s="172" t="n">
        <v>2</v>
      </c>
      <c r="B7" s="172" t="n"/>
      <c r="C7" s="173" t="inlineStr">
        <is>
          <t>Tick</t>
        </is>
      </c>
      <c r="D7" s="172" t="inlineStr">
        <is>
          <t>W Hook Option</t>
        </is>
      </c>
      <c r="E7" s="172" t="inlineStr">
        <is>
          <t>Phipps</t>
        </is>
      </c>
      <c r="F7" s="172" t="inlineStr">
        <is>
          <t>Simmons</t>
        </is>
      </c>
      <c r="G7" s="172" t="inlineStr">
        <is>
          <t>Spivey</t>
        </is>
      </c>
      <c r="H7" s="172" t="inlineStr">
        <is>
          <t>Martinez</t>
        </is>
      </c>
      <c r="I7" s="172" t="inlineStr">
        <is>
          <t>Stevens</t>
        </is>
      </c>
      <c r="J7" s="172" t="inlineStr">
        <is>
          <t>Hobbins</t>
        </is>
      </c>
      <c r="K7" s="174" t="inlineStr">
        <is>
          <t>W (Spivey)</t>
        </is>
      </c>
      <c r="L7" s="175" t="inlineStr">
        <is>
          <t>PASS</t>
        </is>
      </c>
      <c r="M7" s="176" t="inlineStr">
        <is>
          <t>Same look, target W on hook route.</t>
        </is>
      </c>
      <c r="N7" s="177" t="inlineStr">
        <is>
          <t>🏁 OPENING DRIVE</t>
        </is>
      </c>
      <c r="O7" s="178" t="inlineStr">
        <is>
          <t>✓</t>
        </is>
      </c>
      <c r="P7" s="179" t="n">
        <v>5</v>
      </c>
      <c r="R7" s="132" t="inlineStr">
        <is>
          <t>Tick Tock</t>
        </is>
      </c>
      <c r="S7" s="133">
        <f>COUNTIFS($C$6:$C$41,"*Tick Tock*",$O$6:$O$41,"&lt;&gt;")</f>
        <v/>
      </c>
      <c r="T7" s="180">
        <f>COUNTIFS($C$6:$C$41,"*Tick Tock*",$O$6:$O$41,"✓")</f>
        <v/>
      </c>
      <c r="U7" s="181">
        <f>COUNTIFS($C$6:$C$41,"*Tick Tock*",$O$6:$O$41,"✗")</f>
        <v/>
      </c>
      <c r="V7" s="182">
        <f>IF((T7+U7)=0,"-",T7/(T7+U7))</f>
        <v/>
      </c>
      <c r="W7" s="133">
        <f>IF(V7="-","⏳ Not Used",IF(V7&gt;=0.6,"🔥 HOT",IF(V7&lt;=0.4,"❄️ COLD","✅ OK")))</f>
        <v/>
      </c>
    </row>
    <row r="8" ht="60" customHeight="1" s="130">
      <c r="A8" s="172" t="n">
        <v>3</v>
      </c>
      <c r="B8" s="172" t="n"/>
      <c r="C8" s="173" t="inlineStr">
        <is>
          <t>Tick Tock</t>
        </is>
      </c>
      <c r="D8" s="172" t="inlineStr">
        <is>
          <t>X Deep Shot</t>
        </is>
      </c>
      <c r="E8" s="172" t="inlineStr">
        <is>
          <t>Phipps</t>
        </is>
      </c>
      <c r="F8" s="172" t="inlineStr">
        <is>
          <t>Simmons</t>
        </is>
      </c>
      <c r="G8" s="172" t="inlineStr">
        <is>
          <t>Spivey</t>
        </is>
      </c>
      <c r="H8" s="172" t="inlineStr">
        <is>
          <t>Dawson</t>
        </is>
      </c>
      <c r="I8" s="172" t="inlineStr">
        <is>
          <t>Stevens</t>
        </is>
      </c>
      <c r="J8" s="172" t="inlineStr">
        <is>
          <t>Martinez</t>
        </is>
      </c>
      <c r="K8" s="174" t="inlineStr">
        <is>
          <t>Z (Martinez)</t>
        </is>
      </c>
      <c r="L8" s="175" t="inlineStr">
        <is>
          <t>PASS</t>
        </is>
      </c>
      <c r="M8" s="176" t="inlineStr">
        <is>
          <t>Counter off Tick - hit X deep on go route.</t>
        </is>
      </c>
      <c r="N8" s="183" t="inlineStr">
        <is>
          <t>📍 2nd &amp; LONG / TAKE SHOT</t>
        </is>
      </c>
      <c r="O8" s="178" t="inlineStr">
        <is>
          <t>✓</t>
        </is>
      </c>
      <c r="P8" s="179" t="n">
        <v>15</v>
      </c>
      <c r="R8" s="132" t="inlineStr">
        <is>
          <t>Circle Run</t>
        </is>
      </c>
      <c r="S8" s="133">
        <f>COUNTIFS($C$6:$C$41,"*Circle - Run*",$O$6:$O$41,"&lt;&gt;")</f>
        <v/>
      </c>
      <c r="T8" s="180">
        <f>COUNTIFS($C$6:$C$41,"*Circle - Run*",$O$6:$O$41,"✓")</f>
        <v/>
      </c>
      <c r="U8" s="181">
        <f>COUNTIFS($C$6:$C$41,"*Circle - Run*",$O$6:$O$41,"✗")</f>
        <v/>
      </c>
      <c r="V8" s="182">
        <f>IF((T8+U8)=0,"-",T8/(T8+U8))</f>
        <v/>
      </c>
      <c r="W8" s="133">
        <f>IF(V8="-","⏳ Not Used",IF(V8&gt;=0.6,"🔥 HOT",IF(V8&lt;=0.4,"❄️ COLD","✅ OK")))</f>
        <v/>
      </c>
    </row>
    <row r="9" ht="60" customHeight="1" s="130">
      <c r="A9" s="172" t="n">
        <v>4</v>
      </c>
      <c r="B9" s="172" t="n"/>
      <c r="C9" s="173" t="inlineStr">
        <is>
          <t>Tick</t>
        </is>
      </c>
      <c r="D9" s="172" t="inlineStr">
        <is>
          <t>Y Corner</t>
        </is>
      </c>
      <c r="E9" s="172" t="inlineStr">
        <is>
          <t>Rodriguez</t>
        </is>
      </c>
      <c r="F9" s="172" t="inlineStr">
        <is>
          <t>Simmons</t>
        </is>
      </c>
      <c r="G9" s="172" t="inlineStr">
        <is>
          <t>Stevens</t>
        </is>
      </c>
      <c r="H9" s="172" t="inlineStr">
        <is>
          <t>Martinez</t>
        </is>
      </c>
      <c r="I9" s="172" t="inlineStr">
        <is>
          <t>Spivey</t>
        </is>
      </c>
      <c r="J9" s="172" t="inlineStr">
        <is>
          <t>Hobbins</t>
        </is>
      </c>
      <c r="K9" s="174" t="inlineStr">
        <is>
          <t>Y (Spivey)</t>
        </is>
      </c>
      <c r="L9" s="175" t="inlineStr">
        <is>
          <t>PASS</t>
        </is>
      </c>
      <c r="M9" s="176" t="inlineStr">
        <is>
          <t>Return to Tick, Y runs corner.</t>
        </is>
      </c>
      <c r="N9" s="177" t="inlineStr">
        <is>
          <t>🏁 1st DOWN / ANY DOWN</t>
        </is>
      </c>
      <c r="O9" s="178" t="inlineStr">
        <is>
          <t>✗</t>
        </is>
      </c>
      <c r="P9" s="179" t="n">
        <v>2</v>
      </c>
      <c r="R9" s="132" t="inlineStr">
        <is>
          <t>Circle Pass</t>
        </is>
      </c>
      <c r="S9" s="133">
        <f>COUNTIFS($C$6:$C$41,"*Circle - Pass*",$O$6:$O$41,"&lt;&gt;")</f>
        <v/>
      </c>
      <c r="T9" s="180">
        <f>COUNTIFS($C$6:$C$41,"*Circle - Pass*",$O$6:$O$41,"✓")</f>
        <v/>
      </c>
      <c r="U9" s="181">
        <f>COUNTIFS($C$6:$C$41,"*Circle - Pass*",$O$6:$O$41,"✗")</f>
        <v/>
      </c>
      <c r="V9" s="182">
        <f>IF((T9+U9)=0,"-",T9/(T9+U9))</f>
        <v/>
      </c>
      <c r="W9" s="133">
        <f>IF(V9="-","⏳ Not Used",IF(V9&gt;=0.6,"🔥 HOT",IF(V9&lt;=0.4,"❄️ COLD","✅ OK")))</f>
        <v/>
      </c>
    </row>
    <row r="10" ht="60" customHeight="1" s="130">
      <c r="A10" s="172" t="n">
        <v>5</v>
      </c>
      <c r="B10" s="172" t="n"/>
      <c r="C10" s="173" t="inlineStr">
        <is>
          <t>Circle - Pass Option</t>
        </is>
      </c>
      <c r="D10" s="172" t="inlineStr">
        <is>
          <t>Shot Play</t>
        </is>
      </c>
      <c r="E10" s="172" t="inlineStr">
        <is>
          <t>Rodriguez</t>
        </is>
      </c>
      <c r="F10" s="172" t="inlineStr">
        <is>
          <t>Martinez</t>
        </is>
      </c>
      <c r="G10" s="172" t="inlineStr">
        <is>
          <t>Stevens</t>
        </is>
      </c>
      <c r="H10" s="172" t="inlineStr">
        <is>
          <t>Woodward</t>
        </is>
      </c>
      <c r="I10" s="172" t="inlineStr">
        <is>
          <t>Spivey</t>
        </is>
      </c>
      <c r="J10" s="172" t="inlineStr">
        <is>
          <t>Hobbins</t>
        </is>
      </c>
      <c r="K10" s="174" t="inlineStr">
        <is>
          <t>X (Woodward)</t>
        </is>
      </c>
      <c r="L10" s="175" t="inlineStr">
        <is>
          <t>PASS</t>
        </is>
      </c>
      <c r="M10" s="176" t="inlineStr">
        <is>
          <t>Surprise pass to X after selling run fake.</t>
        </is>
      </c>
      <c r="N10" s="183" t="inlineStr">
        <is>
          <t>📍 2nd &amp; LONG / TAKE SHOT</t>
        </is>
      </c>
      <c r="O10" s="178" t="inlineStr">
        <is>
          <t>✓</t>
        </is>
      </c>
      <c r="P10" s="179" t="n">
        <v>12</v>
      </c>
      <c r="R10" s="132" t="inlineStr">
        <is>
          <t>Circle Rev</t>
        </is>
      </c>
      <c r="S10" s="133">
        <f>COUNTIFS($C$6:$C$41,"*Circle - Reverse*",$O$6:$O$41,"&lt;&gt;")</f>
        <v/>
      </c>
      <c r="T10" s="180">
        <f>COUNTIFS($C$6:$C$41,"*Circle - Reverse*",$O$6:$O$41,"✓")</f>
        <v/>
      </c>
      <c r="U10" s="181">
        <f>COUNTIFS($C$6:$C$41,"*Circle - Reverse*",$O$6:$O$41,"✗")</f>
        <v/>
      </c>
      <c r="V10" s="182">
        <f>IF((T10+U10)=0,"-",T10/(T10+U10))</f>
        <v/>
      </c>
      <c r="W10" s="133">
        <f>IF(V10="-","⏳ Not Used",IF(V10&gt;=0.6,"🔥 HOT",IF(V10&lt;=0.4,"❄️ COLD","✅ OK")))</f>
        <v/>
      </c>
    </row>
    <row r="11" ht="15" customHeight="1" s="130">
      <c r="A11" s="170" t="inlineStr">
        <is>
          <t>SEQUENCE 2: Circle Run Series - Ground Game</t>
        </is>
      </c>
      <c r="O11" s="162" t="n"/>
      <c r="P11" s="162" t="n"/>
      <c r="R11" s="132" t="inlineStr">
        <is>
          <t>Eagle</t>
        </is>
      </c>
      <c r="S11" s="133">
        <f>COUNTIFS($C$6:$C$41,"*Eagle*",$O$6:$O$41,"&lt;&gt;")</f>
        <v/>
      </c>
      <c r="T11" s="180">
        <f>COUNTIFS($C$6:$C$41,"*Eagle*",$O$6:$O$41,"✓")</f>
        <v/>
      </c>
      <c r="U11" s="181">
        <f>COUNTIFS($C$6:$C$41,"*Eagle*",$O$6:$O$41,"✗")</f>
        <v/>
      </c>
      <c r="V11" s="182">
        <f>IF((T11+U11)=0,"-",T11/(T11+U11))</f>
        <v/>
      </c>
      <c r="W11" s="133">
        <f>IF(V11="-","⏳ Not Used",IF(V11&gt;=0.6,"🔥 HOT",IF(V11&lt;=0.4,"❄️ COLD","✅ OK")))</f>
        <v/>
      </c>
    </row>
    <row r="12" ht="60" customHeight="1" s="130">
      <c r="A12" s="172" t="n">
        <v>6</v>
      </c>
      <c r="B12" s="172" t="n"/>
      <c r="C12" s="173" t="inlineStr">
        <is>
          <t>Circle - Run Option</t>
        </is>
      </c>
      <c r="D12" s="172" t="inlineStr">
        <is>
          <t>Z Sweep Right</t>
        </is>
      </c>
      <c r="E12" s="172" t="inlineStr">
        <is>
          <t>Phipps</t>
        </is>
      </c>
      <c r="F12" s="172" t="inlineStr">
        <is>
          <t>Simmons</t>
        </is>
      </c>
      <c r="G12" s="172" t="inlineStr">
        <is>
          <t>Stevens</t>
        </is>
      </c>
      <c r="H12" s="172" t="inlineStr">
        <is>
          <t>Hobbins</t>
        </is>
      </c>
      <c r="I12" s="172" t="inlineStr">
        <is>
          <t>Dawson</t>
        </is>
      </c>
      <c r="J12" s="172" t="inlineStr">
        <is>
          <t>Phipps</t>
        </is>
      </c>
      <c r="K12" s="184" t="inlineStr">
        <is>
          <t>Z (Phipps)</t>
        </is>
      </c>
      <c r="L12" s="185" t="inlineStr">
        <is>
          <t>RUN</t>
        </is>
      </c>
      <c r="M12" s="176" t="inlineStr">
        <is>
          <t>Z takes handoff (Phipps releases). X blocks.</t>
        </is>
      </c>
      <c r="N12" s="186" t="inlineStr">
        <is>
          <t>⚡ 3rd &amp; SHORT / GOAL LINE</t>
        </is>
      </c>
      <c r="O12" s="178" t="inlineStr">
        <is>
          <t>✗</t>
        </is>
      </c>
      <c r="P12" s="179" t="n">
        <v>-2</v>
      </c>
      <c r="R12" s="132" t="inlineStr">
        <is>
          <t>Sweep</t>
        </is>
      </c>
      <c r="S12" s="133">
        <f>COUNTIFS($C$6:$C$41,"*Sweep*",$O$6:$O$41,"&lt;&gt;")</f>
        <v/>
      </c>
      <c r="T12" s="180">
        <f>COUNTIFS($C$6:$C$41,"*Sweep*",$O$6:$O$41,"✓")</f>
        <v/>
      </c>
      <c r="U12" s="181">
        <f>COUNTIFS($C$6:$C$41,"*Sweep*",$O$6:$O$41,"✗")</f>
        <v/>
      </c>
      <c r="V12" s="182">
        <f>IF((T12+U12)=0,"-",T12/(T12+U12))</f>
        <v/>
      </c>
      <c r="W12" s="133">
        <f>IF(V12="-","⏳ Not Used",IF(V12&gt;=0.6,"🔥 HOT",IF(V12&lt;=0.4,"❄️ COLD","✅ OK")))</f>
        <v/>
      </c>
    </row>
    <row r="13" ht="60" customHeight="1" s="130">
      <c r="A13" s="172" t="n">
        <v>7</v>
      </c>
      <c r="B13" s="172" t="n"/>
      <c r="C13" s="173" t="inlineStr">
        <is>
          <t>Circle - Run Option</t>
        </is>
      </c>
      <c r="D13" s="172" t="inlineStr">
        <is>
          <t>Z Sweep Right</t>
        </is>
      </c>
      <c r="E13" s="172" t="inlineStr">
        <is>
          <t>Rodriguez</t>
        </is>
      </c>
      <c r="F13" s="172" t="inlineStr">
        <is>
          <t>Simmons</t>
        </is>
      </c>
      <c r="G13" s="172" t="inlineStr">
        <is>
          <t>Stevens</t>
        </is>
      </c>
      <c r="H13" s="172" t="inlineStr">
        <is>
          <t>Hobbins</t>
        </is>
      </c>
      <c r="I13" s="172" t="inlineStr">
        <is>
          <t>Dawson</t>
        </is>
      </c>
      <c r="J13" s="172" t="inlineStr">
        <is>
          <t>Hobbins</t>
        </is>
      </c>
      <c r="K13" s="184" t="inlineStr">
        <is>
          <t>Z (Hobbins)</t>
        </is>
      </c>
      <c r="L13" s="185" t="inlineStr">
        <is>
          <t>RUN</t>
        </is>
      </c>
      <c r="M13" s="176" t="inlineStr">
        <is>
          <t>Same concept - Z is primary.</t>
        </is>
      </c>
      <c r="N13" s="186" t="inlineStr">
        <is>
          <t>⚡ 3rd &amp; SHORT / GOAL LINE</t>
        </is>
      </c>
      <c r="O13" s="178" t="n"/>
      <c r="P13" s="179" t="n"/>
      <c r="R13" s="132" t="inlineStr">
        <is>
          <t>Cross</t>
        </is>
      </c>
      <c r="S13" s="133">
        <f>COUNTIFS($C$6:$C$41,"*Cross*",$O$6:$O$41,"&lt;&gt;")</f>
        <v/>
      </c>
      <c r="T13" s="180">
        <f>COUNTIFS($C$6:$C$41,"*Cross*",$O$6:$O$41,"✓")</f>
        <v/>
      </c>
      <c r="U13" s="181">
        <f>COUNTIFS($C$6:$C$41,"*Cross*",$O$6:$O$41,"✗")</f>
        <v/>
      </c>
      <c r="V13" s="182">
        <f>IF((T13+U13)=0,"-",T13/(T13+U13))</f>
        <v/>
      </c>
      <c r="W13" s="133">
        <f>IF(V13="-","⏳ Not Used",IF(V13&gt;=0.6,"🔥 HOT",IF(V13&lt;=0.4,"❄️ COLD","✅ OK")))</f>
        <v/>
      </c>
    </row>
    <row r="14" ht="60" customHeight="1" s="130">
      <c r="A14" s="172" t="n">
        <v>8</v>
      </c>
      <c r="B14" s="172" t="n"/>
      <c r="C14" s="173" t="inlineStr">
        <is>
          <t>Circle - Pass Option</t>
        </is>
      </c>
      <c r="D14" s="172" t="inlineStr">
        <is>
          <t>Fake Run, Y Corner</t>
        </is>
      </c>
      <c r="E14" s="172" t="inlineStr">
        <is>
          <t>Phipps</t>
        </is>
      </c>
      <c r="F14" s="172" t="inlineStr">
        <is>
          <t>Simmons</t>
        </is>
      </c>
      <c r="G14" s="172" t="inlineStr">
        <is>
          <t>Stevens</t>
        </is>
      </c>
      <c r="H14" s="172" t="inlineStr">
        <is>
          <t>Hobbins</t>
        </is>
      </c>
      <c r="I14" s="172" t="inlineStr">
        <is>
          <t>Woodward</t>
        </is>
      </c>
      <c r="J14" s="172" t="inlineStr">
        <is>
          <t>Simmons</t>
        </is>
      </c>
      <c r="K14" s="174" t="inlineStr">
        <is>
          <t>Y (Woodward)</t>
        </is>
      </c>
      <c r="L14" s="175" t="inlineStr">
        <is>
          <t>PASS</t>
        </is>
      </c>
      <c r="M14" s="176" t="inlineStr">
        <is>
          <t>Fake to Z, hit Y on corner route.</t>
        </is>
      </c>
      <c r="N14" s="187" t="inlineStr">
        <is>
          <t>🎯 RED ZONE / MISDIRECTION</t>
        </is>
      </c>
      <c r="O14" s="178" t="n"/>
      <c r="P14" s="179" t="n"/>
      <c r="R14" s="132" t="inlineStr">
        <is>
          <t>Airplane</t>
        </is>
      </c>
      <c r="S14" s="133">
        <f>COUNTIFS($C$6:$C$41,"*Airplane*",$O$6:$O$41,"&lt;&gt;")</f>
        <v/>
      </c>
      <c r="T14" s="180">
        <f>COUNTIFS($C$6:$C$41,"*Airplane*",$O$6:$O$41,"✓")</f>
        <v/>
      </c>
      <c r="U14" s="181">
        <f>COUNTIFS($C$6:$C$41,"*Airplane*",$O$6:$O$41,"✗")</f>
        <v/>
      </c>
      <c r="V14" s="182">
        <f>IF((T14+U14)=0,"-",T14/(T14+U14))</f>
        <v/>
      </c>
      <c r="W14" s="133">
        <f>IF(V14="-","⏳ Not Used",IF(V14&gt;=0.6,"🔥 HOT",IF(V14&lt;=0.4,"❄️ COLD","✅ OK")))</f>
        <v/>
      </c>
    </row>
    <row r="15" ht="60" customHeight="1" s="130">
      <c r="A15" s="172" t="n">
        <v>9</v>
      </c>
      <c r="B15" s="172" t="n"/>
      <c r="C15" s="173" t="inlineStr">
        <is>
          <t>Circle - Reverse</t>
        </is>
      </c>
      <c r="D15" s="172" t="inlineStr">
        <is>
          <t>W Reverse Left</t>
        </is>
      </c>
      <c r="E15" s="172" t="inlineStr">
        <is>
          <t>Rodriguez</t>
        </is>
      </c>
      <c r="F15" s="172" t="inlineStr">
        <is>
          <t>Simmons</t>
        </is>
      </c>
      <c r="G15" s="172" t="inlineStr">
        <is>
          <t>Stevens</t>
        </is>
      </c>
      <c r="H15" s="172" t="inlineStr">
        <is>
          <t>Hobbins</t>
        </is>
      </c>
      <c r="I15" s="172" t="inlineStr">
        <is>
          <t>Woodward</t>
        </is>
      </c>
      <c r="J15" s="172" t="inlineStr">
        <is>
          <t>Phipps</t>
        </is>
      </c>
      <c r="K15" s="184" t="inlineStr">
        <is>
          <t>W (Stevens)</t>
        </is>
      </c>
      <c r="L15" s="185" t="inlineStr">
        <is>
          <t>RUN</t>
        </is>
      </c>
      <c r="M15" s="176" t="inlineStr">
        <is>
          <t>Big misdirection - W takes reverse.</t>
        </is>
      </c>
      <c r="N15" s="188" t="inlineStr">
        <is>
          <t>🔄 TRICK PLAY / SURPRISE</t>
        </is>
      </c>
      <c r="O15" s="178" t="n"/>
      <c r="P15" s="179" t="n"/>
    </row>
    <row r="16" ht="15" customHeight="1" s="130">
      <c r="A16" s="170" t="inlineStr">
        <is>
          <t>SEQUENCE 3: Eagle Formation - Stack Attack</t>
        </is>
      </c>
      <c r="O16" s="162" t="n"/>
      <c r="P16" s="162" t="n"/>
      <c r="R16" s="189" t="inlineStr">
        <is>
          <t>⚡ CURRENT SITUATION (Select Below)</t>
        </is>
      </c>
    </row>
    <row r="17" ht="60" customHeight="1" s="130">
      <c r="A17" s="172" t="n">
        <v>10</v>
      </c>
      <c r="B17" s="172" t="n"/>
      <c r="C17" s="173" t="inlineStr">
        <is>
          <t>Eagle</t>
        </is>
      </c>
      <c r="D17" s="172" t="inlineStr">
        <is>
          <t>X Out Route</t>
        </is>
      </c>
      <c r="E17" s="172" t="inlineStr">
        <is>
          <t>Rodriguez</t>
        </is>
      </c>
      <c r="F17" s="172" t="inlineStr">
        <is>
          <t>Martinez</t>
        </is>
      </c>
      <c r="G17" s="172" t="inlineStr">
        <is>
          <t>Spivey</t>
        </is>
      </c>
      <c r="H17" s="172" t="inlineStr">
        <is>
          <t>Hobbins</t>
        </is>
      </c>
      <c r="I17" s="172" t="inlineStr">
        <is>
          <t>Dawson</t>
        </is>
      </c>
      <c r="J17" s="172" t="inlineStr">
        <is>
          <t>Phipps</t>
        </is>
      </c>
      <c r="K17" s="174" t="inlineStr">
        <is>
          <t>X (Hobbins)</t>
        </is>
      </c>
      <c r="L17" s="175" t="inlineStr">
        <is>
          <t>PASS</t>
        </is>
      </c>
      <c r="M17" s="176" t="inlineStr">
        <is>
          <t>Stack formation, X runs out.</t>
        </is>
      </c>
      <c r="N17" s="183" t="inlineStr">
        <is>
          <t>📍 NEED 7+ YARDS</t>
        </is>
      </c>
      <c r="O17" s="178" t="n"/>
      <c r="P17" s="179" t="n"/>
      <c r="R17" s="190" t="inlineStr">
        <is>
          <t>Down:</t>
        </is>
      </c>
      <c r="S17" s="191" t="inlineStr">
        <is>
          <t>2nd</t>
        </is>
      </c>
      <c r="T17" s="190" t="inlineStr">
        <is>
          <t>Distance:</t>
        </is>
      </c>
      <c r="U17" s="192" t="inlineStr">
        <is>
          <t>Long (7+)</t>
        </is>
      </c>
      <c r="V17" s="193" t="n"/>
      <c r="W17" s="194" t="n"/>
    </row>
    <row r="18" ht="60" customHeight="1" s="130">
      <c r="A18" s="172" t="n">
        <v>11</v>
      </c>
      <c r="B18" s="172" t="n"/>
      <c r="C18" s="173" t="inlineStr">
        <is>
          <t>Eagle</t>
        </is>
      </c>
      <c r="D18" s="172" t="inlineStr">
        <is>
          <t>Z Dig</t>
        </is>
      </c>
      <c r="E18" s="172" t="inlineStr">
        <is>
          <t>Rodriguez</t>
        </is>
      </c>
      <c r="F18" s="172" t="inlineStr">
        <is>
          <t>Simmons</t>
        </is>
      </c>
      <c r="G18" s="172" t="inlineStr">
        <is>
          <t>Spivey</t>
        </is>
      </c>
      <c r="H18" s="172" t="inlineStr">
        <is>
          <t>Martinez</t>
        </is>
      </c>
      <c r="I18" s="172" t="inlineStr">
        <is>
          <t>Dawson</t>
        </is>
      </c>
      <c r="J18" s="172" t="inlineStr">
        <is>
          <t>Hobbins</t>
        </is>
      </c>
      <c r="K18" s="174" t="inlineStr">
        <is>
          <t>X (Martinez)</t>
        </is>
      </c>
      <c r="L18" s="175" t="inlineStr">
        <is>
          <t>PASS</t>
        </is>
      </c>
      <c r="M18" s="176" t="inlineStr">
        <is>
          <t>Same look, Z runs dig route.</t>
        </is>
      </c>
      <c r="N18" s="183" t="inlineStr">
        <is>
          <t>📍 NEED 7+ YARDS</t>
        </is>
      </c>
      <c r="O18" s="178" t="n"/>
      <c r="P18" s="179" t="n"/>
      <c r="R18" s="190" t="inlineStr">
        <is>
          <t>Field Pos:</t>
        </is>
      </c>
      <c r="S18" s="192" t="inlineStr">
        <is>
          <t>Midfield</t>
        </is>
      </c>
      <c r="T18" s="193" t="n"/>
      <c r="U18" s="193" t="n"/>
      <c r="V18" s="193" t="n"/>
      <c r="W18" s="194" t="n"/>
    </row>
    <row r="19" ht="60" customHeight="1" s="130">
      <c r="A19" s="172" t="n">
        <v>12</v>
      </c>
      <c r="B19" s="172" t="n"/>
      <c r="C19" s="173" t="inlineStr">
        <is>
          <t>Sweep</t>
        </is>
      </c>
      <c r="D19" s="172" t="inlineStr">
        <is>
          <t>Y Jet Sweep</t>
        </is>
      </c>
      <c r="E19" s="172" t="inlineStr">
        <is>
          <t>Phipps</t>
        </is>
      </c>
      <c r="F19" s="172" t="inlineStr">
        <is>
          <t>Simmons</t>
        </is>
      </c>
      <c r="G19" s="172" t="inlineStr">
        <is>
          <t>Spivey</t>
        </is>
      </c>
      <c r="H19" s="172" t="inlineStr">
        <is>
          <t>Martinez</t>
        </is>
      </c>
      <c r="I19" s="172" t="inlineStr">
        <is>
          <t>Dawson</t>
        </is>
      </c>
      <c r="J19" s="172" t="inlineStr">
        <is>
          <t>Hobbins</t>
        </is>
      </c>
      <c r="K19" s="184" t="inlineStr">
        <is>
          <t>Y (Dawson)</t>
        </is>
      </c>
      <c r="L19" s="185" t="inlineStr">
        <is>
          <t>RUN</t>
        </is>
      </c>
      <c r="M19" s="176" t="inlineStr">
        <is>
          <t>Off Eagle look - Y takes sweep.</t>
        </is>
      </c>
      <c r="N19" s="186" t="inlineStr">
        <is>
          <t>⚡ 3rd &amp; SHORT / GOAL LINE</t>
        </is>
      </c>
      <c r="O19" s="178" t="n"/>
      <c r="P19" s="179" t="n"/>
    </row>
    <row r="20" ht="60" customHeight="1" s="130">
      <c r="A20" s="172" t="n">
        <v>13</v>
      </c>
      <c r="B20" s="172" t="n"/>
      <c r="C20" s="173" t="inlineStr">
        <is>
          <t>Eagle</t>
        </is>
      </c>
      <c r="D20" s="172" t="inlineStr">
        <is>
          <t>W Post</t>
        </is>
      </c>
      <c r="E20" s="172" t="inlineStr">
        <is>
          <t>Phipps</t>
        </is>
      </c>
      <c r="F20" s="172" t="inlineStr">
        <is>
          <t>Simmons</t>
        </is>
      </c>
      <c r="G20" s="172" t="inlineStr">
        <is>
          <t>Spivey</t>
        </is>
      </c>
      <c r="H20" s="172" t="inlineStr">
        <is>
          <t>Martinez</t>
        </is>
      </c>
      <c r="I20" s="172" t="inlineStr">
        <is>
          <t>Stevens</t>
        </is>
      </c>
      <c r="J20" s="172" t="inlineStr">
        <is>
          <t>Hobbins</t>
        </is>
      </c>
      <c r="K20" s="174" t="inlineStr">
        <is>
          <t>X (Martinez)</t>
        </is>
      </c>
      <c r="L20" s="175" t="inlineStr">
        <is>
          <t>PASS</t>
        </is>
      </c>
      <c r="M20" s="176" t="inlineStr">
        <is>
          <t>Deep shot to W on post route.</t>
        </is>
      </c>
      <c r="N20" s="183" t="inlineStr">
        <is>
          <t>📍 NEED 7+ YARDS</t>
        </is>
      </c>
      <c r="O20" s="178" t="n"/>
      <c r="P20" s="179" t="n"/>
      <c r="R20" s="195" t="inlineStr">
        <is>
          <t>🧠 SMART PLAY SUGGESTIONS</t>
        </is>
      </c>
    </row>
    <row r="21" ht="60" customHeight="1" s="130">
      <c r="A21" s="172" t="n">
        <v>14</v>
      </c>
      <c r="B21" s="172" t="n"/>
      <c r="C21" s="173" t="inlineStr">
        <is>
          <t>Cross</t>
        </is>
      </c>
      <c r="D21" s="172" t="inlineStr">
        <is>
          <t>A/Z Cross Pattern</t>
        </is>
      </c>
      <c r="E21" s="172" t="inlineStr">
        <is>
          <t>Phipps</t>
        </is>
      </c>
      <c r="F21" s="172" t="inlineStr">
        <is>
          <t>Simmons</t>
        </is>
      </c>
      <c r="G21" s="172" t="inlineStr">
        <is>
          <t>Stevens</t>
        </is>
      </c>
      <c r="H21" s="172" t="inlineStr">
        <is>
          <t>Martinez</t>
        </is>
      </c>
      <c r="I21" s="172" t="inlineStr">
        <is>
          <t>Dawson</t>
        </is>
      </c>
      <c r="J21" s="172" t="inlineStr">
        <is>
          <t>Hobbins</t>
        </is>
      </c>
      <c r="K21" s="174" t="inlineStr">
        <is>
          <t>Z (Hobbins)</t>
        </is>
      </c>
      <c r="L21" s="175" t="inlineStr">
        <is>
          <t>PASS</t>
        </is>
      </c>
      <c r="M21" s="176" t="inlineStr">
        <is>
          <t>Crossing routes - Z is primary.</t>
        </is>
      </c>
      <c r="N21" s="183" t="inlineStr">
        <is>
          <t>📍 3rd &amp; MEDIUM / vs ZONE</t>
        </is>
      </c>
      <c r="O21" s="178" t="n"/>
      <c r="P21" s="179" t="n"/>
      <c r="R21" s="196" t="inlineStr">
        <is>
          <t>🔥 HOT Plays:</t>
        </is>
      </c>
      <c r="T21" s="197">
        <f>IF(COUNTIF(W6:W14,"*HOT*")=0,"None yet - keep tracking!",IF(ISNUMBER(SEARCH("HOT",W6)),R6&amp;" ","")&amp;IF(ISNUMBER(SEARCH("HOT",W7)),R7&amp;" ","")&amp;IF(ISNUMBER(SEARCH("HOT",W8)),R8&amp;" ","")&amp;IF(ISNUMBER(SEARCH("HOT",W9)),R9&amp;" ","")&amp;IF(ISNUMBER(SEARCH("HOT",W10)),R10&amp;" ","")&amp;IF(ISNUMBER(SEARCH("HOT",W11)),R11&amp;" ","")&amp;IF(ISNUMBER(SEARCH("HOT",W12)),R12&amp;" ","")&amp;IF(ISNUMBER(SEARCH("HOT",W13)),R13&amp;" ","")&amp;IF(ISNUMBER(SEARCH("HOT",W14)),R14&amp;" ",""))</f>
        <v/>
      </c>
    </row>
    <row r="22" ht="15" customHeight="1" s="130">
      <c r="A22" s="170" t="inlineStr">
        <is>
          <t>SEQUENCE 4: Airplane Series - Misdirection Passes</t>
        </is>
      </c>
      <c r="O22" s="162" t="n"/>
      <c r="P22" s="162" t="n"/>
      <c r="R22" s="198" t="inlineStr">
        <is>
          <t>❄️ AVOID:</t>
        </is>
      </c>
      <c r="T22" s="199">
        <f>IF(COUNTIF(W6:W14,"*COLD*")=0,"Nothing cold yet!",IF(ISNUMBER(SEARCH("COLD",W6)),R6&amp;" ","")&amp;IF(ISNUMBER(SEARCH("COLD",W7)),R7&amp;" ","")&amp;IF(ISNUMBER(SEARCH("COLD",W8)),R8&amp;" ","")&amp;IF(ISNUMBER(SEARCH("COLD",W9)),R9&amp;" ","")&amp;IF(ISNUMBER(SEARCH("COLD",W10)),R10&amp;" ","")&amp;IF(ISNUMBER(SEARCH("COLD",W11)),R11&amp;" ","")&amp;IF(ISNUMBER(SEARCH("COLD",W12)),R12&amp;" ","")&amp;IF(ISNUMBER(SEARCH("COLD",W13)),R13&amp;" ","")&amp;IF(ISNUMBER(SEARCH("COLD",W14)),R14&amp;" ",""))</f>
        <v/>
      </c>
    </row>
    <row r="23" ht="60" customHeight="1" s="130">
      <c r="A23" s="172" t="n">
        <v>15</v>
      </c>
      <c r="B23" s="172" t="n"/>
      <c r="C23" s="173" t="inlineStr">
        <is>
          <t>Airplane - Pass Option</t>
        </is>
      </c>
      <c r="D23" s="172" t="inlineStr">
        <is>
          <t>X Short</t>
        </is>
      </c>
      <c r="E23" s="172" t="inlineStr">
        <is>
          <t>Rodriguez</t>
        </is>
      </c>
      <c r="F23" s="172" t="inlineStr">
        <is>
          <t>Martinez</t>
        </is>
      </c>
      <c r="G23" s="172" t="inlineStr">
        <is>
          <t>Spivey</t>
        </is>
      </c>
      <c r="H23" s="172" t="inlineStr">
        <is>
          <t>Dawson</t>
        </is>
      </c>
      <c r="I23" s="172" t="inlineStr">
        <is>
          <t>Stevens</t>
        </is>
      </c>
      <c r="J23" s="172" t="inlineStr">
        <is>
          <t>Simmons</t>
        </is>
      </c>
      <c r="K23" s="174" t="inlineStr">
        <is>
          <t>X (Dawson)</t>
        </is>
      </c>
      <c r="L23" s="175" t="inlineStr">
        <is>
          <t>PASS</t>
        </is>
      </c>
      <c r="M23" s="176" t="inlineStr">
        <is>
          <t>Quick pass to X on short route.</t>
        </is>
      </c>
      <c r="N23" s="187" t="inlineStr">
        <is>
          <t>🎯 TAKE A SHOT / 2nd &amp; LONG</t>
        </is>
      </c>
      <c r="O23" s="178" t="n"/>
      <c r="P23" s="179" t="n"/>
    </row>
    <row r="24" ht="60" customHeight="1" s="130">
      <c r="A24" s="172" t="n">
        <v>16</v>
      </c>
      <c r="B24" s="172" t="n"/>
      <c r="C24" s="173" t="inlineStr">
        <is>
          <t>Airplane - Pass Option</t>
        </is>
      </c>
      <c r="D24" s="172" t="inlineStr">
        <is>
          <t>Y Sell Fake</t>
        </is>
      </c>
      <c r="E24" s="172" t="inlineStr">
        <is>
          <t>Rodriguez</t>
        </is>
      </c>
      <c r="F24" s="172" t="inlineStr">
        <is>
          <t>Simmons</t>
        </is>
      </c>
      <c r="G24" s="172" t="inlineStr">
        <is>
          <t>Spivey</t>
        </is>
      </c>
      <c r="H24" s="172" t="inlineStr">
        <is>
          <t>Dawson</t>
        </is>
      </c>
      <c r="I24" s="172" t="inlineStr">
        <is>
          <t>Stevens</t>
        </is>
      </c>
      <c r="J24" s="172" t="inlineStr">
        <is>
          <t>Hobbins</t>
        </is>
      </c>
      <c r="K24" s="174" t="inlineStr">
        <is>
          <t>Y (Stevens)</t>
        </is>
      </c>
      <c r="L24" s="175" t="inlineStr">
        <is>
          <t>PASS</t>
        </is>
      </c>
      <c r="M24" s="176" t="inlineStr">
        <is>
          <t>Y sells run fake, releases for pass.</t>
        </is>
      </c>
      <c r="N24" s="187" t="inlineStr">
        <is>
          <t>🎯 TAKE A SHOT / 2nd &amp; LONG</t>
        </is>
      </c>
      <c r="O24" s="178" t="n"/>
      <c r="P24" s="179" t="n"/>
      <c r="R24" s="200" t="inlineStr">
        <is>
          <t>📋 SITUATION-BASED PICKS:</t>
        </is>
      </c>
    </row>
    <row r="25" ht="60" customHeight="1" s="130">
      <c r="A25" s="172" t="n">
        <v>17</v>
      </c>
      <c r="B25" s="172" t="n"/>
      <c r="C25" s="173" t="inlineStr">
        <is>
          <t>Tick</t>
        </is>
      </c>
      <c r="D25" s="172" t="inlineStr">
        <is>
          <t>Change of Pace</t>
        </is>
      </c>
      <c r="E25" s="172" t="inlineStr">
        <is>
          <t>Phipps</t>
        </is>
      </c>
      <c r="F25" s="172" t="inlineStr">
        <is>
          <t>Simmons</t>
        </is>
      </c>
      <c r="G25" s="172" t="inlineStr">
        <is>
          <t>Stevens</t>
        </is>
      </c>
      <c r="H25" s="172" t="inlineStr">
        <is>
          <t>Woodward</t>
        </is>
      </c>
      <c r="I25" s="172" t="inlineStr">
        <is>
          <t>Spivey</t>
        </is>
      </c>
      <c r="J25" s="172" t="inlineStr">
        <is>
          <t>Hobbins</t>
        </is>
      </c>
      <c r="K25" s="174" t="inlineStr">
        <is>
          <t>Y (Spivey)</t>
        </is>
      </c>
      <c r="L25" s="175" t="inlineStr">
        <is>
          <t>PASS</t>
        </is>
      </c>
      <c r="M25" s="176" t="inlineStr">
        <is>
          <t>Slow down tempo, Y on hook.</t>
        </is>
      </c>
      <c r="N25" s="177" t="inlineStr">
        <is>
          <t>🏁 1st DOWN / ANY DOWN</t>
        </is>
      </c>
      <c r="O25" s="178" t="n"/>
      <c r="P25" s="179" t="n"/>
      <c r="R25" s="201" t="inlineStr">
        <is>
          <t>Short Yardage:</t>
        </is>
      </c>
      <c r="T25" s="202" t="inlineStr">
        <is>
          <t>Sweep, Circle Run (look for 🔥)</t>
        </is>
      </c>
    </row>
    <row r="26" ht="60" customHeight="1" s="130">
      <c r="A26" s="172" t="n">
        <v>18</v>
      </c>
      <c r="B26" s="172" t="n"/>
      <c r="C26" s="173" t="inlineStr">
        <is>
          <t>Airplane - Pass Option</t>
        </is>
      </c>
      <c r="D26" s="172" t="inlineStr">
        <is>
          <t>W Go Route</t>
        </is>
      </c>
      <c r="E26" s="172" t="inlineStr">
        <is>
          <t>Phipps</t>
        </is>
      </c>
      <c r="F26" s="172" t="inlineStr">
        <is>
          <t>Simmons</t>
        </is>
      </c>
      <c r="G26" s="172" t="inlineStr">
        <is>
          <t>Stevens</t>
        </is>
      </c>
      <c r="H26" s="172" t="inlineStr">
        <is>
          <t>Woodward</t>
        </is>
      </c>
      <c r="I26" s="172" t="inlineStr">
        <is>
          <t>Spivey</t>
        </is>
      </c>
      <c r="J26" s="172" t="inlineStr">
        <is>
          <t>Hobbins</t>
        </is>
      </c>
      <c r="K26" s="174" t="inlineStr">
        <is>
          <t>W (Stevens)</t>
        </is>
      </c>
      <c r="L26" s="175" t="inlineStr">
        <is>
          <t>PASS</t>
        </is>
      </c>
      <c r="M26" s="176" t="inlineStr">
        <is>
          <t>Shot play - W runs deep go.</t>
        </is>
      </c>
      <c r="N26" s="187" t="inlineStr">
        <is>
          <t>🎯 TAKE A SHOT / 2nd &amp; LONG</t>
        </is>
      </c>
      <c r="O26" s="178" t="n"/>
      <c r="P26" s="179" t="n"/>
      <c r="R26" s="201" t="inlineStr">
        <is>
          <t>Need 7+ Yards:</t>
        </is>
      </c>
      <c r="T26" s="203" t="inlineStr">
        <is>
          <t>Eagle, Tick Tock, Cross (look for 🔥)</t>
        </is>
      </c>
    </row>
    <row r="27" ht="15" customHeight="1" s="130">
      <c r="A27" s="170" t="inlineStr">
        <is>
          <t>SEQUENCE 5: Sweep &amp; Reverse - Run Deception</t>
        </is>
      </c>
      <c r="O27" s="162" t="n"/>
      <c r="P27" s="162" t="n"/>
      <c r="R27" s="201" t="inlineStr">
        <is>
          <t>Red Zone:</t>
        </is>
      </c>
      <c r="T27" s="204" t="inlineStr">
        <is>
          <t>Circle Pass, Airplane (look for 🔥)</t>
        </is>
      </c>
    </row>
    <row r="28" ht="60" customHeight="1" s="130">
      <c r="A28" s="172" t="n">
        <v>19</v>
      </c>
      <c r="B28" s="172" t="n"/>
      <c r="C28" s="173" t="inlineStr">
        <is>
          <t>Sweep</t>
        </is>
      </c>
      <c r="D28" s="172" t="inlineStr">
        <is>
          <t>X Sweep Right</t>
        </is>
      </c>
      <c r="E28" s="172" t="inlineStr">
        <is>
          <t>Rodriguez</t>
        </is>
      </c>
      <c r="F28" s="172" t="inlineStr">
        <is>
          <t>Simmons</t>
        </is>
      </c>
      <c r="G28" s="172" t="inlineStr">
        <is>
          <t>Stevens</t>
        </is>
      </c>
      <c r="H28" s="172" t="inlineStr">
        <is>
          <t>Hobbins</t>
        </is>
      </c>
      <c r="I28" s="172" t="inlineStr">
        <is>
          <t>Dawson</t>
        </is>
      </c>
      <c r="J28" s="172" t="inlineStr">
        <is>
          <t>Martinez</t>
        </is>
      </c>
      <c r="K28" s="184" t="inlineStr">
        <is>
          <t>Z (Martinez)</t>
        </is>
      </c>
      <c r="L28" s="185" t="inlineStr">
        <is>
          <t>RUN</t>
        </is>
      </c>
      <c r="M28" s="176" t="inlineStr">
        <is>
          <t>Establish sweep to X.</t>
        </is>
      </c>
      <c r="N28" s="186" t="inlineStr">
        <is>
          <t>⚡ 3rd &amp; SHORT / GOAL LINE</t>
        </is>
      </c>
      <c r="O28" s="178" t="n"/>
      <c r="P28" s="179" t="n"/>
      <c r="R28" s="201" t="inlineStr">
        <is>
          <t>Backed Up/Safe:</t>
        </is>
      </c>
      <c r="T28" s="205" t="inlineStr">
        <is>
          <t>Tick, Sweep (quick/safe options)</t>
        </is>
      </c>
    </row>
    <row r="29" ht="60" customHeight="1" s="130">
      <c r="A29" s="172" t="n">
        <v>20</v>
      </c>
      <c r="B29" s="172" t="n"/>
      <c r="C29" s="173" t="inlineStr">
        <is>
          <t>Sweep</t>
        </is>
      </c>
      <c r="D29" s="172" t="inlineStr">
        <is>
          <t>Y Sweep Left</t>
        </is>
      </c>
      <c r="E29" s="172" t="inlineStr">
        <is>
          <t>Rodriguez</t>
        </is>
      </c>
      <c r="F29" s="172" t="inlineStr">
        <is>
          <t>Martinez</t>
        </is>
      </c>
      <c r="G29" s="172" t="inlineStr">
        <is>
          <t>Spivey</t>
        </is>
      </c>
      <c r="H29" s="172" t="inlineStr">
        <is>
          <t>Woodward</t>
        </is>
      </c>
      <c r="I29" s="172" t="inlineStr">
        <is>
          <t>Dawson</t>
        </is>
      </c>
      <c r="J29" s="172" t="inlineStr">
        <is>
          <t>Hobbins</t>
        </is>
      </c>
      <c r="K29" s="184" t="inlineStr">
        <is>
          <t>Y (Dawson)</t>
        </is>
      </c>
      <c r="L29" s="185" t="inlineStr">
        <is>
          <t>RUN</t>
        </is>
      </c>
      <c r="M29" s="176" t="inlineStr">
        <is>
          <t>Sweep to Y side - mix it up.</t>
        </is>
      </c>
      <c r="N29" s="186" t="inlineStr">
        <is>
          <t>⚡ 3rd &amp; SHORT / GOAL LINE</t>
        </is>
      </c>
      <c r="O29" s="178" t="n"/>
      <c r="P29" s="179" t="n"/>
    </row>
    <row r="30" ht="60" customHeight="1" s="130">
      <c r="A30" s="172" t="n">
        <v>21</v>
      </c>
      <c r="B30" s="172" t="n"/>
      <c r="C30" s="173" t="inlineStr">
        <is>
          <t>Circle - Reverse</t>
        </is>
      </c>
      <c r="D30" s="172" t="inlineStr">
        <is>
          <t>W Reverse Counter</t>
        </is>
      </c>
      <c r="E30" s="172" t="inlineStr">
        <is>
          <t>Phipps</t>
        </is>
      </c>
      <c r="F30" s="172" t="inlineStr">
        <is>
          <t>Simmons</t>
        </is>
      </c>
      <c r="G30" s="172" t="inlineStr">
        <is>
          <t>Stevens</t>
        </is>
      </c>
      <c r="H30" s="172" t="inlineStr">
        <is>
          <t>Martinez</t>
        </is>
      </c>
      <c r="I30" s="172" t="inlineStr">
        <is>
          <t>Dawson</t>
        </is>
      </c>
      <c r="J30" s="172" t="inlineStr">
        <is>
          <t>Hobbins</t>
        </is>
      </c>
      <c r="K30" s="184" t="inlineStr">
        <is>
          <t>W (Stevens)</t>
        </is>
      </c>
      <c r="L30" s="185" t="inlineStr">
        <is>
          <t>RUN</t>
        </is>
      </c>
      <c r="M30" s="176" t="inlineStr">
        <is>
          <t>Counter reverse to W.</t>
        </is>
      </c>
      <c r="N30" s="188" t="inlineStr">
        <is>
          <t>🔄 TRICK PLAY / SURPRISE</t>
        </is>
      </c>
      <c r="O30" s="178" t="n"/>
      <c r="P30" s="179" t="n"/>
      <c r="R30" s="206" t="inlineStr">
        <is>
          <t>📈 GAME TOTALS</t>
        </is>
      </c>
    </row>
    <row r="31" ht="60" customHeight="1" s="130">
      <c r="A31" s="172" t="n">
        <v>22</v>
      </c>
      <c r="B31" s="172" t="n"/>
      <c r="C31" s="173" t="inlineStr">
        <is>
          <t>Tick Tock</t>
        </is>
      </c>
      <c r="D31" s="172" t="inlineStr">
        <is>
          <t>X Deep</t>
        </is>
      </c>
      <c r="E31" s="172" t="inlineStr">
        <is>
          <t>Phipps</t>
        </is>
      </c>
      <c r="F31" s="172" t="inlineStr">
        <is>
          <t>Simmons</t>
        </is>
      </c>
      <c r="G31" s="172" t="inlineStr">
        <is>
          <t>Spivey</t>
        </is>
      </c>
      <c r="H31" s="172" t="inlineStr">
        <is>
          <t>Woodward</t>
        </is>
      </c>
      <c r="I31" s="172" t="inlineStr">
        <is>
          <t>Dawson</t>
        </is>
      </c>
      <c r="J31" s="172" t="inlineStr">
        <is>
          <t>Martinez</t>
        </is>
      </c>
      <c r="K31" s="174" t="inlineStr">
        <is>
          <t>Z (Martinez)</t>
        </is>
      </c>
      <c r="L31" s="175" t="inlineStr">
        <is>
          <t>PASS</t>
        </is>
      </c>
      <c r="M31" s="176" t="inlineStr">
        <is>
          <t>Change up - pass to X deep.</t>
        </is>
      </c>
      <c r="N31" s="183" t="inlineStr">
        <is>
          <t>📍 2nd &amp; LONG / TAKE SHOT</t>
        </is>
      </c>
      <c r="O31" s="178" t="n"/>
      <c r="P31" s="179" t="n"/>
      <c r="R31" s="134" t="inlineStr">
        <is>
          <t>Plays Called:</t>
        </is>
      </c>
      <c r="S31" s="207">
        <f>COUNTIF(O6:O41,"&lt;&gt;")</f>
        <v/>
      </c>
      <c r="T31" s="134" t="inlineStr">
        <is>
          <t>Successful:</t>
        </is>
      </c>
      <c r="U31" s="208">
        <f>COUNTIF(O6:O41,"✓")</f>
        <v/>
      </c>
      <c r="V31" s="134" t="inlineStr">
        <is>
          <t>Failed:</t>
        </is>
      </c>
      <c r="W31" s="209">
        <f>COUNTIF(O6:O41,"✗")</f>
        <v/>
      </c>
    </row>
    <row r="32" ht="60" customHeight="1" s="130">
      <c r="A32" s="172" t="n">
        <v>23</v>
      </c>
      <c r="B32" s="172" t="n"/>
      <c r="C32" s="173" t="inlineStr">
        <is>
          <t>Tick</t>
        </is>
      </c>
      <c r="D32" s="172" t="inlineStr">
        <is>
          <t>Z Slant</t>
        </is>
      </c>
      <c r="E32" s="172" t="inlineStr">
        <is>
          <t>Rodriguez</t>
        </is>
      </c>
      <c r="F32" s="172" t="inlineStr">
        <is>
          <t>Simmons</t>
        </is>
      </c>
      <c r="G32" s="172" t="inlineStr">
        <is>
          <t>Spivey</t>
        </is>
      </c>
      <c r="H32" s="172" t="inlineStr">
        <is>
          <t>Martinez</t>
        </is>
      </c>
      <c r="I32" s="172" t="inlineStr">
        <is>
          <t>Woodward</t>
        </is>
      </c>
      <c r="J32" s="172" t="inlineStr">
        <is>
          <t>Hobbins</t>
        </is>
      </c>
      <c r="K32" s="174" t="inlineStr">
        <is>
          <t>Z (Hobbins)</t>
        </is>
      </c>
      <c r="L32" s="175" t="inlineStr">
        <is>
          <t>PASS</t>
        </is>
      </c>
      <c r="M32" s="176" t="inlineStr">
        <is>
          <t>Quick slant to Z.</t>
        </is>
      </c>
      <c r="N32" s="177" t="inlineStr">
        <is>
          <t>🏁 1st DOWN / ANY DOWN</t>
        </is>
      </c>
      <c r="O32" s="178" t="n"/>
      <c r="P32" s="179" t="n"/>
      <c r="R32" s="134" t="inlineStr">
        <is>
          <t>Success Rate:</t>
        </is>
      </c>
      <c r="S32" s="210">
        <f>IF(COUNTIF(O6:O41,"✓")+COUNTIF(O6:O41,"✗")=0,"--",COUNTIF(O6:O41,"✓")/(COUNTIF(O6:O41,"✓")+COUNTIF(O6:O41,"✗")))</f>
        <v/>
      </c>
      <c r="U32" s="134" t="inlineStr">
        <is>
          <t>Total Yards:</t>
        </is>
      </c>
      <c r="V32" s="211">
        <f>SUMPRODUCT((ISNUMBER(P6:P41))*(P6:P41))</f>
        <v/>
      </c>
    </row>
    <row r="33" ht="15" customHeight="1" s="130">
      <c r="A33" s="170" t="inlineStr">
        <is>
          <t>SEQUENCE 6: Cross &amp; Deep - Vertical Attack</t>
        </is>
      </c>
      <c r="O33" s="162" t="n"/>
      <c r="P33" s="162" t="n"/>
      <c r="U33" s="212" t="inlineStr">
        <is>
          <t>Touchdowns:</t>
        </is>
      </c>
      <c r="V33" s="213">
        <f>COUNTIF(P6:P41,"TD")</f>
        <v/>
      </c>
    </row>
    <row r="34" ht="60" customHeight="1" s="130">
      <c r="A34" s="172" t="n">
        <v>24</v>
      </c>
      <c r="B34" s="172" t="n"/>
      <c r="C34" s="173" t="inlineStr">
        <is>
          <t>Cross</t>
        </is>
      </c>
      <c r="D34" s="172" t="inlineStr">
        <is>
          <t>Z Cross</t>
        </is>
      </c>
      <c r="E34" s="172" t="inlineStr">
        <is>
          <t>Phipps</t>
        </is>
      </c>
      <c r="F34" s="172" t="inlineStr">
        <is>
          <t>Simmons</t>
        </is>
      </c>
      <c r="G34" s="172" t="inlineStr">
        <is>
          <t>Spivey</t>
        </is>
      </c>
      <c r="H34" s="172" t="inlineStr">
        <is>
          <t>Hobbins</t>
        </is>
      </c>
      <c r="I34" s="172" t="inlineStr">
        <is>
          <t>Dawson</t>
        </is>
      </c>
      <c r="J34" s="172" t="inlineStr">
        <is>
          <t>Phipps</t>
        </is>
      </c>
      <c r="K34" s="174" t="inlineStr">
        <is>
          <t>Z (Phipps)</t>
        </is>
      </c>
      <c r="L34" s="175" t="inlineStr">
        <is>
          <t>PASS</t>
        </is>
      </c>
      <c r="M34" s="176" t="inlineStr">
        <is>
          <t>Z runs cross (Phipps releases).</t>
        </is>
      </c>
      <c r="N34" s="183" t="inlineStr">
        <is>
          <t>📍 3rd &amp; MEDIUM / vs ZONE</t>
        </is>
      </c>
      <c r="O34" s="178" t="n"/>
      <c r="P34" s="179" t="n"/>
      <c r="R34" s="214" t="inlineStr">
        <is>
          <t>🎯 RECOMMENDED NEXT PLAY</t>
        </is>
      </c>
      <c r="S34" s="215" t="n"/>
      <c r="T34" s="215" t="n"/>
      <c r="U34" s="215" t="n"/>
      <c r="V34" s="215" t="n"/>
      <c r="W34" s="216" t="n"/>
    </row>
    <row r="35" ht="60" customHeight="1" s="130">
      <c r="A35" s="172" t="n">
        <v>25</v>
      </c>
      <c r="B35" s="172" t="n"/>
      <c r="C35" s="173" t="inlineStr">
        <is>
          <t>Cross</t>
        </is>
      </c>
      <c r="D35" s="172" t="inlineStr">
        <is>
          <t>X Post</t>
        </is>
      </c>
      <c r="E35" s="172" t="inlineStr">
        <is>
          <t>Phipps</t>
        </is>
      </c>
      <c r="F35" s="172" t="inlineStr">
        <is>
          <t>Martinez</t>
        </is>
      </c>
      <c r="G35" s="172" t="inlineStr">
        <is>
          <t>Stevens</t>
        </is>
      </c>
      <c r="H35" s="172" t="inlineStr">
        <is>
          <t>Woodward</t>
        </is>
      </c>
      <c r="I35" s="172" t="inlineStr">
        <is>
          <t>Dawson</t>
        </is>
      </c>
      <c r="J35" s="172" t="inlineStr">
        <is>
          <t>Simmons</t>
        </is>
      </c>
      <c r="K35" s="174" t="inlineStr">
        <is>
          <t>X (Woodward)</t>
        </is>
      </c>
      <c r="L35" s="175" t="inlineStr">
        <is>
          <t>PASS</t>
        </is>
      </c>
      <c r="M35" s="176" t="inlineStr">
        <is>
          <t>Same formation, X on post.</t>
        </is>
      </c>
      <c r="N35" s="183" t="inlineStr">
        <is>
          <t>📍 3rd &amp; MEDIUM / vs ZONE</t>
        </is>
      </c>
      <c r="O35" s="178" t="n"/>
      <c r="P35" s="179" t="n"/>
      <c r="R35" s="217">
        <f>IF(S17="","← Select DOWN &amp; DISTANCE first",IF(U17="Short (1-3)","⚡ Short yardage: Try Sweep or Circle Run",IF(U17="Long (7+)","📍 Need chunk: Try Eagle, Tick Tock, or Cross",IF(U17="Goal Line","🎯 Goal line: Sweep or Circle Run for score","📋 Standard down: Check HOT plays above"))))</f>
        <v/>
      </c>
      <c r="S35" s="218" t="n"/>
      <c r="T35" s="218" t="n"/>
      <c r="U35" s="218" t="n"/>
      <c r="V35" s="218" t="n"/>
      <c r="W35" s="219" t="n"/>
    </row>
    <row r="36" ht="60" customHeight="1" s="130">
      <c r="A36" s="172" t="n">
        <v>26</v>
      </c>
      <c r="B36" s="172" t="n"/>
      <c r="C36" s="173" t="inlineStr">
        <is>
          <t>Tick</t>
        </is>
      </c>
      <c r="D36" s="172" t="inlineStr">
        <is>
          <t>Safe Play</t>
        </is>
      </c>
      <c r="E36" s="172" t="inlineStr">
        <is>
          <t>Rodriguez</t>
        </is>
      </c>
      <c r="F36" s="172" t="inlineStr">
        <is>
          <t>Simmons</t>
        </is>
      </c>
      <c r="G36" s="172" t="inlineStr">
        <is>
          <t>Spivey</t>
        </is>
      </c>
      <c r="H36" s="172" t="inlineStr">
        <is>
          <t>Woodward</t>
        </is>
      </c>
      <c r="I36" s="172" t="inlineStr">
        <is>
          <t>Dawson</t>
        </is>
      </c>
      <c r="J36" s="172" t="inlineStr">
        <is>
          <t>Hobbins</t>
        </is>
      </c>
      <c r="K36" s="174" t="inlineStr">
        <is>
          <t>W (Spivey)</t>
        </is>
      </c>
      <c r="L36" s="175" t="inlineStr">
        <is>
          <t>PASS</t>
        </is>
      </c>
      <c r="M36" s="176" t="inlineStr">
        <is>
          <t>Safe completion to W.</t>
        </is>
      </c>
      <c r="N36" s="177" t="inlineStr">
        <is>
          <t>🏁 SAFE / BACKED UP</t>
        </is>
      </c>
      <c r="O36" s="178" t="n"/>
      <c r="P36" s="179" t="n"/>
      <c r="R36" s="220" t="n"/>
      <c r="W36" s="221" t="n"/>
    </row>
    <row r="37" ht="60" customHeight="1" s="130">
      <c r="A37" s="172" t="n">
        <v>27</v>
      </c>
      <c r="B37" s="172" t="n"/>
      <c r="C37" s="173" t="inlineStr">
        <is>
          <t>Cross</t>
        </is>
      </c>
      <c r="D37" s="172" t="inlineStr">
        <is>
          <t>Y Deep Corner</t>
        </is>
      </c>
      <c r="E37" s="172" t="inlineStr">
        <is>
          <t>Rodriguez</t>
        </is>
      </c>
      <c r="F37" s="172" t="inlineStr">
        <is>
          <t>Simmons</t>
        </is>
      </c>
      <c r="G37" s="172" t="inlineStr">
        <is>
          <t>Stevens</t>
        </is>
      </c>
      <c r="H37" s="172" t="inlineStr">
        <is>
          <t>Woodward</t>
        </is>
      </c>
      <c r="I37" s="172" t="inlineStr">
        <is>
          <t>Dawson</t>
        </is>
      </c>
      <c r="J37" s="172" t="inlineStr">
        <is>
          <t>Hobbins</t>
        </is>
      </c>
      <c r="K37" s="174" t="inlineStr">
        <is>
          <t>Y (Dawson)</t>
        </is>
      </c>
      <c r="L37" s="175" t="inlineStr">
        <is>
          <t>PASS</t>
        </is>
      </c>
      <c r="M37" s="176" t="inlineStr">
        <is>
          <t>Shot to Y on corner route.</t>
        </is>
      </c>
      <c r="N37" s="187" t="inlineStr">
        <is>
          <t>🎯 NEED BIG PLAY / TRAILING</t>
        </is>
      </c>
      <c r="O37" s="178" t="n"/>
      <c r="P37" s="179" t="n"/>
      <c r="R37" s="222" t="n"/>
      <c r="S37" s="223" t="n"/>
      <c r="T37" s="223" t="n"/>
      <c r="U37" s="223" t="n"/>
      <c r="V37" s="223" t="n"/>
      <c r="W37" s="224" t="n"/>
    </row>
    <row r="38" ht="15" customHeight="1" s="130">
      <c r="A38" s="170" t="inlineStr">
        <is>
          <t>SEQUENCE 7: Red Zone / End Game</t>
        </is>
      </c>
      <c r="O38" s="162" t="n"/>
      <c r="P38" s="162" t="n"/>
    </row>
    <row r="39" ht="60" customHeight="1" s="130">
      <c r="A39" s="172" t="n">
        <v>28</v>
      </c>
      <c r="B39" s="172" t="n"/>
      <c r="C39" s="173" t="inlineStr">
        <is>
          <t>Circle - Pass Option</t>
        </is>
      </c>
      <c r="D39" s="172" t="inlineStr">
        <is>
          <t>Quick Z</t>
        </is>
      </c>
      <c r="E39" s="172" t="inlineStr">
        <is>
          <t>Phipps</t>
        </is>
      </c>
      <c r="F39" s="172" t="inlineStr">
        <is>
          <t>Simmons</t>
        </is>
      </c>
      <c r="G39" s="172" t="inlineStr">
        <is>
          <t>Spivey</t>
        </is>
      </c>
      <c r="H39" s="172" t="inlineStr">
        <is>
          <t>Martinez</t>
        </is>
      </c>
      <c r="I39" s="172" t="inlineStr">
        <is>
          <t>Stevens</t>
        </is>
      </c>
      <c r="J39" s="172" t="inlineStr">
        <is>
          <t>Hobbins</t>
        </is>
      </c>
      <c r="K39" s="174" t="inlineStr">
        <is>
          <t>X (Martinez)</t>
        </is>
      </c>
      <c r="L39" s="175" t="inlineStr">
        <is>
          <t>PASS</t>
        </is>
      </c>
      <c r="M39" s="176" t="inlineStr">
        <is>
          <t>Quick pass to Z in end zone.</t>
        </is>
      </c>
      <c r="N39" s="177" t="inlineStr">
        <is>
          <t>🏁 SAFE / BACKED UP</t>
        </is>
      </c>
      <c r="O39" s="178" t="n"/>
      <c r="P39" s="179" t="n"/>
      <c r="R39" s="225" t="inlineStr">
        <is>
          <t>💡 QUICK TIPS</t>
        </is>
      </c>
    </row>
    <row r="40" ht="60" customHeight="1" s="130">
      <c r="A40" s="172" t="n">
        <v>29</v>
      </c>
      <c r="B40" s="172" t="n"/>
      <c r="C40" s="173" t="inlineStr">
        <is>
          <t>Tick</t>
        </is>
      </c>
      <c r="D40" s="172" t="inlineStr">
        <is>
          <t>C Hook Surprise</t>
        </is>
      </c>
      <c r="E40" s="172" t="inlineStr">
        <is>
          <t>Phipps</t>
        </is>
      </c>
      <c r="F40" s="172" t="inlineStr">
        <is>
          <t>Simmons</t>
        </is>
      </c>
      <c r="G40" s="172" t="inlineStr">
        <is>
          <t>Stevens</t>
        </is>
      </c>
      <c r="H40" s="172" t="inlineStr">
        <is>
          <t>Martinez</t>
        </is>
      </c>
      <c r="I40" s="172" t="inlineStr">
        <is>
          <t>Woodward</t>
        </is>
      </c>
      <c r="J40" s="172" t="inlineStr">
        <is>
          <t>Hobbins</t>
        </is>
      </c>
      <c r="K40" s="174" t="inlineStr">
        <is>
          <t>C (Phipps)</t>
        </is>
      </c>
      <c r="L40" s="175" t="inlineStr">
        <is>
          <t>PASS</t>
        </is>
      </c>
      <c r="M40" s="176" t="inlineStr">
        <is>
          <t>Surprise! Hit C on hook release.</t>
        </is>
      </c>
      <c r="N40" s="177" t="inlineStr">
        <is>
          <t>🏁 1st DOWN / ANY DOWN</t>
        </is>
      </c>
      <c r="O40" s="178" t="n"/>
      <c r="P40" s="179" t="n"/>
      <c r="R40" s="226" t="inlineStr">
        <is>
          <t>• After each play: Mark Result (✓/✗) in column O</t>
        </is>
      </c>
    </row>
    <row r="41" ht="60" customHeight="1" s="130">
      <c r="A41" s="172" t="n">
        <v>30</v>
      </c>
      <c r="B41" s="172" t="n"/>
      <c r="C41" s="173" t="inlineStr">
        <is>
          <t>Eagle</t>
        </is>
      </c>
      <c r="D41" s="172" t="inlineStr">
        <is>
          <t>X Go - TD Shot</t>
        </is>
      </c>
      <c r="E41" s="172" t="inlineStr">
        <is>
          <t>Rodriguez</t>
        </is>
      </c>
      <c r="F41" s="172" t="inlineStr">
        <is>
          <t>Martinez</t>
        </is>
      </c>
      <c r="G41" s="172" t="inlineStr">
        <is>
          <t>Stevens</t>
        </is>
      </c>
      <c r="H41" s="172" t="inlineStr">
        <is>
          <t>Dawson</t>
        </is>
      </c>
      <c r="I41" s="172" t="inlineStr">
        <is>
          <t>Woodward</t>
        </is>
      </c>
      <c r="J41" s="172" t="inlineStr">
        <is>
          <t>Hobbins</t>
        </is>
      </c>
      <c r="K41" s="174" t="inlineStr">
        <is>
          <t>X (Dawson)</t>
        </is>
      </c>
      <c r="L41" s="175" t="inlineStr">
        <is>
          <t>PASS</t>
        </is>
      </c>
      <c r="M41" s="176" t="inlineStr">
        <is>
          <t>Final shot - X runs go for TD.</t>
        </is>
      </c>
      <c r="N41" s="187" t="inlineStr">
        <is>
          <t>🎯 NEED BIG PLAY / TRAILING</t>
        </is>
      </c>
      <c r="O41" s="178" t="n"/>
      <c r="P41" s="179" t="n"/>
      <c r="R41" s="226" t="inlineStr">
        <is>
          <t>• Watch for 🔥 HOT plays - keep calling them!</t>
        </is>
      </c>
    </row>
    <row r="42" ht="15" customHeight="1" s="130">
      <c r="O42" s="162" t="n"/>
      <c r="P42" s="162" t="n"/>
      <c r="R42" s="226" t="inlineStr">
        <is>
          <t>• Avoid ❄️ COLD plays - defense has figured them out</t>
        </is>
      </c>
    </row>
    <row r="43" ht="15" customHeight="1" s="130">
      <c r="O43" s="162" t="n"/>
      <c r="P43" s="162" t="n"/>
      <c r="R43" s="226" t="inlineStr">
        <is>
          <t>• Update situation before each drive for smart picks</t>
        </is>
      </c>
    </row>
    <row r="44" ht="15" customHeight="1" s="130">
      <c r="A44" s="227" t="inlineStr">
        <is>
          <t>📊 UPDATED PLAYER DISTRIBUTION (March OUT)</t>
        </is>
      </c>
      <c r="O44" s="162" t="n"/>
      <c r="P44" s="162" t="n"/>
      <c r="R44" s="228" t="inlineStr">
        <is>
          <t>🔍 TIP: Click any play name (Col C) to see enlarged diagram!</t>
        </is>
      </c>
    </row>
    <row r="45" ht="15" customHeight="1" s="130">
      <c r="A45" s="229" t="inlineStr">
        <is>
          <t>INACTIVE:</t>
        </is>
      </c>
      <c r="C45" s="230" t="inlineStr">
        <is>
          <t>March (#6) - OUT SICK</t>
        </is>
      </c>
      <c r="O45" s="162" t="n"/>
      <c r="P45" s="162" t="n"/>
    </row>
    <row r="46" ht="15" customHeight="1" s="130">
      <c r="A46" s="134" t="inlineStr">
        <is>
          <t>QB Snaps:</t>
        </is>
      </c>
      <c r="C46" s="129" t="inlineStr">
        <is>
          <t>Martinez: 18 plays | Simmons: 12 plays</t>
        </is>
      </c>
      <c r="O46" s="162" t="n"/>
      <c r="P46" s="162" t="n"/>
    </row>
    <row r="47" ht="15" customHeight="1" s="130">
      <c r="A47" s="134" t="inlineStr">
        <is>
          <t>Center Snaps:</t>
        </is>
      </c>
      <c r="C47" s="129" t="inlineStr">
        <is>
          <t>Phipps: 16 plays | Rodriguez: 14 plays</t>
        </is>
      </c>
      <c r="O47" s="162" t="n"/>
      <c r="P47" s="162" t="n"/>
    </row>
    <row r="48" ht="15" customHeight="1" s="130">
      <c r="A48" s="134" t="inlineStr">
        <is>
          <t>Targets/Carries:</t>
        </is>
      </c>
      <c r="C48" s="129" t="inlineStr">
        <is>
          <t>Hobbins: 8 | Dawson: 6 | Spivey: 5 | Stevens: 4 | Woodward: 4 | Phipps: 3</t>
        </is>
      </c>
      <c r="O48" s="162" t="n"/>
      <c r="P48" s="162" t="n"/>
    </row>
    <row r="49" ht="15" customHeight="1" s="130">
      <c r="O49" s="162" t="n"/>
      <c r="P49" s="162" t="n"/>
    </row>
    <row r="51" ht="15" customHeight="1" s="130">
      <c r="A51" s="134" t="inlineStr">
        <is>
          <t>📋 SITUATION LEGEND (Best For Column):</t>
        </is>
      </c>
    </row>
    <row r="52" ht="15" customHeight="1" s="130">
      <c r="A52" s="231" t="inlineStr">
        <is>
          <t>🏁 Blue</t>
        </is>
      </c>
      <c r="B52" s="134" t="inlineStr">
        <is>
          <t>Opening/Safe/1st Down</t>
        </is>
      </c>
      <c r="C52" s="129" t="inlineStr">
        <is>
          <t>Low risk, establish rhythm</t>
        </is>
      </c>
    </row>
    <row r="53" ht="15" customHeight="1" s="130">
      <c r="A53" s="232" t="inlineStr">
        <is>
          <t>⚡ Orange</t>
        </is>
      </c>
      <c r="B53" s="134" t="inlineStr">
        <is>
          <t>Short Yardage/Goal Line</t>
        </is>
      </c>
      <c r="C53" s="129" t="inlineStr">
        <is>
          <t>3rd &amp; short, inside 5 yards</t>
        </is>
      </c>
    </row>
    <row r="54" ht="15" customHeight="1" s="130">
      <c r="A54" s="233" t="inlineStr">
        <is>
          <t>📍 Green</t>
        </is>
      </c>
      <c r="B54" s="134" t="inlineStr">
        <is>
          <t>Medium/Chunk Yards</t>
        </is>
      </c>
      <c r="C54" s="129" t="inlineStr">
        <is>
          <t>2nd down, need 5-10 yards</t>
        </is>
      </c>
    </row>
    <row r="55" ht="15" customHeight="1" s="130">
      <c r="A55" s="234" t="inlineStr">
        <is>
          <t>🎯 Red</t>
        </is>
      </c>
      <c r="B55" s="134" t="inlineStr">
        <is>
          <t>Red Zone/Big Play</t>
        </is>
      </c>
      <c r="C55" s="129" t="inlineStr">
        <is>
          <t>Scoring opportunity, must convert</t>
        </is>
      </c>
    </row>
    <row r="56" ht="15" customHeight="1" s="130">
      <c r="A56" s="235" t="inlineStr">
        <is>
          <t>🔄 Purple</t>
        </is>
      </c>
      <c r="B56" s="134" t="inlineStr">
        <is>
          <t>Trick/Misdirection</t>
        </is>
      </c>
      <c r="C56" s="129" t="inlineStr">
        <is>
          <t>Surprise defense, reverse tempo</t>
        </is>
      </c>
    </row>
  </sheetData>
  <sheetProtection selectLockedCells="0" selectUnlockedCells="0" sheet="1" objects="1" insertRows="1" insertHyperlinks="1" autoFilter="1" scenarios="0" formatColumns="1" deleteColumns="1" insertColumns="1" pivotTables="1" deleteRows="1" formatCells="1" formatRows="1" sort="1"/>
  <mergeCells count="49">
    <mergeCell ref="C54:E54"/>
    <mergeCell ref="R16:W16"/>
    <mergeCell ref="R24:W24"/>
    <mergeCell ref="R30:W30"/>
    <mergeCell ref="A5:M5"/>
    <mergeCell ref="C55:E55"/>
    <mergeCell ref="T22:W22"/>
    <mergeCell ref="A22:M22"/>
    <mergeCell ref="V33:W33"/>
    <mergeCell ref="A51:E51"/>
    <mergeCell ref="R28:S28"/>
    <mergeCell ref="C56:E56"/>
    <mergeCell ref="A38:M38"/>
    <mergeCell ref="S18:W18"/>
    <mergeCell ref="T28:W28"/>
    <mergeCell ref="R20:W20"/>
    <mergeCell ref="T27:W27"/>
    <mergeCell ref="A44:M44"/>
    <mergeCell ref="R42:W42"/>
    <mergeCell ref="R25:S25"/>
    <mergeCell ref="C52:E52"/>
    <mergeCell ref="R41:W41"/>
    <mergeCell ref="R35:W37"/>
    <mergeCell ref="R27:S27"/>
    <mergeCell ref="R21:S21"/>
    <mergeCell ref="A11:M11"/>
    <mergeCell ref="R43:W43"/>
    <mergeCell ref="R26:S26"/>
    <mergeCell ref="R2:W2"/>
    <mergeCell ref="A1:M1"/>
    <mergeCell ref="C53:E53"/>
    <mergeCell ref="T25:W25"/>
    <mergeCell ref="V32:W32"/>
    <mergeCell ref="R1:W1"/>
    <mergeCell ref="A16:M16"/>
    <mergeCell ref="R39:W39"/>
    <mergeCell ref="R22:S22"/>
    <mergeCell ref="R44:W44"/>
    <mergeCell ref="C48:M48"/>
    <mergeCell ref="A2:M2"/>
    <mergeCell ref="A27:M27"/>
    <mergeCell ref="T26:W26"/>
    <mergeCell ref="T21:W21"/>
    <mergeCell ref="R4:W4"/>
    <mergeCell ref="S32:T32"/>
    <mergeCell ref="R40:W40"/>
    <mergeCell ref="U17:W17"/>
    <mergeCell ref="A33:M33"/>
    <mergeCell ref="R34:W34"/>
  </mergeCells>
  <conditionalFormatting sqref="W6:W14">
    <cfRule type="expression" rank="0" priority="2" equalAverage="0" aboveAverage="0" dxfId="0" text="" percent="0" bottom="0">
      <formula>ISNUMBER(SEARCH("HOT",W6))</formula>
    </cfRule>
    <cfRule type="expression" rank="0" priority="3" equalAverage="0" aboveAverage="0" dxfId="1" text="" percent="0" bottom="0">
      <formula>ISNUMBER(SEARCH("COLD",W6))</formula>
    </cfRule>
  </conditionalFormatting>
  <conditionalFormatting sqref="O6:O41">
    <cfRule type="cellIs" rank="0" priority="4" equalAverage="0" operator="equal" aboveAverage="0" dxfId="0" text="" percent="0" bottom="0">
      <formula>"✓"</formula>
    </cfRule>
    <cfRule type="cellIs" rank="0" priority="5" equalAverage="0" operator="equal" aboveAverage="0" dxfId="1" text="" percent="0" bottom="0">
      <formula>"✗"</formula>
    </cfRule>
    <cfRule type="cellIs" rank="0" priority="6" equalAverage="0" operator="equal" aboveAverage="0" dxfId="2" text="" percent="0" bottom="0">
      <formula>"⚪"</formula>
    </cfRule>
  </conditionalFormatting>
  <dataValidations count="5">
    <dataValidation sqref="O6:O10 O12:O15 O17:O21 O23:O26 O28:O32 O34:O37 O39:O41" showDropDown="0" showInputMessage="0" showErrorMessage="0" allowBlank="1" errorTitle="Invalid Result" error="Please select ✓ (worked), ✗ (failed), or ⚪ (skipped)" promptTitle="Play Result" prompt="✓=Worked  ✗=Failed  ⚪=Skipped" type="list" errorStyle="stop" operator="between">
      <formula1>"✓,✗,⚪"</formula1>
      <formula2>0</formula2>
    </dataValidation>
    <dataValidation sqref="S17" showDropDown="0" showInputMessage="0" showErrorMessage="0" allowBlank="1" type="list" errorStyle="stop" operator="between">
      <formula1>"1st,2nd,3rd,4th,2-PT"</formula1>
      <formula2>0</formula2>
    </dataValidation>
    <dataValidation sqref="U17" showDropDown="0" showInputMessage="0" showErrorMessage="0" allowBlank="1" type="list" errorStyle="stop" operator="between">
      <formula1>"Short (1-3),Medium (4-6),Long (7+),Goal Line"</formula1>
      <formula2>0</formula2>
    </dataValidation>
    <dataValidation sqref="S18" showDropDown="0" showInputMessage="0" showErrorMessage="0" allowBlank="1" type="list" errorStyle="stop" operator="between">
      <formula1>"Backed Up (own 1-20),Midfield,Red Zone (opp 20),Goal Line (opp 5)"</formula1>
      <formula2>0</formula2>
    </dataValidation>
    <dataValidation sqref="P6:P10 P12:P15 P17:P21 P23:P26 P28:P32 P34:P37 P39:P41" showDropDown="0" showInputMessage="0" showErrorMessage="0" allowBlank="1" errorTitle="Yards" error="Select yards or type custom value" promptTitle="Yards" prompt="Quick select yards gained/lost" type="list" errorStyle="stop" operator="between">
      <formula1>"-5,-3,-2,-1,0,1,2,3,4,5,6,7,8,10,12,15,20,25,30,TD"</formula1>
      <formula2>0</formula2>
    </dataValidation>
  </dataValidations>
  <hyperlinks>
    <hyperlink ref="C6" location="PlayViewer!B3" display="Tick"/>
    <hyperlink ref="C7" location="PlayViewer!B3" display="Tick"/>
    <hyperlink ref="C8" location="PlayViewer!B3" display="Tick Tock"/>
    <hyperlink ref="C9" location="PlayViewer!B3" display="Tick"/>
    <hyperlink ref="C10" location="PlayViewer!B3" display="Circle - Pass Option"/>
    <hyperlink ref="C12" location="PlayViewer!B3" display="Circle - Run Option"/>
    <hyperlink ref="C13" location="PlayViewer!B3" display="Circle - Run Option"/>
    <hyperlink ref="C14" location="PlayViewer!B3" display="Circle - Pass Option"/>
    <hyperlink ref="C15" location="PlayViewer!B3" display="Circle - Reverse"/>
    <hyperlink ref="C17" location="PlayViewer!B3" display="Eagle"/>
    <hyperlink ref="C18" location="PlayViewer!B3" display="Eagle"/>
    <hyperlink ref="C19" location="PlayViewer!B3" display="Sweep"/>
    <hyperlink ref="C20" location="PlayViewer!B3" display="Eagle"/>
    <hyperlink ref="C21" location="PlayViewer!B3" display="Cross"/>
    <hyperlink ref="C23" location="PlayViewer!B3" display="Airplane - Pass Option"/>
    <hyperlink ref="C24" location="PlayViewer!B3" display="Airplane - Pass Option"/>
    <hyperlink ref="C25" location="PlayViewer!B3" display="Tick"/>
    <hyperlink ref="C26" location="PlayViewer!B3" display="Airplane - Pass Option"/>
    <hyperlink ref="C28" location="PlayViewer!B3" display="Sweep"/>
    <hyperlink ref="C29" location="PlayViewer!B3" display="Sweep"/>
    <hyperlink ref="C30" location="PlayViewer!B3" display="Circle - Reverse"/>
    <hyperlink ref="C31" location="PlayViewer!B3" display="Tick Tock"/>
    <hyperlink ref="C32" location="PlayViewer!B3" display="Tick"/>
    <hyperlink ref="C34" location="PlayViewer!B3" display="Cross"/>
    <hyperlink ref="C35" location="PlayViewer!B3" display="Cross"/>
    <hyperlink ref="C36" location="PlayViewer!B3" display="Tick"/>
    <hyperlink ref="C37" location="PlayViewer!B3" display="Cross"/>
    <hyperlink ref="C39" location="PlayViewer!B3" display="Circle - Pass Option"/>
    <hyperlink ref="C40" location="PlayViewer!B3" display="Tick"/>
    <hyperlink ref="C41" location="PlayViewer!B3" display="Eagle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K4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6" topLeftCell="A7" activePane="bottomLeft" state="frozen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129" min="1" max="11"/>
  </cols>
  <sheetData>
    <row r="1" ht="39.75" customHeight="1" s="130">
      <c r="A1" s="236" t="inlineStr">
        <is>
          <t>🔍 PLAY VIEWER - Select Play # to See Roster &amp; Diagram</t>
        </is>
      </c>
    </row>
    <row r="2" ht="15" customHeight="1" s="130">
      <c r="A2" s="237" t="inlineStr">
        <is>
          <t>⬅️ Back to Game Plan</t>
        </is>
      </c>
    </row>
    <row r="3" ht="34.5" customHeight="1" s="130">
      <c r="A3" s="238" t="inlineStr">
        <is>
          <t>PLAY #:</t>
        </is>
      </c>
      <c r="B3" s="239" t="n">
        <v>1</v>
      </c>
      <c r="C3" s="240" t="inlineStr">
        <is>
          <t>◀ SELECT PLAY # to update roster &amp; scroll down for diagram ▼</t>
        </is>
      </c>
      <c r="G3" s="241" t="n"/>
      <c r="H3" s="241" t="n"/>
      <c r="I3" s="241" t="n"/>
      <c r="J3" s="241" t="n"/>
      <c r="K3" s="242" t="n"/>
    </row>
    <row r="4" ht="17.25" customHeight="1" s="130">
      <c r="A4" s="243" t="inlineStr">
        <is>
          <t>PLAY:</t>
        </is>
      </c>
      <c r="B4" s="244">
        <f>IFERROR(VLOOKUP($B$3,'Game Plan - 30 Plays'!$A$6:$L$41,3,FALSE),"")</f>
        <v/>
      </c>
      <c r="D4" s="245">
        <f>IFERROR(VLOOKUP($B$3,'Game Plan - 30 Plays'!$A$6:$L$41,4,FALSE),"")</f>
        <v/>
      </c>
      <c r="G4" s="242" t="n"/>
      <c r="H4" s="242" t="n"/>
      <c r="I4" s="242" t="n"/>
      <c r="J4" s="242" t="n"/>
      <c r="K4" s="242" t="n"/>
    </row>
    <row r="5" ht="27.75" customHeight="1" s="130">
      <c r="A5" s="246" t="inlineStr">
        <is>
          <t>C</t>
        </is>
      </c>
      <c r="B5" s="247" t="inlineStr">
        <is>
          <t>Q</t>
        </is>
      </c>
      <c r="C5" s="248" t="inlineStr">
        <is>
          <t>W</t>
        </is>
      </c>
      <c r="D5" s="249" t="inlineStr">
        <is>
          <t>X</t>
        </is>
      </c>
      <c r="E5" s="250" t="inlineStr">
        <is>
          <t>Y</t>
        </is>
      </c>
      <c r="F5" s="251" t="inlineStr">
        <is>
          <t>Z</t>
        </is>
      </c>
      <c r="G5" s="242" t="n"/>
      <c r="H5" s="242" t="n"/>
      <c r="I5" s="242" t="n"/>
      <c r="J5" s="242" t="n"/>
      <c r="K5" s="242" t="n"/>
    </row>
    <row r="6" ht="31.5" customHeight="1" s="130">
      <c r="A6" s="252">
        <f>IFERROR(VLOOKUP($B$3,'Game Plan - 30 Plays'!$A$6:$L$41,5,FALSE),"")</f>
        <v/>
      </c>
      <c r="B6" s="253">
        <f>IFERROR(VLOOKUP($B$3,'Game Plan - 30 Plays'!$A$6:$L$41,6,FALSE),"")</f>
        <v/>
      </c>
      <c r="C6" s="254">
        <f>IFERROR(VLOOKUP($B$3,'Game Plan - 30 Plays'!$A$6:$L$41,7,FALSE),"")</f>
        <v/>
      </c>
      <c r="D6" s="255">
        <f>IFERROR(VLOOKUP($B$3,'Game Plan - 30 Plays'!$A$6:$L$41,8,FALSE),"")</f>
        <v/>
      </c>
      <c r="E6" s="256">
        <f>IFERROR(VLOOKUP($B$3,'Game Plan - 30 Plays'!$A$6:$L$41,9,FALSE),"")</f>
        <v/>
      </c>
      <c r="F6" s="257">
        <f>IFERROR(VLOOKUP($B$3,'Game Plan - 30 Plays'!$A$6:$L$41,10,FALSE),"")</f>
        <v/>
      </c>
      <c r="G6" s="242" t="n"/>
      <c r="H6" s="242" t="n"/>
      <c r="I6" s="242" t="n"/>
      <c r="J6" s="242" t="n"/>
      <c r="K6" s="242" t="n"/>
    </row>
    <row r="7" ht="15" customHeight="1" s="130">
      <c r="A7" s="258" t="inlineStr">
        <is>
          <t>🎯TARGET:</t>
        </is>
      </c>
      <c r="B7" s="259">
        <f>IFERROR(VLOOKUP($B$3,'Game Plan - 30 Plays'!$A$6:$L$41,11,FALSE),"")</f>
        <v/>
      </c>
      <c r="C7" s="260" t="n"/>
      <c r="D7" s="258" t="inlineStr">
        <is>
          <t>ACTION:</t>
        </is>
      </c>
      <c r="E7" s="261">
        <f>IFERROR(VLOOKUP($B$3,'Game Plan - 30 Plays'!$A$6:$L$41,12,FALSE),"")</f>
        <v/>
      </c>
      <c r="F7" s="242" t="n"/>
      <c r="G7" s="242" t="n"/>
      <c r="H7" s="242" t="n"/>
      <c r="I7" s="242" t="n"/>
      <c r="J7" s="242" t="n"/>
      <c r="K7" s="242" t="n"/>
    </row>
    <row r="8" ht="15" customHeight="1" s="130">
      <c r="A8" s="262" t="inlineStr">
        <is>
          <t>👁️ SCROLL DOWN to see the DIAGRAM for this play type →</t>
        </is>
      </c>
      <c r="G8" s="242" t="n"/>
      <c r="H8" s="242" t="n"/>
      <c r="I8" s="242" t="n"/>
      <c r="J8" s="242" t="n"/>
      <c r="K8" s="242" t="n"/>
    </row>
    <row r="9" ht="19.5" customHeight="1" s="130"/>
    <row r="10" ht="19.5" customHeight="1" s="130">
      <c r="I10" s="129" t="n"/>
    </row>
    <row r="11" ht="19.5" customHeight="1" s="130">
      <c r="I11" s="129" t="n"/>
    </row>
    <row r="12" ht="19.5" customHeight="1" s="130">
      <c r="I12" s="129" t="n"/>
    </row>
    <row r="13" ht="19.5" customHeight="1" s="130"/>
    <row r="14" ht="19.5" customHeight="1" s="130"/>
    <row r="15" ht="19.5" customHeight="1" s="130"/>
    <row r="16" ht="19.5" customHeight="1" s="130"/>
    <row r="17" ht="19.5" customHeight="1" s="130"/>
    <row r="18" ht="19.5" customHeight="1" s="130"/>
    <row r="19" ht="19.5" customHeight="1" s="130"/>
    <row r="20" ht="19.5" customHeight="1" s="130"/>
    <row r="21" ht="19.5" customHeight="1" s="130"/>
    <row r="22" ht="19.5" customHeight="1" s="130"/>
    <row r="23" ht="19.5" customHeight="1" s="130"/>
    <row r="24" ht="19.5" customHeight="1" s="130"/>
    <row r="25" ht="19.5" customHeight="1" s="130"/>
    <row r="26" ht="19.5" customHeight="1" s="130"/>
    <row r="27" ht="19.5" customHeight="1" s="130"/>
    <row r="28" ht="19.5" customHeight="1" s="130"/>
    <row r="29" ht="19.5" customHeight="1" s="130"/>
    <row r="30" ht="19.5" customHeight="1" s="130"/>
    <row r="31" ht="19.5" customHeight="1" s="130"/>
    <row r="32" ht="19.5" customHeight="1" s="130"/>
    <row r="33" ht="19.5" customHeight="1" s="130"/>
    <row r="34" ht="19.5" customHeight="1" s="130"/>
    <row r="35" ht="19.5" customHeight="1" s="130"/>
    <row r="36" ht="19.5" customHeight="1" s="130"/>
    <row r="37" ht="19.5" customHeight="1" s="130"/>
    <row r="38" ht="19.5" customHeight="1" s="130"/>
    <row r="39" ht="19.5" customHeight="1" s="130"/>
    <row r="40" ht="19.5" customHeight="1" s="130"/>
    <row r="41" ht="19.5" customHeight="1" s="130"/>
    <row r="42" ht="19.5" customHeight="1" s="130"/>
    <row r="43" ht="19.5" customHeight="1" s="130"/>
    <row r="44" ht="19.5" customHeight="1" s="130"/>
    <row r="45" ht="19.5" customHeight="1" s="130"/>
    <row r="46" ht="19.5" customHeight="1" s="130"/>
    <row r="47" ht="19.5" customHeight="1" s="130"/>
    <row r="48" ht="19.5" customHeight="1" s="130"/>
    <row r="49" ht="15" customHeight="1" s="130">
      <c r="A49" s="263" t="inlineStr">
        <is>
          <t>⬆️ Back to Top</t>
        </is>
      </c>
    </row>
    <row r="51" ht="30" customHeight="1" s="130">
      <c r="A51" s="264" t="inlineStr">
        <is>
          <t>▶ PLAY 2: TICK TOCK</t>
        </is>
      </c>
    </row>
    <row r="52" ht="15" customHeight="1" s="130">
      <c r="A52" s="265" t="inlineStr">
        <is>
          <t>Misdirection timing play</t>
        </is>
      </c>
    </row>
    <row r="53" ht="15" customHeight="1" s="130">
      <c r="A53" s="266" t="inlineStr">
        <is>
          <t>Best for: 2nd down, need chunk yards</t>
        </is>
      </c>
    </row>
    <row r="54" ht="19.5" customHeight="1" s="130"/>
    <row r="55" ht="19.5" customHeight="1" s="130"/>
    <row r="56" ht="19.5" customHeight="1" s="130"/>
    <row r="57" ht="19.5" customHeight="1" s="130"/>
    <row r="58" ht="19.5" customHeight="1" s="130"/>
    <row r="59" ht="19.5" customHeight="1" s="130"/>
    <row r="60" ht="19.5" customHeight="1" s="130"/>
    <row r="61" ht="19.5" customHeight="1" s="130"/>
    <row r="62" ht="19.5" customHeight="1" s="130"/>
    <row r="63" ht="19.5" customHeight="1" s="130"/>
    <row r="64" ht="19.5" customHeight="1" s="130"/>
    <row r="65" ht="19.5" customHeight="1" s="130"/>
    <row r="66" ht="19.5" customHeight="1" s="130"/>
    <row r="67" ht="19.5" customHeight="1" s="130"/>
    <row r="68" ht="19.5" customHeight="1" s="130"/>
    <row r="69" ht="19.5" customHeight="1" s="130"/>
    <row r="70" ht="19.5" customHeight="1" s="130"/>
    <row r="71" ht="19.5" customHeight="1" s="130"/>
    <row r="72" ht="19.5" customHeight="1" s="130"/>
    <row r="73" ht="19.5" customHeight="1" s="130"/>
    <row r="74" ht="19.5" customHeight="1" s="130"/>
    <row r="75" ht="19.5" customHeight="1" s="130"/>
    <row r="76" ht="19.5" customHeight="1" s="130"/>
    <row r="77" ht="19.5" customHeight="1" s="130"/>
    <row r="78" ht="19.5" customHeight="1" s="130"/>
    <row r="79" ht="19.5" customHeight="1" s="130"/>
    <row r="80" ht="19.5" customHeight="1" s="130"/>
    <row r="81" ht="19.5" customHeight="1" s="130"/>
    <row r="82" ht="19.5" customHeight="1" s="130"/>
    <row r="83" ht="19.5" customHeight="1" s="130"/>
    <row r="84" ht="19.5" customHeight="1" s="130"/>
    <row r="85" ht="19.5" customHeight="1" s="130"/>
    <row r="86" ht="19.5" customHeight="1" s="130"/>
    <row r="87" ht="19.5" customHeight="1" s="130"/>
    <row r="88" ht="19.5" customHeight="1" s="130"/>
    <row r="89" ht="19.5" customHeight="1" s="130"/>
    <row r="90" ht="19.5" customHeight="1" s="130"/>
    <row r="91" ht="19.5" customHeight="1" s="130"/>
    <row r="92" ht="19.5" customHeight="1" s="130"/>
    <row r="93" ht="19.5" customHeight="1" s="130"/>
    <row r="94" ht="15" customHeight="1" s="130">
      <c r="A94" s="263" t="inlineStr">
        <is>
          <t>⬆️ Back to Top</t>
        </is>
      </c>
    </row>
    <row r="96" ht="30" customHeight="1" s="130">
      <c r="A96" s="264" t="inlineStr">
        <is>
          <t>▶ PLAY 3: CIRCLE - RUN OPTION</t>
        </is>
      </c>
    </row>
    <row r="97" ht="15" customHeight="1" s="130">
      <c r="A97" s="265" t="inlineStr">
        <is>
          <t>QB keeper/run option</t>
        </is>
      </c>
    </row>
    <row r="98" ht="15" customHeight="1" s="130">
      <c r="A98" s="266" t="inlineStr">
        <is>
          <t>Best for: Short yardage, goal line</t>
        </is>
      </c>
    </row>
    <row r="99" ht="19.5" customHeight="1" s="130"/>
    <row r="100" ht="19.5" customHeight="1" s="130"/>
    <row r="101" ht="19.5" customHeight="1" s="130"/>
    <row r="102" ht="19.5" customHeight="1" s="130"/>
    <row r="103" ht="19.5" customHeight="1" s="130"/>
    <row r="104" ht="19.5" customHeight="1" s="130"/>
    <row r="105" ht="19.5" customHeight="1" s="130"/>
    <row r="106" ht="19.5" customHeight="1" s="130"/>
    <row r="107" ht="19.5" customHeight="1" s="130"/>
    <row r="108" ht="19.5" customHeight="1" s="130"/>
    <row r="109" ht="19.5" customHeight="1" s="130"/>
    <row r="110" ht="19.5" customHeight="1" s="130"/>
    <row r="111" ht="19.5" customHeight="1" s="130"/>
    <row r="112" ht="19.5" customHeight="1" s="130"/>
    <row r="113" ht="19.5" customHeight="1" s="130"/>
    <row r="114" ht="19.5" customHeight="1" s="130"/>
    <row r="115" ht="19.5" customHeight="1" s="130"/>
    <row r="116" ht="19.5" customHeight="1" s="130"/>
    <row r="117" ht="19.5" customHeight="1" s="130"/>
    <row r="118" ht="19.5" customHeight="1" s="130"/>
    <row r="119" ht="19.5" customHeight="1" s="130"/>
    <row r="120" ht="19.5" customHeight="1" s="130"/>
    <row r="121" ht="19.5" customHeight="1" s="130"/>
    <row r="122" ht="19.5" customHeight="1" s="130"/>
    <row r="123" ht="19.5" customHeight="1" s="130"/>
    <row r="124" ht="19.5" customHeight="1" s="130"/>
    <row r="125" ht="19.5" customHeight="1" s="130"/>
    <row r="126" ht="19.5" customHeight="1" s="130"/>
    <row r="127" ht="19.5" customHeight="1" s="130"/>
    <row r="128" ht="19.5" customHeight="1" s="130"/>
    <row r="129" ht="19.5" customHeight="1" s="130"/>
    <row r="130" ht="19.5" customHeight="1" s="130"/>
    <row r="131" ht="19.5" customHeight="1" s="130"/>
    <row r="132" ht="19.5" customHeight="1" s="130"/>
    <row r="133" ht="19.5" customHeight="1" s="130"/>
    <row r="134" ht="19.5" customHeight="1" s="130"/>
    <row r="135" ht="19.5" customHeight="1" s="130"/>
    <row r="136" ht="19.5" customHeight="1" s="130"/>
    <row r="137" ht="19.5" customHeight="1" s="130"/>
    <row r="138" ht="19.5" customHeight="1" s="130"/>
    <row r="139" ht="15" customHeight="1" s="130">
      <c r="A139" s="263" t="inlineStr">
        <is>
          <t>⬆️ Back to Top</t>
        </is>
      </c>
    </row>
    <row r="141" ht="30" customHeight="1" s="130">
      <c r="A141" s="264" t="inlineStr">
        <is>
          <t>▶ PLAY 4: CIRCLE - PASS OPTION</t>
        </is>
      </c>
    </row>
    <row r="142" ht="15" customHeight="1" s="130">
      <c r="A142" s="265" t="inlineStr">
        <is>
          <t>Play action off run fake</t>
        </is>
      </c>
    </row>
    <row r="143" ht="15" customHeight="1" s="130">
      <c r="A143" s="266" t="inlineStr">
        <is>
          <t>Best for: Red zone, misdirection</t>
        </is>
      </c>
    </row>
    <row r="144" ht="19.5" customHeight="1" s="130"/>
    <row r="145" ht="19.5" customHeight="1" s="130"/>
    <row r="146" ht="19.5" customHeight="1" s="130"/>
    <row r="147" ht="19.5" customHeight="1" s="130"/>
    <row r="148" ht="19.5" customHeight="1" s="130"/>
    <row r="149" ht="19.5" customHeight="1" s="130"/>
    <row r="150" ht="19.5" customHeight="1" s="130"/>
    <row r="151" ht="19.5" customHeight="1" s="130"/>
    <row r="152" ht="19.5" customHeight="1" s="130"/>
    <row r="153" ht="19.5" customHeight="1" s="130"/>
    <row r="154" ht="19.5" customHeight="1" s="130"/>
    <row r="155" ht="19.5" customHeight="1" s="130"/>
    <row r="156" ht="19.5" customHeight="1" s="130"/>
    <row r="157" ht="19.5" customHeight="1" s="130"/>
    <row r="158" ht="19.5" customHeight="1" s="130"/>
    <row r="159" ht="19.5" customHeight="1" s="130"/>
    <row r="160" ht="19.5" customHeight="1" s="130"/>
    <row r="161" ht="19.5" customHeight="1" s="130"/>
    <row r="162" ht="19.5" customHeight="1" s="130"/>
    <row r="163" ht="19.5" customHeight="1" s="130"/>
    <row r="164" ht="19.5" customHeight="1" s="130"/>
    <row r="165" ht="19.5" customHeight="1" s="130"/>
    <row r="166" ht="19.5" customHeight="1" s="130"/>
    <row r="167" ht="19.5" customHeight="1" s="130"/>
    <row r="168" ht="19.5" customHeight="1" s="130"/>
    <row r="169" ht="19.5" customHeight="1" s="130"/>
    <row r="170" ht="19.5" customHeight="1" s="130"/>
    <row r="171" ht="19.5" customHeight="1" s="130"/>
    <row r="172" ht="19.5" customHeight="1" s="130"/>
    <row r="173" ht="19.5" customHeight="1" s="130"/>
    <row r="174" ht="19.5" customHeight="1" s="130"/>
    <row r="175" ht="19.5" customHeight="1" s="130"/>
    <row r="176" ht="19.5" customHeight="1" s="130"/>
    <row r="177" ht="19.5" customHeight="1" s="130"/>
    <row r="178" ht="19.5" customHeight="1" s="130"/>
    <row r="179" ht="19.5" customHeight="1" s="130"/>
    <row r="180" ht="19.5" customHeight="1" s="130"/>
    <row r="181" ht="19.5" customHeight="1" s="130"/>
    <row r="182" ht="19.5" customHeight="1" s="130"/>
    <row r="183" ht="19.5" customHeight="1" s="130"/>
    <row r="184" ht="15" customHeight="1" s="130">
      <c r="A184" s="263" t="inlineStr">
        <is>
          <t>⬆️ Back to Top</t>
        </is>
      </c>
    </row>
    <row r="186" ht="30" customHeight="1" s="130">
      <c r="A186" s="264" t="inlineStr">
        <is>
          <t>▶ PLAY 5: EAGLE</t>
        </is>
      </c>
    </row>
    <row r="187" ht="15" customHeight="1" s="130">
      <c r="A187" s="265" t="inlineStr">
        <is>
          <t>Spread formation attack</t>
        </is>
      </c>
    </row>
    <row r="188" ht="15" customHeight="1" s="130">
      <c r="A188" s="266" t="inlineStr">
        <is>
          <t>Best for: Need 7+ yards, multiple options</t>
        </is>
      </c>
    </row>
    <row r="189" ht="19.5" customHeight="1" s="130"/>
    <row r="190" ht="19.5" customHeight="1" s="130"/>
    <row r="191" ht="19.5" customHeight="1" s="130"/>
    <row r="192" ht="19.5" customHeight="1" s="130"/>
    <row r="193" ht="19.5" customHeight="1" s="130"/>
    <row r="194" ht="19.5" customHeight="1" s="130"/>
    <row r="195" ht="19.5" customHeight="1" s="130"/>
    <row r="196" ht="19.5" customHeight="1" s="130"/>
    <row r="197" ht="19.5" customHeight="1" s="130"/>
    <row r="198" ht="19.5" customHeight="1" s="130"/>
    <row r="199" ht="19.5" customHeight="1" s="130"/>
    <row r="200" ht="19.5" customHeight="1" s="130"/>
    <row r="201" ht="19.5" customHeight="1" s="130"/>
    <row r="202" ht="19.5" customHeight="1" s="130"/>
    <row r="203" ht="19.5" customHeight="1" s="130"/>
    <row r="204" ht="19.5" customHeight="1" s="130"/>
    <row r="205" ht="19.5" customHeight="1" s="130"/>
    <row r="206" ht="19.5" customHeight="1" s="130"/>
    <row r="207" ht="19.5" customHeight="1" s="130"/>
    <row r="208" ht="19.5" customHeight="1" s="130"/>
    <row r="209" ht="19.5" customHeight="1" s="130"/>
    <row r="210" ht="19.5" customHeight="1" s="130"/>
    <row r="211" ht="19.5" customHeight="1" s="130"/>
    <row r="212" ht="19.5" customHeight="1" s="130"/>
    <row r="213" ht="19.5" customHeight="1" s="130"/>
    <row r="214" ht="19.5" customHeight="1" s="130"/>
    <row r="215" ht="19.5" customHeight="1" s="130"/>
    <row r="216" ht="19.5" customHeight="1" s="130"/>
    <row r="217" ht="19.5" customHeight="1" s="130"/>
    <row r="218" ht="19.5" customHeight="1" s="130"/>
    <row r="219" ht="19.5" customHeight="1" s="130"/>
    <row r="220" ht="19.5" customHeight="1" s="130"/>
    <row r="221" ht="19.5" customHeight="1" s="130"/>
    <row r="222" ht="19.5" customHeight="1" s="130"/>
    <row r="223" ht="19.5" customHeight="1" s="130"/>
    <row r="224" ht="19.5" customHeight="1" s="130"/>
    <row r="225" ht="19.5" customHeight="1" s="130"/>
    <row r="226" ht="19.5" customHeight="1" s="130"/>
    <row r="227" ht="19.5" customHeight="1" s="130"/>
    <row r="228" ht="19.5" customHeight="1" s="130"/>
    <row r="229" ht="15" customHeight="1" s="130">
      <c r="A229" s="263" t="inlineStr">
        <is>
          <t>⬆️ Back to Top</t>
        </is>
      </c>
    </row>
    <row r="231" ht="30" customHeight="1" s="130">
      <c r="A231" s="264" t="inlineStr">
        <is>
          <t>▶ PLAY 6: AIRPLANE - PASS OPTION</t>
        </is>
      </c>
    </row>
    <row r="232" ht="15" customHeight="1" s="130">
      <c r="A232" s="265" t="inlineStr">
        <is>
          <t>Vertical/deep routes</t>
        </is>
      </c>
    </row>
    <row r="233" ht="15" customHeight="1" s="130">
      <c r="A233" s="266" t="inlineStr">
        <is>
          <t>Best for: Take a shot, 2nd &amp; long</t>
        </is>
      </c>
    </row>
    <row r="234" ht="19.5" customHeight="1" s="130"/>
    <row r="235" ht="19.5" customHeight="1" s="130"/>
    <row r="236" ht="19.5" customHeight="1" s="130"/>
    <row r="237" ht="19.5" customHeight="1" s="130"/>
    <row r="238" ht="19.5" customHeight="1" s="130"/>
    <row r="239" ht="19.5" customHeight="1" s="130"/>
    <row r="240" ht="19.5" customHeight="1" s="130"/>
    <row r="241" ht="19.5" customHeight="1" s="130"/>
    <row r="242" ht="19.5" customHeight="1" s="130"/>
    <row r="243" ht="19.5" customHeight="1" s="130"/>
    <row r="244" ht="19.5" customHeight="1" s="130"/>
    <row r="245" ht="19.5" customHeight="1" s="130"/>
    <row r="246" ht="19.5" customHeight="1" s="130"/>
    <row r="247" ht="19.5" customHeight="1" s="130"/>
    <row r="248" ht="19.5" customHeight="1" s="130"/>
    <row r="249" ht="19.5" customHeight="1" s="130"/>
    <row r="250" ht="19.5" customHeight="1" s="130"/>
    <row r="251" ht="19.5" customHeight="1" s="130"/>
    <row r="252" ht="19.5" customHeight="1" s="130"/>
    <row r="253" ht="19.5" customHeight="1" s="130"/>
    <row r="254" ht="19.5" customHeight="1" s="130"/>
    <row r="255" ht="19.5" customHeight="1" s="130"/>
    <row r="256" ht="19.5" customHeight="1" s="130"/>
    <row r="257" ht="19.5" customHeight="1" s="130"/>
    <row r="258" ht="19.5" customHeight="1" s="130"/>
    <row r="259" ht="19.5" customHeight="1" s="130"/>
    <row r="260" ht="19.5" customHeight="1" s="130"/>
    <row r="261" ht="19.5" customHeight="1" s="130"/>
    <row r="262" ht="19.5" customHeight="1" s="130"/>
    <row r="263" ht="19.5" customHeight="1" s="130"/>
    <row r="264" ht="19.5" customHeight="1" s="130"/>
    <row r="265" ht="19.5" customHeight="1" s="130"/>
    <row r="266" ht="19.5" customHeight="1" s="130"/>
    <row r="267" ht="19.5" customHeight="1" s="130"/>
    <row r="268" ht="19.5" customHeight="1" s="130"/>
    <row r="269" ht="19.5" customHeight="1" s="130"/>
    <row r="270" ht="19.5" customHeight="1" s="130"/>
    <row r="271" ht="19.5" customHeight="1" s="130"/>
    <row r="272" ht="19.5" customHeight="1" s="130"/>
    <row r="273" ht="19.5" customHeight="1" s="130"/>
    <row r="274" ht="15" customHeight="1" s="130">
      <c r="A274" s="263" t="inlineStr">
        <is>
          <t>⬆️ Back to Top</t>
        </is>
      </c>
    </row>
    <row r="276" ht="30" customHeight="1" s="130">
      <c r="A276" s="264" t="inlineStr">
        <is>
          <t>▶ PLAY 7: SWEEP</t>
        </is>
      </c>
    </row>
    <row r="277" ht="15" customHeight="1" s="130">
      <c r="A277" s="265" t="inlineStr">
        <is>
          <t>Outside run play</t>
        </is>
      </c>
    </row>
    <row r="278" ht="15" customHeight="1" s="130">
      <c r="A278" s="266" t="inlineStr">
        <is>
          <t>Best for: Goal line, short yardage</t>
        </is>
      </c>
    </row>
    <row r="279" ht="19.5" customHeight="1" s="130"/>
    <row r="280" ht="19.5" customHeight="1" s="130"/>
    <row r="281" ht="19.5" customHeight="1" s="130"/>
    <row r="282" ht="19.5" customHeight="1" s="130"/>
    <row r="283" ht="19.5" customHeight="1" s="130"/>
    <row r="284" ht="19.5" customHeight="1" s="130"/>
    <row r="285" ht="19.5" customHeight="1" s="130"/>
    <row r="286" ht="19.5" customHeight="1" s="130"/>
    <row r="287" ht="19.5" customHeight="1" s="130"/>
    <row r="288" ht="19.5" customHeight="1" s="130"/>
    <row r="289" ht="19.5" customHeight="1" s="130"/>
    <row r="290" ht="19.5" customHeight="1" s="130"/>
    <row r="291" ht="19.5" customHeight="1" s="130"/>
    <row r="292" ht="19.5" customHeight="1" s="130"/>
    <row r="293" ht="19.5" customHeight="1" s="130"/>
    <row r="294" ht="19.5" customHeight="1" s="130"/>
    <row r="295" ht="19.5" customHeight="1" s="130"/>
    <row r="296" ht="19.5" customHeight="1" s="130"/>
    <row r="297" ht="19.5" customHeight="1" s="130"/>
    <row r="298" ht="19.5" customHeight="1" s="130"/>
    <row r="299" ht="19.5" customHeight="1" s="130"/>
    <row r="300" ht="19.5" customHeight="1" s="130"/>
    <row r="301" ht="19.5" customHeight="1" s="130"/>
    <row r="302" ht="19.5" customHeight="1" s="130"/>
    <row r="303" ht="19.5" customHeight="1" s="130"/>
    <row r="304" ht="19.5" customHeight="1" s="130"/>
    <row r="305" ht="19.5" customHeight="1" s="130"/>
    <row r="306" ht="19.5" customHeight="1" s="130"/>
    <row r="307" ht="19.5" customHeight="1" s="130"/>
    <row r="308" ht="19.5" customHeight="1" s="130"/>
    <row r="309" ht="19.5" customHeight="1" s="130"/>
    <row r="310" ht="19.5" customHeight="1" s="130"/>
    <row r="311" ht="19.5" customHeight="1" s="130"/>
    <row r="312" ht="19.5" customHeight="1" s="130"/>
    <row r="313" ht="19.5" customHeight="1" s="130"/>
    <row r="314" ht="19.5" customHeight="1" s="130"/>
    <row r="315" ht="19.5" customHeight="1" s="130"/>
    <row r="316" ht="19.5" customHeight="1" s="130"/>
    <row r="317" ht="19.5" customHeight="1" s="130"/>
    <row r="318" ht="19.5" customHeight="1" s="130"/>
    <row r="319" ht="15" customHeight="1" s="130">
      <c r="A319" s="263" t="inlineStr">
        <is>
          <t>⬆️ Back to Top</t>
        </is>
      </c>
    </row>
    <row r="321" ht="30" customHeight="1" s="130">
      <c r="A321" s="264" t="inlineStr">
        <is>
          <t>▶ PLAY 8: CROSS</t>
        </is>
      </c>
    </row>
    <row r="322" ht="15" customHeight="1" s="130">
      <c r="A322" s="265" t="inlineStr">
        <is>
          <t>Crossing routes vs zone</t>
        </is>
      </c>
    </row>
    <row r="323" ht="15" customHeight="1" s="130">
      <c r="A323" s="266" t="inlineStr">
        <is>
          <t>Best for: 3rd &amp; medium, vs zone defense</t>
        </is>
      </c>
    </row>
    <row r="324" ht="19.5" customHeight="1" s="130"/>
    <row r="325" ht="19.5" customHeight="1" s="130"/>
    <row r="326" ht="19.5" customHeight="1" s="130"/>
    <row r="327" ht="19.5" customHeight="1" s="130"/>
    <row r="328" ht="19.5" customHeight="1" s="130"/>
    <row r="329" ht="19.5" customHeight="1" s="130"/>
    <row r="330" ht="19.5" customHeight="1" s="130"/>
    <row r="331" ht="19.5" customHeight="1" s="130"/>
    <row r="332" ht="19.5" customHeight="1" s="130"/>
    <row r="333" ht="19.5" customHeight="1" s="130"/>
    <row r="334" ht="19.5" customHeight="1" s="130"/>
    <row r="335" ht="19.5" customHeight="1" s="130"/>
    <row r="336" ht="19.5" customHeight="1" s="130"/>
    <row r="337" ht="19.5" customHeight="1" s="130"/>
    <row r="338" ht="19.5" customHeight="1" s="130"/>
    <row r="339" ht="19.5" customHeight="1" s="130"/>
    <row r="340" ht="19.5" customHeight="1" s="130"/>
    <row r="341" ht="19.5" customHeight="1" s="130"/>
    <row r="342" ht="19.5" customHeight="1" s="130"/>
    <row r="343" ht="19.5" customHeight="1" s="130"/>
    <row r="344" ht="19.5" customHeight="1" s="130"/>
    <row r="345" ht="19.5" customHeight="1" s="130"/>
    <row r="346" ht="19.5" customHeight="1" s="130"/>
    <row r="347" ht="19.5" customHeight="1" s="130"/>
    <row r="348" ht="19.5" customHeight="1" s="130"/>
    <row r="349" ht="19.5" customHeight="1" s="130"/>
    <row r="350" ht="19.5" customHeight="1" s="130"/>
    <row r="351" ht="19.5" customHeight="1" s="130"/>
    <row r="352" ht="19.5" customHeight="1" s="130"/>
    <row r="353" ht="19.5" customHeight="1" s="130"/>
    <row r="354" ht="19.5" customHeight="1" s="130"/>
    <row r="355" ht="19.5" customHeight="1" s="130"/>
    <row r="356" ht="19.5" customHeight="1" s="130"/>
    <row r="357" ht="19.5" customHeight="1" s="130"/>
    <row r="358" ht="19.5" customHeight="1" s="130"/>
    <row r="359" ht="19.5" customHeight="1" s="130"/>
    <row r="360" ht="19.5" customHeight="1" s="130"/>
    <row r="361" ht="19.5" customHeight="1" s="130"/>
    <row r="362" ht="19.5" customHeight="1" s="130"/>
    <row r="363" ht="19.5" customHeight="1" s="130"/>
    <row r="364" ht="15" customHeight="1" s="130">
      <c r="A364" s="263" t="inlineStr">
        <is>
          <t>⬆️ Back to Top</t>
        </is>
      </c>
    </row>
    <row r="366" ht="30" customHeight="1" s="130">
      <c r="A366" s="264" t="inlineStr">
        <is>
          <t>▶ PLAY 9: CIRCLE - REVERSE</t>
        </is>
      </c>
    </row>
    <row r="367" ht="15" customHeight="1" s="130">
      <c r="A367" s="265" t="inlineStr">
        <is>
          <t>Misdirection reverse</t>
        </is>
      </c>
    </row>
    <row r="368" ht="15" customHeight="1" s="130">
      <c r="A368" s="266" t="inlineStr">
        <is>
          <t>Best for: Surprise, change tempo</t>
        </is>
      </c>
    </row>
    <row r="369" ht="19.5" customHeight="1" s="130"/>
    <row r="370" ht="19.5" customHeight="1" s="130"/>
    <row r="371" ht="19.5" customHeight="1" s="130"/>
    <row r="372" ht="19.5" customHeight="1" s="130"/>
    <row r="373" ht="19.5" customHeight="1" s="130"/>
    <row r="374" ht="19.5" customHeight="1" s="130"/>
    <row r="375" ht="19.5" customHeight="1" s="130"/>
    <row r="376" ht="19.5" customHeight="1" s="130"/>
    <row r="377" ht="19.5" customHeight="1" s="130"/>
    <row r="378" ht="19.5" customHeight="1" s="130"/>
    <row r="379" ht="19.5" customHeight="1" s="130"/>
    <row r="380" ht="19.5" customHeight="1" s="130"/>
    <row r="381" ht="19.5" customHeight="1" s="130"/>
    <row r="382" ht="19.5" customHeight="1" s="130"/>
    <row r="383" ht="19.5" customHeight="1" s="130"/>
    <row r="384" ht="19.5" customHeight="1" s="130"/>
    <row r="385" ht="19.5" customHeight="1" s="130"/>
    <row r="386" ht="19.5" customHeight="1" s="130"/>
    <row r="387" ht="19.5" customHeight="1" s="130"/>
    <row r="388" ht="19.5" customHeight="1" s="130"/>
    <row r="389" ht="19.5" customHeight="1" s="130"/>
    <row r="390" ht="19.5" customHeight="1" s="130"/>
    <row r="391" ht="19.5" customHeight="1" s="130"/>
    <row r="392" ht="19.5" customHeight="1" s="130"/>
    <row r="393" ht="19.5" customHeight="1" s="130"/>
    <row r="394" ht="19.5" customHeight="1" s="130"/>
    <row r="395" ht="19.5" customHeight="1" s="130"/>
    <row r="396" ht="19.5" customHeight="1" s="130"/>
    <row r="397" ht="19.5" customHeight="1" s="130"/>
    <row r="398" ht="19.5" customHeight="1" s="130"/>
    <row r="399" ht="19.5" customHeight="1" s="130"/>
    <row r="400" ht="19.5" customHeight="1" s="130"/>
    <row r="401" ht="19.5" customHeight="1" s="130"/>
    <row r="402" ht="19.5" customHeight="1" s="130"/>
    <row r="403" ht="19.5" customHeight="1" s="130"/>
    <row r="404" ht="19.5" customHeight="1" s="130"/>
    <row r="405" ht="19.5" customHeight="1" s="130"/>
    <row r="406" ht="19.5" customHeight="1" s="130"/>
    <row r="407" ht="19.5" customHeight="1" s="130"/>
    <row r="408" ht="19.5" customHeight="1" s="130"/>
    <row r="409" ht="15" customHeight="1" s="130">
      <c r="A409" s="263" t="inlineStr">
        <is>
          <t>⬆️ Back to Top</t>
        </is>
      </c>
    </row>
  </sheetData>
  <mergeCells count="30">
    <mergeCell ref="A143:H143"/>
    <mergeCell ref="A276:H276"/>
    <mergeCell ref="A232:H232"/>
    <mergeCell ref="A186:H186"/>
    <mergeCell ref="B7:C7"/>
    <mergeCell ref="A368:H368"/>
    <mergeCell ref="A51:H51"/>
    <mergeCell ref="A98:H98"/>
    <mergeCell ref="A142:H142"/>
    <mergeCell ref="A1:K1"/>
    <mergeCell ref="C3:F3"/>
    <mergeCell ref="A367:H367"/>
    <mergeCell ref="A187:H187"/>
    <mergeCell ref="D4:F4"/>
    <mergeCell ref="A8:F8"/>
    <mergeCell ref="A277:H277"/>
    <mergeCell ref="A233:H233"/>
    <mergeCell ref="A366:H366"/>
    <mergeCell ref="A278:H278"/>
    <mergeCell ref="A322:H322"/>
    <mergeCell ref="A188:H188"/>
    <mergeCell ref="A321:H321"/>
    <mergeCell ref="A141:H141"/>
    <mergeCell ref="A97:H97"/>
    <mergeCell ref="A53:H53"/>
    <mergeCell ref="A231:H231"/>
    <mergeCell ref="A96:H96"/>
    <mergeCell ref="A323:H323"/>
    <mergeCell ref="A52:H52"/>
    <mergeCell ref="B4:C4"/>
  </mergeCells>
  <dataValidations count="1">
    <dataValidation sqref="B3" showDropDown="0" showInputMessage="0" showErrorMessage="0" allowBlank="0" type="list" errorStyle="stop" operator="between">
      <formula1>"1,2,3,4,5,6,7,8,9,10,11,12,13,14,15,16,17,18,19,20,21,22,23,24,25,26,27,28,29,30"</formula1>
      <formula2>0</formula2>
    </dataValidation>
  </dataValidations>
  <hyperlinks>
    <hyperlink ref="A2" location="'Game Plan - 30 Plays'!A1" display="⬅️ Back to Game Plan"/>
    <hyperlink ref="B3" location="PlayViewer!A6" display="#PlayViewer.A6"/>
    <hyperlink ref="C3" location="PlayViewer!A51" display="◀ SELECT | ROSTER AUTO-UPDATES ▶"/>
    <hyperlink ref="A49" location="PlayViewer!A1" display="⬆️ Back to Top"/>
    <hyperlink ref="A94" location="PlayViewer!A1" display="⬆️ Back to Top"/>
    <hyperlink ref="A139" location="PlayViewer!A1" display="⬆️ Back to Top"/>
    <hyperlink ref="A184" location="PlayViewer!A1" display="⬆️ Back to Top"/>
    <hyperlink ref="A229" location="PlayViewer!A1" display="⬆️ Back to Top"/>
    <hyperlink ref="A274" location="PlayViewer!A1" display="⬆️ Back to Top"/>
    <hyperlink ref="A319" location="PlayViewer!A1" display="⬆️ Back to Top"/>
    <hyperlink ref="A364" location="PlayViewer!A1" display="⬆️ Back to Top"/>
    <hyperlink ref="A409" location="PlayViewer!A1" display="⬆️ Back to Top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2026-01-17T16:21:33Z</dcterms:created>
  <dcterms:modified xmlns:dcterms="http://purl.org/dc/terms/" xmlns:xsi="http://www.w3.org/2001/XMLSchema-instance" xsi:type="dcterms:W3CDTF">2026-02-03T23:19:39Z</dcterms:modified>
  <cp:lastModifiedBy>Brian Dawson</cp:lastModifiedBy>
  <cp:revision>0</cp:revision>
  <cp:lastPrinted>2026-01-27T23:05:24Z</cp:lastPrinted>
</cp:coreProperties>
</file>