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25" windowWidth="26805" windowHeight="1632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J12" i="1"/>
  <c r="F16" i="1"/>
  <c r="F15" i="1"/>
  <c r="G15" i="1"/>
  <c r="G14" i="1"/>
  <c r="F14" i="1"/>
  <c r="F13" i="1"/>
  <c r="C57" i="1"/>
  <c r="C58" i="1"/>
  <c r="C56" i="1"/>
  <c r="C55" i="1"/>
  <c r="C54" i="1"/>
  <c r="C43" i="1"/>
  <c r="C44" i="1"/>
  <c r="C45" i="1"/>
  <c r="C46" i="1"/>
  <c r="C47" i="1"/>
  <c r="C48" i="1"/>
  <c r="C49" i="1"/>
  <c r="C50" i="1"/>
  <c r="C51" i="1"/>
  <c r="C52" i="1"/>
  <c r="C42" i="1"/>
  <c r="C41" i="1"/>
  <c r="B78" i="1"/>
  <c r="B20" i="1"/>
  <c r="D35" i="1"/>
  <c r="B35" i="1"/>
  <c r="B30" i="1"/>
  <c r="C81" i="1"/>
  <c r="B81" i="1"/>
  <c r="C80" i="1"/>
  <c r="B80" i="1"/>
  <c r="C78" i="1"/>
  <c r="C77" i="1"/>
  <c r="B77" i="1"/>
  <c r="C71" i="1"/>
  <c r="C72" i="1"/>
  <c r="B72" i="1"/>
  <c r="B71" i="1"/>
  <c r="C68" i="1"/>
  <c r="B68" i="1"/>
  <c r="C67" i="1"/>
  <c r="B67" i="1"/>
  <c r="C64" i="1"/>
  <c r="C63" i="1"/>
  <c r="B64" i="1"/>
  <c r="B63" i="1"/>
  <c r="D18" i="2"/>
  <c r="D17" i="2"/>
  <c r="D16" i="2"/>
  <c r="F9" i="2"/>
  <c r="E9" i="2"/>
  <c r="D9" i="2"/>
  <c r="F8" i="2"/>
  <c r="E8" i="2"/>
  <c r="D8" i="2"/>
  <c r="D37" i="1"/>
  <c r="C37" i="1"/>
  <c r="D36" i="1"/>
  <c r="B36" i="1"/>
  <c r="C36" i="1"/>
  <c r="C35" i="1"/>
  <c r="D34" i="1"/>
  <c r="C34" i="1"/>
  <c r="D33" i="1"/>
  <c r="B33" i="1"/>
  <c r="C33" i="1"/>
  <c r="D32" i="1"/>
  <c r="C32" i="1"/>
  <c r="D31" i="1"/>
  <c r="B31" i="1"/>
  <c r="C31" i="1"/>
  <c r="C27" i="1"/>
  <c r="C26" i="1"/>
  <c r="C25" i="1"/>
  <c r="C24" i="1"/>
  <c r="C23" i="1"/>
  <c r="C22" i="1"/>
  <c r="C21" i="1"/>
  <c r="G8" i="1"/>
  <c r="J8" i="1"/>
  <c r="K8" i="1"/>
  <c r="G7" i="1"/>
  <c r="J7" i="1"/>
  <c r="K7" i="1"/>
  <c r="B37" i="1"/>
  <c r="B32" i="1"/>
  <c r="D24" i="1"/>
  <c r="B24" i="1"/>
  <c r="D21" i="1"/>
  <c r="B21" i="1"/>
  <c r="D26" i="1"/>
  <c r="B26" i="1"/>
  <c r="D22" i="1"/>
  <c r="B22" i="1"/>
  <c r="D23" i="1"/>
  <c r="B23" i="1"/>
  <c r="D25" i="1"/>
  <c r="B25" i="1"/>
  <c r="D27" i="1"/>
  <c r="B27" i="1"/>
  <c r="B34" i="1"/>
</calcChain>
</file>

<file path=xl/sharedStrings.xml><?xml version="1.0" encoding="utf-8"?>
<sst xmlns="http://schemas.openxmlformats.org/spreadsheetml/2006/main" count="140" uniqueCount="95">
  <si>
    <t>Calculating Maximum Theoretical Enrichment</t>
  </si>
  <si>
    <t xml:space="preserve">Streitwieser Semiclassical Limits </t>
  </si>
  <si>
    <t>Using:</t>
  </si>
  <si>
    <t>S-Metolachlor</t>
  </si>
  <si>
    <t>Bond breakage's 
max. KIE</t>
  </si>
  <si>
    <t>Indistinguishable reactive positions</t>
  </si>
  <si>
    <t>Fractionation factor at reactive position</t>
  </si>
  <si>
    <t>Intramolecular isotope distribution (i.e. no. of carbon atoms)</t>
  </si>
  <si>
    <t>No. of atoms at a reactive position</t>
  </si>
  <si>
    <t>Apparent 
fractionation factor (i.e. theoretical max. observable)</t>
  </si>
  <si>
    <r>
      <rPr>
        <b/>
        <sz val="11"/>
        <color indexed="8"/>
        <rFont val="Calibri"/>
        <family val="2"/>
      </rPr>
      <t xml:space="preserve">Max. Observable Enrichment
</t>
    </r>
    <r>
      <rPr>
        <b/>
        <sz val="11"/>
        <color indexed="8"/>
        <rFont val="Calibri"/>
        <family val="2"/>
      </rPr>
      <t>[‰]</t>
    </r>
  </si>
  <si>
    <t>Bond Break of Interest</t>
  </si>
  <si>
    <t>C-Cl</t>
  </si>
  <si>
    <t>Compound</t>
  </si>
  <si>
    <t xml:space="preserve">z </t>
  </si>
  <si>
    <r>
      <rPr>
        <sz val="11"/>
        <color indexed="8"/>
        <rFont val="Calibri"/>
        <family val="2"/>
      </rPr>
      <t>α</t>
    </r>
    <r>
      <rPr>
        <vertAlign val="subscript"/>
        <sz val="11"/>
        <color indexed="8"/>
        <rFont val="Calibri"/>
        <family val="2"/>
      </rPr>
      <t>rp</t>
    </r>
  </si>
  <si>
    <t>n</t>
  </si>
  <si>
    <t>x</t>
  </si>
  <si>
    <t>α</t>
  </si>
  <si>
    <t>ԑ</t>
  </si>
  <si>
    <t>Elsner et al. (2005)</t>
  </si>
  <si>
    <r>
      <rPr>
        <sz val="11"/>
        <color indexed="8"/>
        <rFont val="Calibri"/>
        <family val="2"/>
      </rPr>
      <t>KIE</t>
    </r>
    <r>
      <rPr>
        <vertAlign val="sub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 xml:space="preserve"> = 1.03</t>
    </r>
  </si>
  <si>
    <t xml:space="preserve">Huskey 1991 </t>
  </si>
  <si>
    <r>
      <rPr>
        <sz val="11"/>
        <color indexed="8"/>
        <rFont val="Calibri"/>
        <family val="2"/>
      </rPr>
      <t>KIE</t>
    </r>
    <r>
      <rPr>
        <vertAlign val="sub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 xml:space="preserve"> = 1.057</t>
    </r>
  </si>
  <si>
    <t>And:</t>
  </si>
  <si>
    <t>Fatima Ageing</t>
  </si>
  <si>
    <t>Elsner Max</t>
  </si>
  <si>
    <t>% Biodeg.</t>
  </si>
  <si>
    <t>Raleigh</t>
  </si>
  <si>
    <t>Fraction remaining</t>
  </si>
  <si>
    <r>
      <rPr>
        <b/>
        <sz val="11"/>
        <color indexed="8"/>
        <rFont val="Calibri"/>
        <family val="2"/>
      </rPr>
      <t>δ13C</t>
    </r>
    <r>
      <rPr>
        <b/>
        <vertAlign val="subscript"/>
        <sz val="11"/>
        <color indexed="8"/>
        <rFont val="Calibri"/>
        <family val="2"/>
      </rPr>
      <t>0</t>
    </r>
    <r>
      <rPr>
        <b/>
        <sz val="11"/>
        <color indexed="8"/>
        <rFont val="Calibri"/>
        <family val="2"/>
      </rPr>
      <t xml:space="preserve"> [‰]</t>
    </r>
  </si>
  <si>
    <t>B</t>
  </si>
  <si>
    <r>
      <rPr>
        <b/>
        <i/>
        <sz val="11"/>
        <color indexed="8"/>
        <rFont val="Calibri"/>
        <family val="2"/>
      </rPr>
      <t>f</t>
    </r>
    <r>
      <rPr>
        <b/>
        <i/>
        <vertAlign val="superscript"/>
        <sz val="11"/>
        <color indexed="8"/>
        <rFont val="Calibri"/>
        <family val="2"/>
      </rPr>
      <t>ԑ/1000</t>
    </r>
  </si>
  <si>
    <t>f</t>
  </si>
  <si>
    <r>
      <rPr>
        <sz val="11"/>
        <color indexed="8"/>
        <rFont val="Calibri"/>
        <family val="2"/>
      </rPr>
      <t>δ13C</t>
    </r>
    <r>
      <rPr>
        <vertAlign val="subscript"/>
        <sz val="11"/>
        <color indexed="8"/>
        <rFont val="Calibri"/>
        <family val="2"/>
      </rPr>
      <t>fin</t>
    </r>
    <r>
      <rPr>
        <sz val="11"/>
        <color indexed="8"/>
        <rFont val="Calibri"/>
        <family val="2"/>
      </rPr>
      <t xml:space="preserve"> [‰]</t>
    </r>
  </si>
  <si>
    <t>Total No. of samples (Weekly composites):</t>
  </si>
  <si>
    <t>N</t>
  </si>
  <si>
    <t>T</t>
  </si>
  <si>
    <t>S</t>
  </si>
  <si>
    <t>Applications</t>
  </si>
  <si>
    <t>1st Application</t>
  </si>
  <si>
    <t xml:space="preserve">2nd Application </t>
  </si>
  <si>
    <t>% 1st App.</t>
  </si>
  <si>
    <t>% 2nd App.</t>
  </si>
  <si>
    <t xml:space="preserve">Water Content: </t>
  </si>
  <si>
    <t>H20</t>
  </si>
  <si>
    <t>Week 2</t>
  </si>
  <si>
    <t>Week 3</t>
  </si>
  <si>
    <t>AW-N-2</t>
  </si>
  <si>
    <t>AW-T-2</t>
  </si>
  <si>
    <t>AW-S-2</t>
  </si>
  <si>
    <t>AW-N-3</t>
  </si>
  <si>
    <t>AW-T-3</t>
  </si>
  <si>
    <t>AW-S-3</t>
  </si>
  <si>
    <t>10/10/16</t>
  </si>
  <si>
    <t>10/11/16</t>
  </si>
  <si>
    <t>Burger_Cuve_DF1-2.dxf</t>
  </si>
  <si>
    <t>Burger_Cuve_DF1-3.dxf</t>
  </si>
  <si>
    <t>Burger_Cuve_DF1-3_.dxf</t>
  </si>
  <si>
    <t>Kopp_Cuve_DF1-1_.dxf</t>
  </si>
  <si>
    <t>Kopp_Cuve_DF1-2_.dxf</t>
  </si>
  <si>
    <t>Kopp_Cuve_DF1-3_.dxf</t>
  </si>
  <si>
    <t>Burger_Cuve_DF1-11_.dxf</t>
  </si>
  <si>
    <t>Burger_Cuve_DF1-22_.dxf</t>
  </si>
  <si>
    <t>Burger_Cuve_DF1-33_.dxf</t>
  </si>
  <si>
    <t>Kopp_Cuve_DF1-11_.dxf</t>
  </si>
  <si>
    <t>Kopp_Cuve_DF1-22_.dxf</t>
  </si>
  <si>
    <t>Kopp_Cuve_DF1-33_.dxf</t>
  </si>
  <si>
    <t>10/03/16</t>
  </si>
  <si>
    <t>PureMerc-T1_.dxf</t>
  </si>
  <si>
    <t>PureMerc-T2_.dxf</t>
  </si>
  <si>
    <t>PureMerc-T3_.dxf</t>
  </si>
  <si>
    <t>06/09/16</t>
  </si>
  <si>
    <t>06/10/16</t>
  </si>
  <si>
    <t>Mercantor_Gold_pur_50mgL-1_.dxf</t>
  </si>
  <si>
    <t>Mercantor_Gold_pur_50mgL-2_.dxf</t>
  </si>
  <si>
    <t>Ave1</t>
  </si>
  <si>
    <t>Ave2</t>
  </si>
  <si>
    <t>Pure</t>
  </si>
  <si>
    <t>Kopp</t>
  </si>
  <si>
    <t>Burger</t>
  </si>
  <si>
    <t>SD</t>
  </si>
  <si>
    <t>Pure ave pop</t>
  </si>
  <si>
    <t>Cuve averages pop</t>
  </si>
  <si>
    <t>Cuve averages Kopp</t>
  </si>
  <si>
    <t>Cuve averages Burger</t>
  </si>
  <si>
    <t>Ehssan study's enrichment</t>
  </si>
  <si>
    <r>
      <rPr>
        <i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 xml:space="preserve"> Bulk</t>
    </r>
  </si>
  <si>
    <t>AKIE / Elsayed</t>
  </si>
  <si>
    <t>Elsayed's equation, 2014</t>
  </si>
  <si>
    <t>ԑ (20%)</t>
  </si>
  <si>
    <t>ԑ (40%)</t>
  </si>
  <si>
    <t xml:space="preserve"> Average </t>
  </si>
  <si>
    <t>AKIE</t>
  </si>
  <si>
    <r>
      <t xml:space="preserve">Fatima's </t>
    </r>
    <r>
      <rPr>
        <b/>
        <sz val="11"/>
        <color indexed="8"/>
        <rFont val="Calibri"/>
        <family val="2"/>
      </rPr>
      <t>(ԑ)</t>
    </r>
    <r>
      <rPr>
        <sz val="11"/>
        <color indexed="8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</si>
</sst>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i/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0" fontId="0" fillId="2" borderId="2" xfId="0" applyFont="1" applyFill="1" applyBorder="1" applyAlignment="1"/>
    <xf numFmtId="0" fontId="0" fillId="2" borderId="2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/>
    <xf numFmtId="49" fontId="0" fillId="3" borderId="8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/>
    <xf numFmtId="0" fontId="0" fillId="3" borderId="7" xfId="0" applyNumberFormat="1" applyFont="1" applyFill="1" applyBorder="1" applyAlignment="1"/>
    <xf numFmtId="0" fontId="0" fillId="3" borderId="8" xfId="0" applyNumberFormat="1" applyFont="1" applyFill="1" applyBorder="1" applyAlignment="1">
      <alignment horizont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3" borderId="8" xfId="0" applyNumberFormat="1" applyFont="1" applyFill="1" applyBorder="1" applyAlignment="1"/>
    <xf numFmtId="0" fontId="0" fillId="3" borderId="9" xfId="0" applyNumberFormat="1" applyFont="1" applyFill="1" applyBorder="1" applyAlignment="1"/>
    <xf numFmtId="0" fontId="0" fillId="2" borderId="15" xfId="0" applyFont="1" applyFill="1" applyBorder="1" applyAlignment="1">
      <alignment vertical="center"/>
    </xf>
    <xf numFmtId="0" fontId="0" fillId="3" borderId="16" xfId="0" applyNumberFormat="1" applyFont="1" applyFill="1" applyBorder="1" applyAlignment="1"/>
    <xf numFmtId="0" fontId="0" fillId="3" borderId="17" xfId="0" applyNumberFormat="1" applyFont="1" applyFill="1" applyBorder="1" applyAlignment="1">
      <alignment horizontal="center"/>
    </xf>
    <xf numFmtId="0" fontId="0" fillId="0" borderId="14" xfId="0" applyFont="1" applyBorder="1" applyAlignment="1"/>
    <xf numFmtId="0" fontId="0" fillId="2" borderId="14" xfId="0" applyFont="1" applyFill="1" applyBorder="1" applyAlignment="1"/>
    <xf numFmtId="49" fontId="0" fillId="2" borderId="19" xfId="0" applyNumberFormat="1" applyFont="1" applyFill="1" applyBorder="1" applyAlignment="1"/>
    <xf numFmtId="49" fontId="5" fillId="4" borderId="6" xfId="0" applyNumberFormat="1" applyFont="1" applyFill="1" applyBorder="1" applyAlignment="1">
      <alignment horizont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9" fontId="0" fillId="2" borderId="6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/>
    <xf numFmtId="0" fontId="0" fillId="0" borderId="11" xfId="0" applyFont="1" applyBorder="1" applyAlignment="1"/>
    <xf numFmtId="0" fontId="0" fillId="2" borderId="11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quotePrefix="1" applyNumberFormat="1"/>
    <xf numFmtId="0" fontId="0" fillId="5" borderId="0" xfId="0" quotePrefix="1" applyNumberFormat="1" applyFill="1"/>
    <xf numFmtId="0" fontId="0" fillId="5" borderId="0" xfId="0" quotePrefix="1" applyNumberFormat="1" applyFill="1" applyAlignment="1">
      <alignment horizontal="right"/>
    </xf>
    <xf numFmtId="0" fontId="8" fillId="0" borderId="0" xfId="0" applyNumberFormat="1" applyFont="1" applyAlignment="1"/>
    <xf numFmtId="0" fontId="0" fillId="0" borderId="20" xfId="0" applyNumberFormat="1" applyFont="1" applyBorder="1" applyAlignment="1"/>
    <xf numFmtId="0" fontId="8" fillId="0" borderId="20" xfId="0" applyNumberFormat="1" applyFont="1" applyBorder="1" applyAlignment="1"/>
    <xf numFmtId="0" fontId="8" fillId="0" borderId="20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8" xfId="0" applyNumberFormat="1" applyFont="1" applyFill="1" applyBorder="1" applyAlignment="1"/>
    <xf numFmtId="49" fontId="8" fillId="3" borderId="4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0" xfId="0" applyFont="1" applyFill="1" applyAlignment="1"/>
    <xf numFmtId="0" fontId="11" fillId="2" borderId="1" xfId="0" applyFont="1" applyFill="1" applyBorder="1" applyAlignment="1">
      <alignment vertical="center"/>
    </xf>
    <xf numFmtId="0" fontId="0" fillId="3" borderId="9" xfId="0" applyNumberFormat="1" applyFont="1" applyFill="1" applyBorder="1" applyAlignment="1">
      <alignment horizontal="center"/>
    </xf>
    <xf numFmtId="0" fontId="0" fillId="3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2F2F2"/>
      <rgbColor rgb="FFD8D8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10</xdr:row>
      <xdr:rowOff>133350</xdr:rowOff>
    </xdr:from>
    <xdr:to>
      <xdr:col>1</xdr:col>
      <xdr:colOff>95250</xdr:colOff>
      <xdr:row>12</xdr:row>
      <xdr:rowOff>171450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90525" y="2771775"/>
          <a:ext cx="144462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438150</xdr:colOff>
      <xdr:row>10</xdr:row>
      <xdr:rowOff>171450</xdr:rowOff>
    </xdr:from>
    <xdr:to>
      <xdr:col>1</xdr:col>
      <xdr:colOff>1590675</xdr:colOff>
      <xdr:row>13</xdr:row>
      <xdr:rowOff>19050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2178050" y="2809875"/>
          <a:ext cx="115252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304800</xdr:colOff>
      <xdr:row>8</xdr:row>
      <xdr:rowOff>19050</xdr:rowOff>
    </xdr:from>
    <xdr:to>
      <xdr:col>2</xdr:col>
      <xdr:colOff>1533525</xdr:colOff>
      <xdr:row>10</xdr:row>
      <xdr:rowOff>57150</xdr:rowOff>
    </xdr:to>
    <xdr:pic>
      <xdr:nvPicPr>
        <xdr:cNvPr id="4" name="image1.t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4546600" y="2276475"/>
          <a:ext cx="122872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161925</xdr:colOff>
      <xdr:row>5</xdr:row>
      <xdr:rowOff>57150</xdr:rowOff>
    </xdr:from>
    <xdr:to>
      <xdr:col>2</xdr:col>
      <xdr:colOff>1714500</xdr:colOff>
      <xdr:row>7</xdr:row>
      <xdr:rowOff>19050</xdr:rowOff>
    </xdr:to>
    <xdr:pic>
      <xdr:nvPicPr>
        <xdr:cNvPr id="5" name="image3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4403725" y="1628775"/>
          <a:ext cx="155257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257175</xdr:colOff>
      <xdr:row>12</xdr:row>
      <xdr:rowOff>180975</xdr:rowOff>
    </xdr:from>
    <xdr:to>
      <xdr:col>2</xdr:col>
      <xdr:colOff>1600200</xdr:colOff>
      <xdr:row>14</xdr:row>
      <xdr:rowOff>114300</xdr:rowOff>
    </xdr:to>
    <xdr:pic>
      <xdr:nvPicPr>
        <xdr:cNvPr id="6" name="image4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4498975" y="3200400"/>
          <a:ext cx="1343025" cy="3143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12</xdr:col>
      <xdr:colOff>224117</xdr:colOff>
      <xdr:row>21</xdr:row>
      <xdr:rowOff>149411</xdr:rowOff>
    </xdr:from>
    <xdr:to>
      <xdr:col>19</xdr:col>
      <xdr:colOff>8964</xdr:colOff>
      <xdr:row>41</xdr:row>
      <xdr:rowOff>164352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3176" y="4975411"/>
          <a:ext cx="5537200" cy="4318000"/>
        </a:xfrm>
        <a:prstGeom prst="rect">
          <a:avLst/>
        </a:prstGeom>
      </xdr:spPr>
    </xdr:pic>
    <xdr:clientData/>
  </xdr:twoCellAnchor>
  <xdr:twoCellAnchor editAs="oneCell">
    <xdr:from>
      <xdr:col>5</xdr:col>
      <xdr:colOff>717176</xdr:colOff>
      <xdr:row>16</xdr:row>
      <xdr:rowOff>119529</xdr:rowOff>
    </xdr:from>
    <xdr:to>
      <xdr:col>11</xdr:col>
      <xdr:colOff>702982</xdr:colOff>
      <xdr:row>45</xdr:row>
      <xdr:rowOff>28388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5176" y="3914588"/>
          <a:ext cx="7785100" cy="6019800"/>
        </a:xfrm>
        <a:prstGeom prst="rect">
          <a:avLst/>
        </a:prstGeom>
      </xdr:spPr>
    </xdr:pic>
    <xdr:clientData/>
  </xdr:twoCellAnchor>
  <xdr:twoCellAnchor editAs="oneCell">
    <xdr:from>
      <xdr:col>12</xdr:col>
      <xdr:colOff>634998</xdr:colOff>
      <xdr:row>10</xdr:row>
      <xdr:rowOff>134471</xdr:rowOff>
    </xdr:from>
    <xdr:to>
      <xdr:col>21</xdr:col>
      <xdr:colOff>630515</xdr:colOff>
      <xdr:row>16</xdr:row>
      <xdr:rowOff>127000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12880" y="2756647"/>
          <a:ext cx="6550959" cy="11355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sBalComp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D32">
            <v>-33.234000000000002</v>
          </cell>
        </row>
        <row r="33">
          <cell r="D33">
            <v>-32.963999999999999</v>
          </cell>
        </row>
        <row r="34">
          <cell r="D34">
            <v>-32.679000000000002</v>
          </cell>
        </row>
        <row r="35">
          <cell r="D35">
            <v>-32.697000000000003</v>
          </cell>
        </row>
        <row r="36">
          <cell r="D36">
            <v>-32.427</v>
          </cell>
        </row>
        <row r="37">
          <cell r="D37">
            <v>-32.283999999999999</v>
          </cell>
        </row>
        <row r="38">
          <cell r="D38">
            <v>-32.448</v>
          </cell>
        </row>
        <row r="39">
          <cell r="D39">
            <v>-32.317999999999998</v>
          </cell>
        </row>
        <row r="40">
          <cell r="D40">
            <v>-32.152999999999999</v>
          </cell>
        </row>
        <row r="41">
          <cell r="D41">
            <v>-31.581</v>
          </cell>
        </row>
        <row r="42">
          <cell r="D42">
            <v>-31.687999999999999</v>
          </cell>
        </row>
        <row r="43">
          <cell r="D43">
            <v>-31.645</v>
          </cell>
        </row>
        <row r="46">
          <cell r="D46">
            <v>-32.375</v>
          </cell>
        </row>
        <row r="47">
          <cell r="D47">
            <v>-32.651000000000003</v>
          </cell>
        </row>
        <row r="48">
          <cell r="D48">
            <v>-31.660999999999998</v>
          </cell>
        </row>
        <row r="49">
          <cell r="D49">
            <v>-31.782999999999998</v>
          </cell>
        </row>
        <row r="50">
          <cell r="D50">
            <v>-31.959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abSelected="1" zoomScale="85" zoomScaleNormal="85" zoomScalePageLayoutView="85" workbookViewId="0">
      <selection activeCell="J12" sqref="J12:J14"/>
    </sheetView>
  </sheetViews>
  <sheetFormatPr baseColWidth="10" defaultColWidth="10.85546875" defaultRowHeight="15" customHeight="1" x14ac:dyDescent="0.25"/>
  <cols>
    <col min="1" max="1" width="22.85546875" style="1" customWidth="1"/>
    <col min="2" max="2" width="32.85546875" style="1" customWidth="1"/>
    <col min="3" max="3" width="28.85546875" style="1" customWidth="1"/>
    <col min="4" max="4" width="20" style="1" customWidth="1"/>
    <col min="5" max="5" width="19" style="1" customWidth="1"/>
    <col min="6" max="6" width="16" style="1" customWidth="1"/>
    <col min="7" max="7" width="16.28515625" style="1" customWidth="1"/>
    <col min="8" max="9" width="19" style="1" customWidth="1"/>
    <col min="10" max="10" width="20.28515625" style="1" customWidth="1"/>
    <col min="11" max="11" width="11.42578125" style="1" customWidth="1"/>
    <col min="12" max="256" width="10.85546875" customWidth="1"/>
  </cols>
  <sheetData>
    <row r="1" spans="1:17" ht="15" customHeight="1" x14ac:dyDescent="0.25">
      <c r="A1" s="2"/>
      <c r="B1" s="3"/>
      <c r="C1" s="2"/>
      <c r="D1" s="4"/>
      <c r="E1" s="4"/>
      <c r="F1" s="4"/>
      <c r="G1" s="4"/>
      <c r="H1" s="4"/>
      <c r="I1" s="4"/>
      <c r="J1" s="4"/>
      <c r="K1" s="4"/>
    </row>
    <row r="2" spans="1:17" ht="15" customHeight="1" x14ac:dyDescent="0.25">
      <c r="A2" s="2"/>
      <c r="B2" s="3"/>
      <c r="C2" s="2"/>
      <c r="D2" s="4"/>
      <c r="E2" s="4"/>
      <c r="F2" s="4"/>
      <c r="G2" s="4"/>
      <c r="H2" s="4"/>
      <c r="I2" s="4"/>
      <c r="J2" s="4"/>
      <c r="K2" s="4"/>
    </row>
    <row r="3" spans="1:17" ht="18.75" customHeight="1" x14ac:dyDescent="0.3">
      <c r="A3" s="2"/>
      <c r="B3" s="5" t="s">
        <v>0</v>
      </c>
      <c r="C3" s="2"/>
      <c r="D3" s="4"/>
      <c r="E3" s="4"/>
      <c r="F3" s="4"/>
      <c r="G3" s="4"/>
      <c r="H3" s="4"/>
      <c r="I3" s="4"/>
      <c r="J3" s="4"/>
      <c r="K3" s="4"/>
    </row>
    <row r="4" spans="1:17" ht="15" customHeight="1" x14ac:dyDescent="0.25">
      <c r="A4" s="6"/>
      <c r="B4" s="7"/>
      <c r="C4" s="6"/>
      <c r="D4" s="8"/>
      <c r="E4" s="8"/>
      <c r="F4" s="8"/>
      <c r="G4" s="8"/>
      <c r="H4" s="8"/>
      <c r="I4" s="8"/>
      <c r="J4" s="9"/>
      <c r="K4" s="8"/>
    </row>
    <row r="5" spans="1:17" ht="60" customHeight="1" x14ac:dyDescent="0.25">
      <c r="A5" s="10"/>
      <c r="B5" s="63" t="s">
        <v>1</v>
      </c>
      <c r="C5" s="11" t="s">
        <v>2</v>
      </c>
      <c r="D5" s="12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</row>
    <row r="6" spans="1:17" ht="18" customHeight="1" x14ac:dyDescent="0.25">
      <c r="A6" s="14" t="s">
        <v>11</v>
      </c>
      <c r="B6" s="15" t="s">
        <v>12</v>
      </c>
      <c r="C6" s="70"/>
      <c r="D6" s="16" t="s">
        <v>13</v>
      </c>
      <c r="E6" s="17" t="s">
        <v>12</v>
      </c>
      <c r="F6" s="18" t="s">
        <v>14</v>
      </c>
      <c r="G6" s="18" t="s">
        <v>15</v>
      </c>
      <c r="H6" s="18" t="s">
        <v>16</v>
      </c>
      <c r="I6" s="18" t="s">
        <v>17</v>
      </c>
      <c r="J6" s="18" t="s">
        <v>18</v>
      </c>
      <c r="K6" s="19" t="s">
        <v>19</v>
      </c>
    </row>
    <row r="7" spans="1:17" ht="18" customHeight="1" x14ac:dyDescent="0.35">
      <c r="A7" s="14" t="s">
        <v>20</v>
      </c>
      <c r="B7" s="15" t="s">
        <v>21</v>
      </c>
      <c r="C7" s="70"/>
      <c r="D7" s="64" t="s">
        <v>22</v>
      </c>
      <c r="E7" s="20">
        <v>1.0569999999999999</v>
      </c>
      <c r="F7" s="20">
        <v>1</v>
      </c>
      <c r="G7" s="20">
        <f>1/E7</f>
        <v>0.94607379375591305</v>
      </c>
      <c r="H7" s="20">
        <v>15</v>
      </c>
      <c r="I7" s="20">
        <v>1</v>
      </c>
      <c r="J7" s="20">
        <f>((G7-1)*I7/H7)+1</f>
        <v>0.99640491958372757</v>
      </c>
      <c r="K7" s="20">
        <f>(J7-1)*1000</f>
        <v>-3.5950804162724337</v>
      </c>
    </row>
    <row r="8" spans="1:17" ht="18" customHeight="1" x14ac:dyDescent="0.35">
      <c r="A8" s="14" t="s">
        <v>22</v>
      </c>
      <c r="B8" s="15" t="s">
        <v>23</v>
      </c>
      <c r="C8" s="21" t="s">
        <v>24</v>
      </c>
      <c r="D8" s="18" t="s">
        <v>20</v>
      </c>
      <c r="E8" s="20">
        <v>1.03</v>
      </c>
      <c r="F8" s="20">
        <v>1</v>
      </c>
      <c r="G8" s="20">
        <f>1/E8</f>
        <v>0.970873786407767</v>
      </c>
      <c r="H8" s="20">
        <v>15</v>
      </c>
      <c r="I8" s="20">
        <v>1</v>
      </c>
      <c r="J8" s="20">
        <f>((G8-1)*I8/H8)+1</f>
        <v>0.99805825242718449</v>
      </c>
      <c r="K8" s="20">
        <f>(J8-1)*1000</f>
        <v>-1.9417475728155109</v>
      </c>
    </row>
    <row r="9" spans="1:17" ht="15" customHeight="1" x14ac:dyDescent="0.25">
      <c r="A9" s="22"/>
      <c r="B9" s="23"/>
      <c r="C9" s="70"/>
      <c r="D9" s="24" t="s">
        <v>25</v>
      </c>
      <c r="E9" s="25"/>
      <c r="F9" s="25"/>
      <c r="G9" s="25"/>
      <c r="H9" s="25"/>
      <c r="I9" s="25"/>
      <c r="J9" s="25"/>
      <c r="K9" s="26">
        <v>-1.61</v>
      </c>
    </row>
    <row r="10" spans="1:17" ht="15" customHeight="1" x14ac:dyDescent="0.25">
      <c r="A10" s="22"/>
      <c r="B10" s="23"/>
      <c r="C10" s="70"/>
      <c r="D10" s="27"/>
      <c r="E10" s="28"/>
      <c r="F10" s="28"/>
      <c r="G10" s="28"/>
      <c r="H10" s="28"/>
      <c r="I10" s="28"/>
      <c r="J10" s="28"/>
      <c r="K10" s="28"/>
      <c r="N10" s="72" t="s">
        <v>89</v>
      </c>
      <c r="O10" s="68"/>
      <c r="P10" s="68"/>
      <c r="Q10" s="68"/>
    </row>
    <row r="11" spans="1:17" ht="15" customHeight="1" x14ac:dyDescent="0.25">
      <c r="A11" s="22"/>
      <c r="B11" s="29"/>
      <c r="C11" s="30"/>
      <c r="D11" s="1" t="s">
        <v>87</v>
      </c>
      <c r="E11" s="4"/>
      <c r="H11" s="4"/>
      <c r="I11" s="73" t="s">
        <v>94</v>
      </c>
      <c r="J11" s="73" t="s">
        <v>93</v>
      </c>
      <c r="K11" s="4"/>
      <c r="M11" s="66"/>
      <c r="N11" s="66"/>
      <c r="O11" s="66"/>
    </row>
    <row r="12" spans="1:17" ht="15" customHeight="1" x14ac:dyDescent="0.25">
      <c r="A12" s="22"/>
      <c r="B12" s="23"/>
      <c r="C12" s="21" t="s">
        <v>24</v>
      </c>
      <c r="D12" s="4" t="s">
        <v>86</v>
      </c>
      <c r="E12" s="65"/>
      <c r="F12" s="67" t="s">
        <v>88</v>
      </c>
      <c r="G12" s="68"/>
      <c r="H12" s="19" t="s">
        <v>90</v>
      </c>
      <c r="I12" s="60">
        <v>-1.37</v>
      </c>
      <c r="J12" s="74">
        <f>1/(1+$F$7*($H$7/$I$7)*I12/1000)</f>
        <v>1.0209811628975445</v>
      </c>
      <c r="K12" s="69"/>
    </row>
    <row r="13" spans="1:17" ht="15" customHeight="1" x14ac:dyDescent="0.25">
      <c r="A13" s="22"/>
      <c r="B13" s="23"/>
      <c r="C13" s="70"/>
      <c r="D13" s="4">
        <v>-2.2000000000000002</v>
      </c>
      <c r="E13" s="4"/>
      <c r="F13" s="67">
        <f>1/(1+$F$7*($H$7/I7)*D13/1000)</f>
        <v>1.0341261633919339</v>
      </c>
      <c r="G13" s="68"/>
      <c r="H13" s="19" t="s">
        <v>91</v>
      </c>
      <c r="I13" s="75">
        <v>-1.74</v>
      </c>
      <c r="J13" s="74">
        <f t="shared" ref="J13:J14" si="0">1/(1+$F$7*($H$7/$I$7)*I13/1000)</f>
        <v>1.0267994660642776</v>
      </c>
      <c r="K13" s="69"/>
    </row>
    <row r="14" spans="1:17" ht="15" customHeight="1" x14ac:dyDescent="0.25">
      <c r="A14" s="22"/>
      <c r="B14" s="29"/>
      <c r="C14" s="70"/>
      <c r="D14" s="4">
        <v>-2.6</v>
      </c>
      <c r="F14" s="67">
        <f>1/(1+$F$7*($H$7/$I$8)*D14/1000)</f>
        <v>1.0405827263267431</v>
      </c>
      <c r="G14" s="67">
        <f>F13-F14</f>
        <v>-6.456562934809229E-3</v>
      </c>
      <c r="H14" s="73" t="s">
        <v>92</v>
      </c>
      <c r="I14" s="75">
        <v>-1.48</v>
      </c>
      <c r="J14" s="74">
        <f t="shared" si="0"/>
        <v>1.0227040294538761</v>
      </c>
      <c r="K14" s="69"/>
    </row>
    <row r="15" spans="1:17" ht="15" customHeight="1" x14ac:dyDescent="0.25">
      <c r="A15" s="32"/>
      <c r="B15" s="33"/>
      <c r="C15" s="71"/>
      <c r="D15" s="4">
        <v>-1.8</v>
      </c>
      <c r="F15" s="67">
        <f>1/(1+$F$7*($H$7/$I$7)*D15/1000)</f>
        <v>1.0277492291880781</v>
      </c>
      <c r="G15" s="67">
        <f>F15-F13</f>
        <v>-6.3769342038557664E-3</v>
      </c>
      <c r="H15" s="4"/>
      <c r="I15" s="69"/>
      <c r="J15" s="69"/>
      <c r="K15" s="69"/>
    </row>
    <row r="16" spans="1:17" ht="15" customHeight="1" x14ac:dyDescent="0.25">
      <c r="A16" s="34"/>
      <c r="B16" s="35"/>
      <c r="C16" s="34"/>
      <c r="D16" s="4">
        <v>-1.4</v>
      </c>
      <c r="E16" s="4"/>
      <c r="F16" s="67">
        <f>1/(1+$F$7*($H$7/$I$7)*D16/1000)</f>
        <v>1.0214504596527068</v>
      </c>
      <c r="G16" s="4"/>
      <c r="H16" s="4"/>
      <c r="I16" s="4"/>
      <c r="J16" s="4"/>
      <c r="K16" s="4"/>
    </row>
    <row r="17" spans="1:11" ht="15" customHeight="1" x14ac:dyDescent="0.25">
      <c r="A17" s="2"/>
      <c r="B17" s="3"/>
      <c r="C17" s="2"/>
      <c r="D17" s="4"/>
      <c r="E17" s="4"/>
      <c r="F17" s="4"/>
      <c r="G17" s="4"/>
      <c r="H17" s="4"/>
      <c r="I17" s="4"/>
      <c r="J17" s="4"/>
      <c r="K17" s="4"/>
    </row>
    <row r="18" spans="1:11" ht="15" customHeight="1" x14ac:dyDescent="0.25">
      <c r="A18" s="2"/>
      <c r="B18" s="7"/>
      <c r="C18" s="6"/>
      <c r="D18" s="8"/>
      <c r="E18" s="8"/>
      <c r="F18" s="4"/>
      <c r="G18" s="4"/>
      <c r="H18" s="4"/>
      <c r="I18" s="4"/>
      <c r="J18" s="4"/>
      <c r="K18" s="4"/>
    </row>
    <row r="19" spans="1:11" ht="15" customHeight="1" x14ac:dyDescent="0.25">
      <c r="A19" s="36" t="s">
        <v>26</v>
      </c>
      <c r="B19" s="37" t="s">
        <v>3</v>
      </c>
      <c r="C19" s="38" t="s">
        <v>27</v>
      </c>
      <c r="D19" s="37" t="s">
        <v>28</v>
      </c>
      <c r="E19" s="38" t="s">
        <v>29</v>
      </c>
      <c r="F19" s="31"/>
      <c r="G19" s="4"/>
      <c r="H19" s="4"/>
      <c r="I19" s="4"/>
      <c r="J19" s="4"/>
      <c r="K19" s="4"/>
    </row>
    <row r="20" spans="1:11" ht="18" customHeight="1" x14ac:dyDescent="0.25">
      <c r="A20" s="16" t="s">
        <v>30</v>
      </c>
      <c r="B20" s="39">
        <f>B78</f>
        <v>-32.343166666666669</v>
      </c>
      <c r="C20" s="38" t="s">
        <v>31</v>
      </c>
      <c r="D20" s="38" t="s">
        <v>32</v>
      </c>
      <c r="E20" s="38" t="s">
        <v>33</v>
      </c>
      <c r="F20" s="31"/>
      <c r="G20" s="4"/>
      <c r="H20" s="4"/>
      <c r="I20" s="4"/>
      <c r="J20" s="4"/>
      <c r="K20" s="4"/>
    </row>
    <row r="21" spans="1:11" ht="18" customHeight="1" x14ac:dyDescent="0.25">
      <c r="A21" s="40" t="s">
        <v>34</v>
      </c>
      <c r="B21" s="20">
        <f t="shared" ref="B21:B27" si="1">D21*(1000+$B$20)-1000</f>
        <v>-31.039904179649398</v>
      </c>
      <c r="C21" s="41">
        <f t="shared" ref="C21:C27" si="2">(1-E21)</f>
        <v>0.5</v>
      </c>
      <c r="D21" s="20">
        <f t="shared" ref="D21:D27" si="3">E21^($K$8/1000)</f>
        <v>1.0013468230080367</v>
      </c>
      <c r="E21" s="20">
        <v>0.5</v>
      </c>
      <c r="F21" s="31"/>
      <c r="G21" s="4"/>
      <c r="H21" s="4"/>
      <c r="I21" s="4"/>
      <c r="J21" s="4"/>
      <c r="K21" s="4"/>
    </row>
    <row r="22" spans="1:11" ht="18" customHeight="1" x14ac:dyDescent="0.25">
      <c r="A22" s="40" t="s">
        <v>34</v>
      </c>
      <c r="B22" s="20">
        <f t="shared" si="1"/>
        <v>-30.619973993559597</v>
      </c>
      <c r="C22" s="41">
        <f t="shared" si="2"/>
        <v>0.6</v>
      </c>
      <c r="D22" s="20">
        <f t="shared" si="3"/>
        <v>1.0017807890294859</v>
      </c>
      <c r="E22" s="20">
        <v>0.4</v>
      </c>
      <c r="F22" s="31"/>
      <c r="G22" s="4"/>
      <c r="H22" s="4"/>
      <c r="I22" s="4"/>
      <c r="J22" s="4"/>
      <c r="K22" s="4"/>
    </row>
    <row r="23" spans="1:11" ht="18" customHeight="1" x14ac:dyDescent="0.25">
      <c r="A23" s="40" t="s">
        <v>34</v>
      </c>
      <c r="B23" s="20">
        <f t="shared" si="1"/>
        <v>-30.07832125664288</v>
      </c>
      <c r="C23" s="41">
        <f t="shared" si="2"/>
        <v>0.7</v>
      </c>
      <c r="D23" s="20">
        <f t="shared" si="3"/>
        <v>1.0023405460820465</v>
      </c>
      <c r="E23" s="20">
        <v>0.3</v>
      </c>
      <c r="F23" s="31"/>
      <c r="G23" s="4"/>
      <c r="H23" s="4"/>
      <c r="I23" s="4"/>
      <c r="J23" s="4"/>
      <c r="K23" s="4"/>
    </row>
    <row r="24" spans="1:11" ht="18" customHeight="1" x14ac:dyDescent="0.25">
      <c r="A24" s="40" t="s">
        <v>34</v>
      </c>
      <c r="B24" s="20">
        <f t="shared" si="1"/>
        <v>-29.314390671002684</v>
      </c>
      <c r="C24" s="41">
        <f t="shared" si="2"/>
        <v>0.8</v>
      </c>
      <c r="D24" s="20">
        <f t="shared" si="3"/>
        <v>1.0031300104451601</v>
      </c>
      <c r="E24" s="20">
        <v>0.2</v>
      </c>
      <c r="F24" s="31"/>
      <c r="G24" s="4"/>
      <c r="H24" s="4"/>
      <c r="I24" s="4"/>
      <c r="J24" s="4"/>
      <c r="K24" s="4"/>
    </row>
    <row r="25" spans="1:11" ht="18" customHeight="1" x14ac:dyDescent="0.25">
      <c r="A25" s="40" t="s">
        <v>34</v>
      </c>
      <c r="B25" s="20">
        <f t="shared" si="1"/>
        <v>-28.007048958788232</v>
      </c>
      <c r="C25" s="41">
        <f t="shared" si="2"/>
        <v>0.9</v>
      </c>
      <c r="D25" s="20">
        <f t="shared" si="3"/>
        <v>1.0044810490232798</v>
      </c>
      <c r="E25" s="20">
        <v>0.1</v>
      </c>
      <c r="F25" s="31"/>
      <c r="G25" s="4"/>
      <c r="H25" s="4"/>
      <c r="I25" s="4"/>
      <c r="J25" s="4"/>
      <c r="K25" s="4"/>
    </row>
    <row r="26" spans="1:11" ht="18" customHeight="1" x14ac:dyDescent="0.25">
      <c r="A26" s="40" t="s">
        <v>34</v>
      </c>
      <c r="B26" s="20">
        <f t="shared" si="1"/>
        <v>-26.69794648867628</v>
      </c>
      <c r="C26" s="41">
        <f t="shared" si="2"/>
        <v>0.95</v>
      </c>
      <c r="D26" s="20">
        <f t="shared" si="3"/>
        <v>1.0058339072112414</v>
      </c>
      <c r="E26" s="20">
        <v>0.05</v>
      </c>
      <c r="F26" s="31"/>
      <c r="G26" s="4"/>
      <c r="H26" s="4"/>
      <c r="I26" s="4"/>
      <c r="J26" s="4"/>
      <c r="K26" s="4"/>
    </row>
    <row r="27" spans="1:11" ht="18" customHeight="1" x14ac:dyDescent="0.25">
      <c r="A27" s="40" t="s">
        <v>34</v>
      </c>
      <c r="B27" s="20">
        <f t="shared" si="1"/>
        <v>-23.651500894890091</v>
      </c>
      <c r="C27" s="41">
        <f t="shared" si="2"/>
        <v>0.99</v>
      </c>
      <c r="D27" s="20">
        <f t="shared" si="3"/>
        <v>1.0089821778469088</v>
      </c>
      <c r="E27" s="20">
        <v>0.01</v>
      </c>
      <c r="F27" s="31"/>
      <c r="G27" s="4"/>
      <c r="H27" s="4"/>
      <c r="I27" s="4"/>
      <c r="J27" s="4"/>
      <c r="K27" s="4"/>
    </row>
    <row r="28" spans="1:11" ht="15" customHeight="1" x14ac:dyDescent="0.25">
      <c r="A28" s="34"/>
      <c r="B28" s="42"/>
      <c r="C28" s="43"/>
      <c r="D28" s="44"/>
      <c r="E28" s="44"/>
      <c r="F28" s="4"/>
      <c r="G28" s="4"/>
      <c r="H28" s="4"/>
      <c r="I28" s="4"/>
      <c r="J28" s="4"/>
      <c r="K28" s="4"/>
    </row>
    <row r="29" spans="1:11" ht="15" customHeight="1" x14ac:dyDescent="0.25">
      <c r="A29" s="36" t="s">
        <v>25</v>
      </c>
      <c r="B29" s="37" t="s">
        <v>3</v>
      </c>
      <c r="C29" s="38" t="s">
        <v>27</v>
      </c>
      <c r="D29" s="37" t="s">
        <v>28</v>
      </c>
      <c r="E29" s="38" t="s">
        <v>29</v>
      </c>
      <c r="F29" s="31"/>
      <c r="G29" s="4"/>
      <c r="H29" s="4"/>
      <c r="I29" s="4"/>
      <c r="J29" s="4"/>
      <c r="K29" s="4"/>
    </row>
    <row r="30" spans="1:11" ht="18" customHeight="1" x14ac:dyDescent="0.25">
      <c r="A30" s="16" t="s">
        <v>30</v>
      </c>
      <c r="B30" s="39">
        <f>B78</f>
        <v>-32.343166666666669</v>
      </c>
      <c r="C30" s="38" t="s">
        <v>31</v>
      </c>
      <c r="D30" s="38" t="s">
        <v>32</v>
      </c>
      <c r="E30" s="38" t="s">
        <v>33</v>
      </c>
      <c r="F30" s="31"/>
      <c r="G30" s="4"/>
      <c r="H30" s="4"/>
      <c r="I30" s="4"/>
      <c r="J30" s="4"/>
      <c r="K30" s="4"/>
    </row>
    <row r="31" spans="1:11" ht="18" customHeight="1" x14ac:dyDescent="0.25">
      <c r="A31" s="40" t="s">
        <v>34</v>
      </c>
      <c r="B31" s="20">
        <f t="shared" ref="B31:B37" si="4">D31*(1000+$B$20)-1000</f>
        <v>-31.262690835838953</v>
      </c>
      <c r="C31" s="41">
        <f t="shared" ref="C31:C37" si="5">(1-E31)</f>
        <v>0.5</v>
      </c>
      <c r="D31" s="20">
        <f t="shared" ref="D31:D37" si="6">E31^($K$9/1000)</f>
        <v>1.001116589883529</v>
      </c>
      <c r="E31" s="20">
        <v>0.5</v>
      </c>
      <c r="F31" s="31"/>
      <c r="G31" s="4"/>
      <c r="H31" s="4"/>
      <c r="I31" s="4"/>
      <c r="J31" s="4"/>
      <c r="K31" s="4"/>
    </row>
    <row r="32" spans="1:11" ht="18" customHeight="1" x14ac:dyDescent="0.25">
      <c r="A32" s="40" t="s">
        <v>34</v>
      </c>
      <c r="B32" s="20">
        <f t="shared" si="4"/>
        <v>-30.914598663224865</v>
      </c>
      <c r="C32" s="41">
        <f t="shared" si="5"/>
        <v>0.6</v>
      </c>
      <c r="D32" s="20">
        <f t="shared" si="6"/>
        <v>1.0014763167625456</v>
      </c>
      <c r="E32" s="20">
        <v>0.4</v>
      </c>
      <c r="F32" s="31"/>
      <c r="G32" s="4"/>
      <c r="H32" s="4"/>
      <c r="I32" s="4"/>
      <c r="J32" s="4"/>
      <c r="K32" s="4"/>
    </row>
    <row r="33" spans="1:11" ht="18" customHeight="1" x14ac:dyDescent="0.25">
      <c r="A33" s="40" t="s">
        <v>34</v>
      </c>
      <c r="B33" s="20">
        <f t="shared" si="4"/>
        <v>-30.465645221196951</v>
      </c>
      <c r="C33" s="41">
        <f t="shared" si="5"/>
        <v>0.7</v>
      </c>
      <c r="D33" s="20">
        <f t="shared" si="6"/>
        <v>1.0019402761193781</v>
      </c>
      <c r="E33" s="20">
        <v>0.3</v>
      </c>
      <c r="F33" s="31"/>
      <c r="G33" s="4"/>
      <c r="H33" s="4"/>
      <c r="I33" s="4"/>
      <c r="J33" s="4"/>
      <c r="K33" s="4"/>
    </row>
    <row r="34" spans="1:11" ht="18" customHeight="1" x14ac:dyDescent="0.25">
      <c r="A34" s="40" t="s">
        <v>34</v>
      </c>
      <c r="B34" s="20">
        <f t="shared" si="4"/>
        <v>-29.832527707816553</v>
      </c>
      <c r="C34" s="41">
        <f t="shared" si="5"/>
        <v>0.8</v>
      </c>
      <c r="D34" s="20">
        <f t="shared" si="6"/>
        <v>1.0025945550864366</v>
      </c>
      <c r="E34" s="20">
        <v>0.2</v>
      </c>
      <c r="F34" s="31"/>
      <c r="G34" s="4"/>
      <c r="H34" s="4"/>
      <c r="I34" s="4"/>
      <c r="J34" s="4"/>
      <c r="K34" s="4"/>
    </row>
    <row r="35" spans="1:11" ht="18" customHeight="1" x14ac:dyDescent="0.25">
      <c r="A35" s="40" t="s">
        <v>34</v>
      </c>
      <c r="B35" s="20">
        <f t="shared" si="4"/>
        <v>-28.749248522926109</v>
      </c>
      <c r="C35" s="41">
        <f t="shared" si="5"/>
        <v>0.9</v>
      </c>
      <c r="D35" s="20">
        <f t="shared" si="6"/>
        <v>1.0037140420239274</v>
      </c>
      <c r="E35" s="20">
        <v>0.1</v>
      </c>
      <c r="F35" s="31"/>
      <c r="G35" s="4"/>
      <c r="H35" s="4"/>
      <c r="I35" s="4"/>
      <c r="J35" s="4"/>
      <c r="K35" s="4"/>
    </row>
    <row r="36" spans="1:11" ht="18" customHeight="1" x14ac:dyDescent="0.25">
      <c r="A36" s="40" t="s">
        <v>34</v>
      </c>
      <c r="B36" s="20">
        <f t="shared" si="4"/>
        <v>-27.664759759456842</v>
      </c>
      <c r="C36" s="41">
        <f t="shared" si="5"/>
        <v>0.95</v>
      </c>
      <c r="D36" s="20">
        <f t="shared" si="6"/>
        <v>1.0048347789692074</v>
      </c>
      <c r="E36" s="20">
        <v>0.05</v>
      </c>
      <c r="F36" s="31"/>
      <c r="G36" s="4"/>
      <c r="H36" s="4"/>
      <c r="I36" s="4"/>
      <c r="J36" s="4"/>
      <c r="K36" s="4"/>
    </row>
    <row r="37" spans="1:11" ht="18" customHeight="1" x14ac:dyDescent="0.25">
      <c r="A37" s="40" t="s">
        <v>34</v>
      </c>
      <c r="B37" s="20">
        <f t="shared" si="4"/>
        <v>-25.141982416169185</v>
      </c>
      <c r="C37" s="41">
        <f t="shared" si="5"/>
        <v>0.99</v>
      </c>
      <c r="D37" s="20">
        <f t="shared" si="6"/>
        <v>1.0074418781560104</v>
      </c>
      <c r="E37" s="20">
        <v>0.01</v>
      </c>
      <c r="F37" s="31"/>
      <c r="G37" s="4"/>
      <c r="H37" s="4"/>
      <c r="I37" s="4"/>
      <c r="J37" s="4"/>
      <c r="K37" s="4"/>
    </row>
    <row r="41" spans="1:11" ht="15" customHeight="1" x14ac:dyDescent="0.25">
      <c r="A41" s="52" t="s">
        <v>54</v>
      </c>
      <c r="B41" s="52" t="s">
        <v>56</v>
      </c>
      <c r="C41" s="52">
        <f>[1]MassAll!D32</f>
        <v>-33.234000000000002</v>
      </c>
    </row>
    <row r="42" spans="1:11" ht="15" customHeight="1" x14ac:dyDescent="0.25">
      <c r="A42" s="52" t="s">
        <v>54</v>
      </c>
      <c r="B42" s="52" t="s">
        <v>57</v>
      </c>
      <c r="C42" s="52">
        <f>[1]MassAll!D33</f>
        <v>-32.963999999999999</v>
      </c>
    </row>
    <row r="43" spans="1:11" ht="15" customHeight="1" x14ac:dyDescent="0.25">
      <c r="A43" s="52" t="s">
        <v>54</v>
      </c>
      <c r="B43" s="52" t="s">
        <v>58</v>
      </c>
      <c r="C43" s="52">
        <f>[1]MassAll!D34</f>
        <v>-32.679000000000002</v>
      </c>
    </row>
    <row r="44" spans="1:11" ht="15" customHeight="1" x14ac:dyDescent="0.25">
      <c r="A44" s="52" t="s">
        <v>54</v>
      </c>
      <c r="B44" s="52" t="s">
        <v>59</v>
      </c>
      <c r="C44" s="52">
        <f>[1]MassAll!D35</f>
        <v>-32.697000000000003</v>
      </c>
    </row>
    <row r="45" spans="1:11" ht="15" customHeight="1" x14ac:dyDescent="0.25">
      <c r="A45" s="52" t="s">
        <v>54</v>
      </c>
      <c r="B45" s="52" t="s">
        <v>60</v>
      </c>
      <c r="C45" s="52">
        <f>[1]MassAll!D36</f>
        <v>-32.427</v>
      </c>
    </row>
    <row r="46" spans="1:11" ht="15" customHeight="1" x14ac:dyDescent="0.25">
      <c r="A46" s="52" t="s">
        <v>54</v>
      </c>
      <c r="B46" s="52" t="s">
        <v>61</v>
      </c>
      <c r="C46" s="52">
        <f>[1]MassAll!D37</f>
        <v>-32.283999999999999</v>
      </c>
    </row>
    <row r="47" spans="1:11" ht="15" customHeight="1" x14ac:dyDescent="0.25">
      <c r="A47" s="52" t="s">
        <v>55</v>
      </c>
      <c r="B47" s="52" t="s">
        <v>62</v>
      </c>
      <c r="C47" s="52">
        <f>[1]MassAll!D38</f>
        <v>-32.448</v>
      </c>
    </row>
    <row r="48" spans="1:11" ht="15" customHeight="1" x14ac:dyDescent="0.25">
      <c r="A48" s="52" t="s">
        <v>55</v>
      </c>
      <c r="B48" s="52" t="s">
        <v>63</v>
      </c>
      <c r="C48" s="52">
        <f>[1]MassAll!D39</f>
        <v>-32.317999999999998</v>
      </c>
    </row>
    <row r="49" spans="1:3" ht="15" customHeight="1" x14ac:dyDescent="0.25">
      <c r="A49" s="52" t="s">
        <v>55</v>
      </c>
      <c r="B49" s="52" t="s">
        <v>64</v>
      </c>
      <c r="C49" s="52">
        <f>[1]MassAll!D40</f>
        <v>-32.152999999999999</v>
      </c>
    </row>
    <row r="50" spans="1:3" ht="15" customHeight="1" x14ac:dyDescent="0.25">
      <c r="A50" s="52" t="s">
        <v>55</v>
      </c>
      <c r="B50" s="52" t="s">
        <v>65</v>
      </c>
      <c r="C50" s="52">
        <f>[1]MassAll!D41</f>
        <v>-31.581</v>
      </c>
    </row>
    <row r="51" spans="1:3" ht="15" customHeight="1" x14ac:dyDescent="0.25">
      <c r="A51" s="52" t="s">
        <v>55</v>
      </c>
      <c r="B51" s="52" t="s">
        <v>66</v>
      </c>
      <c r="C51" s="52">
        <f>[1]MassAll!D42</f>
        <v>-31.687999999999999</v>
      </c>
    </row>
    <row r="52" spans="1:3" ht="15" customHeight="1" x14ac:dyDescent="0.25">
      <c r="A52" s="52" t="s">
        <v>55</v>
      </c>
      <c r="B52" s="52" t="s">
        <v>67</v>
      </c>
      <c r="C52" s="52">
        <f>[1]MassAll!D43</f>
        <v>-31.645</v>
      </c>
    </row>
    <row r="54" spans="1:3" ht="15" customHeight="1" x14ac:dyDescent="0.25">
      <c r="A54" s="53" t="s">
        <v>72</v>
      </c>
      <c r="B54" s="53" t="s">
        <v>74</v>
      </c>
      <c r="C54" s="54">
        <f>[1]MassAll!D46</f>
        <v>-32.375</v>
      </c>
    </row>
    <row r="55" spans="1:3" ht="15" customHeight="1" x14ac:dyDescent="0.25">
      <c r="A55" s="53" t="s">
        <v>73</v>
      </c>
      <c r="B55" s="53" t="s">
        <v>75</v>
      </c>
      <c r="C55" s="54">
        <f>[1]MassAll!D47</f>
        <v>-32.651000000000003</v>
      </c>
    </row>
    <row r="56" spans="1:3" ht="15" customHeight="1" x14ac:dyDescent="0.25">
      <c r="A56" s="52" t="s">
        <v>68</v>
      </c>
      <c r="B56" s="52" t="s">
        <v>69</v>
      </c>
      <c r="C56" s="52">
        <f>[1]MassAll!D48</f>
        <v>-31.660999999999998</v>
      </c>
    </row>
    <row r="57" spans="1:3" ht="15" customHeight="1" x14ac:dyDescent="0.25">
      <c r="A57" s="52" t="s">
        <v>68</v>
      </c>
      <c r="B57" s="52" t="s">
        <v>70</v>
      </c>
      <c r="C57" s="52">
        <f>[1]MassAll!D49</f>
        <v>-31.782999999999998</v>
      </c>
    </row>
    <row r="58" spans="1:3" ht="15" customHeight="1" x14ac:dyDescent="0.25">
      <c r="A58" s="52" t="s">
        <v>68</v>
      </c>
      <c r="B58" s="52" t="s">
        <v>71</v>
      </c>
      <c r="C58" s="52">
        <f>[1]MassAll!D50</f>
        <v>-31.959</v>
      </c>
    </row>
    <row r="62" spans="1:3" ht="15" customHeight="1" x14ac:dyDescent="0.25">
      <c r="A62" s="56"/>
      <c r="B62" s="58" t="s">
        <v>78</v>
      </c>
      <c r="C62" s="58" t="s">
        <v>81</v>
      </c>
    </row>
    <row r="63" spans="1:3" ht="15" customHeight="1" x14ac:dyDescent="0.25">
      <c r="A63" s="57" t="s">
        <v>76</v>
      </c>
      <c r="B63" s="59">
        <f>AVERAGE(C54:C55)</f>
        <v>-32.513000000000005</v>
      </c>
      <c r="C63" s="59">
        <f>STDEVA(C54:C55)</f>
        <v>0.19516147160748948</v>
      </c>
    </row>
    <row r="64" spans="1:3" ht="15" customHeight="1" x14ac:dyDescent="0.25">
      <c r="A64" s="57" t="s">
        <v>77</v>
      </c>
      <c r="B64" s="59">
        <f>AVERAGE(C56:C58)</f>
        <v>-31.800999999999998</v>
      </c>
      <c r="C64" s="59">
        <f>STDEVA(C56:C58)</f>
        <v>0.149813217040421</v>
      </c>
    </row>
    <row r="65" spans="1:3" ht="15" customHeight="1" x14ac:dyDescent="0.25">
      <c r="B65" s="60"/>
      <c r="C65" s="60"/>
    </row>
    <row r="66" spans="1:3" ht="15" customHeight="1" x14ac:dyDescent="0.25">
      <c r="A66" s="56"/>
      <c r="B66" s="58" t="s">
        <v>79</v>
      </c>
      <c r="C66" s="58" t="s">
        <v>81</v>
      </c>
    </row>
    <row r="67" spans="1:3" ht="15" customHeight="1" x14ac:dyDescent="0.25">
      <c r="A67" s="57" t="s">
        <v>76</v>
      </c>
      <c r="B67" s="59">
        <f>AVERAGE(C44:C46)</f>
        <v>-32.469333333333331</v>
      </c>
      <c r="C67" s="59">
        <f>STDEVA(C44:C46)</f>
        <v>0.20972919046554814</v>
      </c>
    </row>
    <row r="68" spans="1:3" ht="15" customHeight="1" x14ac:dyDescent="0.25">
      <c r="A68" s="57" t="s">
        <v>77</v>
      </c>
      <c r="B68" s="59">
        <f>AVERAGE(C50:C52)</f>
        <v>-31.638000000000002</v>
      </c>
      <c r="C68" s="59">
        <f>STDEVA(C50:C52)</f>
        <v>5.3842362503886909E-2</v>
      </c>
    </row>
    <row r="69" spans="1:3" ht="15" customHeight="1" x14ac:dyDescent="0.25">
      <c r="B69" s="60"/>
      <c r="C69" s="60"/>
    </row>
    <row r="70" spans="1:3" ht="15" customHeight="1" x14ac:dyDescent="0.25">
      <c r="A70" s="56"/>
      <c r="B70" s="58" t="s">
        <v>80</v>
      </c>
      <c r="C70" s="58" t="s">
        <v>81</v>
      </c>
    </row>
    <row r="71" spans="1:3" ht="15" customHeight="1" x14ac:dyDescent="0.25">
      <c r="A71" s="57" t="s">
        <v>76</v>
      </c>
      <c r="B71" s="59">
        <f>AVERAGE(C41:C43)</f>
        <v>-32.959000000000003</v>
      </c>
      <c r="C71" s="59">
        <f>STDEVA(C41:C43)</f>
        <v>0.27753378172755816</v>
      </c>
    </row>
    <row r="72" spans="1:3" ht="15" customHeight="1" x14ac:dyDescent="0.25">
      <c r="A72" s="57" t="s">
        <v>77</v>
      </c>
      <c r="B72" s="59">
        <f>AVERAGE(C47:C49)</f>
        <v>-32.306333333333328</v>
      </c>
      <c r="C72" s="59">
        <f>STDEVA(C47:C49)</f>
        <v>0.14784564022430138</v>
      </c>
    </row>
    <row r="74" spans="1:3" ht="15" customHeight="1" x14ac:dyDescent="0.25">
      <c r="A74" s="55"/>
      <c r="B74" s="61"/>
      <c r="C74" s="60"/>
    </row>
    <row r="75" spans="1:3" ht="15" customHeight="1" x14ac:dyDescent="0.25">
      <c r="A75" s="55"/>
      <c r="B75" s="60"/>
      <c r="C75" s="60"/>
    </row>
    <row r="77" spans="1:3" ht="15" customHeight="1" x14ac:dyDescent="0.25">
      <c r="A77" s="62" t="s">
        <v>82</v>
      </c>
      <c r="B77" s="60">
        <f>AVERAGE(C54:C58)</f>
        <v>-32.085799999999999</v>
      </c>
      <c r="C77" s="60">
        <f>STDEVA(C54:C58)</f>
        <v>0.4157249090444326</v>
      </c>
    </row>
    <row r="78" spans="1:3" ht="15" customHeight="1" x14ac:dyDescent="0.25">
      <c r="A78" s="62" t="s">
        <v>83</v>
      </c>
      <c r="B78" s="60">
        <f>AVERAGE(C41:C52)</f>
        <v>-32.343166666666669</v>
      </c>
      <c r="C78" s="60">
        <f>STDEVA(C41:C52)</f>
        <v>0.51986831083079243</v>
      </c>
    </row>
    <row r="80" spans="1:3" ht="15" customHeight="1" x14ac:dyDescent="0.25">
      <c r="A80" s="62" t="s">
        <v>84</v>
      </c>
      <c r="B80" s="60">
        <f>AVERAGE(C44:C46,C50:C52)</f>
        <v>-32.053666666666665</v>
      </c>
      <c r="C80" s="60">
        <f>STDEVA(C44:C46,C50:C52)</f>
        <v>0.47548781968276282</v>
      </c>
    </row>
    <row r="81" spans="1:3" ht="15" customHeight="1" x14ac:dyDescent="0.25">
      <c r="A81" s="62" t="s">
        <v>85</v>
      </c>
      <c r="B81" s="60">
        <f>AVERAGE(C41:C43,C47:C49)</f>
        <v>-32.632666666666672</v>
      </c>
      <c r="C81" s="60">
        <f>STDEVA(C41:C43,C47:C49)</f>
        <v>0.40907880251446349</v>
      </c>
    </row>
  </sheetData>
  <mergeCells count="3">
    <mergeCell ref="C13:C15"/>
    <mergeCell ref="C9:C10"/>
    <mergeCell ref="C6:C7"/>
  </mergeCells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/>
  </sheetViews>
  <sheetFormatPr baseColWidth="10" defaultColWidth="10.85546875" defaultRowHeight="15" customHeight="1" x14ac:dyDescent="0.25"/>
  <cols>
    <col min="1" max="1" width="13.7109375" style="45" customWidth="1"/>
    <col min="2" max="2" width="18.42578125" style="45" customWidth="1"/>
    <col min="3" max="3" width="16.28515625" style="45" customWidth="1"/>
    <col min="4" max="7" width="10.85546875" style="45" customWidth="1"/>
    <col min="8" max="256" width="10.85546875" customWidth="1"/>
  </cols>
  <sheetData>
    <row r="1" spans="1:7" ht="15" customHeight="1" x14ac:dyDescent="0.25">
      <c r="A1" s="46" t="s">
        <v>35</v>
      </c>
      <c r="B1" s="2"/>
      <c r="C1" s="2"/>
      <c r="D1" s="46" t="s">
        <v>36</v>
      </c>
      <c r="E1" s="46" t="s">
        <v>37</v>
      </c>
      <c r="F1" s="46" t="s">
        <v>38</v>
      </c>
      <c r="G1" s="2"/>
    </row>
    <row r="2" spans="1:7" ht="15" customHeight="1" x14ac:dyDescent="0.25">
      <c r="A2" s="2"/>
      <c r="B2" s="2"/>
      <c r="C2" s="2"/>
      <c r="D2" s="47">
        <v>30</v>
      </c>
      <c r="E2" s="47">
        <v>25</v>
      </c>
      <c r="F2" s="47">
        <v>26</v>
      </c>
      <c r="G2" s="47">
        <v>19</v>
      </c>
    </row>
    <row r="3" spans="1:7" ht="15" customHeight="1" x14ac:dyDescent="0.25">
      <c r="A3" s="2"/>
      <c r="B3" s="2"/>
      <c r="C3" s="2"/>
      <c r="D3" s="2"/>
      <c r="E3" s="2"/>
      <c r="F3" s="2"/>
      <c r="G3" s="2"/>
    </row>
    <row r="4" spans="1:7" ht="15" customHeight="1" x14ac:dyDescent="0.25">
      <c r="A4" s="46" t="s">
        <v>39</v>
      </c>
      <c r="B4" s="2"/>
      <c r="C4" s="2"/>
      <c r="D4" s="2"/>
      <c r="E4" s="2"/>
      <c r="F4" s="2"/>
      <c r="G4" s="2"/>
    </row>
    <row r="5" spans="1:7" ht="15" customHeight="1" x14ac:dyDescent="0.25">
      <c r="A5" s="2"/>
      <c r="B5" s="2"/>
      <c r="C5" s="46" t="s">
        <v>40</v>
      </c>
      <c r="D5" s="47">
        <v>8</v>
      </c>
      <c r="E5" s="47">
        <v>6</v>
      </c>
      <c r="F5" s="47">
        <v>11</v>
      </c>
      <c r="G5" s="2"/>
    </row>
    <row r="6" spans="1:7" ht="15" customHeight="1" x14ac:dyDescent="0.25">
      <c r="A6" s="2"/>
      <c r="B6" s="2"/>
      <c r="C6" s="46" t="s">
        <v>41</v>
      </c>
      <c r="D6" s="47">
        <v>14</v>
      </c>
      <c r="E6" s="47">
        <v>11</v>
      </c>
      <c r="F6" s="47">
        <v>5</v>
      </c>
      <c r="G6" s="2"/>
    </row>
    <row r="7" spans="1:7" ht="15" customHeight="1" x14ac:dyDescent="0.25">
      <c r="A7" s="2"/>
      <c r="B7" s="2"/>
      <c r="C7" s="2"/>
      <c r="D7" s="2"/>
      <c r="E7" s="2"/>
      <c r="F7" s="2"/>
      <c r="G7" s="2"/>
    </row>
    <row r="8" spans="1:7" ht="15" customHeight="1" x14ac:dyDescent="0.25">
      <c r="A8" s="2"/>
      <c r="B8" s="2"/>
      <c r="C8" s="46" t="s">
        <v>42</v>
      </c>
      <c r="D8" s="47">
        <f>D5/D2</f>
        <v>0.26666666666666666</v>
      </c>
      <c r="E8" s="47">
        <f>E5/E2</f>
        <v>0.24</v>
      </c>
      <c r="F8" s="47">
        <f>F5/F2</f>
        <v>0.42307692307692307</v>
      </c>
      <c r="G8" s="2"/>
    </row>
    <row r="9" spans="1:7" ht="15" customHeight="1" x14ac:dyDescent="0.25">
      <c r="A9" s="2"/>
      <c r="B9" s="2"/>
      <c r="C9" s="46" t="s">
        <v>43</v>
      </c>
      <c r="D9" s="47">
        <f>D6/D2</f>
        <v>0.46666666666666667</v>
      </c>
      <c r="E9" s="47">
        <f>E6/E2</f>
        <v>0.44</v>
      </c>
      <c r="F9" s="47">
        <f>F6/F2</f>
        <v>0.19230769230769232</v>
      </c>
      <c r="G9" s="2"/>
    </row>
    <row r="10" spans="1:7" ht="15" customHeight="1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2"/>
      <c r="B11" s="2"/>
      <c r="C11" s="2"/>
      <c r="D11" s="2"/>
      <c r="E11" s="2"/>
      <c r="F11" s="2"/>
      <c r="G11" s="2"/>
    </row>
    <row r="12" spans="1:7" ht="15" customHeight="1" x14ac:dyDescent="0.25">
      <c r="A12" s="2"/>
      <c r="B12" s="2"/>
      <c r="C12" s="2"/>
      <c r="D12" s="2"/>
      <c r="E12" s="2"/>
      <c r="F12" s="2"/>
      <c r="G12" s="2"/>
    </row>
    <row r="13" spans="1:7" ht="15" customHeight="1" x14ac:dyDescent="0.25">
      <c r="A13" s="2"/>
      <c r="B13" s="2"/>
      <c r="C13" s="2"/>
      <c r="D13" s="2"/>
      <c r="E13" s="2"/>
      <c r="F13" s="2"/>
      <c r="G13" s="2"/>
    </row>
    <row r="14" spans="1:7" ht="15" customHeight="1" x14ac:dyDescent="0.25">
      <c r="A14" s="46" t="s">
        <v>44</v>
      </c>
      <c r="B14" s="46" t="s">
        <v>45</v>
      </c>
      <c r="C14" s="2"/>
      <c r="D14" s="2"/>
      <c r="E14" s="2"/>
      <c r="F14" s="2"/>
      <c r="G14" s="2"/>
    </row>
    <row r="15" spans="1:7" ht="15" customHeight="1" x14ac:dyDescent="0.25">
      <c r="A15" s="2"/>
      <c r="B15" s="46" t="s">
        <v>46</v>
      </c>
      <c r="C15" s="46" t="s">
        <v>47</v>
      </c>
      <c r="D15" s="2"/>
      <c r="E15" s="2"/>
      <c r="F15" s="2"/>
      <c r="G15" s="2"/>
    </row>
    <row r="16" spans="1:7" ht="15" customHeight="1" x14ac:dyDescent="0.25">
      <c r="A16" s="48" t="s">
        <v>48</v>
      </c>
      <c r="B16" s="49">
        <v>22.429681382882631</v>
      </c>
      <c r="C16" s="49">
        <v>25.903268788846031</v>
      </c>
      <c r="D16" s="50">
        <f>(C16-B16)/B16</f>
        <v>0.15486565977768604</v>
      </c>
      <c r="E16" s="2"/>
      <c r="F16" s="2"/>
      <c r="G16" s="2"/>
    </row>
    <row r="17" spans="1:7" ht="15" customHeight="1" x14ac:dyDescent="0.25">
      <c r="A17" s="48" t="s">
        <v>49</v>
      </c>
      <c r="B17" s="49">
        <v>23.90270831445121</v>
      </c>
      <c r="C17" s="49">
        <v>30.04397011145587</v>
      </c>
      <c r="D17" s="50">
        <f>(C17-B17)/B17</f>
        <v>0.25692744588661309</v>
      </c>
      <c r="E17" s="2"/>
      <c r="F17" s="2"/>
      <c r="G17" s="2"/>
    </row>
    <row r="18" spans="1:7" ht="15" customHeight="1" x14ac:dyDescent="0.25">
      <c r="A18" s="48" t="s">
        <v>50</v>
      </c>
      <c r="B18" s="49">
        <v>22.326699724458368</v>
      </c>
      <c r="C18" s="49">
        <v>25.46060036077148</v>
      </c>
      <c r="D18" s="50">
        <f>(C18-B18)/B18</f>
        <v>0.14036560149908756</v>
      </c>
      <c r="E18" s="2"/>
      <c r="F18" s="2"/>
      <c r="G18" s="2"/>
    </row>
    <row r="19" spans="1:7" ht="15" customHeight="1" x14ac:dyDescent="0.25">
      <c r="A19" s="48" t="s">
        <v>51</v>
      </c>
      <c r="B19" s="2"/>
      <c r="C19" s="2"/>
      <c r="D19" s="2"/>
      <c r="E19" s="2"/>
      <c r="F19" s="2"/>
      <c r="G19" s="2"/>
    </row>
    <row r="20" spans="1:7" ht="15" customHeight="1" x14ac:dyDescent="0.25">
      <c r="A20" s="48" t="s">
        <v>52</v>
      </c>
      <c r="B20" s="2"/>
      <c r="C20" s="2"/>
      <c r="D20" s="2"/>
      <c r="E20" s="2"/>
      <c r="F20" s="2"/>
      <c r="G20" s="2"/>
    </row>
    <row r="21" spans="1:7" ht="15" customHeight="1" x14ac:dyDescent="0.25">
      <c r="A21" s="48" t="s">
        <v>53</v>
      </c>
      <c r="B21" s="2"/>
      <c r="C21" s="2"/>
      <c r="D21" s="2"/>
      <c r="E21" s="2"/>
      <c r="F21" s="2"/>
      <c r="G21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10.85546875" defaultRowHeight="15" customHeight="1" x14ac:dyDescent="0.25"/>
  <cols>
    <col min="1" max="5" width="10.85546875" style="51" customWidth="1"/>
    <col min="6" max="256" width="10.85546875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DayTimeChunks</dc:creator>
  <cp:lastModifiedBy>pablo alvarez</cp:lastModifiedBy>
  <dcterms:created xsi:type="dcterms:W3CDTF">2016-10-24T10:42:07Z</dcterms:created>
  <dcterms:modified xsi:type="dcterms:W3CDTF">2017-11-27T16:39:02Z</dcterms:modified>
</cp:coreProperties>
</file>