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675" yWindow="1155" windowWidth="24000" windowHeight="16380" tabRatio="500"/>
  </bookViews>
  <sheets>
    <sheet name="Sheet1" sheetId="1" r:id="rId1"/>
    <sheet name="TableLabEnrich" sheetId="3" r:id="rId2"/>
    <sheet name="Feuil1" sheetId="4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3" l="1"/>
  <c r="I7" i="3"/>
  <c r="I6" i="3"/>
  <c r="I5" i="3"/>
  <c r="I4" i="3"/>
  <c r="I3" i="3"/>
  <c r="H8" i="3"/>
  <c r="G8" i="3"/>
  <c r="H7" i="3"/>
  <c r="G7" i="3"/>
  <c r="H6" i="3"/>
  <c r="G6" i="3"/>
  <c r="H5" i="3"/>
  <c r="G5" i="3"/>
  <c r="H4" i="3"/>
  <c r="G4" i="3"/>
  <c r="H3" i="3"/>
  <c r="G3" i="3"/>
  <c r="AD2" i="1"/>
  <c r="AA2" i="1"/>
  <c r="X2" i="1"/>
  <c r="W2" i="1"/>
  <c r="V21" i="1"/>
  <c r="AB21" i="1"/>
  <c r="Y21" i="1"/>
  <c r="V20" i="1"/>
  <c r="AB20" i="1"/>
  <c r="Y20" i="1"/>
  <c r="V19" i="1"/>
  <c r="AB19" i="1"/>
  <c r="AD19" i="1"/>
  <c r="AC19" i="1"/>
  <c r="Y19" i="1"/>
  <c r="AA19" i="1"/>
  <c r="Z19" i="1"/>
  <c r="X19" i="1"/>
  <c r="W19" i="1"/>
  <c r="V16" i="1"/>
  <c r="AB16" i="1"/>
  <c r="Y16" i="1"/>
  <c r="V15" i="1"/>
  <c r="AB15" i="1"/>
  <c r="Y15" i="1"/>
  <c r="V14" i="1"/>
  <c r="AB14" i="1"/>
  <c r="AD14" i="1"/>
  <c r="AC14" i="1"/>
  <c r="Y14" i="1"/>
  <c r="AA14" i="1"/>
  <c r="Z14" i="1"/>
  <c r="X14" i="1"/>
  <c r="W14" i="1"/>
  <c r="AB9" i="1"/>
  <c r="AD9" i="1"/>
  <c r="AC9" i="1"/>
  <c r="Y9" i="1"/>
  <c r="AA9" i="1"/>
  <c r="Z9" i="1"/>
  <c r="X9" i="1"/>
  <c r="W9" i="1"/>
  <c r="AB11" i="1"/>
  <c r="AB10" i="1"/>
  <c r="Y11" i="1"/>
  <c r="Y10" i="1"/>
  <c r="V11" i="1"/>
  <c r="V10" i="1"/>
  <c r="V9" i="1"/>
  <c r="AD4" i="1"/>
  <c r="AC4" i="1"/>
  <c r="AB5" i="1"/>
  <c r="AB6" i="1"/>
  <c r="AB4" i="1"/>
  <c r="AA4" i="1"/>
  <c r="I4" i="1"/>
  <c r="V4" i="1"/>
  <c r="Y4" i="1"/>
  <c r="I5" i="1"/>
  <c r="V5" i="1"/>
  <c r="Y5" i="1"/>
  <c r="I6" i="1"/>
  <c r="V6" i="1"/>
  <c r="Y6" i="1"/>
  <c r="Z4" i="1"/>
  <c r="X4" i="1"/>
  <c r="J6" i="1"/>
  <c r="J4" i="1"/>
  <c r="W4" i="1"/>
  <c r="F8" i="3"/>
  <c r="F6" i="3"/>
  <c r="F4" i="3"/>
  <c r="F7" i="3"/>
  <c r="F5" i="3"/>
  <c r="F3" i="3"/>
  <c r="I9" i="1"/>
  <c r="I10" i="1"/>
  <c r="I11" i="1"/>
  <c r="J9" i="1"/>
  <c r="K4" i="1"/>
  <c r="Z2" i="1"/>
  <c r="AC2" i="1"/>
  <c r="I19" i="1"/>
  <c r="I20" i="1"/>
  <c r="I21" i="1"/>
  <c r="J19" i="1"/>
  <c r="U19" i="1"/>
  <c r="I14" i="1"/>
  <c r="I15" i="1"/>
  <c r="I16" i="1"/>
  <c r="J14" i="1"/>
  <c r="U14" i="1"/>
  <c r="U9" i="1"/>
  <c r="U4" i="1"/>
  <c r="L6" i="1"/>
  <c r="K6" i="1"/>
  <c r="J11" i="1"/>
  <c r="I3" i="1"/>
  <c r="I13" i="1"/>
  <c r="I34" i="1"/>
  <c r="I35" i="1"/>
  <c r="I36" i="1"/>
  <c r="J34" i="1"/>
  <c r="Q33" i="1"/>
  <c r="Q34" i="1"/>
  <c r="Q35" i="1"/>
  <c r="Q36" i="1"/>
  <c r="Q32" i="1"/>
  <c r="R34" i="1"/>
  <c r="Q17" i="1"/>
  <c r="Q18" i="1"/>
  <c r="Q19" i="1"/>
  <c r="Q20" i="1"/>
  <c r="Q21" i="1"/>
  <c r="R19" i="1"/>
  <c r="Q13" i="1"/>
  <c r="Q14" i="1"/>
  <c r="Q15" i="1"/>
  <c r="Q16" i="1"/>
  <c r="Q12" i="1"/>
  <c r="R14" i="1"/>
  <c r="Q8" i="1"/>
  <c r="Q9" i="1"/>
  <c r="Q10" i="1"/>
  <c r="Q11" i="1"/>
  <c r="Q7" i="1"/>
  <c r="R9" i="1"/>
  <c r="I33" i="1"/>
  <c r="K14" i="1"/>
  <c r="Q2" i="1"/>
  <c r="Q3" i="1"/>
  <c r="Q4" i="1"/>
  <c r="Q5" i="1"/>
  <c r="Q6" i="1"/>
  <c r="R4" i="1"/>
  <c r="S4" i="1"/>
  <c r="I8" i="1"/>
  <c r="I18" i="1"/>
  <c r="L4" i="1"/>
</calcChain>
</file>

<file path=xl/sharedStrings.xml><?xml version="1.0" encoding="utf-8"?>
<sst xmlns="http://schemas.openxmlformats.org/spreadsheetml/2006/main" count="141" uniqueCount="52">
  <si>
    <t>CA2020</t>
  </si>
  <si>
    <t>C.SM</t>
  </si>
  <si>
    <t>Days</t>
  </si>
  <si>
    <t>Exp</t>
  </si>
  <si>
    <t>SD</t>
  </si>
  <si>
    <t>Delta</t>
  </si>
  <si>
    <t>CA3020</t>
  </si>
  <si>
    <t>CA2040</t>
  </si>
  <si>
    <t>Type</t>
  </si>
  <si>
    <t>Biotic</t>
  </si>
  <si>
    <t>Abiotic</t>
  </si>
  <si>
    <t>CB2020</t>
  </si>
  <si>
    <t>CB2040</t>
  </si>
  <si>
    <t>CA3040</t>
  </si>
  <si>
    <t>CB3020</t>
  </si>
  <si>
    <t>CB3040</t>
  </si>
  <si>
    <t>Mean</t>
  </si>
  <si>
    <t>Initial concentration</t>
  </si>
  <si>
    <t>Mean Initial</t>
  </si>
  <si>
    <t>Mean of Temps</t>
  </si>
  <si>
    <t>Overall Mean half-life</t>
  </si>
  <si>
    <t>Overall Initial Conc.</t>
  </si>
  <si>
    <t>Half-life</t>
  </si>
  <si>
    <t>DT50</t>
  </si>
  <si>
    <t>k</t>
  </si>
  <si>
    <t>DT90</t>
  </si>
  <si>
    <t>SE:</t>
  </si>
  <si>
    <t>DD13</t>
  </si>
  <si>
    <t>ebulk</t>
  </si>
  <si>
    <t>AKIE</t>
  </si>
  <si>
    <t>R^2</t>
  </si>
  <si>
    <t>P</t>
  </si>
  <si>
    <t>5.623
(0.570)</t>
  </si>
  <si>
    <t>6.803
(0.364)</t>
  </si>
  <si>
    <t>Overall</t>
  </si>
  <si>
    <t>&lt; 0.001</t>
  </si>
  <si>
    <t>&lt; 0.01</t>
  </si>
  <si>
    <t>&lt; 0.05</t>
  </si>
  <si>
    <t xml:space="preserve"> -</t>
  </si>
  <si>
    <t>1.28
(0.86)</t>
  </si>
  <si>
    <t>1.95
(0.14)</t>
  </si>
  <si>
    <t>(1.07)</t>
  </si>
  <si>
    <t>(0.89)</t>
  </si>
  <si>
    <t>(0.47)</t>
  </si>
  <si>
    <t>k_i</t>
  </si>
  <si>
    <t>k (SE)</t>
  </si>
  <si>
    <t>DT50 (SE)</t>
  </si>
  <si>
    <t>DT90 (SE)</t>
  </si>
  <si>
    <t>DT50_i</t>
  </si>
  <si>
    <t>DT90_i</t>
  </si>
  <si>
    <t>CB20(20/40)</t>
  </si>
  <si>
    <t>C.SD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</si>
</sst>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3" fillId="0" borderId="0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3" borderId="0" xfId="1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65" fontId="3" fillId="3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6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</cellXfs>
  <cellStyles count="4">
    <cellStyle name="Lien hypertexte" xfId="2" builtinId="8" hidden="1"/>
    <cellStyle name="Lien hypertexte visité" xfId="3" builtinId="9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workbookViewId="0">
      <selection activeCell="F7" sqref="F7"/>
    </sheetView>
  </sheetViews>
  <sheetFormatPr baseColWidth="10" defaultRowHeight="15.75" x14ac:dyDescent="0.25"/>
  <cols>
    <col min="9" max="9" width="12.625" style="24" customWidth="1"/>
    <col min="10" max="10" width="11.375" style="24" bestFit="1" customWidth="1"/>
    <col min="11" max="11" width="14.125" style="24" customWidth="1"/>
    <col min="12" max="16" width="11.875" style="24" customWidth="1"/>
    <col min="17" max="17" width="17.75" style="24" customWidth="1"/>
    <col min="18" max="19" width="11.125" style="24" bestFit="1" customWidth="1"/>
    <col min="29" max="29" width="11.375" bestFit="1" customWidth="1"/>
    <col min="30" max="30" width="11.125" bestFit="1" customWidth="1"/>
  </cols>
  <sheetData>
    <row r="1" spans="1:30" s="18" customFormat="1" ht="31.5" x14ac:dyDescent="0.25">
      <c r="A1" s="19" t="s">
        <v>8</v>
      </c>
      <c r="B1" s="19" t="s">
        <v>3</v>
      </c>
      <c r="C1" s="19" t="s">
        <v>2</v>
      </c>
      <c r="D1" s="19" t="s">
        <v>1</v>
      </c>
      <c r="E1" s="19" t="s">
        <v>51</v>
      </c>
      <c r="F1" s="19" t="s">
        <v>5</v>
      </c>
      <c r="G1" s="19" t="s">
        <v>4</v>
      </c>
      <c r="H1" s="19"/>
      <c r="I1" s="25" t="s">
        <v>22</v>
      </c>
      <c r="J1" s="25" t="s">
        <v>16</v>
      </c>
      <c r="K1" s="25" t="s">
        <v>19</v>
      </c>
      <c r="L1" s="25" t="s">
        <v>20</v>
      </c>
      <c r="M1" s="34" t="s">
        <v>25</v>
      </c>
      <c r="N1" s="34"/>
      <c r="O1" s="34"/>
      <c r="P1" s="34"/>
      <c r="Q1" s="26" t="s">
        <v>17</v>
      </c>
      <c r="R1" s="26" t="s">
        <v>18</v>
      </c>
      <c r="S1" s="26" t="s">
        <v>21</v>
      </c>
      <c r="V1" s="18" t="s">
        <v>44</v>
      </c>
      <c r="W1" s="18" t="s">
        <v>24</v>
      </c>
      <c r="X1" s="18" t="s">
        <v>45</v>
      </c>
      <c r="Y1" s="18" t="s">
        <v>48</v>
      </c>
      <c r="Z1" s="18" t="s">
        <v>23</v>
      </c>
      <c r="AA1" s="18" t="s">
        <v>46</v>
      </c>
      <c r="AB1" s="18" t="s">
        <v>49</v>
      </c>
      <c r="AC1" s="18" t="s">
        <v>25</v>
      </c>
      <c r="AD1" s="18" t="s">
        <v>47</v>
      </c>
    </row>
    <row r="2" spans="1:30" s="8" customFormat="1" x14ac:dyDescent="0.25">
      <c r="A2" s="8" t="s">
        <v>9</v>
      </c>
      <c r="B2" s="9" t="s">
        <v>11</v>
      </c>
      <c r="C2" s="10">
        <v>1</v>
      </c>
      <c r="D2" s="11">
        <v>2.0497306988736699</v>
      </c>
      <c r="E2" s="11">
        <v>0.02</v>
      </c>
      <c r="F2" s="12">
        <v>-31.277000000000001</v>
      </c>
      <c r="G2" s="13">
        <v>0.12347874310989568</v>
      </c>
      <c r="I2" s="20"/>
      <c r="J2" s="21"/>
      <c r="K2" s="21"/>
      <c r="L2" s="22"/>
      <c r="M2" s="22"/>
      <c r="N2" s="22"/>
      <c r="O2" s="22"/>
      <c r="P2" s="22"/>
      <c r="Q2" s="21">
        <f>D2/(0.5^(C2/$J$4))</f>
        <v>2.0889831168234752</v>
      </c>
      <c r="R2" s="21"/>
      <c r="S2" s="22"/>
      <c r="U2" s="27" t="s">
        <v>50</v>
      </c>
      <c r="V2" s="27"/>
      <c r="W2" s="21">
        <f>AVERAGE(W4,W9)</f>
        <v>1.7572570991865925E-2</v>
      </c>
      <c r="X2" s="21">
        <f>STDEVA(V4:V6,V9:V11)/SQRT(COUNT(V4:V6,V9:V11))</f>
        <v>2.868240820771464E-3</v>
      </c>
      <c r="Z2" s="21">
        <f>LN(2)/W2</f>
        <v>39.444835982212993</v>
      </c>
      <c r="AA2" s="21">
        <f>STDEVA(Y4:Y6,Y9:Y11)/SQRT(COUNT(Y4:Y6,Y9:Y11))</f>
        <v>7.8793635389467394</v>
      </c>
      <c r="AC2" s="21">
        <f>LN(10)/W2</f>
        <v>131.0329088475373</v>
      </c>
      <c r="AD2" s="21">
        <f>STDEVA(AB4:AB6,AB9:AB11)/SQRT(COUNT(AB4:AB6,AB9:AB11))</f>
        <v>26.174679109858289</v>
      </c>
    </row>
    <row r="3" spans="1:30" s="8" customFormat="1" x14ac:dyDescent="0.25">
      <c r="A3" s="8" t="s">
        <v>9</v>
      </c>
      <c r="B3" s="9" t="s">
        <v>11</v>
      </c>
      <c r="C3" s="10">
        <v>10</v>
      </c>
      <c r="D3" s="11">
        <v>2.05982659511375</v>
      </c>
      <c r="E3" s="11">
        <v>0.02</v>
      </c>
      <c r="F3" s="12">
        <v>-30.886499999999998</v>
      </c>
      <c r="G3" s="13">
        <v>0.13930003589374929</v>
      </c>
      <c r="I3" s="21">
        <f>C3*(LN(0.5)/LN(D3/$D$2))</f>
        <v>-1410.7327637613637</v>
      </c>
      <c r="J3" s="21"/>
      <c r="K3" s="21"/>
      <c r="L3" s="22"/>
      <c r="M3" s="22"/>
      <c r="N3" s="22"/>
      <c r="O3" s="22"/>
      <c r="P3" s="22"/>
      <c r="Q3" s="21">
        <f>D3/(0.5^(C3/$J$4))</f>
        <v>2.4900720030579411</v>
      </c>
      <c r="R3" s="21"/>
      <c r="S3" s="22"/>
      <c r="W3" s="21"/>
      <c r="X3" s="21"/>
      <c r="Z3" s="21"/>
      <c r="AA3" s="21"/>
      <c r="AC3" s="21"/>
      <c r="AD3" s="21"/>
    </row>
    <row r="4" spans="1:30" s="8" customFormat="1" x14ac:dyDescent="0.25">
      <c r="A4" s="8" t="s">
        <v>9</v>
      </c>
      <c r="B4" s="9" t="s">
        <v>11</v>
      </c>
      <c r="C4" s="10">
        <v>50</v>
      </c>
      <c r="D4" s="11">
        <v>0.5169881125618</v>
      </c>
      <c r="E4" s="11">
        <v>0.01</v>
      </c>
      <c r="F4" s="12">
        <v>-26.781500000000001</v>
      </c>
      <c r="G4" s="13">
        <v>0.42072853480599498</v>
      </c>
      <c r="I4" s="21">
        <f>C4*(LN(0.5)/LN(D4/$D$2))</f>
        <v>25.160633505532143</v>
      </c>
      <c r="J4" s="21">
        <f>AVERAGE(I4:I6)</f>
        <v>36.541083909863936</v>
      </c>
      <c r="K4" s="21">
        <f>AVERAGE(J4,J9)</f>
        <v>45.493376025602046</v>
      </c>
      <c r="L4" s="22">
        <f>AVERAGE(J4,J9,J14,J19)</f>
        <v>35.526946760563547</v>
      </c>
      <c r="M4" s="22"/>
      <c r="N4" s="22"/>
      <c r="O4" s="22"/>
      <c r="P4" s="22"/>
      <c r="Q4" s="21">
        <f>D4/(0.5^(C4/$J$4))</f>
        <v>1.3347095815172849</v>
      </c>
      <c r="R4" s="21">
        <f>AVERAGE(Q2:Q6)</f>
        <v>2.1176407442828733</v>
      </c>
      <c r="S4" s="22">
        <f>AVERAGE(R4,R9,R14,R19)</f>
        <v>2.668451222720666</v>
      </c>
      <c r="U4" s="27" t="str">
        <f>B4</f>
        <v>CB2020</v>
      </c>
      <c r="V4" s="8">
        <f>LN(2)/I4</f>
        <v>2.7548876319331981E-2</v>
      </c>
      <c r="W4" s="21">
        <f>AVERAGE(V4:V6)</f>
        <v>2.1343069623489291E-2</v>
      </c>
      <c r="X4" s="21">
        <f>STDEVA(V4:V6)/SQRT(COUNT(V4:V6))</f>
        <v>4.5537461678937172E-3</v>
      </c>
      <c r="Y4" s="8">
        <f>LN(2)/V4</f>
        <v>25.160633505532143</v>
      </c>
      <c r="Z4" s="21">
        <f>AVERAGE(Y4:Y6)</f>
        <v>36.541083909863936</v>
      </c>
      <c r="AA4" s="21">
        <f>STDEVA(Y4:Y6)/SQRT(COUNT(Y4:Y6))</f>
        <v>9.5878640267911113</v>
      </c>
      <c r="AB4" s="8">
        <f>LN(10)/V4</f>
        <v>83.581815327191549</v>
      </c>
      <c r="AC4" s="21">
        <f>AVERAGE(AB4:AB6)</f>
        <v>121.38685325781357</v>
      </c>
      <c r="AD4" s="21">
        <f>STDEVA(AB4:AB6)/SQRT(COUNT(AB4:AB6))</f>
        <v>31.850194880557254</v>
      </c>
    </row>
    <row r="5" spans="1:30" s="8" customFormat="1" x14ac:dyDescent="0.25">
      <c r="A5" s="8" t="s">
        <v>9</v>
      </c>
      <c r="B5" s="9" t="s">
        <v>11</v>
      </c>
      <c r="C5" s="10">
        <v>100</v>
      </c>
      <c r="D5" s="11">
        <v>0.58918013210506248</v>
      </c>
      <c r="E5" s="11">
        <v>0.01</v>
      </c>
      <c r="F5" s="12">
        <v>-27.949000000000002</v>
      </c>
      <c r="G5" s="13">
        <v>0.50208664590885066</v>
      </c>
      <c r="I5" s="21">
        <f>C5*(LN(0.5)/LN(D5/$D$2))</f>
        <v>55.597139472864619</v>
      </c>
      <c r="J5" s="21" t="s">
        <v>26</v>
      </c>
      <c r="K5" s="21" t="s">
        <v>26</v>
      </c>
      <c r="L5" s="21" t="s">
        <v>26</v>
      </c>
      <c r="M5" s="21"/>
      <c r="N5" s="21"/>
      <c r="O5" s="21"/>
      <c r="P5" s="21"/>
      <c r="Q5" s="21">
        <f>D5/(0.5^(C5/$J$4))</f>
        <v>3.9269966915932284</v>
      </c>
      <c r="R5" s="21"/>
      <c r="S5" s="22"/>
      <c r="V5" s="8">
        <f>LN(2)/I5</f>
        <v>1.2467317332005016E-2</v>
      </c>
      <c r="W5" s="21"/>
      <c r="X5" s="21"/>
      <c r="Y5" s="8">
        <f t="shared" ref="Y5:Y6" si="0">LN(2)/V5</f>
        <v>55.597139472864619</v>
      </c>
      <c r="Z5" s="21"/>
      <c r="AA5" s="21"/>
      <c r="AB5" s="8">
        <f t="shared" ref="AB5:AB6" si="1">LN(10)/V5</f>
        <v>184.68969961028017</v>
      </c>
      <c r="AC5" s="21"/>
      <c r="AD5" s="21"/>
    </row>
    <row r="6" spans="1:30" s="8" customFormat="1" x14ac:dyDescent="0.25">
      <c r="A6" s="8" t="s">
        <v>9</v>
      </c>
      <c r="B6" s="9" t="s">
        <v>11</v>
      </c>
      <c r="C6" s="14">
        <v>200</v>
      </c>
      <c r="D6" s="15">
        <v>1.6824912135756726E-2</v>
      </c>
      <c r="E6" s="15">
        <v>0</v>
      </c>
      <c r="F6" s="16">
        <v>-24.497</v>
      </c>
      <c r="G6" s="17">
        <v>0.36439538965250384</v>
      </c>
      <c r="I6" s="21">
        <f>C6*(LN(0.5)/LN(D6/$D$2))</f>
        <v>28.865478751195038</v>
      </c>
      <c r="J6" s="21">
        <f>STDEVA(I4:I6)/SQRT(COUNT(I4:I6))</f>
        <v>9.5878640267911024</v>
      </c>
      <c r="K6" s="21">
        <f>STDEVA(I4:I6,I9:I11)/SQRT(COUNT(I4:I6,I9:I11))</f>
        <v>7.8793635389467394</v>
      </c>
      <c r="L6" s="21">
        <f>STDEVA(I4:I6,I9:I11,I14:I16,I19:I21)/SQRT(COUNT(I4:I6,I9:I11,I14:I16,I19:I21))</f>
        <v>5.0023540317556696</v>
      </c>
      <c r="M6" s="21"/>
      <c r="N6" s="21"/>
      <c r="O6" s="21"/>
      <c r="P6" s="21"/>
      <c r="Q6" s="21">
        <f>D6/(0.5^(C6/$J$4))</f>
        <v>0.74744232842243719</v>
      </c>
      <c r="R6" s="21"/>
      <c r="S6" s="22"/>
      <c r="V6" s="8">
        <f>LN(2)/I6</f>
        <v>2.4013015219130872E-2</v>
      </c>
      <c r="W6" s="21"/>
      <c r="X6" s="21"/>
      <c r="Y6" s="8">
        <f t="shared" si="0"/>
        <v>28.865478751195042</v>
      </c>
      <c r="Z6" s="21"/>
      <c r="AA6" s="21"/>
      <c r="AB6" s="8">
        <f t="shared" si="1"/>
        <v>95.889044835968988</v>
      </c>
      <c r="AC6" s="21"/>
      <c r="AD6" s="21"/>
    </row>
    <row r="7" spans="1:30" x14ac:dyDescent="0.25">
      <c r="A7" t="s">
        <v>9</v>
      </c>
      <c r="B7" s="1" t="s">
        <v>12</v>
      </c>
      <c r="C7" s="4">
        <v>1</v>
      </c>
      <c r="D7" s="2">
        <v>2.2322353211505197</v>
      </c>
      <c r="E7" s="2">
        <v>0.05</v>
      </c>
      <c r="F7" s="6">
        <v>-30.616666666666664</v>
      </c>
      <c r="G7" s="6">
        <v>0.19168289786345877</v>
      </c>
      <c r="I7" s="23"/>
      <c r="J7" s="23"/>
      <c r="K7" s="23"/>
      <c r="L7" s="23"/>
      <c r="M7" s="23"/>
      <c r="N7" s="23"/>
      <c r="O7" s="23"/>
      <c r="P7" s="23"/>
      <c r="Q7" s="23">
        <f>D7/(0.5^(C7/$J$9))</f>
        <v>2.26083555189977</v>
      </c>
      <c r="R7" s="23"/>
      <c r="S7" s="23"/>
      <c r="W7" s="23"/>
      <c r="X7" s="23"/>
      <c r="Z7" s="23"/>
      <c r="AA7" s="23"/>
      <c r="AC7" s="23"/>
      <c r="AD7" s="23"/>
    </row>
    <row r="8" spans="1:30" x14ac:dyDescent="0.25">
      <c r="A8" t="s">
        <v>9</v>
      </c>
      <c r="B8" s="1" t="s">
        <v>12</v>
      </c>
      <c r="C8" s="4">
        <v>10</v>
      </c>
      <c r="D8" s="2">
        <v>3.0214390397981199</v>
      </c>
      <c r="E8" s="2">
        <v>7.0000000000000007E-2</v>
      </c>
      <c r="F8" s="6">
        <v>-31.751000000000001</v>
      </c>
      <c r="G8" s="6">
        <v>7.7382168488611902E-2</v>
      </c>
      <c r="I8" s="23">
        <f>C8*(LN(0.5)/LN(D8/$S$4))</f>
        <v>-55.793236448811108</v>
      </c>
      <c r="J8" s="23"/>
      <c r="K8" s="23"/>
      <c r="L8" s="23"/>
      <c r="M8" s="23"/>
      <c r="N8" s="23"/>
      <c r="O8" s="23"/>
      <c r="P8" s="23"/>
      <c r="Q8" s="23">
        <f t="shared" ref="Q8:Q11" si="2">D8/(0.5^(C8/$J$9))</f>
        <v>3.4316565616324746</v>
      </c>
      <c r="R8" s="23"/>
      <c r="S8" s="23"/>
      <c r="W8" s="23"/>
      <c r="X8" s="23"/>
      <c r="Z8" s="23"/>
      <c r="AA8" s="23"/>
      <c r="AC8" s="23"/>
      <c r="AD8" s="23"/>
    </row>
    <row r="9" spans="1:30" x14ac:dyDescent="0.25">
      <c r="A9" t="s">
        <v>9</v>
      </c>
      <c r="B9" s="1" t="s">
        <v>12</v>
      </c>
      <c r="C9" s="4">
        <v>50</v>
      </c>
      <c r="D9" s="2">
        <v>1.4303382576752601</v>
      </c>
      <c r="E9" s="2">
        <v>0.03</v>
      </c>
      <c r="F9" s="6">
        <v>-28.846499999999999</v>
      </c>
      <c r="G9" s="6">
        <v>0.15485638507985475</v>
      </c>
      <c r="I9" s="23">
        <f t="shared" ref="I9:I11" si="3">C9*(LN(0.5)/LN(D9/$D$7))</f>
        <v>77.865518497159471</v>
      </c>
      <c r="J9" s="23">
        <f>AVERAGE(I9:I11)</f>
        <v>54.445668141340157</v>
      </c>
      <c r="K9" s="23"/>
      <c r="L9" s="23"/>
      <c r="M9" s="23"/>
      <c r="N9" s="23"/>
      <c r="O9" s="23"/>
      <c r="P9" s="23"/>
      <c r="Q9" s="23">
        <f t="shared" si="2"/>
        <v>2.7032652393644199</v>
      </c>
      <c r="R9" s="23">
        <f>AVERAGE(Q7:Q11)</f>
        <v>2.2264581321413406</v>
      </c>
      <c r="S9" s="23"/>
      <c r="U9" s="27" t="str">
        <f>B9</f>
        <v>CB2040</v>
      </c>
      <c r="V9" s="8">
        <f>LN(2)/I9</f>
        <v>8.9018501891210203E-3</v>
      </c>
      <c r="W9" s="21">
        <f>AVERAGE(V9:V11)</f>
        <v>1.3802072360242557E-2</v>
      </c>
      <c r="X9" s="21">
        <f>STDEVA(V9:V11)/SQRT(COUNT(V9:V11))</f>
        <v>2.4861140233340853E-3</v>
      </c>
      <c r="Y9" s="8">
        <f>LN(2)/V9</f>
        <v>77.865518497159471</v>
      </c>
      <c r="Z9" s="21">
        <f>AVERAGE(Y9:Y11)</f>
        <v>54.445668141340157</v>
      </c>
      <c r="AA9" s="21">
        <f>STDEVA(Y9:Y11)/SQRT(COUNT(Y9:Y11))</f>
        <v>11.762277762945184</v>
      </c>
      <c r="AB9" s="8">
        <f>LN(10)/V9</f>
        <v>258.66365351868563</v>
      </c>
      <c r="AC9" s="21">
        <f>AVERAGE(AB9:AB11)</f>
        <v>180.8645946436317</v>
      </c>
      <c r="AD9" s="21">
        <f>STDEVA(AB9:AB11)/SQRT(COUNT(AB9:AB11))</f>
        <v>39.073440960596393</v>
      </c>
    </row>
    <row r="10" spans="1:30" x14ac:dyDescent="0.25">
      <c r="A10" t="s">
        <v>9</v>
      </c>
      <c r="B10" s="1" t="s">
        <v>12</v>
      </c>
      <c r="C10" s="4">
        <v>100</v>
      </c>
      <c r="D10" s="2">
        <v>0.40851265149191252</v>
      </c>
      <c r="E10" s="2">
        <v>0.01</v>
      </c>
      <c r="F10" s="6">
        <v>-27.14833333333333</v>
      </c>
      <c r="G10" s="6">
        <v>0.39128804394375932</v>
      </c>
      <c r="I10" s="23">
        <f t="shared" si="3"/>
        <v>40.815719135115593</v>
      </c>
      <c r="J10" s="21" t="s">
        <v>26</v>
      </c>
      <c r="K10" s="23"/>
      <c r="L10" s="23"/>
      <c r="M10" s="23"/>
      <c r="N10" s="23"/>
      <c r="O10" s="23"/>
      <c r="P10" s="23"/>
      <c r="Q10" s="23">
        <f t="shared" si="2"/>
        <v>1.4591680808589902</v>
      </c>
      <c r="R10" s="23"/>
      <c r="S10" s="23"/>
      <c r="V10" s="8">
        <f>LN(2)/I10</f>
        <v>1.6982358641418612E-2</v>
      </c>
      <c r="Y10" s="8">
        <f t="shared" ref="Y10:Y11" si="4">LN(2)/V10</f>
        <v>40.815719135115593</v>
      </c>
      <c r="AB10" s="8">
        <f t="shared" ref="AB10:AB11" si="5">LN(10)/V10</f>
        <v>135.58688410797222</v>
      </c>
    </row>
    <row r="11" spans="1:30" x14ac:dyDescent="0.25">
      <c r="A11" t="s">
        <v>9</v>
      </c>
      <c r="B11" s="1" t="s">
        <v>12</v>
      </c>
      <c r="C11" s="5">
        <v>200</v>
      </c>
      <c r="D11" s="3">
        <v>0.100118761720053</v>
      </c>
      <c r="E11" s="3">
        <v>0</v>
      </c>
      <c r="F11" s="7">
        <v>-25.677000000000003</v>
      </c>
      <c r="G11" s="7">
        <v>0.5704007363249094</v>
      </c>
      <c r="I11" s="23">
        <f t="shared" si="3"/>
        <v>44.655766791745407</v>
      </c>
      <c r="J11" s="21">
        <f>STDEVA(I9:I11)/SQRT(COUNT(I9:I11))</f>
        <v>11.762277762945184</v>
      </c>
      <c r="K11" s="23"/>
      <c r="L11" s="23"/>
      <c r="M11" s="23"/>
      <c r="N11" s="23"/>
      <c r="O11" s="23"/>
      <c r="P11" s="23"/>
      <c r="Q11" s="23">
        <f t="shared" si="2"/>
        <v>1.2773652269510472</v>
      </c>
      <c r="R11" s="23"/>
      <c r="S11" s="23"/>
      <c r="V11" s="8">
        <f>LN(2)/I11</f>
        <v>1.5522008250188039E-2</v>
      </c>
      <c r="Y11" s="8">
        <f t="shared" si="4"/>
        <v>44.655766791745407</v>
      </c>
      <c r="AB11" s="8">
        <f t="shared" si="5"/>
        <v>148.3432463042372</v>
      </c>
    </row>
    <row r="12" spans="1:30" s="8" customFormat="1" x14ac:dyDescent="0.25">
      <c r="A12" s="8" t="s">
        <v>9</v>
      </c>
      <c r="B12" s="9" t="s">
        <v>14</v>
      </c>
      <c r="C12" s="8">
        <v>1</v>
      </c>
      <c r="D12" s="8">
        <v>2.0266373477185704</v>
      </c>
      <c r="E12" s="8">
        <v>0.02</v>
      </c>
      <c r="F12" s="8">
        <v>-30.76</v>
      </c>
      <c r="G12" s="8">
        <v>8.6278618440490507E-2</v>
      </c>
      <c r="I12" s="20"/>
      <c r="J12" s="21"/>
      <c r="K12" s="21"/>
      <c r="L12" s="21"/>
      <c r="M12" s="21"/>
      <c r="N12" s="21"/>
      <c r="O12" s="21"/>
      <c r="P12" s="21"/>
      <c r="Q12" s="21">
        <f>D12/(0.5^(C12/$J$14))</f>
        <v>2.086797027107707</v>
      </c>
      <c r="R12" s="21"/>
      <c r="S12" s="21"/>
    </row>
    <row r="13" spans="1:30" s="8" customFormat="1" x14ac:dyDescent="0.25">
      <c r="A13" s="8" t="s">
        <v>9</v>
      </c>
      <c r="B13" s="9" t="s">
        <v>14</v>
      </c>
      <c r="C13" s="8">
        <v>10</v>
      </c>
      <c r="D13" s="8">
        <v>2.5487694915293302</v>
      </c>
      <c r="E13" s="8">
        <v>0.02</v>
      </c>
      <c r="F13" s="8">
        <v>-28.670333333333332</v>
      </c>
      <c r="G13" s="8">
        <v>0.15280815859545366</v>
      </c>
      <c r="I13" s="21">
        <f>C13*(LN(0.5)/LN(D13/$D$12))</f>
        <v>-30.237703004224784</v>
      </c>
      <c r="J13" s="21"/>
      <c r="K13" s="21"/>
      <c r="L13" s="21"/>
      <c r="M13" s="21"/>
      <c r="N13" s="21"/>
      <c r="O13" s="21"/>
      <c r="P13" s="21"/>
      <c r="Q13" s="21">
        <f t="shared" ref="Q13:Q16" si="6">D13/(0.5^(C13/$J$14))</f>
        <v>3.4148547516060459</v>
      </c>
      <c r="R13" s="21"/>
      <c r="S13" s="21"/>
    </row>
    <row r="14" spans="1:30" s="8" customFormat="1" x14ac:dyDescent="0.25">
      <c r="A14" s="8" t="s">
        <v>9</v>
      </c>
      <c r="B14" s="9" t="s">
        <v>14</v>
      </c>
      <c r="C14" s="8">
        <v>50</v>
      </c>
      <c r="D14" s="8">
        <v>0.14399646088481299</v>
      </c>
      <c r="E14" s="8">
        <v>0</v>
      </c>
      <c r="F14" s="8">
        <v>-27.070333333333334</v>
      </c>
      <c r="G14" s="8">
        <v>0.80328409254343647</v>
      </c>
      <c r="I14" s="21">
        <f t="shared" ref="I14:I16" si="7">C14*(LN(0.5)/LN(D14/$D$12))</f>
        <v>13.106219352490736</v>
      </c>
      <c r="J14" s="21">
        <f>AVERAGE(I14:I16)</f>
        <v>23.695373456018704</v>
      </c>
      <c r="K14" s="21">
        <f>AVERAGE(J14,J19)</f>
        <v>25.560517495525048</v>
      </c>
      <c r="L14" s="21"/>
      <c r="M14" s="21"/>
      <c r="N14" s="21"/>
      <c r="O14" s="21"/>
      <c r="P14" s="21"/>
      <c r="Q14" s="21">
        <f t="shared" si="6"/>
        <v>0.62167041227445841</v>
      </c>
      <c r="R14" s="21">
        <f>AVERAGE(Q12:Q16)</f>
        <v>2.9437977556265373</v>
      </c>
      <c r="S14" s="21"/>
      <c r="U14" s="27" t="str">
        <f>B14</f>
        <v>CB3020</v>
      </c>
      <c r="V14" s="8">
        <f>LN(2)/I14</f>
        <v>5.288688995032103E-2</v>
      </c>
      <c r="W14" s="8">
        <f>AVERAGE(V14:V16)</f>
        <v>3.3596727621365514E-2</v>
      </c>
      <c r="X14" s="8">
        <f>STDEVA(V14:V16)/SQRT(COUNT(V14:V16))</f>
        <v>9.6623387186703779E-3</v>
      </c>
      <c r="Y14" s="8">
        <f>LN(2)/V14</f>
        <v>13.106219352490736</v>
      </c>
      <c r="Z14" s="8">
        <f>AVERAGE(Y14:Y16)</f>
        <v>23.695373456018704</v>
      </c>
      <c r="AA14" s="8">
        <f>STDEVA(Y14:Y16)/SQRT(COUNT(Y14:Y16))</f>
        <v>5.3404744526307208</v>
      </c>
      <c r="AB14" s="8">
        <f>LN(10)/V14</f>
        <v>43.537918284795438</v>
      </c>
      <c r="AC14" s="8">
        <f>AVERAGE(AB14:AB16)</f>
        <v>78.714326802396798</v>
      </c>
      <c r="AD14" s="8">
        <f>STDEVA(AB14:AB16)/SQRT(COUNT(AB14:AB16))</f>
        <v>17.740672124222204</v>
      </c>
    </row>
    <row r="15" spans="1:30" s="8" customFormat="1" x14ac:dyDescent="0.25">
      <c r="A15" s="8" t="s">
        <v>9</v>
      </c>
      <c r="B15" s="9" t="s">
        <v>14</v>
      </c>
      <c r="C15" s="8">
        <v>100</v>
      </c>
      <c r="D15" s="8">
        <v>0.20416906459159123</v>
      </c>
      <c r="E15" s="8">
        <v>0</v>
      </c>
      <c r="F15" s="8">
        <v>-29.119999999999997</v>
      </c>
      <c r="G15" s="8">
        <v>0.88105504935843726</v>
      </c>
      <c r="I15" s="21">
        <f t="shared" si="7"/>
        <v>30.200059455938543</v>
      </c>
      <c r="J15" s="21"/>
      <c r="K15" s="21"/>
      <c r="L15" s="21"/>
      <c r="M15" s="21"/>
      <c r="N15" s="21"/>
      <c r="O15" s="21"/>
      <c r="P15" s="21"/>
      <c r="Q15" s="21">
        <f t="shared" si="6"/>
        <v>3.8054559467916595</v>
      </c>
      <c r="R15" s="21"/>
      <c r="S15" s="21"/>
      <c r="V15" s="8">
        <f>LN(2)/I15</f>
        <v>2.2951848209810222E-2</v>
      </c>
      <c r="W15"/>
      <c r="X15"/>
      <c r="Y15" s="8">
        <f t="shared" ref="Y15:Y16" si="8">LN(2)/V15</f>
        <v>30.200059455938543</v>
      </c>
      <c r="Z15"/>
      <c r="AA15"/>
      <c r="AB15" s="8">
        <f t="shared" ref="AB15:AB16" si="9">LN(10)/V15</f>
        <v>100.32242597395101</v>
      </c>
      <c r="AC15"/>
      <c r="AD15"/>
    </row>
    <row r="16" spans="1:30" s="8" customFormat="1" x14ac:dyDescent="0.25">
      <c r="A16" s="8" t="s">
        <v>9</v>
      </c>
      <c r="B16" s="9" t="s">
        <v>14</v>
      </c>
      <c r="C16" s="8">
        <v>200</v>
      </c>
      <c r="D16" s="8">
        <v>1.37886291629115E-2</v>
      </c>
      <c r="E16" s="8">
        <v>0</v>
      </c>
      <c r="F16" s="8">
        <v>-26.741666666666671</v>
      </c>
      <c r="G16" s="8">
        <v>1.0069629255009016</v>
      </c>
      <c r="I16" s="21">
        <f t="shared" si="7"/>
        <v>27.779841559626828</v>
      </c>
      <c r="J16" s="21"/>
      <c r="K16" s="21"/>
      <c r="L16" s="21"/>
      <c r="M16" s="21"/>
      <c r="N16" s="21"/>
      <c r="O16" s="21"/>
      <c r="P16" s="21"/>
      <c r="Q16" s="21">
        <f t="shared" si="6"/>
        <v>4.7902106403528162</v>
      </c>
      <c r="R16" s="21"/>
      <c r="S16" s="21"/>
      <c r="V16" s="8">
        <f>LN(2)/I16</f>
        <v>2.4951444703965275E-2</v>
      </c>
      <c r="W16"/>
      <c r="X16"/>
      <c r="Y16" s="8">
        <f t="shared" si="8"/>
        <v>27.779841559626828</v>
      </c>
      <c r="Z16"/>
      <c r="AA16"/>
      <c r="AB16" s="8">
        <f t="shared" si="9"/>
        <v>92.282636148443942</v>
      </c>
      <c r="AC16"/>
      <c r="AD16"/>
    </row>
    <row r="17" spans="1:30" x14ac:dyDescent="0.25">
      <c r="A17" t="s">
        <v>9</v>
      </c>
      <c r="B17" s="1" t="s">
        <v>15</v>
      </c>
      <c r="C17">
        <v>1</v>
      </c>
      <c r="D17">
        <v>2.6502291454794702</v>
      </c>
      <c r="E17">
        <v>0.06</v>
      </c>
      <c r="F17">
        <v>-30.577500000000001</v>
      </c>
      <c r="G17">
        <v>0.23829498525986634</v>
      </c>
      <c r="I17" s="23"/>
      <c r="J17" s="23"/>
      <c r="K17" s="23"/>
      <c r="L17" s="23"/>
      <c r="M17" s="23"/>
      <c r="N17" s="23"/>
      <c r="O17" s="23"/>
      <c r="P17" s="23"/>
      <c r="Q17" s="23">
        <f>D17/(0.5^(C17/$J$19))</f>
        <v>2.7180637725341663</v>
      </c>
      <c r="R17" s="23"/>
      <c r="S17" s="23"/>
    </row>
    <row r="18" spans="1:30" x14ac:dyDescent="0.25">
      <c r="A18" t="s">
        <v>9</v>
      </c>
      <c r="B18" s="1" t="s">
        <v>15</v>
      </c>
      <c r="C18">
        <v>10</v>
      </c>
      <c r="D18">
        <v>3.02929913250789</v>
      </c>
      <c r="E18">
        <v>7.0000000000000007E-2</v>
      </c>
      <c r="F18">
        <v>-29.940666666666669</v>
      </c>
      <c r="G18">
        <v>0.168612969054381</v>
      </c>
      <c r="I18" s="23">
        <f>C18*(LN(0.5)/LN(D18/$S$4))</f>
        <v>-54.650361584216384</v>
      </c>
      <c r="J18" s="23"/>
      <c r="K18" s="23"/>
      <c r="L18" s="23"/>
      <c r="M18" s="23"/>
      <c r="N18" s="23"/>
      <c r="O18" s="23"/>
      <c r="P18" s="23"/>
      <c r="Q18" s="23">
        <f t="shared" ref="Q18:Q21" si="10">D18/(0.5^(C18/$J$19))</f>
        <v>3.9003566814924606</v>
      </c>
      <c r="R18" s="23"/>
      <c r="S18" s="23"/>
    </row>
    <row r="19" spans="1:30" x14ac:dyDescent="0.25">
      <c r="A19" t="s">
        <v>9</v>
      </c>
      <c r="B19" s="1" t="s">
        <v>15</v>
      </c>
      <c r="C19">
        <v>50</v>
      </c>
      <c r="D19">
        <v>0.72981274203788593</v>
      </c>
      <c r="E19">
        <v>0.02</v>
      </c>
      <c r="F19">
        <v>-27.517333333333337</v>
      </c>
      <c r="G19">
        <v>0.55601918432130848</v>
      </c>
      <c r="I19" s="23">
        <f>C19*(LN(0.5)/LN(D19/$D$17))</f>
        <v>26.874223686609643</v>
      </c>
      <c r="J19" s="23">
        <f>AVERAGE(I19:I21)</f>
        <v>27.425661535031395</v>
      </c>
      <c r="K19" s="23"/>
      <c r="L19" s="23"/>
      <c r="M19" s="23"/>
      <c r="N19" s="23"/>
      <c r="O19" s="23"/>
      <c r="P19" s="23"/>
      <c r="Q19" s="23">
        <f t="shared" si="10"/>
        <v>2.5823925557993666</v>
      </c>
      <c r="R19" s="23">
        <f>AVERAGE(Q17:Q21)</f>
        <v>3.385908258831912</v>
      </c>
      <c r="S19" s="23"/>
      <c r="U19" s="27" t="str">
        <f>B19</f>
        <v>CB3040</v>
      </c>
      <c r="V19" s="8">
        <f>LN(2)/I19</f>
        <v>2.5792268035087947E-2</v>
      </c>
      <c r="W19" s="8">
        <f>AVERAGE(V19:V21)</f>
        <v>2.5912527093250537E-2</v>
      </c>
      <c r="X19" s="8">
        <f>STDEVA(V19:V21)/SQRT(COUNT(V19:V21))</f>
        <v>2.8693139774432341E-3</v>
      </c>
      <c r="Y19" s="8">
        <f>LN(2)/V19</f>
        <v>26.874223686609646</v>
      </c>
      <c r="Z19" s="8">
        <f>AVERAGE(Y19:Y21)</f>
        <v>27.425661535031395</v>
      </c>
      <c r="AA19" s="8">
        <f>STDEVA(Y19:Y21)/SQRT(COUNT(Y19:Y21))</f>
        <v>3.0720198154851519</v>
      </c>
      <c r="AB19" s="8">
        <f>LN(10)/V19</f>
        <v>89.274238692836022</v>
      </c>
      <c r="AC19" s="8">
        <f>AVERAGE(AB19:AB21)</f>
        <v>91.106075574092472</v>
      </c>
      <c r="AD19" s="8">
        <f>STDEVA(AB19:AB21)/SQRT(COUNT(AB19:AB21))</f>
        <v>10.205028933110802</v>
      </c>
    </row>
    <row r="20" spans="1:30" x14ac:dyDescent="0.25">
      <c r="A20" t="s">
        <v>9</v>
      </c>
      <c r="B20" s="1" t="s">
        <v>15</v>
      </c>
      <c r="C20">
        <v>100</v>
      </c>
      <c r="D20">
        <v>0.12009283897478748</v>
      </c>
      <c r="E20">
        <v>0</v>
      </c>
      <c r="F20">
        <v>-29.093666666666667</v>
      </c>
      <c r="G20">
        <v>0.59879573590109403</v>
      </c>
      <c r="I20" s="23">
        <f t="shared" ref="I20:I21" si="11">C20*(LN(0.5)/LN(D20/$D$17))</f>
        <v>22.401960258437647</v>
      </c>
      <c r="J20" s="23"/>
      <c r="K20" s="23"/>
      <c r="L20" s="23"/>
      <c r="M20" s="23"/>
      <c r="N20" s="23"/>
      <c r="O20" s="23"/>
      <c r="P20" s="23"/>
      <c r="Q20" s="23">
        <f t="shared" si="10"/>
        <v>1.5036222744116983</v>
      </c>
      <c r="R20" s="23"/>
      <c r="S20" s="23"/>
      <c r="V20" s="8">
        <f>LN(2)/I20</f>
        <v>3.0941362834481102E-2</v>
      </c>
      <c r="Y20" s="8">
        <f t="shared" ref="Y20:Y21" si="12">LN(2)/V20</f>
        <v>22.401960258437647</v>
      </c>
      <c r="AB20" s="8">
        <f t="shared" ref="AB20:AB21" si="13">LN(10)/V20</f>
        <v>74.41770116305419</v>
      </c>
    </row>
    <row r="21" spans="1:30" x14ac:dyDescent="0.25">
      <c r="A21" t="s">
        <v>9</v>
      </c>
      <c r="B21" s="1" t="s">
        <v>15</v>
      </c>
      <c r="C21">
        <v>200</v>
      </c>
      <c r="D21">
        <v>3.9710327928699503E-2</v>
      </c>
      <c r="E21">
        <v>0</v>
      </c>
      <c r="F21">
        <v>-28.224666666666664</v>
      </c>
      <c r="G21">
        <v>0.64216612596222578</v>
      </c>
      <c r="I21" s="23">
        <f t="shared" si="11"/>
        <v>33.000800660046899</v>
      </c>
      <c r="J21" s="23"/>
      <c r="K21" s="23"/>
      <c r="L21" s="23"/>
      <c r="M21" s="23"/>
      <c r="N21" s="23"/>
      <c r="O21" s="23"/>
      <c r="P21" s="23"/>
      <c r="Q21" s="23">
        <f t="shared" si="10"/>
        <v>6.2251060099218689</v>
      </c>
      <c r="R21" s="23"/>
      <c r="S21" s="23"/>
      <c r="V21" s="8">
        <f>LN(2)/I21</f>
        <v>2.1003950410182569E-2</v>
      </c>
      <c r="Y21" s="8">
        <f t="shared" si="12"/>
        <v>33.000800660046899</v>
      </c>
      <c r="AB21" s="8">
        <f t="shared" si="13"/>
        <v>109.62628686638722</v>
      </c>
    </row>
    <row r="22" spans="1:30" s="8" customFormat="1" x14ac:dyDescent="0.25">
      <c r="A22" s="8" t="s">
        <v>10</v>
      </c>
      <c r="B22" s="9" t="s">
        <v>0</v>
      </c>
      <c r="C22" s="8">
        <v>1</v>
      </c>
      <c r="D22" s="8">
        <v>2.3489446736192701</v>
      </c>
      <c r="E22" s="8">
        <v>0.02</v>
      </c>
      <c r="F22" s="8">
        <v>-29.751000000000001</v>
      </c>
      <c r="G22" s="8">
        <v>0.65794528647905082</v>
      </c>
      <c r="I22" s="20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1:30" s="8" customFormat="1" x14ac:dyDescent="0.25">
      <c r="A23" s="8" t="s">
        <v>10</v>
      </c>
      <c r="B23" s="9" t="s">
        <v>0</v>
      </c>
      <c r="C23" s="8">
        <v>10</v>
      </c>
      <c r="D23" s="8">
        <v>2.3543486134029052</v>
      </c>
      <c r="E23" s="8">
        <v>0.02</v>
      </c>
      <c r="F23" s="8">
        <v>-28.277666666666665</v>
      </c>
      <c r="G23" s="8">
        <v>0.7019012276191956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spans="1:30" s="8" customFormat="1" x14ac:dyDescent="0.25">
      <c r="A24" s="8" t="s">
        <v>10</v>
      </c>
      <c r="B24" s="9" t="s">
        <v>0</v>
      </c>
      <c r="C24" s="8">
        <v>50</v>
      </c>
      <c r="D24" s="8">
        <v>2.2273916925454302</v>
      </c>
      <c r="E24" s="8">
        <v>0.03</v>
      </c>
      <c r="F24" s="8">
        <v>-30.363333333333333</v>
      </c>
      <c r="G24" s="8">
        <v>0.41223456106121575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1:30" s="8" customFormat="1" x14ac:dyDescent="0.25">
      <c r="A25" s="8" t="s">
        <v>10</v>
      </c>
      <c r="B25" s="9" t="s">
        <v>0</v>
      </c>
      <c r="C25" s="8">
        <v>100</v>
      </c>
      <c r="D25" s="8">
        <v>1.1509750287053924</v>
      </c>
      <c r="E25" s="8">
        <v>0.01</v>
      </c>
      <c r="F25" s="8">
        <v>-28.7105</v>
      </c>
      <c r="G25" s="8">
        <v>0.12232947314527401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  <row r="26" spans="1:30" s="8" customFormat="1" x14ac:dyDescent="0.25">
      <c r="A26" s="8" t="s">
        <v>10</v>
      </c>
      <c r="B26" s="9" t="s">
        <v>0</v>
      </c>
      <c r="C26" s="8">
        <v>200</v>
      </c>
      <c r="D26" s="8">
        <v>0.84895684167819518</v>
      </c>
      <c r="E26" s="8">
        <v>0.01</v>
      </c>
      <c r="F26" s="8">
        <v>-29.350333333333335</v>
      </c>
      <c r="G26" s="8">
        <v>0.14318286675902619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0" x14ac:dyDescent="0.25">
      <c r="A27" t="s">
        <v>10</v>
      </c>
      <c r="B27" s="1" t="s">
        <v>7</v>
      </c>
      <c r="C27">
        <v>1</v>
      </c>
      <c r="D27">
        <v>3.2061945703229902</v>
      </c>
      <c r="E27">
        <v>7.0000000000000007E-2</v>
      </c>
      <c r="F27">
        <v>-30.198</v>
      </c>
      <c r="G27">
        <v>7.0710678118640685E-3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30" x14ac:dyDescent="0.25">
      <c r="A28" t="s">
        <v>10</v>
      </c>
      <c r="B28" s="1" t="s">
        <v>7</v>
      </c>
      <c r="C28">
        <v>10</v>
      </c>
      <c r="D28">
        <v>3.6125980030892597</v>
      </c>
      <c r="E28">
        <v>7.0000000000000007E-2</v>
      </c>
      <c r="F28">
        <v>-30.499499999999998</v>
      </c>
      <c r="G28">
        <v>0.64417427766094326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30" x14ac:dyDescent="0.25">
      <c r="A29" t="s">
        <v>10</v>
      </c>
      <c r="B29" s="1" t="s">
        <v>7</v>
      </c>
      <c r="C29">
        <v>50</v>
      </c>
      <c r="D29">
        <v>2.0918641444371198</v>
      </c>
      <c r="E29">
        <v>0.05</v>
      </c>
      <c r="F29">
        <v>-30.419333333333338</v>
      </c>
      <c r="G29">
        <v>0.6979615557703257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30" x14ac:dyDescent="0.25">
      <c r="A30" t="s">
        <v>10</v>
      </c>
      <c r="B30" s="1" t="s">
        <v>7</v>
      </c>
      <c r="C30">
        <v>100</v>
      </c>
      <c r="D30">
        <v>1.4997161906877374</v>
      </c>
      <c r="E30">
        <v>0.03</v>
      </c>
      <c r="F30">
        <v>-29.651</v>
      </c>
      <c r="G30">
        <v>0.67599408281434159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</row>
    <row r="31" spans="1:30" x14ac:dyDescent="0.25">
      <c r="A31" t="s">
        <v>10</v>
      </c>
      <c r="B31" s="1" t="s">
        <v>7</v>
      </c>
      <c r="C31">
        <v>200</v>
      </c>
      <c r="D31">
        <v>1.2036918803687748</v>
      </c>
      <c r="E31">
        <v>0.04</v>
      </c>
      <c r="F31">
        <v>-30.018000000000001</v>
      </c>
      <c r="G31">
        <v>0.85842763236046771</v>
      </c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</row>
    <row r="32" spans="1:30" s="8" customFormat="1" x14ac:dyDescent="0.25">
      <c r="A32" s="8" t="s">
        <v>10</v>
      </c>
      <c r="B32" s="9" t="s">
        <v>6</v>
      </c>
      <c r="C32" s="8">
        <v>1</v>
      </c>
      <c r="D32" s="8">
        <v>2.3775326488924002</v>
      </c>
      <c r="E32" s="8">
        <v>0.02</v>
      </c>
      <c r="F32" s="8">
        <v>-30.792999999999996</v>
      </c>
      <c r="G32" s="8">
        <v>0.18405705637111477</v>
      </c>
      <c r="I32" s="21"/>
      <c r="J32" s="21"/>
      <c r="K32" s="21"/>
      <c r="L32" s="21"/>
      <c r="M32" s="21"/>
      <c r="N32" s="21"/>
      <c r="O32" s="21"/>
      <c r="P32" s="21"/>
      <c r="Q32" s="21">
        <f>D32/(0.5^(C32/$J$34))</f>
        <v>2.3950741727416713</v>
      </c>
      <c r="R32" s="21"/>
      <c r="S32" s="21"/>
    </row>
    <row r="33" spans="1:19" s="8" customFormat="1" x14ac:dyDescent="0.25">
      <c r="A33" s="8" t="s">
        <v>10</v>
      </c>
      <c r="B33" s="9" t="s">
        <v>6</v>
      </c>
      <c r="C33" s="8">
        <v>10</v>
      </c>
      <c r="D33" s="8">
        <v>3.0117667932699299</v>
      </c>
      <c r="E33" s="8">
        <v>0.08</v>
      </c>
      <c r="F33" s="8">
        <v>-30.846999999999998</v>
      </c>
      <c r="G33" s="8">
        <v>0.47723893386856009</v>
      </c>
      <c r="I33" s="21">
        <f>C33*(LN(0.5)/LN(D33/$D$32))</f>
        <v>-29.313056344193026</v>
      </c>
      <c r="J33" s="21"/>
      <c r="K33" s="21"/>
      <c r="L33" s="21"/>
      <c r="M33" s="21"/>
      <c r="N33" s="21"/>
      <c r="O33" s="21"/>
      <c r="P33" s="21"/>
      <c r="Q33" s="21">
        <f t="shared" ref="Q33:Q36" si="14">D33/(0.5^(C33/$J$34))</f>
        <v>3.2415007120362618</v>
      </c>
      <c r="R33" s="21"/>
      <c r="S33" s="21"/>
    </row>
    <row r="34" spans="1:19" s="8" customFormat="1" x14ac:dyDescent="0.25">
      <c r="A34" s="8" t="s">
        <v>10</v>
      </c>
      <c r="B34" s="9" t="s">
        <v>6</v>
      </c>
      <c r="C34" s="8">
        <v>50</v>
      </c>
      <c r="D34" s="8">
        <v>1.7833848075135399</v>
      </c>
      <c r="E34" s="8">
        <v>0.02</v>
      </c>
      <c r="F34" s="8">
        <v>-30.257333333333332</v>
      </c>
      <c r="G34" s="8">
        <v>0.20057251390291089</v>
      </c>
      <c r="I34" s="21">
        <f>C34*(LN(0.5)/LN(D34/$D$32))</f>
        <v>120.52632772118473</v>
      </c>
      <c r="J34" s="21">
        <f>AVERAGE(I34:I36)</f>
        <v>94.293520170906774</v>
      </c>
      <c r="K34" s="21"/>
      <c r="L34" s="21"/>
      <c r="M34" s="21"/>
      <c r="N34" s="21"/>
      <c r="O34" s="21"/>
      <c r="P34" s="21"/>
      <c r="Q34" s="21">
        <f t="shared" si="14"/>
        <v>2.575543956353314</v>
      </c>
      <c r="R34" s="21">
        <f>AVERAGE(Q32:Q36)</f>
        <v>2.4803976677746356</v>
      </c>
      <c r="S34" s="21"/>
    </row>
    <row r="35" spans="1:19" s="8" customFormat="1" x14ac:dyDescent="0.25">
      <c r="A35" s="8" t="s">
        <v>10</v>
      </c>
      <c r="B35" s="9" t="s">
        <v>6</v>
      </c>
      <c r="C35" s="8">
        <v>100</v>
      </c>
      <c r="D35" s="8">
        <v>0.82956227174319497</v>
      </c>
      <c r="E35" s="8">
        <v>0.01</v>
      </c>
      <c r="F35" s="8">
        <v>-29.583666666666669</v>
      </c>
      <c r="G35" s="8">
        <v>0.53794547431252959</v>
      </c>
      <c r="I35" s="21">
        <f t="shared" ref="I35:I36" si="15">C35*(LN(0.5)/LN(D35/$D$32))</f>
        <v>65.830922682970197</v>
      </c>
      <c r="J35" s="21"/>
      <c r="K35" s="21"/>
      <c r="L35" s="21"/>
      <c r="M35" s="21"/>
      <c r="N35" s="21"/>
      <c r="O35" s="21"/>
      <c r="P35" s="21"/>
      <c r="Q35" s="21">
        <f t="shared" si="14"/>
        <v>1.7302019599240404</v>
      </c>
      <c r="R35" s="21"/>
      <c r="S35" s="21"/>
    </row>
    <row r="36" spans="1:19" s="8" customFormat="1" x14ac:dyDescent="0.25">
      <c r="A36" s="8" t="s">
        <v>10</v>
      </c>
      <c r="B36" s="9" t="s">
        <v>6</v>
      </c>
      <c r="C36" s="8">
        <v>200</v>
      </c>
      <c r="D36" s="8">
        <v>0.56543253559789741</v>
      </c>
      <c r="E36" s="8">
        <v>0.01</v>
      </c>
      <c r="F36" s="8">
        <v>-29.234000000000002</v>
      </c>
      <c r="G36" s="8">
        <v>0.81034437123978154</v>
      </c>
      <c r="I36" s="21">
        <f t="shared" si="15"/>
        <v>96.523310108565425</v>
      </c>
      <c r="J36" s="21"/>
      <c r="K36" s="21"/>
      <c r="L36" s="21"/>
      <c r="M36" s="21"/>
      <c r="N36" s="21"/>
      <c r="O36" s="21"/>
      <c r="P36" s="21"/>
      <c r="Q36" s="21">
        <f t="shared" si="14"/>
        <v>2.459667537817892</v>
      </c>
      <c r="R36" s="21"/>
      <c r="S36" s="21"/>
    </row>
    <row r="37" spans="1:19" x14ac:dyDescent="0.25">
      <c r="A37" t="s">
        <v>10</v>
      </c>
      <c r="B37" s="1" t="s">
        <v>13</v>
      </c>
      <c r="C37">
        <v>1</v>
      </c>
      <c r="D37">
        <v>3.1031146117130599</v>
      </c>
      <c r="E37">
        <v>7.0000000000000007E-2</v>
      </c>
      <c r="F37">
        <v>-30.520666666666667</v>
      </c>
      <c r="G37">
        <v>0.34976754185220438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</row>
    <row r="38" spans="1:19" x14ac:dyDescent="0.25">
      <c r="A38" t="s">
        <v>10</v>
      </c>
      <c r="B38" s="1" t="s">
        <v>13</v>
      </c>
      <c r="C38">
        <v>10</v>
      </c>
      <c r="D38">
        <v>3.4955791735943054</v>
      </c>
      <c r="E38">
        <v>0.08</v>
      </c>
      <c r="F38">
        <v>-29.445000000000004</v>
      </c>
      <c r="G38">
        <v>0.82680045960316206</v>
      </c>
    </row>
    <row r="39" spans="1:19" x14ac:dyDescent="0.25">
      <c r="A39" t="s">
        <v>10</v>
      </c>
      <c r="B39" s="1" t="s">
        <v>13</v>
      </c>
      <c r="C39">
        <v>50</v>
      </c>
      <c r="D39">
        <v>2.1742798171895998</v>
      </c>
      <c r="E39">
        <v>0.05</v>
      </c>
      <c r="F39">
        <v>-29.991666666666664</v>
      </c>
      <c r="G39">
        <v>0.2045099834563916</v>
      </c>
    </row>
    <row r="40" spans="1:19" x14ac:dyDescent="0.25">
      <c r="A40" t="s">
        <v>10</v>
      </c>
      <c r="B40" s="1" t="s">
        <v>13</v>
      </c>
      <c r="C40">
        <v>100</v>
      </c>
      <c r="D40">
        <v>1.9073097246728525</v>
      </c>
      <c r="E40">
        <v>0.04</v>
      </c>
      <c r="F40">
        <v>-30.878333333333334</v>
      </c>
      <c r="G40">
        <v>0.79404302990035269</v>
      </c>
    </row>
    <row r="41" spans="1:19" x14ac:dyDescent="0.25">
      <c r="A41" t="s">
        <v>10</v>
      </c>
      <c r="B41" s="1" t="s">
        <v>13</v>
      </c>
      <c r="C41">
        <v>200</v>
      </c>
      <c r="D41">
        <v>1.5467699379280424</v>
      </c>
      <c r="E41">
        <v>0.05</v>
      </c>
      <c r="F41">
        <v>-30.898</v>
      </c>
      <c r="G41">
        <v>5.2325901807803152E-2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F18" sqref="F18:F19"/>
    </sheetView>
  </sheetViews>
  <sheetFormatPr baseColWidth="10" defaultRowHeight="15.75" x14ac:dyDescent="0.25"/>
  <cols>
    <col min="1" max="2" width="11" style="28"/>
    <col min="3" max="3" width="7.875" style="28" customWidth="1"/>
    <col min="4" max="4" width="5" style="28" customWidth="1"/>
    <col min="5" max="5" width="6.875" style="28" bestFit="1" customWidth="1"/>
    <col min="6" max="6" width="11.875" style="28" bestFit="1" customWidth="1"/>
    <col min="7" max="7" width="11.375" style="28" bestFit="1" customWidth="1"/>
    <col min="8" max="8" width="12.375" style="28" bestFit="1" customWidth="1"/>
    <col min="9" max="9" width="11" style="28"/>
    <col min="10" max="10" width="3.25" style="28" customWidth="1"/>
    <col min="11" max="12" width="11" style="28"/>
    <col min="13" max="13" width="5" style="28" customWidth="1"/>
    <col min="14" max="14" width="7.125" style="28" customWidth="1"/>
    <col min="15" max="16384" width="11" style="28"/>
  </cols>
  <sheetData>
    <row r="1" spans="1:18" x14ac:dyDescent="0.25">
      <c r="B1" s="28" t="s">
        <v>9</v>
      </c>
      <c r="K1" s="28" t="s">
        <v>10</v>
      </c>
    </row>
    <row r="2" spans="1:18" x14ac:dyDescent="0.25">
      <c r="B2" s="28" t="s">
        <v>27</v>
      </c>
      <c r="C2" s="28" t="s">
        <v>28</v>
      </c>
      <c r="D2" s="28" t="s">
        <v>30</v>
      </c>
      <c r="E2" s="28" t="s">
        <v>31</v>
      </c>
      <c r="F2" s="28" t="s">
        <v>29</v>
      </c>
      <c r="G2" s="28" t="s">
        <v>23</v>
      </c>
      <c r="H2" s="28" t="s">
        <v>25</v>
      </c>
      <c r="I2" s="28" t="s">
        <v>24</v>
      </c>
      <c r="K2" s="28" t="s">
        <v>27</v>
      </c>
      <c r="L2" s="28" t="s">
        <v>28</v>
      </c>
      <c r="M2" s="28" t="s">
        <v>30</v>
      </c>
      <c r="N2" s="28" t="s">
        <v>31</v>
      </c>
      <c r="O2" s="28" t="s">
        <v>29</v>
      </c>
      <c r="P2" s="28" t="s">
        <v>23</v>
      </c>
      <c r="Q2" s="28" t="s">
        <v>25</v>
      </c>
      <c r="R2" s="28" t="s">
        <v>24</v>
      </c>
    </row>
    <row r="3" spans="1:18" ht="31.5" x14ac:dyDescent="0.25">
      <c r="A3" s="29">
        <v>0.2</v>
      </c>
      <c r="B3" s="18" t="s">
        <v>33</v>
      </c>
      <c r="C3" s="18">
        <v>-1.369</v>
      </c>
      <c r="D3" s="28">
        <v>0.85</v>
      </c>
      <c r="E3" s="28" t="s">
        <v>37</v>
      </c>
      <c r="F3" s="28">
        <f>1/(1+1*(15/1)*C3/1000)</f>
        <v>1.0209655270989775</v>
      </c>
      <c r="G3" s="36">
        <f>Sheet1!Z4</f>
        <v>36.541083909863936</v>
      </c>
      <c r="H3" s="36">
        <f>Sheet1!AC4</f>
        <v>121.38685325781357</v>
      </c>
      <c r="I3" s="35">
        <f>Sheet1!W4</f>
        <v>2.1343069623489291E-2</v>
      </c>
      <c r="K3" s="18" t="s">
        <v>40</v>
      </c>
      <c r="L3" s="28" t="s">
        <v>38</v>
      </c>
      <c r="M3" s="28">
        <v>0.04</v>
      </c>
      <c r="N3" s="28">
        <v>0.76</v>
      </c>
    </row>
    <row r="4" spans="1:18" x14ac:dyDescent="0.25">
      <c r="A4" s="29"/>
      <c r="B4" s="18"/>
      <c r="C4" s="30" t="s">
        <v>41</v>
      </c>
      <c r="D4" s="31"/>
      <c r="E4" s="31"/>
      <c r="F4" s="28">
        <f>F3-(1/(1+1*(15/1)*(C3+1.07)/1000))</f>
        <v>1.6460321250748144E-2</v>
      </c>
      <c r="G4" s="33">
        <f>Sheet1!AA4</f>
        <v>9.5878640267911113</v>
      </c>
      <c r="H4" s="33">
        <f>Sheet1!AD4</f>
        <v>31.850194880557254</v>
      </c>
      <c r="I4" s="32">
        <f>Sheet1!X4</f>
        <v>4.5537461678937172E-3</v>
      </c>
      <c r="K4" s="18"/>
    </row>
    <row r="5" spans="1:18" ht="31.5" x14ac:dyDescent="0.25">
      <c r="A5" s="29">
        <v>0.4</v>
      </c>
      <c r="B5" s="18" t="s">
        <v>32</v>
      </c>
      <c r="C5" s="18">
        <v>-1.7430000000000001</v>
      </c>
      <c r="D5" s="28">
        <v>0.93</v>
      </c>
      <c r="E5" s="28" t="s">
        <v>36</v>
      </c>
      <c r="F5" s="28">
        <f>1/(1+1*(15/1)*C5/1000)</f>
        <v>1.0268469125280457</v>
      </c>
      <c r="G5" s="36">
        <f>Sheet1!Z9</f>
        <v>54.445668141340157</v>
      </c>
      <c r="H5" s="36">
        <f>Sheet1!AC9</f>
        <v>180.8645946436317</v>
      </c>
      <c r="I5" s="35">
        <f>Sheet1!W9</f>
        <v>1.3802072360242557E-2</v>
      </c>
      <c r="K5" s="18" t="s">
        <v>39</v>
      </c>
      <c r="L5" s="28" t="s">
        <v>38</v>
      </c>
      <c r="M5" s="28">
        <v>0.48</v>
      </c>
      <c r="N5" s="28">
        <v>0.19</v>
      </c>
    </row>
    <row r="6" spans="1:18" x14ac:dyDescent="0.25">
      <c r="A6" s="29"/>
      <c r="B6" s="18"/>
      <c r="C6" s="30" t="s">
        <v>42</v>
      </c>
      <c r="D6" s="31"/>
      <c r="E6" s="31"/>
      <c r="F6" s="28">
        <f>F5-(1/(1+1*(15/1)*(C5+0.89)/1000))</f>
        <v>1.3886078658687184E-2</v>
      </c>
      <c r="G6" s="33">
        <f>Sheet1!AA9</f>
        <v>11.762277762945184</v>
      </c>
      <c r="H6" s="33">
        <f>Sheet1!AD9</f>
        <v>39.073440960596393</v>
      </c>
      <c r="I6" s="32">
        <f>Sheet1!X9</f>
        <v>2.4861140233340853E-3</v>
      </c>
      <c r="K6" s="18"/>
    </row>
    <row r="7" spans="1:18" x14ac:dyDescent="0.25">
      <c r="A7" s="28" t="s">
        <v>34</v>
      </c>
      <c r="C7" s="18">
        <v>-1.476</v>
      </c>
      <c r="D7" s="18">
        <v>0.87</v>
      </c>
      <c r="E7" s="28" t="s">
        <v>35</v>
      </c>
      <c r="F7" s="28">
        <f>1/(1+1*(15/1)*C7/1000)</f>
        <v>1.0226412778925409</v>
      </c>
      <c r="G7" s="36">
        <f>Sheet1!Z2</f>
        <v>39.444835982212993</v>
      </c>
      <c r="H7" s="36">
        <f>Sheet1!AC2</f>
        <v>131.0329088475373</v>
      </c>
      <c r="I7" s="35">
        <f>Sheet1!W2</f>
        <v>1.7572570991865925E-2</v>
      </c>
      <c r="L7" s="28" t="s">
        <v>38</v>
      </c>
      <c r="M7" s="28">
        <v>0.17</v>
      </c>
      <c r="N7" s="28">
        <v>0.24</v>
      </c>
    </row>
    <row r="8" spans="1:18" x14ac:dyDescent="0.25">
      <c r="C8" s="31" t="s">
        <v>43</v>
      </c>
      <c r="F8" s="28">
        <f>F7-(1/(1+1*(15/1)*(C7+0.47)/1000))</f>
        <v>7.3200810319140608E-3</v>
      </c>
      <c r="G8" s="33">
        <f>Sheet1!AA2</f>
        <v>7.8793635389467394</v>
      </c>
      <c r="H8" s="33">
        <f>Sheet1!AD2</f>
        <v>26.174679109858289</v>
      </c>
      <c r="I8" s="32">
        <f>Sheet1!X2</f>
        <v>2.868240820771464E-3</v>
      </c>
    </row>
    <row r="9" spans="1:18" x14ac:dyDescent="0.25">
      <c r="G9" s="33"/>
      <c r="H9" s="33"/>
      <c r="I9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TableLabEnrich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alvarez</cp:lastModifiedBy>
  <dcterms:created xsi:type="dcterms:W3CDTF">2017-09-24T10:56:13Z</dcterms:created>
  <dcterms:modified xsi:type="dcterms:W3CDTF">2018-02-06T12:49:54Z</dcterms:modified>
</cp:coreProperties>
</file>