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01_AlteckData2016/"/>
    </mc:Choice>
  </mc:AlternateContent>
  <bookViews>
    <workbookView xWindow="440" yWindow="580" windowWidth="22120" windowHeight="16320"/>
  </bookViews>
  <sheets>
    <sheet name="Isotopes" sheetId="3" r:id="rId1"/>
    <sheet name="Standards RT" sheetId="2" r:id="rId2"/>
    <sheet name="Removed_reruns" sheetId="5" r:id="rId3"/>
    <sheet name="Redo Selection" sheetId="6" r:id="rId4"/>
    <sheet name="Not considered" sheetId="7" r:id="rId5"/>
  </sheets>
  <definedNames>
    <definedName name="_xlnm._FilterDatabase" localSheetId="0" hidden="1">Isotopes!$A$1:$AT$495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8" i="3" l="1"/>
  <c r="J187" i="3"/>
  <c r="J189" i="3"/>
  <c r="L187" i="3"/>
  <c r="J85" i="3"/>
  <c r="J86" i="3"/>
  <c r="L85" i="3"/>
  <c r="J79" i="3"/>
  <c r="J80" i="3"/>
  <c r="J81" i="3"/>
  <c r="J82" i="3"/>
  <c r="L79" i="3"/>
  <c r="J62" i="3"/>
  <c r="J63" i="3"/>
  <c r="J64" i="3"/>
  <c r="L59" i="3"/>
  <c r="L56" i="3"/>
  <c r="J44" i="3"/>
  <c r="J45" i="3"/>
  <c r="L44" i="3"/>
  <c r="M97" i="3"/>
  <c r="N97" i="3"/>
  <c r="P97" i="3"/>
  <c r="J191" i="3"/>
  <c r="K191" i="3"/>
  <c r="J192" i="3"/>
  <c r="K192" i="3"/>
  <c r="J190" i="3"/>
  <c r="K190" i="3"/>
  <c r="L190" i="3"/>
  <c r="M214" i="3"/>
  <c r="M215" i="3"/>
  <c r="L213" i="3"/>
  <c r="M43" i="3"/>
  <c r="J31" i="3"/>
  <c r="J32" i="3"/>
  <c r="J33" i="3"/>
  <c r="L31" i="3"/>
  <c r="J142" i="3"/>
  <c r="J144" i="3"/>
  <c r="L140" i="3"/>
  <c r="M143" i="3"/>
  <c r="J137" i="3"/>
  <c r="L135" i="3"/>
  <c r="M139" i="3"/>
  <c r="M138" i="3"/>
  <c r="J133" i="3"/>
  <c r="L132" i="3"/>
  <c r="M134" i="3"/>
  <c r="M132" i="3"/>
  <c r="J117" i="3"/>
  <c r="J118" i="3"/>
  <c r="J119" i="3"/>
  <c r="J120" i="3"/>
  <c r="J116" i="3"/>
  <c r="L116" i="3"/>
  <c r="J125" i="3"/>
  <c r="J126" i="3"/>
  <c r="J124" i="3"/>
  <c r="L127" i="3"/>
  <c r="L107" i="3"/>
  <c r="M108" i="3"/>
  <c r="M109" i="3"/>
  <c r="M107" i="3"/>
  <c r="N107" i="3"/>
  <c r="J102" i="3"/>
  <c r="J103" i="3"/>
  <c r="J105" i="3"/>
  <c r="J106" i="3"/>
  <c r="L102" i="3"/>
  <c r="J99" i="3"/>
  <c r="J100" i="3"/>
  <c r="L99" i="3"/>
  <c r="J475" i="3"/>
  <c r="J476" i="3"/>
  <c r="J477" i="3"/>
  <c r="L475" i="3"/>
  <c r="K477" i="3"/>
  <c r="K476" i="3"/>
  <c r="K475" i="3"/>
  <c r="P475" i="3"/>
  <c r="J149" i="3"/>
  <c r="J150" i="3"/>
  <c r="L151" i="3"/>
  <c r="J203" i="3"/>
  <c r="J204" i="3"/>
  <c r="J205" i="3"/>
  <c r="L203" i="3"/>
  <c r="J200" i="3"/>
  <c r="J201" i="3"/>
  <c r="J202" i="3"/>
  <c r="L200" i="3"/>
  <c r="J196" i="3"/>
  <c r="J197" i="3"/>
  <c r="J198" i="3"/>
  <c r="L196" i="3"/>
  <c r="J193" i="3"/>
  <c r="J195" i="3"/>
  <c r="J194" i="3"/>
  <c r="L193" i="3"/>
  <c r="K203" i="3"/>
  <c r="J223" i="3"/>
  <c r="J224" i="3"/>
  <c r="J225" i="3"/>
  <c r="L223" i="3"/>
  <c r="L249" i="3"/>
  <c r="M246" i="3"/>
  <c r="M247" i="3"/>
  <c r="M248" i="3"/>
  <c r="J238" i="3"/>
  <c r="J239" i="3"/>
  <c r="J240" i="3"/>
  <c r="L238" i="3"/>
  <c r="L209" i="3"/>
  <c r="J212" i="3"/>
  <c r="J180" i="3"/>
  <c r="L177" i="3"/>
  <c r="J176" i="3"/>
  <c r="L167" i="3"/>
  <c r="K166" i="3"/>
  <c r="J154" i="3"/>
  <c r="J155" i="3"/>
  <c r="L154" i="3"/>
  <c r="L161" i="3"/>
  <c r="L146" i="3"/>
  <c r="L113" i="3"/>
  <c r="M111" i="3"/>
  <c r="M112" i="3"/>
  <c r="M110" i="3"/>
  <c r="L110" i="3"/>
  <c r="P456" i="3"/>
  <c r="N456" i="3"/>
  <c r="M456" i="3"/>
  <c r="J457" i="3"/>
  <c r="J458" i="3"/>
  <c r="K458" i="3"/>
  <c r="J459" i="3"/>
  <c r="K459" i="3"/>
  <c r="J453" i="3"/>
  <c r="J454" i="3"/>
  <c r="K454" i="3"/>
  <c r="J455" i="3"/>
  <c r="N455" i="3"/>
  <c r="P455" i="3"/>
  <c r="J451" i="3"/>
  <c r="N451" i="3"/>
  <c r="J452" i="3"/>
  <c r="N452" i="3"/>
  <c r="J450" i="3"/>
  <c r="N450" i="3"/>
  <c r="M446" i="3"/>
  <c r="N446" i="3"/>
  <c r="M448" i="3"/>
  <c r="M445" i="3"/>
  <c r="N445" i="3"/>
  <c r="J444" i="3"/>
  <c r="K444" i="3"/>
  <c r="J443" i="3"/>
  <c r="K443" i="3"/>
  <c r="Q443" i="3"/>
  <c r="P445" i="3"/>
  <c r="M425" i="3"/>
  <c r="N425" i="3"/>
  <c r="P425" i="3"/>
  <c r="J424" i="3"/>
  <c r="K424" i="3"/>
  <c r="P424" i="3"/>
  <c r="P423" i="3"/>
  <c r="J423" i="3"/>
  <c r="K423" i="3"/>
  <c r="M250" i="3"/>
  <c r="N250" i="3"/>
  <c r="K119" i="3"/>
  <c r="P119" i="3"/>
  <c r="K118" i="3"/>
  <c r="P118" i="3"/>
  <c r="T118" i="3"/>
  <c r="U118" i="3"/>
  <c r="V118" i="3"/>
  <c r="K102" i="3"/>
  <c r="M96" i="3"/>
  <c r="N96" i="3"/>
  <c r="K98" i="3"/>
  <c r="K64" i="3"/>
  <c r="K63" i="3"/>
  <c r="K62" i="3"/>
  <c r="J122" i="3"/>
  <c r="J123" i="3"/>
  <c r="J121" i="3"/>
  <c r="Q103" i="3"/>
  <c r="T102" i="3"/>
  <c r="U102" i="3"/>
  <c r="V102" i="3"/>
  <c r="P102" i="3"/>
  <c r="P103" i="3"/>
  <c r="T103" i="3"/>
  <c r="U103" i="3"/>
  <c r="V103" i="3"/>
  <c r="K103" i="3"/>
  <c r="Q99" i="3"/>
  <c r="P96" i="3"/>
  <c r="P100" i="3"/>
  <c r="K100" i="3"/>
  <c r="M66" i="3"/>
  <c r="M65" i="3"/>
  <c r="P477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4" i="3"/>
  <c r="P453" i="3"/>
  <c r="P449" i="3"/>
  <c r="P442" i="3"/>
  <c r="P441" i="3"/>
  <c r="P440" i="3"/>
  <c r="P426" i="3"/>
  <c r="P244" i="3"/>
  <c r="P243" i="3"/>
  <c r="P144" i="3"/>
  <c r="N144" i="3"/>
  <c r="P143" i="3"/>
  <c r="N143" i="3"/>
  <c r="P142" i="3"/>
  <c r="N142" i="3"/>
  <c r="P139" i="3"/>
  <c r="N139" i="3"/>
  <c r="P138" i="3"/>
  <c r="N138" i="3"/>
  <c r="P137" i="3"/>
  <c r="N137" i="3"/>
  <c r="P134" i="3"/>
  <c r="N134" i="3"/>
  <c r="P133" i="3"/>
  <c r="K133" i="3"/>
  <c r="P132" i="3"/>
  <c r="N132" i="3"/>
  <c r="P123" i="3"/>
  <c r="K123" i="3"/>
  <c r="P122" i="3"/>
  <c r="K122" i="3"/>
  <c r="P121" i="3"/>
  <c r="K121" i="3"/>
  <c r="P117" i="3"/>
  <c r="K117" i="3"/>
  <c r="P116" i="3"/>
  <c r="K116" i="3"/>
  <c r="P106" i="3"/>
  <c r="N106" i="3"/>
  <c r="P105" i="3"/>
  <c r="K105" i="3"/>
  <c r="P66" i="3"/>
  <c r="N66" i="3"/>
  <c r="P65" i="3"/>
  <c r="N65" i="3"/>
  <c r="P73" i="3"/>
  <c r="K73" i="3"/>
  <c r="P72" i="3"/>
  <c r="K72" i="3"/>
  <c r="P76" i="3"/>
  <c r="N76" i="3"/>
  <c r="P77" i="3"/>
  <c r="N77" i="3"/>
  <c r="P89" i="3"/>
  <c r="K89" i="3"/>
  <c r="P88" i="3"/>
  <c r="J73" i="3"/>
  <c r="J72" i="3"/>
  <c r="M77" i="3"/>
  <c r="M76" i="3"/>
  <c r="J495" i="3"/>
  <c r="K495" i="3"/>
  <c r="J494" i="3"/>
  <c r="K494" i="3"/>
  <c r="J493" i="3"/>
  <c r="K493" i="3"/>
  <c r="J492" i="3"/>
  <c r="K492" i="3"/>
  <c r="J491" i="3"/>
  <c r="K491" i="3"/>
  <c r="J490" i="3"/>
  <c r="K490" i="3"/>
  <c r="J489" i="3"/>
  <c r="K489" i="3"/>
  <c r="J488" i="3"/>
  <c r="K488" i="3"/>
  <c r="J487" i="3"/>
  <c r="K487" i="3"/>
  <c r="J486" i="3"/>
  <c r="K486" i="3"/>
  <c r="J485" i="3"/>
  <c r="K485" i="3"/>
  <c r="J484" i="3"/>
  <c r="K484" i="3"/>
  <c r="J483" i="3"/>
  <c r="K483" i="3"/>
  <c r="J482" i="3"/>
  <c r="K482" i="3"/>
  <c r="J481" i="3"/>
  <c r="K481" i="3"/>
  <c r="J480" i="3"/>
  <c r="K480" i="3"/>
  <c r="J479" i="3"/>
  <c r="K479" i="3"/>
  <c r="J478" i="3"/>
  <c r="K478" i="3"/>
  <c r="J439" i="3"/>
  <c r="K439" i="3"/>
  <c r="J438" i="3"/>
  <c r="K438" i="3"/>
  <c r="J437" i="3"/>
  <c r="K437" i="3"/>
  <c r="J436" i="3"/>
  <c r="K436" i="3"/>
  <c r="J435" i="3"/>
  <c r="K435" i="3"/>
  <c r="J434" i="3"/>
  <c r="K434" i="3"/>
  <c r="J433" i="3"/>
  <c r="K433" i="3"/>
  <c r="J432" i="3"/>
  <c r="K432" i="3"/>
  <c r="J431" i="3"/>
  <c r="K431" i="3"/>
  <c r="J430" i="3"/>
  <c r="K430" i="3"/>
  <c r="J429" i="3"/>
  <c r="K429" i="3"/>
  <c r="J428" i="3"/>
  <c r="K428" i="3"/>
  <c r="J427" i="3"/>
  <c r="K427" i="3"/>
  <c r="M426" i="3"/>
  <c r="N426" i="3"/>
  <c r="J422" i="3"/>
  <c r="K422" i="3"/>
  <c r="J421" i="3"/>
  <c r="K421" i="3"/>
  <c r="J420" i="3"/>
  <c r="K420" i="3"/>
  <c r="J419" i="3"/>
  <c r="K419" i="3"/>
  <c r="J418" i="3"/>
  <c r="K418" i="3"/>
  <c r="J417" i="3"/>
  <c r="K417" i="3"/>
  <c r="J416" i="3"/>
  <c r="K416" i="3"/>
  <c r="J415" i="3"/>
  <c r="K415" i="3"/>
  <c r="J414" i="3"/>
  <c r="K414" i="3"/>
  <c r="J413" i="3"/>
  <c r="K413" i="3"/>
  <c r="J412" i="3"/>
  <c r="K412" i="3"/>
  <c r="J411" i="3"/>
  <c r="K411" i="3"/>
  <c r="J410" i="3"/>
  <c r="K410" i="3"/>
  <c r="J409" i="3"/>
  <c r="K409" i="3"/>
  <c r="J408" i="3"/>
  <c r="K408" i="3"/>
  <c r="J407" i="3"/>
  <c r="K407" i="3"/>
  <c r="J406" i="3"/>
  <c r="K406" i="3"/>
  <c r="J405" i="3"/>
  <c r="K405" i="3"/>
  <c r="J404" i="3"/>
  <c r="K404" i="3"/>
  <c r="J403" i="3"/>
  <c r="K403" i="3"/>
  <c r="J402" i="3"/>
  <c r="K402" i="3"/>
  <c r="J401" i="3"/>
  <c r="K401" i="3"/>
  <c r="J400" i="3"/>
  <c r="K400" i="3"/>
  <c r="J399" i="3"/>
  <c r="K399" i="3"/>
  <c r="J398" i="3"/>
  <c r="K398" i="3"/>
  <c r="J397" i="3"/>
  <c r="K397" i="3"/>
  <c r="J396" i="3"/>
  <c r="K396" i="3"/>
  <c r="J395" i="3"/>
  <c r="K395" i="3"/>
  <c r="J394" i="3"/>
  <c r="K394" i="3"/>
  <c r="J393" i="3"/>
  <c r="K393" i="3"/>
  <c r="J392" i="3"/>
  <c r="K392" i="3"/>
  <c r="J391" i="3"/>
  <c r="K391" i="3"/>
  <c r="J390" i="3"/>
  <c r="K390" i="3"/>
  <c r="J389" i="3"/>
  <c r="K389" i="3"/>
  <c r="J388" i="3"/>
  <c r="K388" i="3"/>
  <c r="J387" i="3"/>
  <c r="K387" i="3"/>
  <c r="J386" i="3"/>
  <c r="K386" i="3"/>
  <c r="J385" i="3"/>
  <c r="K385" i="3"/>
  <c r="J384" i="3"/>
  <c r="K384" i="3"/>
  <c r="J383" i="3"/>
  <c r="K383" i="3"/>
  <c r="J382" i="3"/>
  <c r="K382" i="3"/>
  <c r="J381" i="3"/>
  <c r="K381" i="3"/>
  <c r="J380" i="3"/>
  <c r="K380" i="3"/>
  <c r="J379" i="3"/>
  <c r="K379" i="3"/>
  <c r="J378" i="3"/>
  <c r="K378" i="3"/>
  <c r="J377" i="3"/>
  <c r="K377" i="3"/>
  <c r="J376" i="3"/>
  <c r="K376" i="3"/>
  <c r="J375" i="3"/>
  <c r="K375" i="3"/>
  <c r="J374" i="3"/>
  <c r="K374" i="3"/>
  <c r="J373" i="3"/>
  <c r="K373" i="3"/>
  <c r="J372" i="3"/>
  <c r="K372" i="3"/>
  <c r="J371" i="3"/>
  <c r="K371" i="3"/>
  <c r="J370" i="3"/>
  <c r="K370" i="3"/>
  <c r="J369" i="3"/>
  <c r="K369" i="3"/>
  <c r="J368" i="3"/>
  <c r="K368" i="3"/>
  <c r="J367" i="3"/>
  <c r="K367" i="3"/>
  <c r="J366" i="3"/>
  <c r="K366" i="3"/>
  <c r="J365" i="3"/>
  <c r="K365" i="3"/>
  <c r="J364" i="3"/>
  <c r="K364" i="3"/>
  <c r="J363" i="3"/>
  <c r="K363" i="3"/>
  <c r="J362" i="3"/>
  <c r="K362" i="3"/>
  <c r="J361" i="3"/>
  <c r="K361" i="3"/>
  <c r="J360" i="3"/>
  <c r="K360" i="3"/>
  <c r="J359" i="3"/>
  <c r="K359" i="3"/>
  <c r="J358" i="3"/>
  <c r="K358" i="3"/>
  <c r="J357" i="3"/>
  <c r="K357" i="3"/>
  <c r="J356" i="3"/>
  <c r="K356" i="3"/>
  <c r="J355" i="3"/>
  <c r="K355" i="3"/>
  <c r="J354" i="3"/>
  <c r="K354" i="3"/>
  <c r="J353" i="3"/>
  <c r="K353" i="3"/>
  <c r="J352" i="3"/>
  <c r="K352" i="3"/>
  <c r="J351" i="3"/>
  <c r="K351" i="3"/>
  <c r="J350" i="3"/>
  <c r="K350" i="3"/>
  <c r="J349" i="3"/>
  <c r="K349" i="3"/>
  <c r="J348" i="3"/>
  <c r="K348" i="3"/>
  <c r="J347" i="3"/>
  <c r="K347" i="3"/>
  <c r="J346" i="3"/>
  <c r="K346" i="3"/>
  <c r="J345" i="3"/>
  <c r="K345" i="3"/>
  <c r="J344" i="3"/>
  <c r="K344" i="3"/>
  <c r="J343" i="3"/>
  <c r="K343" i="3"/>
  <c r="J342" i="3"/>
  <c r="K342" i="3"/>
  <c r="J341" i="3"/>
  <c r="K341" i="3"/>
  <c r="J340" i="3"/>
  <c r="K340" i="3"/>
  <c r="J339" i="3"/>
  <c r="K339" i="3"/>
  <c r="J338" i="3"/>
  <c r="K338" i="3"/>
  <c r="J337" i="3"/>
  <c r="K337" i="3"/>
  <c r="J336" i="3"/>
  <c r="K336" i="3"/>
  <c r="J335" i="3"/>
  <c r="K335" i="3"/>
  <c r="J334" i="3"/>
  <c r="K334" i="3"/>
  <c r="J333" i="3"/>
  <c r="K333" i="3"/>
  <c r="J332" i="3"/>
  <c r="K332" i="3"/>
  <c r="J331" i="3"/>
  <c r="K331" i="3"/>
  <c r="J330" i="3"/>
  <c r="K330" i="3"/>
  <c r="J329" i="3"/>
  <c r="K329" i="3"/>
  <c r="J328" i="3"/>
  <c r="K328" i="3"/>
  <c r="J327" i="3"/>
  <c r="K327" i="3"/>
  <c r="J326" i="3"/>
  <c r="K326" i="3"/>
  <c r="J325" i="3"/>
  <c r="K325" i="3"/>
  <c r="J324" i="3"/>
  <c r="K324" i="3"/>
  <c r="J323" i="3"/>
  <c r="K323" i="3"/>
  <c r="J322" i="3"/>
  <c r="K322" i="3"/>
  <c r="J321" i="3"/>
  <c r="K321" i="3"/>
  <c r="J320" i="3"/>
  <c r="K320" i="3"/>
  <c r="J319" i="3"/>
  <c r="K319" i="3"/>
  <c r="J318" i="3"/>
  <c r="K318" i="3"/>
  <c r="J317" i="3"/>
  <c r="K317" i="3"/>
  <c r="J316" i="3"/>
  <c r="K316" i="3"/>
  <c r="J315" i="3"/>
  <c r="K315" i="3"/>
  <c r="J314" i="3"/>
  <c r="K314" i="3"/>
  <c r="J313" i="3"/>
  <c r="K313" i="3"/>
  <c r="J312" i="3"/>
  <c r="K312" i="3"/>
  <c r="J311" i="3"/>
  <c r="K311" i="3"/>
  <c r="J310" i="3"/>
  <c r="K310" i="3"/>
  <c r="J309" i="3"/>
  <c r="K309" i="3"/>
  <c r="J308" i="3"/>
  <c r="K308" i="3"/>
  <c r="J307" i="3"/>
  <c r="K307" i="3"/>
  <c r="J306" i="3"/>
  <c r="K306" i="3"/>
  <c r="J305" i="3"/>
  <c r="K305" i="3"/>
  <c r="J304" i="3"/>
  <c r="K304" i="3"/>
  <c r="J303" i="3"/>
  <c r="K303" i="3"/>
  <c r="J302" i="3"/>
  <c r="K302" i="3"/>
  <c r="J301" i="3"/>
  <c r="K301" i="3"/>
  <c r="J300" i="3"/>
  <c r="K300" i="3"/>
  <c r="J299" i="3"/>
  <c r="K299" i="3"/>
  <c r="J298" i="3"/>
  <c r="K298" i="3"/>
  <c r="J297" i="3"/>
  <c r="K297" i="3"/>
  <c r="J296" i="3"/>
  <c r="K296" i="3"/>
  <c r="J295" i="3"/>
  <c r="K295" i="3"/>
  <c r="J294" i="3"/>
  <c r="K294" i="3"/>
  <c r="J293" i="3"/>
  <c r="K293" i="3"/>
  <c r="J292" i="3"/>
  <c r="K292" i="3"/>
  <c r="J291" i="3"/>
  <c r="K291" i="3"/>
  <c r="J290" i="3"/>
  <c r="K290" i="3"/>
  <c r="J289" i="3"/>
  <c r="K289" i="3"/>
  <c r="J288" i="3"/>
  <c r="K288" i="3"/>
  <c r="J287" i="3"/>
  <c r="K287" i="3"/>
  <c r="J286" i="3"/>
  <c r="K286" i="3"/>
  <c r="J285" i="3"/>
  <c r="K285" i="3"/>
  <c r="J284" i="3"/>
  <c r="K284" i="3"/>
  <c r="J283" i="3"/>
  <c r="K283" i="3"/>
  <c r="J282" i="3"/>
  <c r="K282" i="3"/>
  <c r="J281" i="3"/>
  <c r="K281" i="3"/>
  <c r="J280" i="3"/>
  <c r="K280" i="3"/>
  <c r="J279" i="3"/>
  <c r="K279" i="3"/>
  <c r="J278" i="3"/>
  <c r="K278" i="3"/>
  <c r="J277" i="3"/>
  <c r="K277" i="3"/>
  <c r="J276" i="3"/>
  <c r="K276" i="3"/>
  <c r="J275" i="3"/>
  <c r="K275" i="3"/>
  <c r="J274" i="3"/>
  <c r="K274" i="3"/>
  <c r="J273" i="3"/>
  <c r="K273" i="3"/>
  <c r="J272" i="3"/>
  <c r="K272" i="3"/>
  <c r="J271" i="3"/>
  <c r="K271" i="3"/>
  <c r="J270" i="3"/>
  <c r="K270" i="3"/>
  <c r="J269" i="3"/>
  <c r="K269" i="3"/>
  <c r="J268" i="3"/>
  <c r="K268" i="3"/>
  <c r="J267" i="3"/>
  <c r="K267" i="3"/>
  <c r="J266" i="3"/>
  <c r="K266" i="3"/>
  <c r="J265" i="3"/>
  <c r="K265" i="3"/>
  <c r="J264" i="3"/>
  <c r="K264" i="3"/>
  <c r="J263" i="3"/>
  <c r="K263" i="3"/>
  <c r="J262" i="3"/>
  <c r="K262" i="3"/>
  <c r="J261" i="3"/>
  <c r="K261" i="3"/>
  <c r="J260" i="3"/>
  <c r="K260" i="3"/>
  <c r="J259" i="3"/>
  <c r="K259" i="3"/>
  <c r="J258" i="3"/>
  <c r="K258" i="3"/>
  <c r="J257" i="3"/>
  <c r="K257" i="3"/>
  <c r="J256" i="3"/>
  <c r="K256" i="3"/>
  <c r="J255" i="3"/>
  <c r="K255" i="3"/>
  <c r="J254" i="3"/>
  <c r="K254" i="3"/>
  <c r="J253" i="3"/>
  <c r="K253" i="3"/>
  <c r="J252" i="3"/>
  <c r="K252" i="3"/>
  <c r="M251" i="3"/>
  <c r="N251" i="3"/>
  <c r="M249" i="3"/>
  <c r="N248" i="3"/>
  <c r="N247" i="3"/>
  <c r="N246" i="3"/>
  <c r="J242" i="3"/>
  <c r="K242" i="3"/>
  <c r="J241" i="3"/>
  <c r="K241" i="3"/>
  <c r="K240" i="3"/>
  <c r="K239" i="3"/>
  <c r="K238" i="3"/>
  <c r="J237" i="3"/>
  <c r="K237" i="3"/>
  <c r="J236" i="3"/>
  <c r="K236" i="3"/>
  <c r="J235" i="3"/>
  <c r="K235" i="3"/>
  <c r="J234" i="3"/>
  <c r="K234" i="3"/>
  <c r="J233" i="3"/>
  <c r="K233" i="3"/>
  <c r="J232" i="3"/>
  <c r="K232" i="3"/>
  <c r="J231" i="3"/>
  <c r="K231" i="3"/>
  <c r="J230" i="3"/>
  <c r="K230" i="3"/>
  <c r="J229" i="3"/>
  <c r="K229" i="3"/>
  <c r="J228" i="3"/>
  <c r="K228" i="3"/>
  <c r="J227" i="3"/>
  <c r="J226" i="3"/>
  <c r="K226" i="3"/>
  <c r="K225" i="3"/>
  <c r="K224" i="3"/>
  <c r="K223" i="3"/>
  <c r="J222" i="3"/>
  <c r="K222" i="3"/>
  <c r="J221" i="3"/>
  <c r="K221" i="3"/>
  <c r="J220" i="3"/>
  <c r="K220" i="3"/>
  <c r="J219" i="3"/>
  <c r="K219" i="3"/>
  <c r="J218" i="3"/>
  <c r="K218" i="3"/>
  <c r="J217" i="3"/>
  <c r="K217" i="3"/>
  <c r="J216" i="3"/>
  <c r="K216" i="3"/>
  <c r="N215" i="3"/>
  <c r="N214" i="3"/>
  <c r="J213" i="3"/>
  <c r="K213" i="3"/>
  <c r="K212" i="3"/>
  <c r="M210" i="3"/>
  <c r="N210" i="3"/>
  <c r="M209" i="3"/>
  <c r="N209" i="3"/>
  <c r="J208" i="3"/>
  <c r="K208" i="3"/>
  <c r="J207" i="3"/>
  <c r="K207" i="3"/>
  <c r="J206" i="3"/>
  <c r="K206" i="3"/>
  <c r="K205" i="3"/>
  <c r="K204" i="3"/>
  <c r="K202" i="3"/>
  <c r="K201" i="3"/>
  <c r="K200" i="3"/>
  <c r="J199" i="3"/>
  <c r="K199" i="3"/>
  <c r="K198" i="3"/>
  <c r="K197" i="3"/>
  <c r="K196" i="3"/>
  <c r="K195" i="3"/>
  <c r="K194" i="3"/>
  <c r="K193" i="3"/>
  <c r="N192" i="3"/>
  <c r="N191" i="3"/>
  <c r="N190" i="3"/>
  <c r="K189" i="3"/>
  <c r="K188" i="3"/>
  <c r="K187" i="3"/>
  <c r="J186" i="3"/>
  <c r="K186" i="3"/>
  <c r="J185" i="3"/>
  <c r="K185" i="3"/>
  <c r="J184" i="3"/>
  <c r="K184" i="3"/>
  <c r="J183" i="3"/>
  <c r="K183" i="3"/>
  <c r="J182" i="3"/>
  <c r="K182" i="3"/>
  <c r="J181" i="3"/>
  <c r="K181" i="3"/>
  <c r="K180" i="3"/>
  <c r="M178" i="3"/>
  <c r="N178" i="3"/>
  <c r="K176" i="3"/>
  <c r="J175" i="3"/>
  <c r="K175" i="3"/>
  <c r="J174" i="3"/>
  <c r="K174" i="3"/>
  <c r="J173" i="3"/>
  <c r="K173" i="3"/>
  <c r="J172" i="3"/>
  <c r="K172" i="3"/>
  <c r="J171" i="3"/>
  <c r="K171" i="3"/>
  <c r="J170" i="3"/>
  <c r="K170" i="3"/>
  <c r="M168" i="3"/>
  <c r="N168" i="3"/>
  <c r="M167" i="3"/>
  <c r="N167" i="3"/>
  <c r="M165" i="3"/>
  <c r="N165" i="3"/>
  <c r="M164" i="3"/>
  <c r="N164" i="3"/>
  <c r="M163" i="3"/>
  <c r="N163" i="3"/>
  <c r="M162" i="3"/>
  <c r="N162" i="3"/>
  <c r="M161" i="3"/>
  <c r="N161" i="3"/>
  <c r="J160" i="3"/>
  <c r="K160" i="3"/>
  <c r="J159" i="3"/>
  <c r="K159" i="3"/>
  <c r="J158" i="3"/>
  <c r="K158" i="3"/>
  <c r="J157" i="3"/>
  <c r="K157" i="3"/>
  <c r="J156" i="3"/>
  <c r="K156" i="3"/>
  <c r="K155" i="3"/>
  <c r="K154" i="3"/>
  <c r="N153" i="3"/>
  <c r="K152" i="3"/>
  <c r="N151" i="3"/>
  <c r="K148" i="3"/>
  <c r="K147" i="3"/>
  <c r="K146" i="3"/>
  <c r="K126" i="3"/>
  <c r="K125" i="3"/>
  <c r="K124" i="3"/>
  <c r="K120" i="3"/>
  <c r="K112" i="3"/>
  <c r="K111" i="3"/>
  <c r="K110" i="3"/>
  <c r="N109" i="3"/>
  <c r="N108" i="3"/>
  <c r="M104" i="3"/>
  <c r="N104" i="3"/>
  <c r="J95" i="3"/>
  <c r="K95" i="3"/>
  <c r="J94" i="3"/>
  <c r="K94" i="3"/>
  <c r="J93" i="3"/>
  <c r="K93" i="3"/>
  <c r="J92" i="3"/>
  <c r="K92" i="3"/>
  <c r="J91" i="3"/>
  <c r="K91" i="3"/>
  <c r="J90" i="3"/>
  <c r="K90" i="3"/>
  <c r="M87" i="3"/>
  <c r="N87" i="3"/>
  <c r="K86" i="3"/>
  <c r="K82" i="3"/>
  <c r="K81" i="3"/>
  <c r="K80" i="3"/>
  <c r="K79" i="3"/>
  <c r="J78" i="3"/>
  <c r="K78" i="3"/>
  <c r="J74" i="3"/>
  <c r="K74" i="3"/>
  <c r="J71" i="3"/>
  <c r="K71" i="3"/>
  <c r="J70" i="3"/>
  <c r="K70" i="3"/>
  <c r="J69" i="3"/>
  <c r="K69" i="3"/>
  <c r="J68" i="3"/>
  <c r="K68" i="3"/>
  <c r="M58" i="3"/>
  <c r="N58" i="3"/>
  <c r="M57" i="3"/>
  <c r="N57" i="3"/>
  <c r="M56" i="3"/>
  <c r="N56" i="3"/>
  <c r="J52" i="3"/>
  <c r="K52" i="3"/>
  <c r="J51" i="3"/>
  <c r="K51" i="3"/>
  <c r="J50" i="3"/>
  <c r="K50" i="3"/>
  <c r="K45" i="3"/>
  <c r="K44" i="3"/>
  <c r="N43" i="3"/>
  <c r="J42" i="3"/>
  <c r="K42" i="3"/>
  <c r="J41" i="3"/>
  <c r="K41" i="3"/>
  <c r="J40" i="3"/>
  <c r="K40" i="3"/>
  <c r="J39" i="3"/>
  <c r="K39" i="3"/>
  <c r="J38" i="3"/>
  <c r="K38" i="3"/>
  <c r="J37" i="3"/>
  <c r="K37" i="3"/>
  <c r="K33" i="3"/>
  <c r="K32" i="3"/>
  <c r="K31" i="3"/>
  <c r="J30" i="3"/>
  <c r="K30" i="3"/>
  <c r="J29" i="3"/>
  <c r="K29" i="3"/>
  <c r="J28" i="3"/>
  <c r="K28" i="3"/>
  <c r="J27" i="3"/>
  <c r="K27" i="3"/>
  <c r="J26" i="3"/>
  <c r="K26" i="3"/>
  <c r="J25" i="3"/>
  <c r="K25" i="3"/>
  <c r="J24" i="3"/>
  <c r="K24" i="3"/>
  <c r="J23" i="3"/>
  <c r="K23" i="3"/>
  <c r="J22" i="3"/>
  <c r="K22" i="3"/>
  <c r="J21" i="3"/>
  <c r="K21" i="3"/>
  <c r="J20" i="3"/>
  <c r="K20" i="3"/>
  <c r="J19" i="3"/>
  <c r="K19" i="3"/>
  <c r="J18" i="3"/>
  <c r="K18" i="3"/>
  <c r="J17" i="3"/>
  <c r="K17" i="3"/>
  <c r="J16" i="3"/>
  <c r="K16" i="3"/>
  <c r="J15" i="3"/>
  <c r="K15" i="3"/>
  <c r="J14" i="3"/>
  <c r="K14" i="3"/>
  <c r="J13" i="3"/>
  <c r="K13" i="3"/>
  <c r="J12" i="3"/>
  <c r="K12" i="3"/>
  <c r="J11" i="3"/>
  <c r="K11" i="3"/>
  <c r="J10" i="3"/>
  <c r="K10" i="3"/>
  <c r="J9" i="3"/>
  <c r="K9" i="3"/>
  <c r="J8" i="3"/>
  <c r="K8" i="3"/>
  <c r="J7" i="3"/>
  <c r="K7" i="3"/>
  <c r="J6" i="3"/>
  <c r="K6" i="3"/>
  <c r="J5" i="3"/>
  <c r="K5" i="3"/>
  <c r="J4" i="3"/>
  <c r="K4" i="3"/>
  <c r="J3" i="3"/>
  <c r="K3" i="3"/>
  <c r="J2" i="3"/>
  <c r="K2" i="3"/>
  <c r="Q249" i="3"/>
  <c r="Q238" i="3"/>
  <c r="U237" i="3"/>
  <c r="Q235" i="3"/>
  <c r="P237" i="3"/>
  <c r="Q232" i="3"/>
  <c r="Q214" i="3"/>
  <c r="Q204" i="3"/>
  <c r="P194" i="3"/>
  <c r="Q193" i="3"/>
  <c r="P191" i="3"/>
  <c r="Q190" i="3"/>
  <c r="P189" i="3"/>
  <c r="P190" i="3"/>
  <c r="T190" i="3"/>
  <c r="U190" i="3"/>
  <c r="V190" i="3"/>
  <c r="Q187" i="3"/>
  <c r="Q178" i="3"/>
  <c r="Q174" i="3"/>
  <c r="Q170" i="3"/>
  <c r="Q146" i="3"/>
  <c r="Q154" i="3"/>
  <c r="Q76" i="3"/>
  <c r="Q121" i="3"/>
  <c r="Q132" i="3"/>
  <c r="Q137" i="3"/>
  <c r="Q142" i="3"/>
  <c r="Q40" i="3"/>
  <c r="Q37" i="3"/>
  <c r="Q31" i="3"/>
  <c r="Q28" i="3"/>
  <c r="Q25" i="3"/>
  <c r="Q116" i="3"/>
  <c r="Q110" i="3"/>
  <c r="Q107" i="3"/>
  <c r="Q93" i="3"/>
  <c r="Q90" i="3"/>
  <c r="Q59" i="3"/>
  <c r="Q65" i="3"/>
  <c r="Q69" i="3"/>
  <c r="Q62" i="3"/>
  <c r="Q50" i="3"/>
  <c r="Q457" i="3"/>
  <c r="Q451" i="3"/>
  <c r="Q446" i="3"/>
  <c r="Q216" i="3"/>
  <c r="Q209" i="3"/>
  <c r="Q200" i="3"/>
  <c r="Q196" i="3"/>
  <c r="Q184" i="3"/>
  <c r="Q149" i="3"/>
  <c r="Q158" i="3"/>
  <c r="Q161" i="3"/>
  <c r="Q164" i="3"/>
  <c r="Q167" i="3"/>
  <c r="Q423" i="3"/>
  <c r="Q246" i="3"/>
  <c r="Q229" i="3"/>
  <c r="Q226" i="3"/>
  <c r="Q220" i="3"/>
  <c r="Q223" i="3"/>
  <c r="U243" i="3"/>
  <c r="V243" i="3"/>
  <c r="U244" i="3"/>
  <c r="V244" i="3"/>
  <c r="Q243" i="3"/>
  <c r="U245" i="3"/>
  <c r="V245" i="3"/>
  <c r="P245" i="3"/>
  <c r="Q241" i="3"/>
  <c r="Q453" i="3"/>
  <c r="Q124" i="3"/>
  <c r="Q80" i="3"/>
  <c r="U60" i="3"/>
  <c r="U61" i="3"/>
  <c r="U65" i="3"/>
  <c r="U66" i="3"/>
  <c r="U72" i="3"/>
  <c r="U73" i="3"/>
  <c r="U76" i="3"/>
  <c r="U77" i="3"/>
  <c r="U59" i="3"/>
  <c r="U117" i="3"/>
  <c r="U116" i="3"/>
  <c r="U106" i="3"/>
  <c r="U105" i="3"/>
  <c r="U100" i="3"/>
  <c r="U88" i="3"/>
  <c r="V88" i="3"/>
  <c r="P210" i="3"/>
  <c r="P209" i="3"/>
  <c r="T3" i="3"/>
  <c r="U3" i="3"/>
  <c r="V3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AQ7" i="3"/>
  <c r="T418" i="3"/>
  <c r="U418" i="3"/>
  <c r="V418" i="3"/>
  <c r="AQ2" i="3"/>
  <c r="T38" i="3"/>
  <c r="U38" i="3"/>
  <c r="V38" i="3"/>
  <c r="T43" i="3"/>
  <c r="U43" i="3"/>
  <c r="V43" i="3"/>
  <c r="T44" i="3"/>
  <c r="U44" i="3"/>
  <c r="V44" i="3"/>
  <c r="T45" i="3"/>
  <c r="U45" i="3"/>
  <c r="V45" i="3"/>
  <c r="T56" i="3"/>
  <c r="U56" i="3"/>
  <c r="V56" i="3"/>
  <c r="T57" i="3"/>
  <c r="U57" i="3"/>
  <c r="V57" i="3"/>
  <c r="T58" i="3"/>
  <c r="U58" i="3"/>
  <c r="V58" i="3"/>
  <c r="T62" i="3"/>
  <c r="U62" i="3"/>
  <c r="V62" i="3"/>
  <c r="T63" i="3"/>
  <c r="U63" i="3"/>
  <c r="V63" i="3"/>
  <c r="T64" i="3"/>
  <c r="U64" i="3"/>
  <c r="V64" i="3"/>
  <c r="T69" i="3"/>
  <c r="U69" i="3"/>
  <c r="V69" i="3"/>
  <c r="T70" i="3"/>
  <c r="U70" i="3"/>
  <c r="V70" i="3"/>
  <c r="T71" i="3"/>
  <c r="U71" i="3"/>
  <c r="V71" i="3"/>
  <c r="T79" i="3"/>
  <c r="U79" i="3"/>
  <c r="V79" i="3"/>
  <c r="T80" i="3"/>
  <c r="U80" i="3"/>
  <c r="V80" i="3"/>
  <c r="T81" i="3"/>
  <c r="U81" i="3"/>
  <c r="V81" i="3"/>
  <c r="T82" i="3"/>
  <c r="U82" i="3"/>
  <c r="V82" i="3"/>
  <c r="T85" i="3"/>
  <c r="U85" i="3"/>
  <c r="V85" i="3"/>
  <c r="T86" i="3"/>
  <c r="U86" i="3"/>
  <c r="V86" i="3"/>
  <c r="T87" i="3"/>
  <c r="U87" i="3"/>
  <c r="V87" i="3"/>
  <c r="T90" i="3"/>
  <c r="U90" i="3"/>
  <c r="V90" i="3"/>
  <c r="T91" i="3"/>
  <c r="U91" i="3"/>
  <c r="V91" i="3"/>
  <c r="T93" i="3"/>
  <c r="U93" i="3"/>
  <c r="V93" i="3"/>
  <c r="T94" i="3"/>
  <c r="U94" i="3"/>
  <c r="V94" i="3"/>
  <c r="T95" i="3"/>
  <c r="U95" i="3"/>
  <c r="V95" i="3"/>
  <c r="T99" i="3"/>
  <c r="U99" i="3"/>
  <c r="V99" i="3"/>
  <c r="T104" i="3"/>
  <c r="U104" i="3"/>
  <c r="V104" i="3"/>
  <c r="T107" i="3"/>
  <c r="U107" i="3"/>
  <c r="V107" i="3"/>
  <c r="T108" i="3"/>
  <c r="U108" i="3"/>
  <c r="V108" i="3"/>
  <c r="T109" i="3"/>
  <c r="U109" i="3"/>
  <c r="V109" i="3"/>
  <c r="T110" i="3"/>
  <c r="U110" i="3"/>
  <c r="V110" i="3"/>
  <c r="T111" i="3"/>
  <c r="U111" i="3"/>
  <c r="V111" i="3"/>
  <c r="T112" i="3"/>
  <c r="U112" i="3"/>
  <c r="V112" i="3"/>
  <c r="T120" i="3"/>
  <c r="U120" i="3"/>
  <c r="V120" i="3"/>
  <c r="T124" i="3"/>
  <c r="U124" i="3"/>
  <c r="V124" i="3"/>
  <c r="T125" i="3"/>
  <c r="U125" i="3"/>
  <c r="V125" i="3"/>
  <c r="T126" i="3"/>
  <c r="U126" i="3"/>
  <c r="V126" i="3"/>
  <c r="T146" i="3"/>
  <c r="U146" i="3"/>
  <c r="V146" i="3"/>
  <c r="T147" i="3"/>
  <c r="U147" i="3"/>
  <c r="V147" i="3"/>
  <c r="T148" i="3"/>
  <c r="U148" i="3"/>
  <c r="V148" i="3"/>
  <c r="T149" i="3"/>
  <c r="U149" i="3"/>
  <c r="V149" i="3"/>
  <c r="T150" i="3"/>
  <c r="U150" i="3"/>
  <c r="V150" i="3"/>
  <c r="T154" i="3"/>
  <c r="U154" i="3"/>
  <c r="V154" i="3"/>
  <c r="T155" i="3"/>
  <c r="U155" i="3"/>
  <c r="V155" i="3"/>
  <c r="T164" i="3"/>
  <c r="U164" i="3"/>
  <c r="V164" i="3"/>
  <c r="T165" i="3"/>
  <c r="U165" i="3"/>
  <c r="V165" i="3"/>
  <c r="T167" i="3"/>
  <c r="U167" i="3"/>
  <c r="V167" i="3"/>
  <c r="T168" i="3"/>
  <c r="U168" i="3"/>
  <c r="V168" i="3"/>
  <c r="T170" i="3"/>
  <c r="U170" i="3"/>
  <c r="V170" i="3"/>
  <c r="T171" i="3"/>
  <c r="U171" i="3"/>
  <c r="V171" i="3"/>
  <c r="T172" i="3"/>
  <c r="U172" i="3"/>
  <c r="V172" i="3"/>
  <c r="T173" i="3"/>
  <c r="U173" i="3"/>
  <c r="V173" i="3"/>
  <c r="T174" i="3"/>
  <c r="U174" i="3"/>
  <c r="V174" i="3"/>
  <c r="T175" i="3"/>
  <c r="U175" i="3"/>
  <c r="V175" i="3"/>
  <c r="T176" i="3"/>
  <c r="U176" i="3"/>
  <c r="V176" i="3"/>
  <c r="T177" i="3"/>
  <c r="U177" i="3"/>
  <c r="V177" i="3"/>
  <c r="T178" i="3"/>
  <c r="U178" i="3"/>
  <c r="V178" i="3"/>
  <c r="T179" i="3"/>
  <c r="U179" i="3"/>
  <c r="V179" i="3"/>
  <c r="T180" i="3"/>
  <c r="U180" i="3"/>
  <c r="V180" i="3"/>
  <c r="T181" i="3"/>
  <c r="U181" i="3"/>
  <c r="V181" i="3"/>
  <c r="T182" i="3"/>
  <c r="U182" i="3"/>
  <c r="V182" i="3"/>
  <c r="T184" i="3"/>
  <c r="U184" i="3"/>
  <c r="V184" i="3"/>
  <c r="T185" i="3"/>
  <c r="U185" i="3"/>
  <c r="V185" i="3"/>
  <c r="T186" i="3"/>
  <c r="U186" i="3"/>
  <c r="V186" i="3"/>
  <c r="T187" i="3"/>
  <c r="U187" i="3"/>
  <c r="V187" i="3"/>
  <c r="T188" i="3"/>
  <c r="T189" i="3"/>
  <c r="U189" i="3"/>
  <c r="V189" i="3"/>
  <c r="T191" i="3"/>
  <c r="U191" i="3"/>
  <c r="V191" i="3"/>
  <c r="T192" i="3"/>
  <c r="U192" i="3"/>
  <c r="V192" i="3"/>
  <c r="T200" i="3"/>
  <c r="U200" i="3"/>
  <c r="V200" i="3"/>
  <c r="T201" i="3"/>
  <c r="U201" i="3"/>
  <c r="V201" i="3"/>
  <c r="T202" i="3"/>
  <c r="U202" i="3"/>
  <c r="V202" i="3"/>
  <c r="T203" i="3"/>
  <c r="U203" i="3"/>
  <c r="V203" i="3"/>
  <c r="T204" i="3"/>
  <c r="U204" i="3"/>
  <c r="V204" i="3"/>
  <c r="T205" i="3"/>
  <c r="U205" i="3"/>
  <c r="V205" i="3"/>
  <c r="T206" i="3"/>
  <c r="U206" i="3"/>
  <c r="V206" i="3"/>
  <c r="T207" i="3"/>
  <c r="U207" i="3"/>
  <c r="V207" i="3"/>
  <c r="T208" i="3"/>
  <c r="T209" i="3"/>
  <c r="T210" i="3"/>
  <c r="U210" i="3"/>
  <c r="T213" i="3"/>
  <c r="U213" i="3"/>
  <c r="V213" i="3"/>
  <c r="T214" i="3"/>
  <c r="U214" i="3"/>
  <c r="V214" i="3"/>
  <c r="T215" i="3"/>
  <c r="U215" i="3"/>
  <c r="V215" i="3"/>
  <c r="T216" i="3"/>
  <c r="U216" i="3"/>
  <c r="V216" i="3"/>
  <c r="T217" i="3"/>
  <c r="U217" i="3"/>
  <c r="V217" i="3"/>
  <c r="T218" i="3"/>
  <c r="U218" i="3"/>
  <c r="V218" i="3"/>
  <c r="T220" i="3"/>
  <c r="U220" i="3"/>
  <c r="V220" i="3"/>
  <c r="T221" i="3"/>
  <c r="U221" i="3"/>
  <c r="V221" i="3"/>
  <c r="T222" i="3"/>
  <c r="U222" i="3"/>
  <c r="V222" i="3"/>
  <c r="T223" i="3"/>
  <c r="U223" i="3"/>
  <c r="V223" i="3"/>
  <c r="T224" i="3"/>
  <c r="U224" i="3"/>
  <c r="V224" i="3"/>
  <c r="T225" i="3"/>
  <c r="U225" i="3"/>
  <c r="V225" i="3"/>
  <c r="T226" i="3"/>
  <c r="U226" i="3"/>
  <c r="V226" i="3"/>
  <c r="T227" i="3"/>
  <c r="U227" i="3"/>
  <c r="V227" i="3"/>
  <c r="T228" i="3"/>
  <c r="U228" i="3"/>
  <c r="V228" i="3"/>
  <c r="T235" i="3"/>
  <c r="U235" i="3"/>
  <c r="V235" i="3"/>
  <c r="T236" i="3"/>
  <c r="U236" i="3"/>
  <c r="V236" i="3"/>
  <c r="T238" i="3"/>
  <c r="U238" i="3"/>
  <c r="V238" i="3"/>
  <c r="T239" i="3"/>
  <c r="U239" i="3"/>
  <c r="V239" i="3"/>
  <c r="T240" i="3"/>
  <c r="U240" i="3"/>
  <c r="V240" i="3"/>
  <c r="T241" i="3"/>
  <c r="U241" i="3"/>
  <c r="V241" i="3"/>
  <c r="T242" i="3"/>
  <c r="U242" i="3"/>
  <c r="V242" i="3"/>
  <c r="T246" i="3"/>
  <c r="U246" i="3"/>
  <c r="V246" i="3"/>
  <c r="T247" i="3"/>
  <c r="U247" i="3"/>
  <c r="V247" i="3"/>
  <c r="T248" i="3"/>
  <c r="U248" i="3"/>
  <c r="V248" i="3"/>
  <c r="T249" i="3"/>
  <c r="U249" i="3"/>
  <c r="V249" i="3"/>
  <c r="T250" i="3"/>
  <c r="U250" i="3"/>
  <c r="V250" i="3"/>
  <c r="T251" i="3"/>
  <c r="U251" i="3"/>
  <c r="V251" i="3"/>
  <c r="T252" i="3"/>
  <c r="U252" i="3"/>
  <c r="V252" i="3"/>
  <c r="T253" i="3"/>
  <c r="U253" i="3"/>
  <c r="V253" i="3"/>
  <c r="T254" i="3"/>
  <c r="U254" i="3"/>
  <c r="V254" i="3"/>
  <c r="T255" i="3"/>
  <c r="U255" i="3"/>
  <c r="V255" i="3"/>
  <c r="T256" i="3"/>
  <c r="U256" i="3"/>
  <c r="V256" i="3"/>
  <c r="T257" i="3"/>
  <c r="U257" i="3"/>
  <c r="V257" i="3"/>
  <c r="T258" i="3"/>
  <c r="U258" i="3"/>
  <c r="V258" i="3"/>
  <c r="T259" i="3"/>
  <c r="U259" i="3"/>
  <c r="V259" i="3"/>
  <c r="T260" i="3"/>
  <c r="U260" i="3"/>
  <c r="V260" i="3"/>
  <c r="T261" i="3"/>
  <c r="U261" i="3"/>
  <c r="V261" i="3"/>
  <c r="T262" i="3"/>
  <c r="U262" i="3"/>
  <c r="V262" i="3"/>
  <c r="T263" i="3"/>
  <c r="U263" i="3"/>
  <c r="V263" i="3"/>
  <c r="T264" i="3"/>
  <c r="U264" i="3"/>
  <c r="V264" i="3"/>
  <c r="T265" i="3"/>
  <c r="U265" i="3"/>
  <c r="V265" i="3"/>
  <c r="T266" i="3"/>
  <c r="U266" i="3"/>
  <c r="V266" i="3"/>
  <c r="T267" i="3"/>
  <c r="U267" i="3"/>
  <c r="V267" i="3"/>
  <c r="T268" i="3"/>
  <c r="U268" i="3"/>
  <c r="V268" i="3"/>
  <c r="T269" i="3"/>
  <c r="U269" i="3"/>
  <c r="V269" i="3"/>
  <c r="T270" i="3"/>
  <c r="U270" i="3"/>
  <c r="V270" i="3"/>
  <c r="T271" i="3"/>
  <c r="U271" i="3"/>
  <c r="V271" i="3"/>
  <c r="T272" i="3"/>
  <c r="U272" i="3"/>
  <c r="V272" i="3"/>
  <c r="T273" i="3"/>
  <c r="U273" i="3"/>
  <c r="V273" i="3"/>
  <c r="T274" i="3"/>
  <c r="U274" i="3"/>
  <c r="V274" i="3"/>
  <c r="T275" i="3"/>
  <c r="U275" i="3"/>
  <c r="V275" i="3"/>
  <c r="T276" i="3"/>
  <c r="U276" i="3"/>
  <c r="V276" i="3"/>
  <c r="T277" i="3"/>
  <c r="U277" i="3"/>
  <c r="V277" i="3"/>
  <c r="T278" i="3"/>
  <c r="U278" i="3"/>
  <c r="V278" i="3"/>
  <c r="T279" i="3"/>
  <c r="U279" i="3"/>
  <c r="V279" i="3"/>
  <c r="T280" i="3"/>
  <c r="U280" i="3"/>
  <c r="V280" i="3"/>
  <c r="T281" i="3"/>
  <c r="U281" i="3"/>
  <c r="V281" i="3"/>
  <c r="T282" i="3"/>
  <c r="U282" i="3"/>
  <c r="V282" i="3"/>
  <c r="T283" i="3"/>
  <c r="U283" i="3"/>
  <c r="V283" i="3"/>
  <c r="T284" i="3"/>
  <c r="U284" i="3"/>
  <c r="V284" i="3"/>
  <c r="T285" i="3"/>
  <c r="U285" i="3"/>
  <c r="V285" i="3"/>
  <c r="T286" i="3"/>
  <c r="U286" i="3"/>
  <c r="V286" i="3"/>
  <c r="T287" i="3"/>
  <c r="U287" i="3"/>
  <c r="V287" i="3"/>
  <c r="T288" i="3"/>
  <c r="U288" i="3"/>
  <c r="V288" i="3"/>
  <c r="T289" i="3"/>
  <c r="U289" i="3"/>
  <c r="V289" i="3"/>
  <c r="T290" i="3"/>
  <c r="U290" i="3"/>
  <c r="V290" i="3"/>
  <c r="T291" i="3"/>
  <c r="U291" i="3"/>
  <c r="V291" i="3"/>
  <c r="T292" i="3"/>
  <c r="U292" i="3"/>
  <c r="V292" i="3"/>
  <c r="T296" i="3"/>
  <c r="U296" i="3"/>
  <c r="V296" i="3"/>
  <c r="T297" i="3"/>
  <c r="U297" i="3"/>
  <c r="V297" i="3"/>
  <c r="T298" i="3"/>
  <c r="U298" i="3"/>
  <c r="V298" i="3"/>
  <c r="T299" i="3"/>
  <c r="U299" i="3"/>
  <c r="V299" i="3"/>
  <c r="T300" i="3"/>
  <c r="U300" i="3"/>
  <c r="V300" i="3"/>
  <c r="T301" i="3"/>
  <c r="U301" i="3"/>
  <c r="V301" i="3"/>
  <c r="T305" i="3"/>
  <c r="U305" i="3"/>
  <c r="V305" i="3"/>
  <c r="T306" i="3"/>
  <c r="U306" i="3"/>
  <c r="V306" i="3"/>
  <c r="T307" i="3"/>
  <c r="U307" i="3"/>
  <c r="V307" i="3"/>
  <c r="T308" i="3"/>
  <c r="U308" i="3"/>
  <c r="V308" i="3"/>
  <c r="T309" i="3"/>
  <c r="U309" i="3"/>
  <c r="V309" i="3"/>
  <c r="T310" i="3"/>
  <c r="U310" i="3"/>
  <c r="V310" i="3"/>
  <c r="T311" i="3"/>
  <c r="U311" i="3"/>
  <c r="V311" i="3"/>
  <c r="T312" i="3"/>
  <c r="U312" i="3"/>
  <c r="V312" i="3"/>
  <c r="T313" i="3"/>
  <c r="U313" i="3"/>
  <c r="V313" i="3"/>
  <c r="T314" i="3"/>
  <c r="U314" i="3"/>
  <c r="V314" i="3"/>
  <c r="T315" i="3"/>
  <c r="U315" i="3"/>
  <c r="V315" i="3"/>
  <c r="T316" i="3"/>
  <c r="U316" i="3"/>
  <c r="V316" i="3"/>
  <c r="T317" i="3"/>
  <c r="U317" i="3"/>
  <c r="V317" i="3"/>
  <c r="T318" i="3"/>
  <c r="U318" i="3"/>
  <c r="V318" i="3"/>
  <c r="T319" i="3"/>
  <c r="U319" i="3"/>
  <c r="V319" i="3"/>
  <c r="T320" i="3"/>
  <c r="U320" i="3"/>
  <c r="V320" i="3"/>
  <c r="T321" i="3"/>
  <c r="U321" i="3"/>
  <c r="V321" i="3"/>
  <c r="T322" i="3"/>
  <c r="U322" i="3"/>
  <c r="V322" i="3"/>
  <c r="T323" i="3"/>
  <c r="U323" i="3"/>
  <c r="V323" i="3"/>
  <c r="T324" i="3"/>
  <c r="U324" i="3"/>
  <c r="V324" i="3"/>
  <c r="T325" i="3"/>
  <c r="U325" i="3"/>
  <c r="V325" i="3"/>
  <c r="T326" i="3"/>
  <c r="U326" i="3"/>
  <c r="V326" i="3"/>
  <c r="T327" i="3"/>
  <c r="U327" i="3"/>
  <c r="V327" i="3"/>
  <c r="T328" i="3"/>
  <c r="U328" i="3"/>
  <c r="V328" i="3"/>
  <c r="T329" i="3"/>
  <c r="U329" i="3"/>
  <c r="V329" i="3"/>
  <c r="T335" i="3"/>
  <c r="U335" i="3"/>
  <c r="V335" i="3"/>
  <c r="T336" i="3"/>
  <c r="U336" i="3"/>
  <c r="V336" i="3"/>
  <c r="T337" i="3"/>
  <c r="U337" i="3"/>
  <c r="V337" i="3"/>
  <c r="T338" i="3"/>
  <c r="U338" i="3"/>
  <c r="V338" i="3"/>
  <c r="T339" i="3"/>
  <c r="U339" i="3"/>
  <c r="V339" i="3"/>
  <c r="T340" i="3"/>
  <c r="U340" i="3"/>
  <c r="V340" i="3"/>
  <c r="T341" i="3"/>
  <c r="U341" i="3"/>
  <c r="V341" i="3"/>
  <c r="T342" i="3"/>
  <c r="U342" i="3"/>
  <c r="V342" i="3"/>
  <c r="T343" i="3"/>
  <c r="U343" i="3"/>
  <c r="V343" i="3"/>
  <c r="T344" i="3"/>
  <c r="U344" i="3"/>
  <c r="V344" i="3"/>
  <c r="T345" i="3"/>
  <c r="U345" i="3"/>
  <c r="V345" i="3"/>
  <c r="T346" i="3"/>
  <c r="U346" i="3"/>
  <c r="V346" i="3"/>
  <c r="T347" i="3"/>
  <c r="U347" i="3"/>
  <c r="V347" i="3"/>
  <c r="T348" i="3"/>
  <c r="U348" i="3"/>
  <c r="V348" i="3"/>
  <c r="T349" i="3"/>
  <c r="U349" i="3"/>
  <c r="V349" i="3"/>
  <c r="T350" i="3"/>
  <c r="U350" i="3"/>
  <c r="V350" i="3"/>
  <c r="T351" i="3"/>
  <c r="U351" i="3"/>
  <c r="V351" i="3"/>
  <c r="T352" i="3"/>
  <c r="U352" i="3"/>
  <c r="V352" i="3"/>
  <c r="T353" i="3"/>
  <c r="U353" i="3"/>
  <c r="V353" i="3"/>
  <c r="T354" i="3"/>
  <c r="U354" i="3"/>
  <c r="V354" i="3"/>
  <c r="T355" i="3"/>
  <c r="U355" i="3"/>
  <c r="V355" i="3"/>
  <c r="T356" i="3"/>
  <c r="U356" i="3"/>
  <c r="V356" i="3"/>
  <c r="T357" i="3"/>
  <c r="U357" i="3"/>
  <c r="V357" i="3"/>
  <c r="T358" i="3"/>
  <c r="U358" i="3"/>
  <c r="V358" i="3"/>
  <c r="T359" i="3"/>
  <c r="U359" i="3"/>
  <c r="V359" i="3"/>
  <c r="T360" i="3"/>
  <c r="U360" i="3"/>
  <c r="V360" i="3"/>
  <c r="T361" i="3"/>
  <c r="U361" i="3"/>
  <c r="V361" i="3"/>
  <c r="T362" i="3"/>
  <c r="U362" i="3"/>
  <c r="V362" i="3"/>
  <c r="T363" i="3"/>
  <c r="U363" i="3"/>
  <c r="V363" i="3"/>
  <c r="T364" i="3"/>
  <c r="U364" i="3"/>
  <c r="V364" i="3"/>
  <c r="T373" i="3"/>
  <c r="U373" i="3"/>
  <c r="V373" i="3"/>
  <c r="T374" i="3"/>
  <c r="U374" i="3"/>
  <c r="V374" i="3"/>
  <c r="T375" i="3"/>
  <c r="U375" i="3"/>
  <c r="V375" i="3"/>
  <c r="T376" i="3"/>
  <c r="U376" i="3"/>
  <c r="V376" i="3"/>
  <c r="T377" i="3"/>
  <c r="U377" i="3"/>
  <c r="V377" i="3"/>
  <c r="T378" i="3"/>
  <c r="U378" i="3"/>
  <c r="V378" i="3"/>
  <c r="T379" i="3"/>
  <c r="U379" i="3"/>
  <c r="V379" i="3"/>
  <c r="T380" i="3"/>
  <c r="U380" i="3"/>
  <c r="V380" i="3"/>
  <c r="T381" i="3"/>
  <c r="U381" i="3"/>
  <c r="V381" i="3"/>
  <c r="T382" i="3"/>
  <c r="U382" i="3"/>
  <c r="V382" i="3"/>
  <c r="T383" i="3"/>
  <c r="U383" i="3"/>
  <c r="V383" i="3"/>
  <c r="T384" i="3"/>
  <c r="U384" i="3"/>
  <c r="V384" i="3"/>
  <c r="T385" i="3"/>
  <c r="U385" i="3"/>
  <c r="V385" i="3"/>
  <c r="T386" i="3"/>
  <c r="U386" i="3"/>
  <c r="V386" i="3"/>
  <c r="T387" i="3"/>
  <c r="U387" i="3"/>
  <c r="V387" i="3"/>
  <c r="T388" i="3"/>
  <c r="U388" i="3"/>
  <c r="V388" i="3"/>
  <c r="T389" i="3"/>
  <c r="U389" i="3"/>
  <c r="V389" i="3"/>
  <c r="T390" i="3"/>
  <c r="U390" i="3"/>
  <c r="V390" i="3"/>
  <c r="T391" i="3"/>
  <c r="U391" i="3"/>
  <c r="V391" i="3"/>
  <c r="T392" i="3"/>
  <c r="U392" i="3"/>
  <c r="V392" i="3"/>
  <c r="T393" i="3"/>
  <c r="U393" i="3"/>
  <c r="V393" i="3"/>
  <c r="T394" i="3"/>
  <c r="U394" i="3"/>
  <c r="V394" i="3"/>
  <c r="T395" i="3"/>
  <c r="U395" i="3"/>
  <c r="V395" i="3"/>
  <c r="T396" i="3"/>
  <c r="U396" i="3"/>
  <c r="V396" i="3"/>
  <c r="T397" i="3"/>
  <c r="U397" i="3"/>
  <c r="V397" i="3"/>
  <c r="T398" i="3"/>
  <c r="U398" i="3"/>
  <c r="V398" i="3"/>
  <c r="T399" i="3"/>
  <c r="U399" i="3"/>
  <c r="V399" i="3"/>
  <c r="T400" i="3"/>
  <c r="U400" i="3"/>
  <c r="V400" i="3"/>
  <c r="T401" i="3"/>
  <c r="U401" i="3"/>
  <c r="V401" i="3"/>
  <c r="T402" i="3"/>
  <c r="U402" i="3"/>
  <c r="V402" i="3"/>
  <c r="T403" i="3"/>
  <c r="U403" i="3"/>
  <c r="V403" i="3"/>
  <c r="T404" i="3"/>
  <c r="U404" i="3"/>
  <c r="V404" i="3"/>
  <c r="T405" i="3"/>
  <c r="U405" i="3"/>
  <c r="V405" i="3"/>
  <c r="T406" i="3"/>
  <c r="U406" i="3"/>
  <c r="V406" i="3"/>
  <c r="T407" i="3"/>
  <c r="U407" i="3"/>
  <c r="V407" i="3"/>
  <c r="T408" i="3"/>
  <c r="U408" i="3"/>
  <c r="V408" i="3"/>
  <c r="T409" i="3"/>
  <c r="U409" i="3"/>
  <c r="V409" i="3"/>
  <c r="T410" i="3"/>
  <c r="U410" i="3"/>
  <c r="V410" i="3"/>
  <c r="T413" i="3"/>
  <c r="U413" i="3"/>
  <c r="V413" i="3"/>
  <c r="T414" i="3"/>
  <c r="U414" i="3"/>
  <c r="V414" i="3"/>
  <c r="T415" i="3"/>
  <c r="U415" i="3"/>
  <c r="V415" i="3"/>
  <c r="T440" i="3"/>
  <c r="T444" i="3"/>
  <c r="U444" i="3"/>
  <c r="V444" i="3"/>
  <c r="T2" i="3"/>
  <c r="U2" i="3"/>
  <c r="V2" i="3"/>
  <c r="P459" i="3"/>
  <c r="P458" i="3"/>
  <c r="P457" i="3"/>
  <c r="P452" i="3"/>
  <c r="P451" i="3"/>
  <c r="P450" i="3"/>
  <c r="P448" i="3"/>
  <c r="P446" i="3"/>
  <c r="P444" i="3"/>
  <c r="P443" i="3"/>
  <c r="P145" i="3"/>
  <c r="P416" i="3"/>
  <c r="P417" i="3"/>
  <c r="P418" i="3"/>
  <c r="N419" i="3"/>
  <c r="N420" i="3"/>
  <c r="N421" i="3"/>
  <c r="P422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394" i="3"/>
  <c r="P395" i="3"/>
  <c r="P396" i="3"/>
  <c r="P397" i="3"/>
  <c r="P398" i="3"/>
  <c r="P399" i="3"/>
  <c r="P400" i="3"/>
  <c r="P401" i="3"/>
  <c r="P379" i="3"/>
  <c r="P380" i="3"/>
  <c r="P381" i="3"/>
  <c r="P382" i="3"/>
  <c r="P383" i="3"/>
  <c r="P384" i="3"/>
  <c r="P385" i="3"/>
  <c r="P386" i="3"/>
  <c r="P387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27" i="3"/>
  <c r="P328" i="3"/>
  <c r="P329" i="3"/>
  <c r="P330" i="3"/>
  <c r="P331" i="3"/>
  <c r="P332" i="3"/>
  <c r="P333" i="3"/>
  <c r="P334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229" i="3"/>
  <c r="P230" i="3"/>
  <c r="P231" i="3"/>
  <c r="P232" i="3"/>
  <c r="P233" i="3"/>
  <c r="P234" i="3"/>
  <c r="P235" i="3"/>
  <c r="P236" i="3"/>
  <c r="P238" i="3"/>
  <c r="P239" i="3"/>
  <c r="P240" i="3"/>
  <c r="P241" i="3"/>
  <c r="P242" i="3"/>
  <c r="P220" i="3"/>
  <c r="P221" i="3"/>
  <c r="P222" i="3"/>
  <c r="P193" i="3"/>
  <c r="P195" i="3"/>
  <c r="P196" i="3"/>
  <c r="P197" i="3"/>
  <c r="P198" i="3"/>
  <c r="P200" i="3"/>
  <c r="P201" i="3"/>
  <c r="P202" i="3"/>
  <c r="P203" i="3"/>
  <c r="P204" i="3"/>
  <c r="P205" i="3"/>
  <c r="N206" i="3"/>
  <c r="N207" i="3"/>
  <c r="N208" i="3"/>
  <c r="P184" i="3"/>
  <c r="P185" i="3"/>
  <c r="P186" i="3"/>
  <c r="P187" i="3"/>
  <c r="P188" i="3"/>
  <c r="P158" i="3"/>
  <c r="P159" i="3"/>
  <c r="P160" i="3"/>
  <c r="P161" i="3"/>
  <c r="P162" i="3"/>
  <c r="P163" i="3"/>
  <c r="P164" i="3"/>
  <c r="P165" i="3"/>
  <c r="P167" i="3"/>
  <c r="P168" i="3"/>
  <c r="P170" i="3"/>
  <c r="P171" i="3"/>
  <c r="P17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43" i="3"/>
  <c r="P44" i="3"/>
  <c r="P45" i="3"/>
  <c r="P50" i="3"/>
  <c r="P51" i="3"/>
  <c r="P52" i="3"/>
  <c r="P56" i="3"/>
  <c r="P57" i="3"/>
  <c r="P58" i="3"/>
  <c r="P62" i="3"/>
  <c r="P63" i="3"/>
  <c r="P64" i="3"/>
  <c r="P69" i="3"/>
  <c r="P70" i="3"/>
  <c r="P71" i="3"/>
  <c r="P79" i="3"/>
  <c r="P80" i="3"/>
  <c r="P81" i="3"/>
  <c r="P82" i="3"/>
  <c r="P85" i="3"/>
  <c r="P86" i="3"/>
  <c r="P87" i="3"/>
  <c r="P90" i="3"/>
  <c r="P91" i="3"/>
  <c r="P93" i="3"/>
  <c r="P94" i="3"/>
  <c r="P95" i="3"/>
  <c r="P99" i="3"/>
  <c r="P104" i="3"/>
  <c r="P107" i="3"/>
  <c r="P108" i="3"/>
  <c r="P109" i="3"/>
  <c r="P110" i="3"/>
  <c r="P111" i="3"/>
  <c r="P112" i="3"/>
  <c r="P120" i="3"/>
  <c r="P124" i="3"/>
  <c r="P125" i="3"/>
  <c r="P126" i="3"/>
  <c r="P25" i="3"/>
  <c r="P26" i="3"/>
  <c r="P27" i="3"/>
  <c r="P28" i="3"/>
  <c r="P29" i="3"/>
  <c r="P30" i="3"/>
  <c r="P31" i="3"/>
  <c r="P32" i="3"/>
  <c r="P33" i="3"/>
  <c r="P37" i="3"/>
  <c r="P38" i="3"/>
  <c r="P39" i="3"/>
  <c r="P40" i="3"/>
  <c r="P41" i="3"/>
  <c r="P42" i="3"/>
  <c r="P146" i="3"/>
  <c r="P147" i="3"/>
  <c r="N148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393" i="3"/>
  <c r="P392" i="3"/>
  <c r="P391" i="3"/>
  <c r="P390" i="3"/>
  <c r="P389" i="3"/>
  <c r="P388" i="3"/>
  <c r="P378" i="3"/>
  <c r="P377" i="3"/>
  <c r="P376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251" i="3"/>
  <c r="P250" i="3"/>
  <c r="P249" i="3"/>
  <c r="P248" i="3"/>
  <c r="P247" i="3"/>
  <c r="P246" i="3"/>
  <c r="P228" i="3"/>
  <c r="P227" i="3"/>
  <c r="P226" i="3"/>
  <c r="P225" i="3"/>
  <c r="P224" i="3"/>
  <c r="P223" i="3"/>
  <c r="P218" i="3"/>
  <c r="P217" i="3"/>
  <c r="P216" i="3"/>
  <c r="P215" i="3"/>
  <c r="P214" i="3"/>
  <c r="N213" i="3"/>
  <c r="P192" i="3"/>
  <c r="N182" i="3"/>
  <c r="N181" i="3"/>
  <c r="P180" i="3"/>
  <c r="N179" i="3"/>
  <c r="P178" i="3"/>
  <c r="N177" i="3"/>
  <c r="N176" i="3"/>
  <c r="N175" i="3"/>
  <c r="N174" i="3"/>
  <c r="N173" i="3"/>
  <c r="P157" i="3"/>
  <c r="P155" i="3"/>
  <c r="P154" i="3"/>
  <c r="P150" i="3"/>
  <c r="P149" i="3"/>
  <c r="Q24" i="3"/>
  <c r="Q23" i="3"/>
  <c r="Q21" i="3"/>
  <c r="Q20" i="3"/>
  <c r="Q17" i="3"/>
  <c r="Q18" i="3"/>
  <c r="Q15" i="3"/>
  <c r="Q14" i="3"/>
  <c r="Q9" i="3"/>
  <c r="Q12" i="3"/>
  <c r="Q13" i="3"/>
  <c r="Q10" i="3"/>
  <c r="Q56" i="3"/>
  <c r="J11" i="5"/>
  <c r="Q43" i="3"/>
  <c r="U426" i="3"/>
  <c r="V426" i="3"/>
  <c r="U456" i="3"/>
  <c r="V456" i="3"/>
  <c r="T465" i="3"/>
  <c r="U465" i="3"/>
  <c r="V465" i="3"/>
  <c r="T436" i="3"/>
  <c r="U436" i="3"/>
  <c r="V436" i="3"/>
  <c r="T133" i="3"/>
  <c r="U133" i="3"/>
  <c r="V133" i="3"/>
  <c r="T334" i="3"/>
  <c r="U334" i="3"/>
  <c r="V334" i="3"/>
  <c r="T461" i="3"/>
  <c r="U461" i="3"/>
  <c r="V461" i="3"/>
  <c r="T466" i="3"/>
  <c r="U466" i="3"/>
  <c r="V466" i="3"/>
  <c r="T433" i="3"/>
  <c r="U433" i="3"/>
  <c r="V433" i="3"/>
  <c r="T132" i="3"/>
  <c r="U132" i="3"/>
  <c r="V132" i="3"/>
  <c r="T453" i="3"/>
  <c r="U453" i="3"/>
  <c r="V453" i="3"/>
  <c r="T454" i="3"/>
  <c r="U454" i="3"/>
  <c r="V454" i="3"/>
  <c r="U440" i="3"/>
  <c r="V440" i="3"/>
  <c r="T471" i="3"/>
  <c r="U471" i="3"/>
  <c r="V471" i="3"/>
  <c r="T443" i="3"/>
  <c r="U443" i="3"/>
  <c r="V443" i="3"/>
  <c r="T234" i="3"/>
  <c r="U234" i="3"/>
  <c r="V234" i="3"/>
  <c r="T452" i="3"/>
  <c r="U452" i="3"/>
  <c r="V452" i="3"/>
  <c r="T123" i="3"/>
  <c r="U123" i="3"/>
  <c r="V123" i="3"/>
  <c r="T138" i="3"/>
  <c r="U138" i="3"/>
  <c r="V138" i="3"/>
  <c r="T432" i="3"/>
  <c r="U432" i="3"/>
  <c r="V432" i="3"/>
  <c r="T144" i="3"/>
  <c r="U144" i="3"/>
  <c r="V144" i="3"/>
  <c r="T474" i="3"/>
  <c r="U474" i="3"/>
  <c r="V474" i="3"/>
  <c r="T468" i="3"/>
  <c r="U468" i="3"/>
  <c r="V468" i="3"/>
  <c r="T419" i="3"/>
  <c r="U419" i="3"/>
  <c r="V419" i="3"/>
  <c r="T16" i="3"/>
  <c r="U16" i="3"/>
  <c r="V16" i="3"/>
  <c r="T470" i="3"/>
  <c r="U470" i="3"/>
  <c r="V470" i="3"/>
  <c r="T451" i="3"/>
  <c r="U451" i="3"/>
  <c r="V451" i="3"/>
  <c r="T429" i="3"/>
  <c r="U429" i="3"/>
  <c r="V429" i="3"/>
  <c r="T18" i="3"/>
  <c r="U18" i="3"/>
  <c r="V18" i="3"/>
  <c r="T15" i="3"/>
  <c r="U15" i="3"/>
  <c r="V15" i="3"/>
  <c r="T437" i="3"/>
  <c r="U437" i="3"/>
  <c r="V437" i="3"/>
  <c r="L121" i="3"/>
  <c r="T421" i="3"/>
  <c r="U421" i="3"/>
  <c r="V421" i="3"/>
  <c r="T24" i="3"/>
  <c r="U24" i="3"/>
  <c r="V24" i="3"/>
  <c r="T14" i="3"/>
  <c r="U14" i="3"/>
  <c r="V14" i="3"/>
  <c r="T428" i="3"/>
  <c r="U428" i="3"/>
  <c r="V428" i="3"/>
  <c r="T21" i="3"/>
  <c r="U21" i="3"/>
  <c r="V21" i="3"/>
  <c r="T438" i="3"/>
  <c r="U438" i="3"/>
  <c r="V438" i="3"/>
  <c r="T157" i="3"/>
  <c r="U157" i="3"/>
  <c r="V157" i="3"/>
  <c r="T17" i="3"/>
  <c r="U17" i="3"/>
  <c r="V17" i="3"/>
  <c r="T427" i="3"/>
  <c r="U427" i="3"/>
  <c r="V427" i="3"/>
  <c r="T22" i="3"/>
  <c r="U22" i="3"/>
  <c r="V22" i="3"/>
  <c r="T420" i="3"/>
  <c r="U420" i="3"/>
  <c r="V420" i="3"/>
  <c r="T412" i="3"/>
  <c r="U412" i="3"/>
  <c r="V412" i="3"/>
  <c r="T424" i="3"/>
  <c r="U424" i="3"/>
  <c r="V424" i="3"/>
  <c r="T431" i="3"/>
  <c r="U431" i="3"/>
  <c r="V431" i="3"/>
  <c r="T423" i="3"/>
  <c r="U423" i="3"/>
  <c r="V423" i="3"/>
  <c r="T23" i="3"/>
  <c r="U23" i="3"/>
  <c r="V23" i="3"/>
  <c r="T422" i="3"/>
  <c r="U422" i="3"/>
  <c r="V422" i="3"/>
  <c r="T435" i="3"/>
  <c r="U435" i="3"/>
  <c r="V435" i="3"/>
  <c r="T439" i="3"/>
  <c r="U439" i="3"/>
  <c r="V439" i="3"/>
  <c r="T417" i="3"/>
  <c r="U417" i="3"/>
  <c r="V417" i="3"/>
  <c r="T434" i="3"/>
  <c r="U434" i="3"/>
  <c r="V434" i="3"/>
  <c r="T430" i="3"/>
  <c r="U430" i="3"/>
  <c r="V430" i="3"/>
  <c r="T20" i="3"/>
  <c r="U20" i="3"/>
  <c r="V20" i="3"/>
  <c r="T416" i="3"/>
  <c r="U416" i="3"/>
  <c r="V416" i="3"/>
  <c r="T411" i="3"/>
  <c r="U411" i="3"/>
  <c r="V411" i="3"/>
  <c r="T19" i="3"/>
  <c r="U19" i="3"/>
  <c r="V19" i="3"/>
  <c r="T442" i="3"/>
  <c r="U442" i="3"/>
  <c r="V442" i="3"/>
  <c r="T473" i="3"/>
  <c r="U473" i="3"/>
  <c r="V473" i="3"/>
  <c r="T467" i="3"/>
  <c r="U467" i="3"/>
  <c r="V467" i="3"/>
  <c r="T449" i="3"/>
  <c r="U449" i="3"/>
  <c r="V449" i="3"/>
  <c r="T477" i="3"/>
  <c r="U477" i="3"/>
  <c r="V477" i="3"/>
  <c r="T134" i="3"/>
  <c r="U134" i="3"/>
  <c r="V134" i="3"/>
  <c r="T366" i="3"/>
  <c r="U366" i="3"/>
  <c r="V366" i="3"/>
  <c r="T121" i="3"/>
  <c r="U121" i="3"/>
  <c r="V121" i="3"/>
  <c r="T142" i="3"/>
  <c r="U142" i="3"/>
  <c r="V142" i="3"/>
  <c r="T460" i="3"/>
  <c r="U460" i="3"/>
  <c r="V460" i="3"/>
  <c r="T463" i="3"/>
  <c r="U463" i="3"/>
  <c r="V463" i="3"/>
  <c r="U188" i="3"/>
  <c r="V188" i="3"/>
  <c r="T162" i="3"/>
  <c r="U162" i="3"/>
  <c r="V162" i="3"/>
  <c r="T331" i="3"/>
  <c r="U331" i="3"/>
  <c r="V331" i="3"/>
  <c r="T448" i="3"/>
  <c r="U448" i="3"/>
  <c r="V448" i="3"/>
  <c r="T370" i="3"/>
  <c r="U370" i="3"/>
  <c r="V370" i="3"/>
  <c r="T198" i="3"/>
  <c r="U198" i="3"/>
  <c r="V198" i="3"/>
  <c r="T368" i="3"/>
  <c r="U368" i="3"/>
  <c r="V368" i="3"/>
  <c r="T332" i="3"/>
  <c r="U332" i="3"/>
  <c r="V332" i="3"/>
  <c r="T37" i="3"/>
  <c r="U37" i="3"/>
  <c r="V37" i="3"/>
  <c r="T371" i="3"/>
  <c r="U371" i="3"/>
  <c r="V371" i="3"/>
  <c r="T51" i="3"/>
  <c r="U51" i="3"/>
  <c r="V51" i="3"/>
  <c r="T27" i="3"/>
  <c r="U27" i="3"/>
  <c r="V27" i="3"/>
  <c r="T159" i="3"/>
  <c r="U159" i="3"/>
  <c r="V159" i="3"/>
  <c r="T194" i="3"/>
  <c r="U194" i="3"/>
  <c r="V194" i="3"/>
  <c r="T365" i="3"/>
  <c r="U365" i="3"/>
  <c r="V365" i="3"/>
  <c r="T42" i="3"/>
  <c r="U42" i="3"/>
  <c r="V42" i="3"/>
  <c r="T163" i="3"/>
  <c r="U163" i="3"/>
  <c r="V163" i="3"/>
  <c r="T32" i="3"/>
  <c r="U32" i="3"/>
  <c r="V32" i="3"/>
  <c r="T160" i="3"/>
  <c r="U160" i="3"/>
  <c r="V160" i="3"/>
  <c r="T39" i="3"/>
  <c r="U39" i="3"/>
  <c r="V39" i="3"/>
  <c r="T25" i="3"/>
  <c r="U25" i="3"/>
  <c r="V25" i="3"/>
  <c r="T40" i="3"/>
  <c r="U40" i="3"/>
  <c r="V40" i="3"/>
  <c r="T197" i="3"/>
  <c r="U197" i="3"/>
  <c r="V197" i="3"/>
  <c r="T158" i="3"/>
  <c r="U158" i="3"/>
  <c r="V158" i="3"/>
  <c r="T295" i="3"/>
  <c r="U295" i="3"/>
  <c r="V295" i="3"/>
  <c r="T294" i="3"/>
  <c r="U294" i="3"/>
  <c r="V294" i="3"/>
  <c r="T52" i="3"/>
  <c r="U52" i="3"/>
  <c r="V52" i="3"/>
  <c r="T302" i="3"/>
  <c r="U302" i="3"/>
  <c r="V302" i="3"/>
  <c r="T195" i="3"/>
  <c r="U195" i="3"/>
  <c r="V195" i="3"/>
  <c r="T41" i="3"/>
  <c r="U41" i="3"/>
  <c r="V41" i="3"/>
  <c r="T304" i="3"/>
  <c r="U304" i="3"/>
  <c r="V304" i="3"/>
  <c r="T333" i="3"/>
  <c r="U333" i="3"/>
  <c r="V333" i="3"/>
  <c r="T367" i="3"/>
  <c r="U367" i="3"/>
  <c r="V367" i="3"/>
  <c r="T193" i="3"/>
  <c r="U193" i="3"/>
  <c r="V193" i="3"/>
  <c r="T196" i="3"/>
  <c r="U196" i="3"/>
  <c r="V196" i="3"/>
  <c r="T231" i="3"/>
  <c r="U231" i="3"/>
  <c r="V231" i="3"/>
  <c r="T26" i="3"/>
  <c r="U26" i="3"/>
  <c r="V26" i="3"/>
  <c r="T161" i="3"/>
  <c r="U161" i="3"/>
  <c r="V161" i="3"/>
  <c r="T28" i="3"/>
  <c r="U28" i="3"/>
  <c r="V28" i="3"/>
  <c r="T33" i="3"/>
  <c r="U33" i="3"/>
  <c r="V33" i="3"/>
  <c r="T31" i="3"/>
  <c r="U31" i="3"/>
  <c r="V31" i="3"/>
  <c r="T29" i="3"/>
  <c r="U29" i="3"/>
  <c r="V29" i="3"/>
  <c r="T293" i="3"/>
  <c r="U293" i="3"/>
  <c r="V293" i="3"/>
  <c r="T50" i="3"/>
  <c r="U50" i="3"/>
  <c r="V50" i="3"/>
  <c r="T233" i="3"/>
  <c r="U233" i="3"/>
  <c r="V233" i="3"/>
  <c r="T303" i="3"/>
  <c r="U303" i="3"/>
  <c r="V303" i="3"/>
  <c r="T230" i="3"/>
  <c r="U230" i="3"/>
  <c r="V230" i="3"/>
  <c r="T372" i="3"/>
  <c r="U372" i="3"/>
  <c r="V372" i="3"/>
  <c r="T229" i="3"/>
  <c r="U229" i="3"/>
  <c r="V229" i="3"/>
  <c r="T30" i="3"/>
  <c r="U30" i="3"/>
  <c r="V30" i="3"/>
  <c r="T232" i="3"/>
  <c r="U232" i="3"/>
  <c r="V232" i="3"/>
  <c r="T330" i="3"/>
  <c r="U330" i="3"/>
  <c r="V330" i="3"/>
  <c r="U208" i="3"/>
  <c r="V208" i="3"/>
  <c r="T369" i="3"/>
  <c r="U369" i="3"/>
  <c r="V369" i="3"/>
  <c r="L423" i="3"/>
  <c r="L443" i="3"/>
  <c r="N448" i="3"/>
  <c r="L446" i="3"/>
  <c r="N249" i="3"/>
  <c r="K99" i="3"/>
  <c r="T137" i="3"/>
  <c r="U137" i="3"/>
  <c r="V137" i="3"/>
  <c r="T122" i="3"/>
  <c r="U122" i="3"/>
  <c r="V122" i="3"/>
  <c r="T469" i="3"/>
  <c r="U469" i="3"/>
  <c r="V469" i="3"/>
  <c r="Q85" i="3"/>
  <c r="K85" i="3"/>
  <c r="K227" i="3"/>
  <c r="L226" i="3"/>
  <c r="L451" i="3"/>
  <c r="T462" i="3"/>
  <c r="U462" i="3"/>
  <c r="V462" i="3"/>
  <c r="T143" i="3"/>
  <c r="U143" i="3"/>
  <c r="V143" i="3"/>
  <c r="T450" i="3"/>
  <c r="U450" i="3"/>
  <c r="V450" i="3"/>
  <c r="T145" i="3"/>
  <c r="U145" i="3"/>
  <c r="V145" i="3"/>
  <c r="U209" i="3"/>
  <c r="T472" i="3"/>
  <c r="U472" i="3"/>
  <c r="V472" i="3"/>
  <c r="T457" i="3"/>
  <c r="U457" i="3"/>
  <c r="V457" i="3"/>
  <c r="T139" i="3"/>
  <c r="U139" i="3"/>
  <c r="V139" i="3"/>
  <c r="T464" i="3"/>
  <c r="U464" i="3"/>
  <c r="V464" i="3"/>
  <c r="T441" i="3"/>
  <c r="U441" i="3"/>
  <c r="V441" i="3"/>
  <c r="T458" i="3"/>
  <c r="U458" i="3"/>
  <c r="V458" i="3"/>
  <c r="T459" i="3"/>
  <c r="U459" i="3"/>
  <c r="V459" i="3"/>
  <c r="T446" i="3"/>
  <c r="U446" i="3"/>
  <c r="V446" i="3"/>
  <c r="K457" i="3"/>
  <c r="L457" i="3"/>
  <c r="L453" i="3"/>
  <c r="K453" i="3"/>
</calcChain>
</file>

<file path=xl/comments1.xml><?xml version="1.0" encoding="utf-8"?>
<comments xmlns="http://schemas.openxmlformats.org/spreadsheetml/2006/main">
  <authors>
    <author>Thermo</author>
  </authors>
  <commentList>
    <comment ref="M446" authorId="0">
      <text>
        <r>
          <rPr>
            <sz val="9"/>
            <color indexed="81"/>
            <rFont val="Tahoma"/>
            <family val="2"/>
          </rPr>
          <t xml:space="preserve">
Rocky mountain, reject, all 3 replicas </t>
        </r>
      </text>
    </comment>
  </commentList>
</comments>
</file>

<file path=xl/sharedStrings.xml><?xml version="1.0" encoding="utf-8"?>
<sst xmlns="http://schemas.openxmlformats.org/spreadsheetml/2006/main" count="4653" uniqueCount="1505">
  <si>
    <t>Date</t>
  </si>
  <si>
    <t>d 13C/12C</t>
  </si>
  <si>
    <t>Analysis</t>
  </si>
  <si>
    <t>Row</t>
  </si>
  <si>
    <t>Peak Nr</t>
  </si>
  <si>
    <t>Start</t>
  </si>
  <si>
    <t>Rt</t>
  </si>
  <si>
    <t>End</t>
  </si>
  <si>
    <t>Width</t>
  </si>
  <si>
    <t>Area All</t>
  </si>
  <si>
    <t>Ampl  44</t>
  </si>
  <si>
    <t>BGD 44</t>
  </si>
  <si>
    <t>d 18O/16O</t>
  </si>
  <si>
    <t>FileHeader: Filename</t>
  </si>
  <si>
    <t>R 13C/12C</t>
  </si>
  <si>
    <t>Component</t>
  </si>
  <si>
    <t>Time</t>
  </si>
  <si>
    <t>05/20/16</t>
  </si>
  <si>
    <t>AO</t>
  </si>
  <si>
    <t>W3</t>
  </si>
  <si>
    <t>12190</t>
  </si>
  <si>
    <t>98.2</t>
  </si>
  <si>
    <t>AO_W3_1-1_-0001.dxf</t>
  </si>
  <si>
    <t>12191</t>
  </si>
  <si>
    <t>97.8</t>
  </si>
  <si>
    <t>AO_W3_1-2_-0001.dxf</t>
  </si>
  <si>
    <t>12192</t>
  </si>
  <si>
    <t>AO_W3_1-3_-0001.dxf</t>
  </si>
  <si>
    <t>05/22/16</t>
  </si>
  <si>
    <t>S</t>
  </si>
  <si>
    <t>I</t>
  </si>
  <si>
    <t>12233</t>
  </si>
  <si>
    <t>119.9</t>
  </si>
  <si>
    <t>S_I_40_D3-3_-0001.dxf</t>
  </si>
  <si>
    <t>12232</t>
  </si>
  <si>
    <t>121.1</t>
  </si>
  <si>
    <t>S_I_40_D3-2_-0001.dxf</t>
  </si>
  <si>
    <t>12231</t>
  </si>
  <si>
    <t>118.8</t>
  </si>
  <si>
    <t>S_I_40_D3-1_-0001.dxf</t>
  </si>
  <si>
    <t>T</t>
  </si>
  <si>
    <t>12230</t>
  </si>
  <si>
    <t>120.1</t>
  </si>
  <si>
    <t>T_I_42_D3-3_-0001.dxf</t>
  </si>
  <si>
    <t>12229</t>
  </si>
  <si>
    <t>119.6</t>
  </si>
  <si>
    <t>T_I_42_D3-2_-0001.dxf</t>
  </si>
  <si>
    <t>12228</t>
  </si>
  <si>
    <t>123.1</t>
  </si>
  <si>
    <t>T_I_42_D3-1_-0001.dxf</t>
  </si>
  <si>
    <t>05/21/16</t>
  </si>
  <si>
    <t>81.0</t>
  </si>
  <si>
    <t>80.7</t>
  </si>
  <si>
    <t>05/19/16</t>
  </si>
  <si>
    <t>W0</t>
  </si>
  <si>
    <t>312.4</t>
  </si>
  <si>
    <t>05/17/16</t>
  </si>
  <si>
    <t>12150</t>
  </si>
  <si>
    <t>242.7</t>
  </si>
  <si>
    <t>AO_W0_1-1_.dxf</t>
  </si>
  <si>
    <t>12152</t>
  </si>
  <si>
    <t>246.8</t>
  </si>
  <si>
    <t>AO_W0_1-3_.dxf</t>
  </si>
  <si>
    <t>12151</t>
  </si>
  <si>
    <t>263.2</t>
  </si>
  <si>
    <t>AO_W0_1-2_.dxf</t>
  </si>
  <si>
    <t>05/24/16</t>
  </si>
  <si>
    <t>W6</t>
  </si>
  <si>
    <t>12257</t>
  </si>
  <si>
    <t>126.0</t>
  </si>
  <si>
    <t>AO_W6_3-1_-0000.dxf</t>
  </si>
  <si>
    <t>12258</t>
  </si>
  <si>
    <t>134.8</t>
  </si>
  <si>
    <t>AO_W6_3-2_-0000.dxf</t>
  </si>
  <si>
    <t>12259</t>
  </si>
  <si>
    <t>140.1</t>
  </si>
  <si>
    <t>AO_W6_3-3_-0000.dxf</t>
  </si>
  <si>
    <t>AW</t>
  </si>
  <si>
    <t>N</t>
  </si>
  <si>
    <t>12263</t>
  </si>
  <si>
    <t>95.0</t>
  </si>
  <si>
    <t>AW_N_1-1_-0000.dxf</t>
  </si>
  <si>
    <t>12264</t>
  </si>
  <si>
    <t>109.6</t>
  </si>
  <si>
    <t>AW_N_1-2_-0000.dxf</t>
  </si>
  <si>
    <t>12265</t>
  </si>
  <si>
    <t>115.3</t>
  </si>
  <si>
    <t>AW_N_1-3_-0000.dxf</t>
  </si>
  <si>
    <t>12267</t>
  </si>
  <si>
    <t>103.6</t>
  </si>
  <si>
    <t>AW_S_1-1_-0000.dxf</t>
  </si>
  <si>
    <t>12274</t>
  </si>
  <si>
    <t>97.2</t>
  </si>
  <si>
    <t>AW_S_1-2_-0000.dxf</t>
  </si>
  <si>
    <t>12277</t>
  </si>
  <si>
    <t>99.7</t>
  </si>
  <si>
    <t>AW_N_4-2_-0000.dxf</t>
  </si>
  <si>
    <t>12278</t>
  </si>
  <si>
    <t>100.6</t>
  </si>
  <si>
    <t>AW_N_4-3_-0000.dxf</t>
  </si>
  <si>
    <t>12280</t>
  </si>
  <si>
    <t>91.3</t>
  </si>
  <si>
    <t>AW_T_4-2_-0000.dxf</t>
  </si>
  <si>
    <t>12281</t>
  </si>
  <si>
    <t>97.4</t>
  </si>
  <si>
    <t>AW_T_4-3_-0000.dxf</t>
  </si>
  <si>
    <t>05/25/16</t>
  </si>
  <si>
    <t>12289</t>
  </si>
  <si>
    <t>76.2</t>
  </si>
  <si>
    <t>T_I_22_D3-1_-0000.dxf</t>
  </si>
  <si>
    <t>12290</t>
  </si>
  <si>
    <t>85.3</t>
  </si>
  <si>
    <t>T_I_22_D3-2_-0000.dxf</t>
  </si>
  <si>
    <t>12291</t>
  </si>
  <si>
    <t>89.8</t>
  </si>
  <si>
    <t>T_I_22_D3-3_-0000.dxf</t>
  </si>
  <si>
    <t>12292</t>
  </si>
  <si>
    <t>93.0</t>
  </si>
  <si>
    <t>T_I_23_D3-1_-0000.dxf</t>
  </si>
  <si>
    <t>12303</t>
  </si>
  <si>
    <t>T_I_23_D3-2_-0000.dxf</t>
  </si>
  <si>
    <t>12304</t>
  </si>
  <si>
    <t>194.9</t>
  </si>
  <si>
    <t>T_I_23_D3-3_-0000.dxf</t>
  </si>
  <si>
    <t>12305</t>
  </si>
  <si>
    <t>161.8</t>
  </si>
  <si>
    <t>N_I_35_D3-1_-0000.dxf</t>
  </si>
  <si>
    <t>12306</t>
  </si>
  <si>
    <t>237.4</t>
  </si>
  <si>
    <t>N_I_35_D3-2_-0000.dxf</t>
  </si>
  <si>
    <t>12307</t>
  </si>
  <si>
    <t>120.2</t>
  </si>
  <si>
    <t>N_I_35_D3-3_-0000.dxf</t>
  </si>
  <si>
    <t>12308</t>
  </si>
  <si>
    <t>120.5</t>
  </si>
  <si>
    <t>N_I_34_D3-1_-0000.dxf</t>
  </si>
  <si>
    <t>12309</t>
  </si>
  <si>
    <t>N_I_34_D3-2_-0000.dxf</t>
  </si>
  <si>
    <t>12310</t>
  </si>
  <si>
    <t>118.2</t>
  </si>
  <si>
    <t>N_I_34_D3-3_-0000.dxf</t>
  </si>
  <si>
    <t>12311</t>
  </si>
  <si>
    <t>108.6</t>
  </si>
  <si>
    <t>N_I_23_D3-1_-0000.dxf</t>
  </si>
  <si>
    <t>05/26/16</t>
  </si>
  <si>
    <t>12312</t>
  </si>
  <si>
    <t>104.3</t>
  </si>
  <si>
    <t>N_I_23_D3-2_-0000.dxf</t>
  </si>
  <si>
    <t>12313</t>
  </si>
  <si>
    <t>101.9</t>
  </si>
  <si>
    <t>N_I_23_D3-3_-0000.dxf</t>
  </si>
  <si>
    <t>12315</t>
  </si>
  <si>
    <t>98.9</t>
  </si>
  <si>
    <t>N_I_22_D3-1_-0000.dxf</t>
  </si>
  <si>
    <t>12316</t>
  </si>
  <si>
    <t>187.3</t>
  </si>
  <si>
    <t>N_I_22_D3-2_-0000.dxf</t>
  </si>
  <si>
    <t>12317</t>
  </si>
  <si>
    <t>101.4</t>
  </si>
  <si>
    <t>N_I_22_D3-3_-0000.dxf</t>
  </si>
  <si>
    <t>D3</t>
  </si>
  <si>
    <t>12318</t>
  </si>
  <si>
    <t>101.0</t>
  </si>
  <si>
    <t>N_I_21_D3_est-1_-0000.dxf</t>
  </si>
  <si>
    <t>12319</t>
  </si>
  <si>
    <t>98.6</t>
  </si>
  <si>
    <t>N_I_21_D3_est-2_-0000.dxf</t>
  </si>
  <si>
    <t>12320</t>
  </si>
  <si>
    <t>100.9</t>
  </si>
  <si>
    <t>N_I_21_D3_est-3_-0000.dxf</t>
  </si>
  <si>
    <t>12321</t>
  </si>
  <si>
    <t>98.1</t>
  </si>
  <si>
    <t>N_I_21_D3_ouest-1_-0000.dxf</t>
  </si>
  <si>
    <t>12332</t>
  </si>
  <si>
    <t>67.2</t>
  </si>
  <si>
    <t>N_I_21_D3_ouest-2_-0000.dxf</t>
  </si>
  <si>
    <t>12333</t>
  </si>
  <si>
    <t>85.9</t>
  </si>
  <si>
    <t>N_I_21_D3_ouest-3_-0000.dxf</t>
  </si>
  <si>
    <t>12334</t>
  </si>
  <si>
    <t>84.5</t>
  </si>
  <si>
    <t>N_I_33_D20-1_-0000.dxf</t>
  </si>
  <si>
    <t>12335</t>
  </si>
  <si>
    <t>84.1</t>
  </si>
  <si>
    <t>N_I_33_D20-2_-0000.dxf</t>
  </si>
  <si>
    <t>12336</t>
  </si>
  <si>
    <t>167.2</t>
  </si>
  <si>
    <t>N_I_33_D20-3_-0000.dxf</t>
  </si>
  <si>
    <t>12337</t>
  </si>
  <si>
    <t>87.1</t>
  </si>
  <si>
    <t>N_I_23_D20-1_-0000.dxf</t>
  </si>
  <si>
    <t>12338</t>
  </si>
  <si>
    <t>90.5</t>
  </si>
  <si>
    <t>N_I_23_D20-2_-0000.dxf</t>
  </si>
  <si>
    <t>12339</t>
  </si>
  <si>
    <t>88.5</t>
  </si>
  <si>
    <t>N_I_23_D20-3_-0000.dxf</t>
  </si>
  <si>
    <t>12341</t>
  </si>
  <si>
    <t>84.8</t>
  </si>
  <si>
    <t>N_I_22_D20-1_-0000.dxf</t>
  </si>
  <si>
    <t>05/27/16</t>
  </si>
  <si>
    <t>12342</t>
  </si>
  <si>
    <t>84.9</t>
  </si>
  <si>
    <t>N_I_22_D20-2_-0000.dxf</t>
  </si>
  <si>
    <t>12343</t>
  </si>
  <si>
    <t>86.6</t>
  </si>
  <si>
    <t>N_I_22_D20-3_-0000.dxf</t>
  </si>
  <si>
    <t>12344</t>
  </si>
  <si>
    <t>90.7</t>
  </si>
  <si>
    <t>T_I_45_D3-1_-0000.dxf</t>
  </si>
  <si>
    <t>12345</t>
  </si>
  <si>
    <t>92.8</t>
  </si>
  <si>
    <t>T_I_45_D3-2_-0000.dxf</t>
  </si>
  <si>
    <t>12346</t>
  </si>
  <si>
    <t>166.0</t>
  </si>
  <si>
    <t>T_I_45_D3-3_-0000.dxf</t>
  </si>
  <si>
    <t>12347</t>
  </si>
  <si>
    <t>89.6</t>
  </si>
  <si>
    <t>T_I_25_D3-1_-0000.dxf</t>
  </si>
  <si>
    <t>12348</t>
  </si>
  <si>
    <t>86.2</t>
  </si>
  <si>
    <t>T_I_25_D3-2_-0000.dxf</t>
  </si>
  <si>
    <t>12349</t>
  </si>
  <si>
    <t>T_I_25_D3-3_-0000.dxf</t>
  </si>
  <si>
    <t>12350</t>
  </si>
  <si>
    <t>T_I_21_D3_ouest-1_-0000.dxf</t>
  </si>
  <si>
    <t>12357</t>
  </si>
  <si>
    <t>89.5</t>
  </si>
  <si>
    <t>T_I_21_D3_ouest-2_-0000.dxf</t>
  </si>
  <si>
    <t>12358</t>
  </si>
  <si>
    <t>87.4</t>
  </si>
  <si>
    <t>T_I_21_D3_ouest-3_-0000.dxf</t>
  </si>
  <si>
    <t>12359</t>
  </si>
  <si>
    <t>86.1</t>
  </si>
  <si>
    <t>S_I_8_D3-1_-0000.dxf</t>
  </si>
  <si>
    <t>12360</t>
  </si>
  <si>
    <t>87.5</t>
  </si>
  <si>
    <t>S_I_8_D3-2_-0000.dxf</t>
  </si>
  <si>
    <t>12361</t>
  </si>
  <si>
    <t>88.4</t>
  </si>
  <si>
    <t>S_I_8_D3-3_-0000.dxf</t>
  </si>
  <si>
    <t>12363</t>
  </si>
  <si>
    <t>219.7</t>
  </si>
  <si>
    <t>S_I_9_D3-1_-0000.dxf</t>
  </si>
  <si>
    <t>12364</t>
  </si>
  <si>
    <t>125.8</t>
  </si>
  <si>
    <t>S_I_9_D3-2_-0000.dxf</t>
  </si>
  <si>
    <t>12365</t>
  </si>
  <si>
    <t>96.9</t>
  </si>
  <si>
    <t>S_I_9_D3-3_-0000.dxf</t>
  </si>
  <si>
    <t>05/28/16</t>
  </si>
  <si>
    <t>12366</t>
  </si>
  <si>
    <t>90.9</t>
  </si>
  <si>
    <t>S_I_40_D20-1_-0000.dxf</t>
  </si>
  <si>
    <t>12367</t>
  </si>
  <si>
    <t>S_I_40_D20-2_-0000.dxf</t>
  </si>
  <si>
    <t>12368</t>
  </si>
  <si>
    <t>S_I_40_D20-3_-0000.dxf</t>
  </si>
  <si>
    <t>12369</t>
  </si>
  <si>
    <t>91.0</t>
  </si>
  <si>
    <t>S_I_8_D20-1_-0000.dxf</t>
  </si>
  <si>
    <t>12370</t>
  </si>
  <si>
    <t>86.7</t>
  </si>
  <si>
    <t>S_I_8_D20-2_-0000.dxf</t>
  </si>
  <si>
    <t>12371</t>
  </si>
  <si>
    <t>87.7</t>
  </si>
  <si>
    <t>S_I_8_D20-3_-0000.dxf</t>
  </si>
  <si>
    <t>12373</t>
  </si>
  <si>
    <t>76.4</t>
  </si>
  <si>
    <t>S_I_9_D20-2_-0000.dxf</t>
  </si>
  <si>
    <t>12374</t>
  </si>
  <si>
    <t>74.2</t>
  </si>
  <si>
    <t>S_I_9_D20-3_-0000.dxf</t>
  </si>
  <si>
    <t>II</t>
  </si>
  <si>
    <t>12375</t>
  </si>
  <si>
    <t>78.9</t>
  </si>
  <si>
    <t>N_II_67_D3-1_-0000.dxf</t>
  </si>
  <si>
    <t>12376</t>
  </si>
  <si>
    <t>78.0</t>
  </si>
  <si>
    <t>N_II_67_D3-2_-0000.dxf</t>
  </si>
  <si>
    <t>12377</t>
  </si>
  <si>
    <t>80.5</t>
  </si>
  <si>
    <t>N_II_67_D3-3_-0000.dxf</t>
  </si>
  <si>
    <t>12379</t>
  </si>
  <si>
    <t>77.3</t>
  </si>
  <si>
    <t>T_II_8_D3-1_-0000.dxf</t>
  </si>
  <si>
    <t>12380</t>
  </si>
  <si>
    <t>T_II_8_D3-2_-0000.dxf</t>
  </si>
  <si>
    <t>12381</t>
  </si>
  <si>
    <t>83.0</t>
  </si>
  <si>
    <t>T_II_8_D3-3_-0000.dxf</t>
  </si>
  <si>
    <t>12383</t>
  </si>
  <si>
    <t>128.7</t>
  </si>
  <si>
    <t>S_II_13_D3-2_-0000.dxf</t>
  </si>
  <si>
    <t>12384</t>
  </si>
  <si>
    <t>119.4</t>
  </si>
  <si>
    <t>S_II_13_D3-3_-0000.dxf</t>
  </si>
  <si>
    <t>12385</t>
  </si>
  <si>
    <t>115.2</t>
  </si>
  <si>
    <t>T_II_67_D3-1_-0000.dxf</t>
  </si>
  <si>
    <t>12386</t>
  </si>
  <si>
    <t>98.3</t>
  </si>
  <si>
    <t>T_II_67_D3-2_-0000.dxf</t>
  </si>
  <si>
    <t>12387</t>
  </si>
  <si>
    <t>88.3</t>
  </si>
  <si>
    <t>T_II_67_D3-3_-0000.dxf</t>
  </si>
  <si>
    <t>12388</t>
  </si>
  <si>
    <t>N_II_8_D3-1_-0000.dxf</t>
  </si>
  <si>
    <t>05/29/16</t>
  </si>
  <si>
    <t>12389</t>
  </si>
  <si>
    <t>90.0</t>
  </si>
  <si>
    <t>N_II_8_D3-2_-0000.dxf</t>
  </si>
  <si>
    <t>12390</t>
  </si>
  <si>
    <t>93.9</t>
  </si>
  <si>
    <t>N_II_8_D3-3_-0000.dxf</t>
  </si>
  <si>
    <t>12391</t>
  </si>
  <si>
    <t>81.3</t>
  </si>
  <si>
    <t>T_II_4_D3-1_-0000.dxf</t>
  </si>
  <si>
    <t>12392</t>
  </si>
  <si>
    <t>158.3</t>
  </si>
  <si>
    <t>T_II_4_D3-2_-0000.dxf</t>
  </si>
  <si>
    <t>12393</t>
  </si>
  <si>
    <t>79.6</t>
  </si>
  <si>
    <t>T_II_4_D3-3_-0000.dxf</t>
  </si>
  <si>
    <t>12395</t>
  </si>
  <si>
    <t>70.7</t>
  </si>
  <si>
    <t>AW_T_1-1_-0000.dxf</t>
  </si>
  <si>
    <t>12396</t>
  </si>
  <si>
    <t>71.6</t>
  </si>
  <si>
    <t>AW_T_1-2_-0000.dxf</t>
  </si>
  <si>
    <t>12397</t>
  </si>
  <si>
    <t>69.7</t>
  </si>
  <si>
    <t>AW_T_1-3_-0000.dxf</t>
  </si>
  <si>
    <t>12399</t>
  </si>
  <si>
    <t>66.6</t>
  </si>
  <si>
    <t>AW_N_5-2_-0000.dxf</t>
  </si>
  <si>
    <t>12400</t>
  </si>
  <si>
    <t>67.6</t>
  </si>
  <si>
    <t>AW_N_5-3_-0000.dxf</t>
  </si>
  <si>
    <t>12401</t>
  </si>
  <si>
    <t>78.5</t>
  </si>
  <si>
    <t>AW_T_5-1_-0000.dxf</t>
  </si>
  <si>
    <t>12402</t>
  </si>
  <si>
    <t>147.0</t>
  </si>
  <si>
    <t>AW_T_5-2_-0000.dxf</t>
  </si>
  <si>
    <t>12403</t>
  </si>
  <si>
    <t>81.7</t>
  </si>
  <si>
    <t>AW_T_5-3_-0000.dxf</t>
  </si>
  <si>
    <t>12404</t>
  </si>
  <si>
    <t>76.8</t>
  </si>
  <si>
    <t>AW_S_5-1_-0000.dxf</t>
  </si>
  <si>
    <t>12405</t>
  </si>
  <si>
    <t>AW_S_5-2_-0000.dxf</t>
  </si>
  <si>
    <t>12406</t>
  </si>
  <si>
    <t>75.7</t>
  </si>
  <si>
    <t>AW_S_5-3_-0000.dxf</t>
  </si>
  <si>
    <t>12407</t>
  </si>
  <si>
    <t>78.7</t>
  </si>
  <si>
    <t>AW_N_6-1_-0000.dxf</t>
  </si>
  <si>
    <t>12408</t>
  </si>
  <si>
    <t>78.6</t>
  </si>
  <si>
    <t>AW_N_6-2_-0000.dxf</t>
  </si>
  <si>
    <t>12409</t>
  </si>
  <si>
    <t>81.8</t>
  </si>
  <si>
    <t>AW_N_6-3_-0000.dxf</t>
  </si>
  <si>
    <t>12411</t>
  </si>
  <si>
    <t>82.3</t>
  </si>
  <si>
    <t>AW_T_6-1_-0000.dxf</t>
  </si>
  <si>
    <t>05/30/16</t>
  </si>
  <si>
    <t>12413</t>
  </si>
  <si>
    <t>86.4</t>
  </si>
  <si>
    <t>AW_T_6-3_-0000.dxf</t>
  </si>
  <si>
    <t>12414</t>
  </si>
  <si>
    <t>82.8</t>
  </si>
  <si>
    <t>AW_S_6-1_-0000.dxf</t>
  </si>
  <si>
    <t>12415</t>
  </si>
  <si>
    <t>81.5</t>
  </si>
  <si>
    <t>AW_S_6-2_-0000.dxf</t>
  </si>
  <si>
    <t>12416</t>
  </si>
  <si>
    <t>81.9</t>
  </si>
  <si>
    <t>AW_S_6-3_-0000.dxf</t>
  </si>
  <si>
    <t>W5</t>
  </si>
  <si>
    <t>12417</t>
  </si>
  <si>
    <t>47.2</t>
  </si>
  <si>
    <t>AO_W5_1-1_-0000.dxf</t>
  </si>
  <si>
    <t>12418</t>
  </si>
  <si>
    <t>62.5</t>
  </si>
  <si>
    <t>AO_W5_1-2_-0000.dxf</t>
  </si>
  <si>
    <t>12419</t>
  </si>
  <si>
    <t>62.4</t>
  </si>
  <si>
    <t>AO_W5_1-3_-0000.dxf</t>
  </si>
  <si>
    <t>12420</t>
  </si>
  <si>
    <t>53.5</t>
  </si>
  <si>
    <t>AO_W5_2-1_-0000.dxf</t>
  </si>
  <si>
    <t>12421</t>
  </si>
  <si>
    <t>54.0</t>
  </si>
  <si>
    <t>AO_W5_2-2_-0000.dxf</t>
  </si>
  <si>
    <t>12433</t>
  </si>
  <si>
    <t>63.2</t>
  </si>
  <si>
    <t>AO_W5_2-3_-0001.dxf</t>
  </si>
  <si>
    <t>12438</t>
  </si>
  <si>
    <t>44.6</t>
  </si>
  <si>
    <t>AO_W6_3_J+7-1_-0001.dxf</t>
  </si>
  <si>
    <t>12439</t>
  </si>
  <si>
    <t>45.9</t>
  </si>
  <si>
    <t>AO_W6_3_J+7-2_-0001.dxf</t>
  </si>
  <si>
    <t>12440</t>
  </si>
  <si>
    <t>49.1</t>
  </si>
  <si>
    <t>AO_W6_3_J+7-3_-0001.dxf</t>
  </si>
  <si>
    <t>81.6</t>
  </si>
  <si>
    <t>06/01/16</t>
  </si>
  <si>
    <t>AFP</t>
  </si>
  <si>
    <t>12472</t>
  </si>
  <si>
    <t>69.0</t>
  </si>
  <si>
    <t>AFP_1_W2-1.dxf</t>
  </si>
  <si>
    <t>12473</t>
  </si>
  <si>
    <t>70.4</t>
  </si>
  <si>
    <t>AFP_1_W2-2.dxf</t>
  </si>
  <si>
    <t>12474</t>
  </si>
  <si>
    <t>AFP_1_W2-3.dxf</t>
  </si>
  <si>
    <t>12476</t>
  </si>
  <si>
    <t>71.5</t>
  </si>
  <si>
    <t>AFP_2_W2-1.dxf</t>
  </si>
  <si>
    <t>12477</t>
  </si>
  <si>
    <t>69.2</t>
  </si>
  <si>
    <t>AFP_2_W2-2.dxf</t>
  </si>
  <si>
    <t>12478</t>
  </si>
  <si>
    <t>72.2</t>
  </si>
  <si>
    <t>AFP_2_W2-3.dxf</t>
  </si>
  <si>
    <t>06/02/16</t>
  </si>
  <si>
    <t>12512</t>
  </si>
  <si>
    <t>103.7</t>
  </si>
  <si>
    <t>AFP_3_W6-1_.dxf</t>
  </si>
  <si>
    <t>12513</t>
  </si>
  <si>
    <t>101.3</t>
  </si>
  <si>
    <t>AFP_3_W6-2_.dxf</t>
  </si>
  <si>
    <t>12514</t>
  </si>
  <si>
    <t>96.4</t>
  </si>
  <si>
    <t>AFP_3_W6-3_.dxf</t>
  </si>
  <si>
    <t>12519</t>
  </si>
  <si>
    <t>109.8</t>
  </si>
  <si>
    <t>AFP_3_W6_J+7-1_.dxf</t>
  </si>
  <si>
    <t>12520</t>
  </si>
  <si>
    <t>AFP_3_W6_J+7-2_.dxf</t>
  </si>
  <si>
    <t>12521</t>
  </si>
  <si>
    <t>AFP_3_W6_J+7-3_.dxf</t>
  </si>
  <si>
    <t>06/08/16</t>
  </si>
  <si>
    <t>W9</t>
  </si>
  <si>
    <t>AO_W9_1-1_.dxf</t>
  </si>
  <si>
    <t>12621</t>
  </si>
  <si>
    <t>100.0</t>
  </si>
  <si>
    <t>AO_W9_1-2_.dxf</t>
  </si>
  <si>
    <t>06/09/16</t>
  </si>
  <si>
    <t>12622</t>
  </si>
  <si>
    <t>114.7</t>
  </si>
  <si>
    <t>AO_W9_1-3_.dxf</t>
  </si>
  <si>
    <t>12623</t>
  </si>
  <si>
    <t>131.7</t>
  </si>
  <si>
    <t>AO_W9_2-1_.dxf</t>
  </si>
  <si>
    <t>12624</t>
  </si>
  <si>
    <t>AO_W9_2-2_.dxf</t>
  </si>
  <si>
    <t>12625</t>
  </si>
  <si>
    <t>136.3</t>
  </si>
  <si>
    <t>AO_W9_2-3_.dxf</t>
  </si>
  <si>
    <t>12627</t>
  </si>
  <si>
    <t>AO_W9_3-2_.dxf</t>
  </si>
  <si>
    <t>12628</t>
  </si>
  <si>
    <t>88.8</t>
  </si>
  <si>
    <t>AO_W9_3-3_.dxf</t>
  </si>
  <si>
    <t>12629</t>
  </si>
  <si>
    <t>97.5</t>
  </si>
  <si>
    <t>AO_W9_4-1_.dxf</t>
  </si>
  <si>
    <t>12630</t>
  </si>
  <si>
    <t>109.3</t>
  </si>
  <si>
    <t>AO_W9_4-2_.dxf</t>
  </si>
  <si>
    <t>12631</t>
  </si>
  <si>
    <t>118.3</t>
  </si>
  <si>
    <t>AO_W9_4-3_.dxf</t>
  </si>
  <si>
    <t>Mercantor</t>
  </si>
  <si>
    <t>Gold</t>
  </si>
  <si>
    <t>pur</t>
  </si>
  <si>
    <t>12652</t>
  </si>
  <si>
    <t>85.0</t>
  </si>
  <si>
    <t>Mercantor_Gold_pur_50mgL-1_.dxf</t>
  </si>
  <si>
    <t>06/10/16</t>
  </si>
  <si>
    <t>12653</t>
  </si>
  <si>
    <t>83.6</t>
  </si>
  <si>
    <t>Mercantor_Gold_pur_50mgL-2_.dxf</t>
  </si>
  <si>
    <t>AW_N_7-1_.dxf</t>
  </si>
  <si>
    <t>AW_N_7-2_.dxf</t>
  </si>
  <si>
    <t>AW_N_7-3_.dxf</t>
  </si>
  <si>
    <t>AW_S_7-1_.dxf</t>
  </si>
  <si>
    <t>AW_S_7-2_.dxf</t>
  </si>
  <si>
    <t>AW_N_8-1_.dxf</t>
  </si>
  <si>
    <t>12672</t>
  </si>
  <si>
    <t>116.8</t>
  </si>
  <si>
    <t>AW_N_8-2_.dxf</t>
  </si>
  <si>
    <t>12673</t>
  </si>
  <si>
    <t>101.8</t>
  </si>
  <si>
    <t>AW_N_8-3_.dxf</t>
  </si>
  <si>
    <t>12674</t>
  </si>
  <si>
    <t>133.3</t>
  </si>
  <si>
    <t>AW_T_8-1_.dxf</t>
  </si>
  <si>
    <t>12675</t>
  </si>
  <si>
    <t>117.8</t>
  </si>
  <si>
    <t>AW_T_8-2_.dxf</t>
  </si>
  <si>
    <t>06/11/16</t>
  </si>
  <si>
    <t>12676</t>
  </si>
  <si>
    <t>AW_T_8-3_.dxf</t>
  </si>
  <si>
    <t>12677</t>
  </si>
  <si>
    <t>113.7</t>
  </si>
  <si>
    <t>AW_S_8-1_.dxf</t>
  </si>
  <si>
    <t>12678</t>
  </si>
  <si>
    <t>140.8</t>
  </si>
  <si>
    <t>AW_S_8-2_.dxf</t>
  </si>
  <si>
    <t>12679</t>
  </si>
  <si>
    <t>110.0</t>
  </si>
  <si>
    <t>AW_S_8-3_.dxf</t>
  </si>
  <si>
    <t>12682</t>
  </si>
  <si>
    <t>99.4</t>
  </si>
  <si>
    <t>AW_N_9-2_.dxf</t>
  </si>
  <si>
    <t>12683</t>
  </si>
  <si>
    <t>95.4</t>
  </si>
  <si>
    <t>AW_N_9-3_.dxf</t>
  </si>
  <si>
    <t>12684</t>
  </si>
  <si>
    <t>94.9</t>
  </si>
  <si>
    <t>AW_S_9-1_.dxf</t>
  </si>
  <si>
    <t>12685</t>
  </si>
  <si>
    <t>AW_S_9-2_.dxf</t>
  </si>
  <si>
    <t>12686</t>
  </si>
  <si>
    <t>AW_S_9-3_.dxf</t>
  </si>
  <si>
    <t>12687</t>
  </si>
  <si>
    <t>84.6</t>
  </si>
  <si>
    <t>N_II_3_D3-1_.dxf</t>
  </si>
  <si>
    <t>12688</t>
  </si>
  <si>
    <t>125.6</t>
  </si>
  <si>
    <t>N_II_3_D3-2_.dxf</t>
  </si>
  <si>
    <t>12689</t>
  </si>
  <si>
    <t>73.7</t>
  </si>
  <si>
    <t>N_II_3_D3-3_.dxf</t>
  </si>
  <si>
    <t>12690</t>
  </si>
  <si>
    <t>N_II_5_D3-1_.dxf</t>
  </si>
  <si>
    <t>12691</t>
  </si>
  <si>
    <t>93.8</t>
  </si>
  <si>
    <t>N_II_5_D3-2_.dxf</t>
  </si>
  <si>
    <t>12692</t>
  </si>
  <si>
    <t>95.7</t>
  </si>
  <si>
    <t>N_II_5_D3-3_.dxf</t>
  </si>
  <si>
    <t>12693</t>
  </si>
  <si>
    <t>94.6</t>
  </si>
  <si>
    <t>T_II_5_D3-1_.dxf</t>
  </si>
  <si>
    <t>12694</t>
  </si>
  <si>
    <t>83.7</t>
  </si>
  <si>
    <t>T_II_5_D3-2_.dxf</t>
  </si>
  <si>
    <t>12695</t>
  </si>
  <si>
    <t>20.1</t>
  </si>
  <si>
    <t>T_II_5_D3-3_.dxf</t>
  </si>
  <si>
    <t>W10</t>
  </si>
  <si>
    <t>89.9</t>
  </si>
  <si>
    <t>12698</t>
  </si>
  <si>
    <t>171.7</t>
  </si>
  <si>
    <t>AO_W10_1-2_.dxf</t>
  </si>
  <si>
    <t>problem</t>
  </si>
  <si>
    <t>06/12/16</t>
  </si>
  <si>
    <t>12699</t>
  </si>
  <si>
    <t>110.9</t>
  </si>
  <si>
    <t>AO_W10_1-3_.dxf</t>
  </si>
  <si>
    <t>12701</t>
  </si>
  <si>
    <t>AO_W10_2-2_.dxf</t>
  </si>
  <si>
    <t>12703</t>
  </si>
  <si>
    <t>108.8</t>
  </si>
  <si>
    <t>AO_W10_3-1_.dxf</t>
  </si>
  <si>
    <t>12704</t>
  </si>
  <si>
    <t>111.8</t>
  </si>
  <si>
    <t>AO_W10_3-2_.dxf</t>
  </si>
  <si>
    <t>12705</t>
  </si>
  <si>
    <t>114.2</t>
  </si>
  <si>
    <t>AO_W10_3-3_.dxf</t>
  </si>
  <si>
    <t>12706</t>
  </si>
  <si>
    <t>117.2</t>
  </si>
  <si>
    <t>AO_W10_4-1_.dxf</t>
  </si>
  <si>
    <t>12707</t>
  </si>
  <si>
    <t>AO_W10_4-2_.dxf</t>
  </si>
  <si>
    <t>12709</t>
  </si>
  <si>
    <t>110.4</t>
  </si>
  <si>
    <t>AO_W10_5-1_.dxf</t>
  </si>
  <si>
    <t>12710</t>
  </si>
  <si>
    <t>126.6</t>
  </si>
  <si>
    <t>AO_W10_5-2_.dxf</t>
  </si>
  <si>
    <t>12711</t>
  </si>
  <si>
    <t>AO_W10_5-3_.dxf</t>
  </si>
  <si>
    <t>W11</t>
  </si>
  <si>
    <t>S-Metolachlor</t>
  </si>
  <si>
    <t>06/25/16</t>
  </si>
  <si>
    <t>79.1</t>
  </si>
  <si>
    <t>AO_W11_2-1_.dxf</t>
  </si>
  <si>
    <t>AO_W11_2-2_.dxf</t>
  </si>
  <si>
    <t>AO_W11_2-3_.dxf</t>
  </si>
  <si>
    <t>12982</t>
  </si>
  <si>
    <t>109.9</t>
  </si>
  <si>
    <t>AW_T_9-1_.dxf</t>
  </si>
  <si>
    <t>21:52:13</t>
  </si>
  <si>
    <t>12983</t>
  </si>
  <si>
    <t>114.6</t>
  </si>
  <si>
    <t>AW_T_9-2_.dxf</t>
  </si>
  <si>
    <t>22:53:29</t>
  </si>
  <si>
    <t>12984</t>
  </si>
  <si>
    <t>104.2</t>
  </si>
  <si>
    <t>AW_T_9-3_.dxf</t>
  </si>
  <si>
    <t>23:54:37</t>
  </si>
  <si>
    <t>06/26/16</t>
  </si>
  <si>
    <t>12985</t>
  </si>
  <si>
    <t>99.6</t>
  </si>
  <si>
    <t>AW_N_10-1_.dxf</t>
  </si>
  <si>
    <t>00:55:46</t>
  </si>
  <si>
    <t>12987</t>
  </si>
  <si>
    <t>55.9</t>
  </si>
  <si>
    <t>AW_N_10-3_.dxf</t>
  </si>
  <si>
    <t>03:09:22</t>
  </si>
  <si>
    <t>12989</t>
  </si>
  <si>
    <t>129.0</t>
  </si>
  <si>
    <t>AW_T_10-1_.dxf</t>
  </si>
  <si>
    <t>05:20:38</t>
  </si>
  <si>
    <t>12990</t>
  </si>
  <si>
    <t>80.6</t>
  </si>
  <si>
    <t>AW_T_10-2_.dxf</t>
  </si>
  <si>
    <t>06:21:39</t>
  </si>
  <si>
    <t>12991</t>
  </si>
  <si>
    <t>88.0</t>
  </si>
  <si>
    <t>AW_T_10-3_.dxf</t>
  </si>
  <si>
    <t>07:22:37</t>
  </si>
  <si>
    <t>12992</t>
  </si>
  <si>
    <t>80.1</t>
  </si>
  <si>
    <t>AW_S_10-1_.dxf</t>
  </si>
  <si>
    <t>08:23:34</t>
  </si>
  <si>
    <t>12993</t>
  </si>
  <si>
    <t>AW_S_10-2_.dxf</t>
  </si>
  <si>
    <t>09:24:29</t>
  </si>
  <si>
    <t>12994</t>
  </si>
  <si>
    <t>79.5</t>
  </si>
  <si>
    <t>AW_S_10-3_.dxf</t>
  </si>
  <si>
    <t>10:25:22</t>
  </si>
  <si>
    <t>12995</t>
  </si>
  <si>
    <t>AW_N_11-1_.dxf</t>
  </si>
  <si>
    <t>11:26:16</t>
  </si>
  <si>
    <t>12997</t>
  </si>
  <si>
    <t>AW_N_11-3_.dxf</t>
  </si>
  <si>
    <t>13:39:37</t>
  </si>
  <si>
    <t>12998</t>
  </si>
  <si>
    <t>AW_T_11-1_.dxf</t>
  </si>
  <si>
    <t>14:40:36</t>
  </si>
  <si>
    <t>12999</t>
  </si>
  <si>
    <t>AW_T_11-2_.dxf</t>
  </si>
  <si>
    <t>15:41:33</t>
  </si>
  <si>
    <t>13000</t>
  </si>
  <si>
    <t>AW_T_11-3_.dxf</t>
  </si>
  <si>
    <t>16:42:30</t>
  </si>
  <si>
    <t>III</t>
  </si>
  <si>
    <t>13001</t>
  </si>
  <si>
    <t>N_III_67_D3-1_.dxf</t>
  </si>
  <si>
    <t>17:43:30</t>
  </si>
  <si>
    <t>13003</t>
  </si>
  <si>
    <t>123.5</t>
  </si>
  <si>
    <t>N_III_67_D3-3_.dxf</t>
  </si>
  <si>
    <t>19:45:27</t>
  </si>
  <si>
    <t>13005</t>
  </si>
  <si>
    <t>123.8</t>
  </si>
  <si>
    <t>N_III_8_D3-1_.dxf</t>
  </si>
  <si>
    <t>21:53:30</t>
  </si>
  <si>
    <t>06/27/16</t>
  </si>
  <si>
    <t>13007</t>
  </si>
  <si>
    <t>80.3</t>
  </si>
  <si>
    <t>N_III_8_D3-3_.dxf</t>
  </si>
  <si>
    <t>00:06:36</t>
  </si>
  <si>
    <t>13008</t>
  </si>
  <si>
    <t>71.2</t>
  </si>
  <si>
    <t>T_III_67_D3-1_.dxf</t>
  </si>
  <si>
    <t>01:07:25</t>
  </si>
  <si>
    <t>13009</t>
  </si>
  <si>
    <t>79.2</t>
  </si>
  <si>
    <t>T_III_67_D3-2_.dxf</t>
  </si>
  <si>
    <t>02:08:12</t>
  </si>
  <si>
    <t>13010</t>
  </si>
  <si>
    <t>T_III_67_D3-3_.dxf</t>
  </si>
  <si>
    <t>03:09:01</t>
  </si>
  <si>
    <t>13011</t>
  </si>
  <si>
    <t>T_III_4_D3-1_.dxf</t>
  </si>
  <si>
    <t>04:09:47</t>
  </si>
  <si>
    <t>13012</t>
  </si>
  <si>
    <t>82.1</t>
  </si>
  <si>
    <t>T_III_4_D3-2_.dxf</t>
  </si>
  <si>
    <t>05:10:30</t>
  </si>
  <si>
    <t>13013</t>
  </si>
  <si>
    <t>125.1</t>
  </si>
  <si>
    <t>T_III_4_D3-3_.dxf</t>
  </si>
  <si>
    <t>06:11:15</t>
  </si>
  <si>
    <t>13014</t>
  </si>
  <si>
    <t>130.9</t>
  </si>
  <si>
    <t>T_III_9_D3-1_.dxf</t>
  </si>
  <si>
    <t>07:11:58</t>
  </si>
  <si>
    <t>13015</t>
  </si>
  <si>
    <t>77.4</t>
  </si>
  <si>
    <t>T_III_9_D3-2_.dxf</t>
  </si>
  <si>
    <t>08:12:38</t>
  </si>
  <si>
    <t>13026</t>
  </si>
  <si>
    <t>61.6</t>
  </si>
  <si>
    <t>S_III_12_D3-1_.dxf</t>
  </si>
  <si>
    <t>17:37:24</t>
  </si>
  <si>
    <t>13027</t>
  </si>
  <si>
    <t>63.1</t>
  </si>
  <si>
    <t>S_III_12_D3-2_.dxf</t>
  </si>
  <si>
    <t>18:38:19</t>
  </si>
  <si>
    <t>13030</t>
  </si>
  <si>
    <t>123.3</t>
  </si>
  <si>
    <t>S_III_13_D3-1_.dxf</t>
  </si>
  <si>
    <t>21:47:24</t>
  </si>
  <si>
    <t>13031</t>
  </si>
  <si>
    <t>83.2</t>
  </si>
  <si>
    <t>S_III_13_D3-2_.dxf</t>
  </si>
  <si>
    <t>22:48:20</t>
  </si>
  <si>
    <t>13032</t>
  </si>
  <si>
    <t>S_III_13_D3-3_.dxf</t>
  </si>
  <si>
    <t>23:49:22</t>
  </si>
  <si>
    <t>06/28/16</t>
  </si>
  <si>
    <t>13033</t>
  </si>
  <si>
    <t>75.1</t>
  </si>
  <si>
    <t>00:50:18</t>
  </si>
  <si>
    <t>13034</t>
  </si>
  <si>
    <t>54.8</t>
  </si>
  <si>
    <t>01:51:10</t>
  </si>
  <si>
    <t>13035</t>
  </si>
  <si>
    <t>59.9</t>
  </si>
  <si>
    <t>02:51:58</t>
  </si>
  <si>
    <t>13039</t>
  </si>
  <si>
    <t>96.6</t>
  </si>
  <si>
    <t>06:55:19</t>
  </si>
  <si>
    <t>13040</t>
  </si>
  <si>
    <t>69.8</t>
  </si>
  <si>
    <t>07:56:08</t>
  </si>
  <si>
    <t>13041</t>
  </si>
  <si>
    <t>104.6</t>
  </si>
  <si>
    <t>08:56:55</t>
  </si>
  <si>
    <t>07/08/16</t>
  </si>
  <si>
    <t>13064</t>
  </si>
  <si>
    <t>115.9</t>
  </si>
  <si>
    <t>AW_S-4_1_.dxf</t>
  </si>
  <si>
    <t>20:28:21</t>
  </si>
  <si>
    <t>13065</t>
  </si>
  <si>
    <t>113.1</t>
  </si>
  <si>
    <t>AW_S-4_2_.dxf</t>
  </si>
  <si>
    <t>21:29:41</t>
  </si>
  <si>
    <t>13066</t>
  </si>
  <si>
    <t>109.1</t>
  </si>
  <si>
    <t>AW_S-4_3_.dxf</t>
  </si>
  <si>
    <t>22:30:51</t>
  </si>
  <si>
    <t>W2</t>
  </si>
  <si>
    <t>13067</t>
  </si>
  <si>
    <t>99.1</t>
  </si>
  <si>
    <t>AO_W2_2-1_.dxf</t>
  </si>
  <si>
    <t>23:31:58</t>
  </si>
  <si>
    <t>07/09/16</t>
  </si>
  <si>
    <t>13068</t>
  </si>
  <si>
    <t>94.8</t>
  </si>
  <si>
    <t>AO_W2_2-2_.dxf</t>
  </si>
  <si>
    <t>00:33:02</t>
  </si>
  <si>
    <t>13069</t>
  </si>
  <si>
    <t>96.0</t>
  </si>
  <si>
    <t>AO_W2_2-3_.dxf</t>
  </si>
  <si>
    <t>01:34:06</t>
  </si>
  <si>
    <t>13070</t>
  </si>
  <si>
    <t>106.6</t>
  </si>
  <si>
    <t>AO_W5_1-1_.dxf</t>
  </si>
  <si>
    <t>02:35:08</t>
  </si>
  <si>
    <t>13071</t>
  </si>
  <si>
    <t>110.1</t>
  </si>
  <si>
    <t>AO_W5_1-2_.dxf</t>
  </si>
  <si>
    <t>03:36:13</t>
  </si>
  <si>
    <t>13072</t>
  </si>
  <si>
    <t>95.2</t>
  </si>
  <si>
    <t>AO_W5_1-3_.dxf</t>
  </si>
  <si>
    <t>04:37:19</t>
  </si>
  <si>
    <t>13073</t>
  </si>
  <si>
    <t>89.2</t>
  </si>
  <si>
    <t>05:38:21</t>
  </si>
  <si>
    <t>13075</t>
  </si>
  <si>
    <t>109.4</t>
  </si>
  <si>
    <t>07:40:24</t>
  </si>
  <si>
    <t>08/31/16</t>
  </si>
  <si>
    <t>13651</t>
  </si>
  <si>
    <t>76.1</t>
  </si>
  <si>
    <t>AFP-W9-3-1_.dxf</t>
  </si>
  <si>
    <t>11:04:36</t>
  </si>
  <si>
    <t>13652</t>
  </si>
  <si>
    <t>AFP-W9-3-2_.dxf</t>
  </si>
  <si>
    <t>12:16:12</t>
  </si>
  <si>
    <t>13653</t>
  </si>
  <si>
    <t>AFP-W9-3-3_.dxf</t>
  </si>
  <si>
    <t>13:39:23</t>
  </si>
  <si>
    <t>13654</t>
  </si>
  <si>
    <t>AFP-W9-4-1_.dxf</t>
  </si>
  <si>
    <t>14:50:54</t>
  </si>
  <si>
    <t>13655</t>
  </si>
  <si>
    <t>AFP-W9-4-2_.dxf</t>
  </si>
  <si>
    <t>16:02:22</t>
  </si>
  <si>
    <t>13656</t>
  </si>
  <si>
    <t>AFP-W9-4-3_.dxf</t>
  </si>
  <si>
    <t>17:13:54</t>
  </si>
  <si>
    <t>13658</t>
  </si>
  <si>
    <t>107.7</t>
  </si>
  <si>
    <t>AFP-W9-2-1_.dxf</t>
  </si>
  <si>
    <t>19:33:13</t>
  </si>
  <si>
    <t>13659</t>
  </si>
  <si>
    <t>112.4</t>
  </si>
  <si>
    <t>AFP-W9-2-2_.dxf</t>
  </si>
  <si>
    <t>20:44:32</t>
  </si>
  <si>
    <t>13660</t>
  </si>
  <si>
    <t>120.9</t>
  </si>
  <si>
    <t>AFP-W9-2-3_.dxf</t>
  </si>
  <si>
    <t>21:55:53</t>
  </si>
  <si>
    <t>13661</t>
  </si>
  <si>
    <t>118.9</t>
  </si>
  <si>
    <t>AFP-W9-1-1_.dxf</t>
  </si>
  <si>
    <t>23:07:14</t>
  </si>
  <si>
    <t>09/01/16</t>
  </si>
  <si>
    <t>13663</t>
  </si>
  <si>
    <t>AFP-W9-1-3_.dxf</t>
  </si>
  <si>
    <t>01:41:21</t>
  </si>
  <si>
    <t>08/30/16</t>
  </si>
  <si>
    <t>13641</t>
  </si>
  <si>
    <t>71.1</t>
  </si>
  <si>
    <t>T-X-10-D3-1_.dxf</t>
  </si>
  <si>
    <t>22:57:11</t>
  </si>
  <si>
    <t>13643</t>
  </si>
  <si>
    <t>83.8</t>
  </si>
  <si>
    <t>T-X-10-D3-2_.dxf</t>
  </si>
  <si>
    <t>01:32:00</t>
  </si>
  <si>
    <t>AW-S-11-1_.dxf</t>
  </si>
  <si>
    <t>AW-S-11-2_.dxf</t>
  </si>
  <si>
    <t>AW-S-11-3_.dxf</t>
  </si>
  <si>
    <t>AW-S-12-2_.dxf</t>
  </si>
  <si>
    <t>13681</t>
  </si>
  <si>
    <t>92.1</t>
  </si>
  <si>
    <t>AW-N-13-3_.dxf</t>
  </si>
  <si>
    <t>23:03:19</t>
  </si>
  <si>
    <t>09/02/16</t>
  </si>
  <si>
    <t>89.0</t>
  </si>
  <si>
    <t>AW-T-13-3_.dxf</t>
  </si>
  <si>
    <t>AW-S-13-1_.dxf</t>
  </si>
  <si>
    <t>AW-S-13-3_.dxf</t>
  </si>
  <si>
    <t>09/22/16</t>
  </si>
  <si>
    <t>13869</t>
  </si>
  <si>
    <t>56.2</t>
  </si>
  <si>
    <t>N-II-4-D3-1_.dxf</t>
  </si>
  <si>
    <t>22:00:15</t>
  </si>
  <si>
    <t>13870</t>
  </si>
  <si>
    <t>56.5</t>
  </si>
  <si>
    <t>N-II-4-D3-2_.dxf</t>
  </si>
  <si>
    <t>13871</t>
  </si>
  <si>
    <t>54.4</t>
  </si>
  <si>
    <t>N-II-4-D3-3_.dxf</t>
  </si>
  <si>
    <t>23:46:40</t>
  </si>
  <si>
    <t>09/23/16</t>
  </si>
  <si>
    <t>13875</t>
  </si>
  <si>
    <t>56.0</t>
  </si>
  <si>
    <t>T-III-5-D3-1_.dxf</t>
  </si>
  <si>
    <t>03:19:31</t>
  </si>
  <si>
    <t>13876</t>
  </si>
  <si>
    <t>54.3</t>
  </si>
  <si>
    <t>T-III-5-D3-2_.dxf</t>
  </si>
  <si>
    <t>04:12:48</t>
  </si>
  <si>
    <t>13878</t>
  </si>
  <si>
    <t>T-III-8-D20-1_.dxf</t>
  </si>
  <si>
    <t>05:59:21</t>
  </si>
  <si>
    <t>13881</t>
  </si>
  <si>
    <t>64.1</t>
  </si>
  <si>
    <t>T-III-8-D20-2_.dxf</t>
  </si>
  <si>
    <t>08:52:22</t>
  </si>
  <si>
    <t>13890</t>
  </si>
  <si>
    <t>63.5</t>
  </si>
  <si>
    <t>T-III-8-D20-2.dxf</t>
  </si>
  <si>
    <t>15:03:17</t>
  </si>
  <si>
    <t>13891</t>
  </si>
  <si>
    <t>63.8</t>
  </si>
  <si>
    <t>T-III-8-D20-3_.dxf</t>
  </si>
  <si>
    <t>15:56:40</t>
  </si>
  <si>
    <t>X</t>
  </si>
  <si>
    <t>D20</t>
  </si>
  <si>
    <t>ID</t>
  </si>
  <si>
    <t>8</t>
  </si>
  <si>
    <t>9</t>
  </si>
  <si>
    <t>13</t>
  </si>
  <si>
    <t>4</t>
  </si>
  <si>
    <t>3</t>
  </si>
  <si>
    <t>1</t>
  </si>
  <si>
    <t>2</t>
  </si>
  <si>
    <t>5</t>
  </si>
  <si>
    <t>6</t>
  </si>
  <si>
    <t>7</t>
  </si>
  <si>
    <t>10</t>
  </si>
  <si>
    <t>11</t>
  </si>
  <si>
    <t>J+7</t>
  </si>
  <si>
    <t>50mgL</t>
  </si>
  <si>
    <t>Week</t>
  </si>
  <si>
    <t>Num</t>
  </si>
  <si>
    <t>Levl</t>
  </si>
  <si>
    <t>Repl</t>
  </si>
  <si>
    <t>Notes</t>
  </si>
  <si>
    <t>12177</t>
  </si>
  <si>
    <t>159.2</t>
  </si>
  <si>
    <t>AO_W1_1-1</t>
  </si>
  <si>
    <t>AO_W1_1-1_-0001.dxf</t>
  </si>
  <si>
    <t>12178</t>
  </si>
  <si>
    <t>136.7</t>
  </si>
  <si>
    <t>AO_W1_1-2</t>
  </si>
  <si>
    <t>AO_W1_1-2_-0001.dxf</t>
  </si>
  <si>
    <t>12179</t>
  </si>
  <si>
    <t>127.9</t>
  </si>
  <si>
    <t>AO_W1_1-3</t>
  </si>
  <si>
    <t>AO_W1_1-3_-0001.dxf</t>
  </si>
  <si>
    <t>12180</t>
  </si>
  <si>
    <t>138.2</t>
  </si>
  <si>
    <t>AO_W1_2-1</t>
  </si>
  <si>
    <t>AO_W1_2-1_-0001.dxf</t>
  </si>
  <si>
    <t>12181</t>
  </si>
  <si>
    <t>139.2</t>
  </si>
  <si>
    <t>AO_W1_2-2</t>
  </si>
  <si>
    <t>AO_W1_2-2_-0001.dxf</t>
  </si>
  <si>
    <t>12182</t>
  </si>
  <si>
    <t>136.0</t>
  </si>
  <si>
    <t>AO_W1_2-3</t>
  </si>
  <si>
    <t>AO_W1_2-3_-0001.dxf</t>
  </si>
  <si>
    <t>12183</t>
  </si>
  <si>
    <t>125.0</t>
  </si>
  <si>
    <t>AO_W2_1-1</t>
  </si>
  <si>
    <t>AO_W2_1-1_-0001.dxf</t>
  </si>
  <si>
    <t>12184</t>
  </si>
  <si>
    <t>121.9</t>
  </si>
  <si>
    <t>AO_W2_1-2</t>
  </si>
  <si>
    <t>AO_W2_1-2_-0001.dxf</t>
  </si>
  <si>
    <t>12185</t>
  </si>
  <si>
    <t>121.6</t>
  </si>
  <si>
    <t>AO_W2_1-3</t>
  </si>
  <si>
    <t>AO_W2_1-3_-0001.dxf</t>
  </si>
  <si>
    <t>12187</t>
  </si>
  <si>
    <t>AO_W2_2-1</t>
  </si>
  <si>
    <t>AO_W2_2-1_-0001.dxf</t>
  </si>
  <si>
    <t>12188</t>
  </si>
  <si>
    <t>AO_W2_2-2</t>
  </si>
  <si>
    <t>AO_W2_2-2_-0001.dxf</t>
  </si>
  <si>
    <t>12189</t>
  </si>
  <si>
    <t>104.1</t>
  </si>
  <si>
    <t>AO_W2_2-3</t>
  </si>
  <si>
    <t>AO_W2_2-3_-0001.dxf</t>
  </si>
  <si>
    <t>12193</t>
  </si>
  <si>
    <t>103.2</t>
  </si>
  <si>
    <t>AO_W3_2-1</t>
  </si>
  <si>
    <t>AO_W3_2-1_-0001.dxf</t>
  </si>
  <si>
    <t>12194</t>
  </si>
  <si>
    <t>AO_W3_2-2</t>
  </si>
  <si>
    <t>AO_W3_2-2_-0001.dxf</t>
  </si>
  <si>
    <t>12195</t>
  </si>
  <si>
    <t>107.5</t>
  </si>
  <si>
    <t>AO_W3_2-3</t>
  </si>
  <si>
    <t>AO_W3_2-3_-0001.dxf</t>
  </si>
  <si>
    <t>12196</t>
  </si>
  <si>
    <t>92.6</t>
  </si>
  <si>
    <t>AO_W3_3-1</t>
  </si>
  <si>
    <t>AO_W3_3-1_-0001.dxf</t>
  </si>
  <si>
    <t>12197</t>
  </si>
  <si>
    <t>AO_W3_3-2</t>
  </si>
  <si>
    <t>AO_W3_3-2_-0001.dxf</t>
  </si>
  <si>
    <t>12198</t>
  </si>
  <si>
    <t>AO_W3_3-3</t>
  </si>
  <si>
    <t>AO_W3_3-3_-0001.dxf</t>
  </si>
  <si>
    <t>12203</t>
  </si>
  <si>
    <t>AW_N_2-1</t>
  </si>
  <si>
    <t>AW_N_2-1_-0001.dxf</t>
  </si>
  <si>
    <t>12204</t>
  </si>
  <si>
    <t>101.5</t>
  </si>
  <si>
    <t>AW_N_2-2</t>
  </si>
  <si>
    <t>AW_N_2-2_-0001.dxf</t>
  </si>
  <si>
    <t>12205</t>
  </si>
  <si>
    <t>105.3</t>
  </si>
  <si>
    <t>AW_N_2-3</t>
  </si>
  <si>
    <t>AW_N_2-3_-0001.dxf</t>
  </si>
  <si>
    <t>12212</t>
  </si>
  <si>
    <t>112.3</t>
  </si>
  <si>
    <t>AW_N_3-1</t>
  </si>
  <si>
    <t>AW_N_3-1_-0001.dxf</t>
  </si>
  <si>
    <t>12213</t>
  </si>
  <si>
    <t>110.8</t>
  </si>
  <si>
    <t>AW_N_3-2</t>
  </si>
  <si>
    <t>AW_N_3-2_-0001.dxf</t>
  </si>
  <si>
    <t>12214</t>
  </si>
  <si>
    <t>AW_N_3-3</t>
  </si>
  <si>
    <t>AW_N_3-3_-0001.dxf</t>
  </si>
  <si>
    <t>12209</t>
  </si>
  <si>
    <t>117.5</t>
  </si>
  <si>
    <t>AW_S_2-1</t>
  </si>
  <si>
    <t>AW_S_2-1_-0001.dxf</t>
  </si>
  <si>
    <t>12210</t>
  </si>
  <si>
    <t>122.8</t>
  </si>
  <si>
    <t>AW_S_2-2</t>
  </si>
  <si>
    <t>AW_S_2-2_-0001.dxf</t>
  </si>
  <si>
    <t>12211</t>
  </si>
  <si>
    <t>AW_S_2-3</t>
  </si>
  <si>
    <t>AW_S_2-3_-0001.dxf</t>
  </si>
  <si>
    <t>12219</t>
  </si>
  <si>
    <t>AW_S_3-1</t>
  </si>
  <si>
    <t>AW_S_3-1_-0001.dxf</t>
  </si>
  <si>
    <t>12220</t>
  </si>
  <si>
    <t>AW_S_3-2</t>
  </si>
  <si>
    <t>AW_S_3-2_-0001.dxf</t>
  </si>
  <si>
    <t>12221</t>
  </si>
  <si>
    <t>AW_S_3-3</t>
  </si>
  <si>
    <t>AW_S_3-3_-0001.dxf</t>
  </si>
  <si>
    <t>12206</t>
  </si>
  <si>
    <t>112.6</t>
  </si>
  <si>
    <t>AW_T_2-1</t>
  </si>
  <si>
    <t>AW_T_2-1_-0001.dxf</t>
  </si>
  <si>
    <t>12207</t>
  </si>
  <si>
    <t>119.1</t>
  </si>
  <si>
    <t>AW_T_2-2</t>
  </si>
  <si>
    <t>AW_T_2-2_-0001.dxf</t>
  </si>
  <si>
    <t>12208</t>
  </si>
  <si>
    <t>AW_T_2-3</t>
  </si>
  <si>
    <t>AW_T_2-3_-0001.dxf</t>
  </si>
  <si>
    <t>12215</t>
  </si>
  <si>
    <t>112.1</t>
  </si>
  <si>
    <t>AW_T_3-1</t>
  </si>
  <si>
    <t>AW_T_3-1_-0001.dxf</t>
  </si>
  <si>
    <t>12216</t>
  </si>
  <si>
    <t>AW_T_3-2</t>
  </si>
  <si>
    <t>AW_T_3-2_-0001.dxf</t>
  </si>
  <si>
    <t>12217</t>
  </si>
  <si>
    <t>118.6</t>
  </si>
  <si>
    <t>AW_T_3-3</t>
  </si>
  <si>
    <t>AW_T_3-3_-0001.dxf</t>
  </si>
  <si>
    <t>12222</t>
  </si>
  <si>
    <t>116.1</t>
  </si>
  <si>
    <t>N_I_33_D3-1</t>
  </si>
  <si>
    <t>N_I_33_D3-1_-0001.dxf</t>
  </si>
  <si>
    <t>12223</t>
  </si>
  <si>
    <t>111.7</t>
  </si>
  <si>
    <t>N_I_33_D3-2</t>
  </si>
  <si>
    <t>N_I_33_D3-2_-0001.dxf</t>
  </si>
  <si>
    <t>12224</t>
  </si>
  <si>
    <t>108.7</t>
  </si>
  <si>
    <t>N_I_33_D3-3</t>
  </si>
  <si>
    <t>N_I_33_D3-3_-0001.dxf</t>
  </si>
  <si>
    <t>12225</t>
  </si>
  <si>
    <t>109.2</t>
  </si>
  <si>
    <t>N_I_42_D3-1</t>
  </si>
  <si>
    <t>N_I_42_D3-1_-0001.dxf</t>
  </si>
  <si>
    <t>12226</t>
  </si>
  <si>
    <t>121.0</t>
  </si>
  <si>
    <t>N_I_42_D3-2</t>
  </si>
  <si>
    <t>N_I_42_D3-2_-0001.dxf</t>
  </si>
  <si>
    <t>12227</t>
  </si>
  <si>
    <t>120.8</t>
  </si>
  <si>
    <t>N_I_42_D3-3</t>
  </si>
  <si>
    <t>N_I_42_D3-3_-0001.dxf</t>
  </si>
  <si>
    <t>165.5</t>
  </si>
  <si>
    <t>S_I_40_D3-1</t>
  </si>
  <si>
    <t>168.5</t>
  </si>
  <si>
    <t>S_I_40_D3-2</t>
  </si>
  <si>
    <t>172.4</t>
  </si>
  <si>
    <t>T_I_42_D3-1</t>
  </si>
  <si>
    <t>174.8</t>
  </si>
  <si>
    <t>T_I_42_D3-2</t>
  </si>
  <si>
    <t>170.4</t>
  </si>
  <si>
    <t>154.4</t>
  </si>
  <si>
    <t>171.1</t>
  </si>
  <si>
    <t>T_I_42_D3-3</t>
  </si>
  <si>
    <t>W1</t>
  </si>
  <si>
    <t>D3-ouest</t>
  </si>
  <si>
    <t>D3-est</t>
  </si>
  <si>
    <t>10/03/16</t>
  </si>
  <si>
    <t>21:03:32</t>
  </si>
  <si>
    <t>13997</t>
  </si>
  <si>
    <t>PureMerc-T1</t>
  </si>
  <si>
    <t>PureMerc-T1_.dxf</t>
  </si>
  <si>
    <t>21:56:37</t>
  </si>
  <si>
    <t>13998</t>
  </si>
  <si>
    <t>PureMerc-T2</t>
  </si>
  <si>
    <t>PureMerc-T2_.dxf</t>
  </si>
  <si>
    <t>19.5</t>
  </si>
  <si>
    <t>22:49:44</t>
  </si>
  <si>
    <t>13999</t>
  </si>
  <si>
    <t>PureMerc-T3</t>
  </si>
  <si>
    <t>PureMerc-T3_.dxf</t>
  </si>
  <si>
    <t>10/08/16</t>
  </si>
  <si>
    <t>03:36:04</t>
  </si>
  <si>
    <t>14103</t>
  </si>
  <si>
    <t>AW_S_6-1</t>
  </si>
  <si>
    <t>AW_S_6-1_.dxf</t>
  </si>
  <si>
    <t>48.4</t>
  </si>
  <si>
    <t>04:29:11</t>
  </si>
  <si>
    <t>14104</t>
  </si>
  <si>
    <t>AW_S_6-2</t>
  </si>
  <si>
    <t>AW_S_6-2_.dxf</t>
  </si>
  <si>
    <t>45.4</t>
  </si>
  <si>
    <t>05:22:15</t>
  </si>
  <si>
    <t>14105</t>
  </si>
  <si>
    <t>AW_S_6-3</t>
  </si>
  <si>
    <t>AW_S_6-3_.dxf</t>
  </si>
  <si>
    <t>45.7</t>
  </si>
  <si>
    <t>08:06:55</t>
  </si>
  <si>
    <t>14108</t>
  </si>
  <si>
    <t>AO_W11_2-1</t>
  </si>
  <si>
    <t>27.6</t>
  </si>
  <si>
    <t>08:59:59</t>
  </si>
  <si>
    <t>14109</t>
  </si>
  <si>
    <t>AO_W11_2-2</t>
  </si>
  <si>
    <t>27.8</t>
  </si>
  <si>
    <t>09:53:02</t>
  </si>
  <si>
    <t>14110</t>
  </si>
  <si>
    <t>AO_W11_2-3</t>
  </si>
  <si>
    <t>27.3</t>
  </si>
  <si>
    <t>12:32:23</t>
  </si>
  <si>
    <t>14113</t>
  </si>
  <si>
    <t>AO_W10_5-3</t>
  </si>
  <si>
    <t>28.7</t>
  </si>
  <si>
    <t>13:25:32</t>
  </si>
  <si>
    <t>14114</t>
  </si>
  <si>
    <t>AO_W10_4-1</t>
  </si>
  <si>
    <t>28.8</t>
  </si>
  <si>
    <t>14:18:38</t>
  </si>
  <si>
    <t>14115</t>
  </si>
  <si>
    <t>AO_W10_4-2</t>
  </si>
  <si>
    <t>29.9</t>
  </si>
  <si>
    <t>15:11:50</t>
  </si>
  <si>
    <t>14116</t>
  </si>
  <si>
    <t>AO_W10_4-3</t>
  </si>
  <si>
    <t>AO_W10_4-3_.dxf</t>
  </si>
  <si>
    <t>29.8</t>
  </si>
  <si>
    <t>16:04:59</t>
  </si>
  <si>
    <t>14117</t>
  </si>
  <si>
    <t>T_III_5_D3-1</t>
  </si>
  <si>
    <t>T_III_5_D3-1_.dxf</t>
  </si>
  <si>
    <t>37.1</t>
  </si>
  <si>
    <t>18:49:59</t>
  </si>
  <si>
    <t>14120</t>
  </si>
  <si>
    <t>T_III_5_D3-2</t>
  </si>
  <si>
    <t>T_III_5_D3-2_.dxf</t>
  </si>
  <si>
    <t>35.2</t>
  </si>
  <si>
    <t>19:43:02</t>
  </si>
  <si>
    <t>14121</t>
  </si>
  <si>
    <t>T_III_5_D3-3</t>
  </si>
  <si>
    <t>T_III_5_D3-3_.dxf</t>
  </si>
  <si>
    <t>36.2</t>
  </si>
  <si>
    <t>23:15:14</t>
  </si>
  <si>
    <t>14125</t>
  </si>
  <si>
    <t>T_II_4_D3-1</t>
  </si>
  <si>
    <t>T_II_4_D3-1_.dxf</t>
  </si>
  <si>
    <t>42.4</t>
  </si>
  <si>
    <t>10/09/16</t>
  </si>
  <si>
    <t>00:08:13</t>
  </si>
  <si>
    <t>14126</t>
  </si>
  <si>
    <t>T_II_4_D3-2</t>
  </si>
  <si>
    <t>T_II_4_D3-2_.dxf</t>
  </si>
  <si>
    <t>41.6</t>
  </si>
  <si>
    <t>01:01:10</t>
  </si>
  <si>
    <t>14127</t>
  </si>
  <si>
    <t>T_II_4_D3-3</t>
  </si>
  <si>
    <t>T_II_4_D3-3_.dxf</t>
  </si>
  <si>
    <t>36.6</t>
  </si>
  <si>
    <t>06:23:59</t>
  </si>
  <si>
    <t>14133</t>
  </si>
  <si>
    <t>N_I_2_D3-1</t>
  </si>
  <si>
    <t>N_I_2_D3-1_.dxf</t>
  </si>
  <si>
    <t>52.3</t>
  </si>
  <si>
    <t>07:16:55</t>
  </si>
  <si>
    <t>14134</t>
  </si>
  <si>
    <t>N_I_2_D3-2</t>
  </si>
  <si>
    <t>N_I_2_D3-2_.dxf</t>
  </si>
  <si>
    <t>43.9</t>
  </si>
  <si>
    <t>08:09:52</t>
  </si>
  <si>
    <t>14135</t>
  </si>
  <si>
    <t>N_I_2_D3-3</t>
  </si>
  <si>
    <t>N_I_2_D3-3_.dxf</t>
  </si>
  <si>
    <t>50.9</t>
  </si>
  <si>
    <t>09:02:47</t>
  </si>
  <si>
    <t>14136</t>
  </si>
  <si>
    <t>T_I_9_D3-1</t>
  </si>
  <si>
    <t>T_I_9_D3-1_.dxf</t>
  </si>
  <si>
    <t>48.3</t>
  </si>
  <si>
    <t>09:55:44</t>
  </si>
  <si>
    <t>14137</t>
  </si>
  <si>
    <t>T_I_9_D3-2</t>
  </si>
  <si>
    <t>T_I_9_D3-2_.dxf</t>
  </si>
  <si>
    <t>53.9</t>
  </si>
  <si>
    <t>10:48:39</t>
  </si>
  <si>
    <t>14138</t>
  </si>
  <si>
    <t>T_I_9_D3-3</t>
  </si>
  <si>
    <t>T_I_9_D3-3_.dxf</t>
  </si>
  <si>
    <t>60.7</t>
  </si>
  <si>
    <t>11:41:36</t>
  </si>
  <si>
    <t>14139</t>
  </si>
  <si>
    <t>S_I_11_D3-1</t>
  </si>
  <si>
    <t>S_I_11_D3-1_.dxf</t>
  </si>
  <si>
    <t>46.6</t>
  </si>
  <si>
    <t>12:34:33</t>
  </si>
  <si>
    <t>14140</t>
  </si>
  <si>
    <t>S_I_11_D3-2</t>
  </si>
  <si>
    <t>S_I_11_D3-2_.dxf</t>
  </si>
  <si>
    <t>41.3</t>
  </si>
  <si>
    <t>13:27:33</t>
  </si>
  <si>
    <t>14141</t>
  </si>
  <si>
    <t>S_I_11_D3-3</t>
  </si>
  <si>
    <t>S_I_11_D3-3_.dxf</t>
  </si>
  <si>
    <t>40.3</t>
  </si>
  <si>
    <t>14:20:29</t>
  </si>
  <si>
    <t>14142</t>
  </si>
  <si>
    <t>T_X_10_D3-1</t>
  </si>
  <si>
    <t>T_X_10_D3-1_.dxf</t>
  </si>
  <si>
    <t>53.0</t>
  </si>
  <si>
    <t>15:13:25</t>
  </si>
  <si>
    <t>14143</t>
  </si>
  <si>
    <t>T_X_10_D3-2</t>
  </si>
  <si>
    <t>T_X_10_D3-2_.dxf</t>
  </si>
  <si>
    <t>46.3</t>
  </si>
  <si>
    <t>16:06:20</t>
  </si>
  <si>
    <t>14144</t>
  </si>
  <si>
    <t>T_X_10_D3-3</t>
  </si>
  <si>
    <t>T_X_10_D3-3_.dxf</t>
  </si>
  <si>
    <t>44.8</t>
  </si>
  <si>
    <t>10/10/16</t>
  </si>
  <si>
    <t>16:02:19</t>
  </si>
  <si>
    <t>14158</t>
  </si>
  <si>
    <t>Burger_Cuve_DF1-1</t>
  </si>
  <si>
    <t>Burger_Cuve_DF1-2.dxf</t>
  </si>
  <si>
    <t>34.3</t>
  </si>
  <si>
    <t>16:55:22</t>
  </si>
  <si>
    <t>14159</t>
  </si>
  <si>
    <t>Burger_Cuve_DF1-2</t>
  </si>
  <si>
    <t>Burger_Cuve_DF1-3.dxf</t>
  </si>
  <si>
    <t>4.8</t>
  </si>
  <si>
    <t>17:48:25</t>
  </si>
  <si>
    <t>14160</t>
  </si>
  <si>
    <t>Burger_Cuve_DF1-3</t>
  </si>
  <si>
    <t>Burger_Cuve_DF1-3_.dxf</t>
  </si>
  <si>
    <t>5.3</t>
  </si>
  <si>
    <t>18:41:31</t>
  </si>
  <si>
    <t>14161</t>
  </si>
  <si>
    <t>Kopp_Cuve_DF1-1</t>
  </si>
  <si>
    <t>Kopp_Cuve_DF1-1_.dxf</t>
  </si>
  <si>
    <t>4.5</t>
  </si>
  <si>
    <t>19:34:37</t>
  </si>
  <si>
    <t>14162</t>
  </si>
  <si>
    <t>Kopp_Cuve_DF1-2</t>
  </si>
  <si>
    <t>Kopp_Cuve_DF1-2_.dxf</t>
  </si>
  <si>
    <t>4.4</t>
  </si>
  <si>
    <t>20:27:43</t>
  </si>
  <si>
    <t>14163</t>
  </si>
  <si>
    <t>Kopp_Cuve_DF1-3</t>
  </si>
  <si>
    <t>Kopp_Cuve_DF1-3_.dxf</t>
  </si>
  <si>
    <t>10/11/16</t>
  </si>
  <si>
    <t>11:22:14</t>
  </si>
  <si>
    <t>14168</t>
  </si>
  <si>
    <t>Burger_Cuve_DF1-11</t>
  </si>
  <si>
    <t>Burger_Cuve_DF1-11_.dxf</t>
  </si>
  <si>
    <t>6.0</t>
  </si>
  <si>
    <t>12:15:15</t>
  </si>
  <si>
    <t>14169</t>
  </si>
  <si>
    <t>Burger_Cuve_DF1-22</t>
  </si>
  <si>
    <t>Burger_Cuve_DF1-22_.dxf</t>
  </si>
  <si>
    <t>6.1</t>
  </si>
  <si>
    <t>13:08:18</t>
  </si>
  <si>
    <t>14170</t>
  </si>
  <si>
    <t>Burger_Cuve_DF1-33</t>
  </si>
  <si>
    <t>Burger_Cuve_DF1-33_.dxf</t>
  </si>
  <si>
    <t>5.5</t>
  </si>
  <si>
    <t>14:01:29</t>
  </si>
  <si>
    <t>14171</t>
  </si>
  <si>
    <t>Kopp_Cuve_DF1-11</t>
  </si>
  <si>
    <t>Kopp_Cuve_DF1-11_.dxf</t>
  </si>
  <si>
    <t>14:54:36</t>
  </si>
  <si>
    <t>14172</t>
  </si>
  <si>
    <t>Kopp_Cuve_DF1-22</t>
  </si>
  <si>
    <t>Kopp_Cuve_DF1-22_.dxf</t>
  </si>
  <si>
    <t>15:47:43</t>
  </si>
  <si>
    <t>14173</t>
  </si>
  <si>
    <t>Kopp_Cuve_DF1-33</t>
  </si>
  <si>
    <t>Kopp_Cuve_DF1-33_.dxf</t>
  </si>
  <si>
    <t>Burger</t>
  </si>
  <si>
    <t>Cuve</t>
  </si>
  <si>
    <t>DF1-3</t>
  </si>
  <si>
    <t>Kopp</t>
  </si>
  <si>
    <t>DF1-1</t>
  </si>
  <si>
    <t>DF1-2</t>
  </si>
  <si>
    <t>DF1-11</t>
  </si>
  <si>
    <t>DF1-22</t>
  </si>
  <si>
    <t>DF1-33</t>
  </si>
  <si>
    <t>08/29/16</t>
  </si>
  <si>
    <t>AcetMix-1_.dxf</t>
  </si>
  <si>
    <t>62.1</t>
  </si>
  <si>
    <t>09/04/16</t>
  </si>
  <si>
    <t>AcetMix-7_.dxf</t>
  </si>
  <si>
    <t>42.7</t>
  </si>
  <si>
    <t>09/03/16</t>
  </si>
  <si>
    <t>AO-W13-2-1_.dxf</t>
  </si>
  <si>
    <t>4.0</t>
  </si>
  <si>
    <t>AO-W13-2-3_.dxf</t>
  </si>
  <si>
    <t>53.1</t>
  </si>
  <si>
    <t>AO-W13-2-2_.dxf</t>
  </si>
  <si>
    <t>AcetMix-6_.dxf</t>
  </si>
  <si>
    <t>49.0</t>
  </si>
  <si>
    <t>AO-W13-1-3_.dxf</t>
  </si>
  <si>
    <t>AO-W13-1-2_.dxf</t>
  </si>
  <si>
    <t>AO-W13-1-1_.dxf</t>
  </si>
  <si>
    <t>46.1</t>
  </si>
  <si>
    <t>AO-W11-3-3_.dxf</t>
  </si>
  <si>
    <t>AO-W11-3-2_.dxf</t>
  </si>
  <si>
    <t>42.9</t>
  </si>
  <si>
    <t>AO-W11-3-1_.dxf</t>
  </si>
  <si>
    <t>48.0</t>
  </si>
  <si>
    <t>AO-W11-1-3_.dxf</t>
  </si>
  <si>
    <t>44.2</t>
  </si>
  <si>
    <t>AO-W11-1-2_.dxf</t>
  </si>
  <si>
    <t>51.8</t>
  </si>
  <si>
    <t>AO-W11-1-1_.dxf</t>
  </si>
  <si>
    <t>56.9</t>
  </si>
  <si>
    <t>AW-S-14-3_.dxf</t>
  </si>
  <si>
    <t>74.7</t>
  </si>
  <si>
    <t>AW-S-14-2_.dxf</t>
  </si>
  <si>
    <t>85.4</t>
  </si>
  <si>
    <t>AW-S-14-1_.dxf</t>
  </si>
  <si>
    <t>AcetMix-5_.dxf</t>
  </si>
  <si>
    <t>67.5</t>
  </si>
  <si>
    <t>AW-T-14-3_.dxf</t>
  </si>
  <si>
    <t>91.7</t>
  </si>
  <si>
    <t>AW-T-14-2_.dxf</t>
  </si>
  <si>
    <t>AW-N-14-3_.dxf</t>
  </si>
  <si>
    <t>AW-N-14-2_.dxf</t>
  </si>
  <si>
    <t>65.2</t>
  </si>
  <si>
    <t>AcetMix-4_.dxf</t>
  </si>
  <si>
    <t>95.1</t>
  </si>
  <si>
    <t>AW-S-12-3_.dxf</t>
  </si>
  <si>
    <t>AW-S-12-1_.dxf</t>
  </si>
  <si>
    <t>AW-T-12-3_.dxf</t>
  </si>
  <si>
    <t>AW-T-12-2_.dxf</t>
  </si>
  <si>
    <t>AcetMix-3_.dxf</t>
  </si>
  <si>
    <t>S-IV-13-D3-2_.dxf</t>
  </si>
  <si>
    <t>3.9</t>
  </si>
  <si>
    <t>S-IV-12-D3-3_.dxf</t>
  </si>
  <si>
    <t>S-IV-12-D3-2_.dxf</t>
  </si>
  <si>
    <t>T-X-10-D3-3_.dxf</t>
  </si>
  <si>
    <t>85.7</t>
  </si>
  <si>
    <t>AcetMix-2_.dxf</t>
  </si>
  <si>
    <t>63.6</t>
  </si>
  <si>
    <t>T-IV-8-D3-3_.dxf</t>
  </si>
  <si>
    <t>T-IV-8-D3-2_.dxf</t>
  </si>
  <si>
    <t>T-IV-8-D3-1_.dxf</t>
  </si>
  <si>
    <t>T-IV-7-D3-3_.dxf</t>
  </si>
  <si>
    <t>AcetMix</t>
  </si>
  <si>
    <t>W13</t>
  </si>
  <si>
    <t>IV</t>
  </si>
  <si>
    <t>Ave &amp; STDEV</t>
  </si>
  <si>
    <t>Standard</t>
  </si>
  <si>
    <t>Standard No.</t>
  </si>
  <si>
    <t>Min AMPL</t>
  </si>
  <si>
    <t>Std Ampl.</t>
  </si>
  <si>
    <t>ng (C)</t>
  </si>
  <si>
    <t>ng (N)</t>
  </si>
  <si>
    <t>46.5</t>
  </si>
  <si>
    <t>107.9</t>
  </si>
  <si>
    <t>166.7</t>
  </si>
  <si>
    <t>96.5</t>
  </si>
  <si>
    <t>117.9</t>
  </si>
  <si>
    <t>160.6</t>
  </si>
  <si>
    <t>131.4</t>
  </si>
  <si>
    <t>121.8</t>
  </si>
  <si>
    <t>S-IV-13-D3-3_.dxf</t>
  </si>
  <si>
    <t>79.4</t>
  </si>
  <si>
    <t>73.5</t>
  </si>
  <si>
    <t>S-IV-13-D3-1_.dxf</t>
  </si>
  <si>
    <t>74.8</t>
  </si>
  <si>
    <t>S-IV-12-D3-1_.dxf</t>
  </si>
  <si>
    <t>84.3</t>
  </si>
  <si>
    <t>75.8</t>
  </si>
  <si>
    <t>82.0</t>
  </si>
  <si>
    <t>AcetMix-1-1_.dxf</t>
  </si>
  <si>
    <t>108.9</t>
  </si>
  <si>
    <t>Integration not working</t>
  </si>
  <si>
    <t>17/04/17</t>
  </si>
  <si>
    <t>AW_S_1-3_-0000.dxf</t>
  </si>
  <si>
    <t>2016.05.23_Alteckendorf_Campaign2016_April_May</t>
  </si>
  <si>
    <t>Found S-met at:</t>
  </si>
  <si>
    <t>2016.06.06_Alteckendorf_Campaign2016_May</t>
  </si>
  <si>
    <t>File</t>
  </si>
  <si>
    <t>Low amp</t>
  </si>
  <si>
    <t>2016.06.09_Alteckendorf_Campaign2016+Rouffach</t>
  </si>
  <si>
    <t>2016.06.24_Alteckendorf_campaign2016_June</t>
  </si>
  <si>
    <t>Possible contamination</t>
  </si>
  <si>
    <t>2016.08.29_Alteck</t>
  </si>
  <si>
    <t>AO_W7_1-2_-0003.dxf</t>
  </si>
  <si>
    <t>21/04/17</t>
  </si>
  <si>
    <t>W7</t>
  </si>
  <si>
    <t>AO_W7_1-1_-0003.dxf</t>
  </si>
  <si>
    <t>AO_W5_2-1_-0001.dxf</t>
  </si>
  <si>
    <t>AO_W5_2-2_-0002.dxf</t>
  </si>
  <si>
    <t>AO_W5_2-3_-0002.dxf</t>
  </si>
  <si>
    <t>AO_W6_1-1_-0003.dxf</t>
  </si>
  <si>
    <t>AO_W6_1-2_-0003.dxf</t>
  </si>
  <si>
    <t>AO_W6_4-1_-0003.dxf</t>
  </si>
  <si>
    <t>AO_W6_4-2_-0003.dxf</t>
  </si>
  <si>
    <t>AO_W9_2-1_0003.dxf</t>
  </si>
  <si>
    <t>20170419_outlet reconcentrated</t>
  </si>
  <si>
    <t>AO_W10_2-1_0005.dxf</t>
  </si>
  <si>
    <t>AO_W10_2-2_0005.dxf</t>
  </si>
  <si>
    <t>AO_W10_5-1_0005.dxf</t>
  </si>
  <si>
    <t>AO_W10_5-2_0005.dxf</t>
  </si>
  <si>
    <t>AW_T_12_2x-2_-0007.dxf</t>
  </si>
  <si>
    <t>Uncertainty: High</t>
  </si>
  <si>
    <t>AW_T_14_2x-2_-0007.dxf</t>
  </si>
  <si>
    <t>AW_T_7_6-0007_reeval.xls</t>
  </si>
  <si>
    <t>AW_T_7_4-0007</t>
  </si>
  <si>
    <t>AW_T_7_5-0007</t>
  </si>
  <si>
    <t>Deleted d13</t>
  </si>
  <si>
    <t>Deleted DD</t>
  </si>
  <si>
    <t>Revise</t>
  </si>
  <si>
    <t>AO_W10_1-2_-0005.dxf</t>
  </si>
  <si>
    <t>Nothing</t>
  </si>
  <si>
    <t>2016.06.09_Alteckendorf_Campaign2016+Rouffach-DT50</t>
  </si>
  <si>
    <t>Name</t>
  </si>
  <si>
    <t>AW_N_11-2_.dxf</t>
  </si>
  <si>
    <t>AW_N_4-1_-0000.dxf</t>
  </si>
  <si>
    <t>AW_N_5-1_-0000.dxf</t>
  </si>
  <si>
    <t>Peak 17+</t>
  </si>
  <si>
    <t>AW_T_4-1_-0000.dxf</t>
  </si>
  <si>
    <t>Priority</t>
  </si>
  <si>
    <t>*</t>
  </si>
  <si>
    <t>AO_W9_2-2_-0003.dxf</t>
  </si>
  <si>
    <t>21/04/18</t>
  </si>
  <si>
    <t>AO_W10_1-1_.dxf</t>
  </si>
  <si>
    <t>16+</t>
  </si>
  <si>
    <t>1b</t>
  </si>
  <si>
    <t>AO_W10_2-1_.dxf</t>
  </si>
  <si>
    <t>AO_W10_2-3_.dxf</t>
  </si>
  <si>
    <t>d13oldCalib</t>
  </si>
  <si>
    <t>DD13(32.253)</t>
  </si>
  <si>
    <t>DD(31.21olCal)</t>
  </si>
  <si>
    <t>Do +1</t>
  </si>
  <si>
    <t>2016.06.09_Alteckendorf_Campaign2016+Rouffach-DT51</t>
  </si>
  <si>
    <t>Rocky Mountain, reject</t>
  </si>
  <si>
    <t>Injection problem</t>
  </si>
  <si>
    <t>AW-T-14-1_.dxf</t>
  </si>
  <si>
    <t>(Original smpl)</t>
  </si>
  <si>
    <t>Rocky</t>
  </si>
  <si>
    <t>AW-N-14-1_.dxf</t>
  </si>
  <si>
    <t>Do +1, (original smp)</t>
  </si>
  <si>
    <t>AW-S-13-2_.dxf</t>
  </si>
  <si>
    <t>Not detected</t>
  </si>
  <si>
    <t>AW-T-12-1_.dxf</t>
  </si>
  <si>
    <t>Unreliable</t>
  </si>
  <si>
    <t>AO_W6_1-3_-0003.dxf</t>
  </si>
  <si>
    <t>Unreliable (AMP &lt; 50)</t>
  </si>
  <si>
    <t>AO_W0_1-2_-0000.dxf</t>
  </si>
  <si>
    <t>AO_W4_1-1_-0000.dxf</t>
  </si>
  <si>
    <t>AO_W8_1-2_-0003.dxf</t>
  </si>
  <si>
    <t>AO_W12_1-2_-0005.dxf</t>
  </si>
  <si>
    <t>AO_W14_1-1_-0006.dxf</t>
  </si>
  <si>
    <t>Too small, unreliable</t>
  </si>
  <si>
    <t>AO_W16_1-2_-0006.dxf</t>
  </si>
  <si>
    <t>AW_N_14_2x-1_-0007.dxf</t>
  </si>
  <si>
    <t>Coherent value</t>
  </si>
  <si>
    <t>Peak is clear, but challenging to determine baseline ("rocky landscape")</t>
  </si>
  <si>
    <t>AW_T_14_2x-1_-0007.dxf</t>
  </si>
  <si>
    <t>rocky landscape</t>
  </si>
  <si>
    <t>Outlet</t>
  </si>
  <si>
    <t>Composites</t>
  </si>
  <si>
    <t>AW_S_14_2x-1_-0007.dxf</t>
  </si>
  <si>
    <t>AW_N_13_2x-1_-0007.dxf</t>
  </si>
  <si>
    <t>AW_T_13_2x-1_-0007.dxf</t>
  </si>
  <si>
    <t>AW_S_13_2x-2_-0007.dxf</t>
  </si>
  <si>
    <t>AW_T_12_2x-1_-0007.dxf</t>
  </si>
  <si>
    <t>AW_T_7-6_-0007.dxf</t>
  </si>
  <si>
    <t>AO_W4_1-1_-0001.dxf</t>
  </si>
  <si>
    <t>Before re-concentration</t>
  </si>
  <si>
    <t>Outlet_reconcentrated</t>
  </si>
  <si>
    <t>AO_W10_4-1_0001.dxf</t>
  </si>
  <si>
    <t>AO_W10_4-2_0001.dxf</t>
  </si>
  <si>
    <t>AO_W10_4-3_0001.dxf</t>
  </si>
  <si>
    <t>Injection problems on last, no more sample</t>
  </si>
  <si>
    <t>AW_N_10-4_-0000.dxf</t>
  </si>
  <si>
    <t>AW_N_10-5_-0000.dxf</t>
  </si>
  <si>
    <t>AW_N_10-6_-0000.dxf</t>
  </si>
  <si>
    <t>Too low</t>
  </si>
  <si>
    <t>AW-T-13-1_.dxf</t>
  </si>
  <si>
    <t>AW-T-13-2_.dxf</t>
  </si>
  <si>
    <t>Transect</t>
  </si>
  <si>
    <t>AO_W11_2-1_-0005.dxf</t>
  </si>
  <si>
    <t>AO_W11_2-2_-0005.dxf</t>
  </si>
  <si>
    <t>AO_W11_3-1_-0005.dxf</t>
  </si>
  <si>
    <t>AO_W11_3-2_-0005.dx</t>
  </si>
  <si>
    <t>AO_W13_1-1_-0006.dxf</t>
  </si>
  <si>
    <t>AO_W13_1-2_-0006.dxf</t>
  </si>
  <si>
    <t>AO_W13_2-1_-0006.dxf</t>
  </si>
  <si>
    <t>AO_W13_2-2_-0006.dxf</t>
  </si>
  <si>
    <t>AO_W2_2-1_-0000.dxf</t>
  </si>
  <si>
    <t>AO_W2_2-2_-0000.dxf</t>
  </si>
  <si>
    <t>AO_W2_2-3_-0000.dxf</t>
  </si>
  <si>
    <t>AO_W9_1-2_-0002.dxf</t>
  </si>
  <si>
    <t>AO_W9_1-3_-0002.dxf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</si>
</sst>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0"/>
      <color rgb="FFFF0000"/>
      <name val="MS Sans Serif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name val="MS Sans Serif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8"/>
      <color rgb="FF000000"/>
      <name val="Lucida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6">
    <xf numFmtId="0" fontId="0" fillId="0" borderId="0" xfId="0"/>
    <xf numFmtId="0" fontId="0" fillId="0" borderId="0" xfId="0" quotePrefix="1" applyNumberFormat="1"/>
    <xf numFmtId="0" fontId="0" fillId="0" borderId="0" xfId="0" quotePrefix="1" applyNumberFormat="1" applyAlignment="1">
      <alignment horizontal="left"/>
    </xf>
    <xf numFmtId="0" fontId="0" fillId="2" borderId="0" xfId="0" applyFill="1"/>
    <xf numFmtId="0" fontId="0" fillId="3" borderId="0" xfId="0" quotePrefix="1" applyNumberFormat="1" applyFill="1"/>
    <xf numFmtId="0" fontId="0" fillId="3" borderId="0" xfId="0" quotePrefix="1" applyNumberFormat="1" applyFill="1" applyAlignment="1">
      <alignment horizontal="left"/>
    </xf>
    <xf numFmtId="0" fontId="0" fillId="3" borderId="0" xfId="0" quotePrefix="1" applyNumberFormat="1" applyFill="1" applyAlignment="1">
      <alignment horizontal="right"/>
    </xf>
    <xf numFmtId="0" fontId="0" fillId="3" borderId="0" xfId="0" applyFill="1"/>
    <xf numFmtId="0" fontId="1" fillId="3" borderId="0" xfId="0" quotePrefix="1" applyNumberFormat="1" applyFont="1" applyFill="1"/>
    <xf numFmtId="0" fontId="1" fillId="3" borderId="0" xfId="0" quotePrefix="1" applyNumberFormat="1" applyFont="1" applyFill="1" applyAlignment="1">
      <alignment horizontal="left"/>
    </xf>
    <xf numFmtId="0" fontId="1" fillId="3" borderId="0" xfId="0" quotePrefix="1" applyNumberFormat="1" applyFont="1" applyFill="1" applyAlignment="1">
      <alignment horizontal="right"/>
    </xf>
    <xf numFmtId="0" fontId="1" fillId="3" borderId="0" xfId="0" applyFont="1" applyFill="1"/>
    <xf numFmtId="0" fontId="0" fillId="0" borderId="0" xfId="0" quotePrefix="1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3" borderId="0" xfId="0" quotePrefix="1" applyNumberFormat="1" applyFill="1" applyAlignment="1">
      <alignment horizontal="center" vertical="center"/>
    </xf>
    <xf numFmtId="49" fontId="1" fillId="3" borderId="0" xfId="0" quotePrefix="1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" borderId="0" xfId="0" quotePrefix="1" applyNumberFormat="1" applyFill="1"/>
    <xf numFmtId="49" fontId="1" fillId="3" borderId="0" xfId="0" quotePrefix="1" applyNumberFormat="1" applyFont="1" applyFill="1"/>
    <xf numFmtId="1" fontId="0" fillId="3" borderId="0" xfId="0" quotePrefix="1" applyNumberFormat="1" applyFill="1" applyAlignment="1">
      <alignment horizontal="center" vertical="center"/>
    </xf>
    <xf numFmtId="1" fontId="1" fillId="3" borderId="0" xfId="0" quotePrefix="1" applyNumberFormat="1" applyFont="1" applyFill="1" applyAlignment="1">
      <alignment horizontal="center" vertical="center"/>
    </xf>
    <xf numFmtId="0" fontId="0" fillId="3" borderId="0" xfId="0" quotePrefix="1" applyNumberFormat="1" applyFont="1" applyFill="1"/>
    <xf numFmtId="0" fontId="0" fillId="3" borderId="0" xfId="0" applyFont="1" applyFill="1"/>
    <xf numFmtId="0" fontId="0" fillId="4" borderId="0" xfId="0" quotePrefix="1" applyNumberFormat="1" applyFill="1"/>
    <xf numFmtId="0" fontId="0" fillId="4" borderId="0" xfId="0" applyFill="1"/>
    <xf numFmtId="49" fontId="0" fillId="3" borderId="0" xfId="0" applyNumberFormat="1" applyFill="1"/>
    <xf numFmtId="0" fontId="0" fillId="4" borderId="0" xfId="0" quotePrefix="1" applyNumberFormat="1" applyFill="1" applyAlignment="1">
      <alignment horizontal="left"/>
    </xf>
    <xf numFmtId="0" fontId="0" fillId="5" borderId="0" xfId="0" quotePrefix="1" applyNumberFormat="1" applyFill="1" applyAlignment="1">
      <alignment horizontal="left"/>
    </xf>
    <xf numFmtId="14" fontId="0" fillId="0" borderId="0" xfId="0" quotePrefix="1" applyNumberFormat="1" applyFill="1"/>
    <xf numFmtId="1" fontId="0" fillId="0" borderId="0" xfId="0" quotePrefix="1" applyNumberFormat="1" applyFill="1" applyAlignment="1">
      <alignment horizontal="center"/>
    </xf>
    <xf numFmtId="49" fontId="0" fillId="3" borderId="0" xfId="0" quotePrefix="1" applyNumberForma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left"/>
    </xf>
    <xf numFmtId="2" fontId="0" fillId="6" borderId="0" xfId="0" applyNumberFormat="1" applyFill="1" applyAlignment="1">
      <alignment horizontal="right"/>
    </xf>
    <xf numFmtId="2" fontId="0" fillId="0" borderId="0" xfId="0" quotePrefix="1" applyNumberFormat="1" applyAlignment="1">
      <alignment horizontal="right"/>
    </xf>
    <xf numFmtId="2" fontId="0" fillId="3" borderId="0" xfId="0" quotePrefix="1" applyNumberFormat="1" applyFill="1" applyAlignment="1">
      <alignment horizontal="right"/>
    </xf>
    <xf numFmtId="0" fontId="0" fillId="3" borderId="0" xfId="0" quotePrefix="1" applyNumberFormat="1" applyFont="1" applyFill="1" applyAlignment="1">
      <alignment horizontal="right"/>
    </xf>
    <xf numFmtId="49" fontId="0" fillId="6" borderId="0" xfId="0" quotePrefix="1" applyNumberFormat="1" applyFill="1" applyAlignment="1">
      <alignment horizontal="left"/>
    </xf>
    <xf numFmtId="49" fontId="0" fillId="6" borderId="0" xfId="0" quotePrefix="1" applyNumberFormat="1" applyFill="1" applyAlignment="1">
      <alignment horizontal="left" vertical="center"/>
    </xf>
    <xf numFmtId="1" fontId="0" fillId="6" borderId="0" xfId="0" quotePrefix="1" applyNumberFormat="1" applyFill="1" applyAlignment="1">
      <alignment horizontal="left" vertical="center"/>
    </xf>
    <xf numFmtId="49" fontId="0" fillId="3" borderId="0" xfId="0" quotePrefix="1" applyNumberFormat="1" applyFill="1" applyAlignment="1">
      <alignment horizontal="left"/>
    </xf>
    <xf numFmtId="1" fontId="0" fillId="3" borderId="0" xfId="0" quotePrefix="1" applyNumberFormat="1" applyFill="1" applyAlignment="1">
      <alignment horizontal="left" vertical="center"/>
    </xf>
    <xf numFmtId="0" fontId="0" fillId="3" borderId="0" xfId="0" applyFill="1" applyAlignment="1">
      <alignment horizontal="left"/>
    </xf>
    <xf numFmtId="1" fontId="0" fillId="0" borderId="0" xfId="0" quotePrefix="1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/>
    </xf>
    <xf numFmtId="49" fontId="0" fillId="3" borderId="0" xfId="0" quotePrefix="1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49" fontId="0" fillId="6" borderId="0" xfId="0" applyNumberFormat="1" applyFill="1" applyAlignment="1">
      <alignment horizontal="left" vertical="center"/>
    </xf>
    <xf numFmtId="1" fontId="0" fillId="6" borderId="0" xfId="0" applyNumberFormat="1" applyFill="1" applyAlignment="1">
      <alignment horizontal="left" vertical="center"/>
    </xf>
    <xf numFmtId="0" fontId="0" fillId="3" borderId="0" xfId="0" quotePrefix="1" applyNumberFormat="1" applyFill="1" applyAlignment="1"/>
    <xf numFmtId="0" fontId="0" fillId="0" borderId="0" xfId="0" quotePrefix="1" applyNumberFormat="1" applyAlignment="1"/>
    <xf numFmtId="0" fontId="0" fillId="0" borderId="0" xfId="0" applyAlignment="1"/>
    <xf numFmtId="2" fontId="0" fillId="6" borderId="0" xfId="0" applyNumberFormat="1" applyFill="1" applyAlignment="1"/>
    <xf numFmtId="0" fontId="0" fillId="6" borderId="0" xfId="0" quotePrefix="1" applyNumberFormat="1" applyFill="1" applyAlignment="1">
      <alignment horizontal="right"/>
    </xf>
    <xf numFmtId="2" fontId="0" fillId="4" borderId="0" xfId="0" quotePrefix="1" applyNumberFormat="1" applyFill="1" applyAlignment="1">
      <alignment horizontal="right"/>
    </xf>
    <xf numFmtId="1" fontId="0" fillId="3" borderId="0" xfId="0" applyNumberFormat="1" applyFill="1" applyAlignment="1">
      <alignment horizontal="left"/>
    </xf>
    <xf numFmtId="49" fontId="0" fillId="4" borderId="0" xfId="0" quotePrefix="1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quotePrefix="1" applyNumberFormat="1" applyFont="1" applyFill="1" applyAlignment="1">
      <alignment horizontal="left"/>
    </xf>
    <xf numFmtId="0" fontId="0" fillId="7" borderId="0" xfId="0" quotePrefix="1" applyNumberFormat="1" applyFill="1"/>
    <xf numFmtId="1" fontId="0" fillId="6" borderId="0" xfId="0" applyNumberFormat="1" applyFill="1" applyAlignment="1">
      <alignment horizontal="center" vertical="center"/>
    </xf>
    <xf numFmtId="14" fontId="0" fillId="7" borderId="0" xfId="0" quotePrefix="1" applyNumberFormat="1" applyFill="1"/>
    <xf numFmtId="0" fontId="0" fillId="7" borderId="0" xfId="0" quotePrefix="1" applyNumberFormat="1" applyFill="1" applyAlignment="1">
      <alignment horizontal="right"/>
    </xf>
    <xf numFmtId="0" fontId="0" fillId="0" borderId="0" xfId="0" quotePrefix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/>
    <xf numFmtId="0" fontId="2" fillId="0" borderId="0" xfId="0" quotePrefix="1" applyNumberFormat="1" applyFont="1" applyAlignment="1">
      <alignment horizontal="right"/>
    </xf>
    <xf numFmtId="0" fontId="2" fillId="0" borderId="0" xfId="0" quotePrefix="1" applyNumberFormat="1" applyFont="1" applyAlignment="1"/>
    <xf numFmtId="0" fontId="2" fillId="3" borderId="0" xfId="0" quotePrefix="1" applyNumberFormat="1" applyFont="1" applyFill="1"/>
    <xf numFmtId="0" fontId="2" fillId="0" borderId="0" xfId="0" quotePrefix="1" applyNumberFormat="1" applyFont="1" applyFill="1"/>
    <xf numFmtId="0" fontId="2" fillId="0" borderId="0" xfId="0" quotePrefix="1" applyNumberFormat="1" applyFont="1" applyFill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2" fillId="0" borderId="0" xfId="0" applyFont="1"/>
    <xf numFmtId="0" fontId="2" fillId="3" borderId="0" xfId="0" applyFont="1" applyFill="1"/>
    <xf numFmtId="1" fontId="0" fillId="0" borderId="0" xfId="0" applyNumberFormat="1"/>
    <xf numFmtId="1" fontId="3" fillId="0" borderId="0" xfId="0" quotePrefix="1" applyNumberFormat="1" applyFont="1" applyFill="1" applyAlignment="1">
      <alignment horizontal="center"/>
    </xf>
    <xf numFmtId="0" fontId="3" fillId="0" borderId="0" xfId="0" quotePrefix="1" applyNumberFormat="1" applyFont="1"/>
    <xf numFmtId="0" fontId="3" fillId="0" borderId="0" xfId="0" quotePrefix="1" applyNumberFormat="1" applyFont="1" applyAlignment="1">
      <alignment horizontal="right"/>
    </xf>
    <xf numFmtId="0" fontId="3" fillId="0" borderId="0" xfId="0" quotePrefix="1" applyNumberFormat="1" applyFont="1" applyAlignment="1"/>
    <xf numFmtId="0" fontId="3" fillId="3" borderId="0" xfId="0" quotePrefix="1" applyNumberFormat="1" applyFont="1" applyFill="1"/>
    <xf numFmtId="0" fontId="3" fillId="0" borderId="0" xfId="0" quotePrefix="1" applyNumberFormat="1" applyFont="1" applyFill="1"/>
    <xf numFmtId="0" fontId="3" fillId="0" borderId="0" xfId="0" quotePrefix="1" applyNumberFormat="1" applyFont="1" applyFill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quotePrefix="1" applyNumberFormat="1" applyFont="1"/>
    <xf numFmtId="14" fontId="0" fillId="0" borderId="0" xfId="0" applyNumberFormat="1"/>
    <xf numFmtId="49" fontId="0" fillId="8" borderId="0" xfId="0" quotePrefix="1" applyNumberFormat="1" applyFill="1" applyAlignment="1">
      <alignment horizontal="left"/>
    </xf>
    <xf numFmtId="49" fontId="0" fillId="8" borderId="0" xfId="0" quotePrefix="1" applyNumberFormat="1" applyFill="1" applyAlignment="1">
      <alignment horizontal="left" vertical="center"/>
    </xf>
    <xf numFmtId="1" fontId="0" fillId="8" borderId="0" xfId="0" quotePrefix="1" applyNumberFormat="1" applyFill="1" applyAlignment="1">
      <alignment horizontal="left" vertical="center"/>
    </xf>
    <xf numFmtId="49" fontId="0" fillId="8" borderId="0" xfId="0" applyNumberFormat="1" applyFill="1" applyAlignment="1">
      <alignment horizontal="left" vertical="center"/>
    </xf>
    <xf numFmtId="2" fontId="0" fillId="8" borderId="0" xfId="0" applyNumberFormat="1" applyFill="1" applyAlignment="1">
      <alignment horizontal="right"/>
    </xf>
    <xf numFmtId="0" fontId="0" fillId="8" borderId="0" xfId="0" quotePrefix="1" applyNumberFormat="1" applyFill="1" applyAlignment="1"/>
    <xf numFmtId="0" fontId="0" fillId="8" borderId="0" xfId="0" applyFill="1"/>
    <xf numFmtId="0" fontId="0" fillId="8" borderId="0" xfId="0" applyFill="1" applyAlignment="1"/>
    <xf numFmtId="0" fontId="0" fillId="8" borderId="0" xfId="0" applyNumberForma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0" fillId="7" borderId="0" xfId="0" applyNumberFormat="1" applyFill="1"/>
    <xf numFmtId="1" fontId="5" fillId="0" borderId="0" xfId="0" quotePrefix="1" applyNumberFormat="1" applyFont="1" applyFill="1" applyAlignment="1">
      <alignment horizontal="center"/>
    </xf>
    <xf numFmtId="0" fontId="5" fillId="3" borderId="0" xfId="0" quotePrefix="1" applyNumberFormat="1" applyFont="1" applyFill="1"/>
    <xf numFmtId="49" fontId="5" fillId="3" borderId="0" xfId="0" quotePrefix="1" applyNumberFormat="1" applyFont="1" applyFill="1" applyAlignment="1">
      <alignment horizontal="left"/>
    </xf>
    <xf numFmtId="49" fontId="5" fillId="3" borderId="0" xfId="0" quotePrefix="1" applyNumberFormat="1" applyFont="1" applyFill="1" applyAlignment="1">
      <alignment horizontal="left" vertical="center"/>
    </xf>
    <xf numFmtId="1" fontId="5" fillId="3" borderId="0" xfId="0" quotePrefix="1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5" fillId="3" borderId="0" xfId="0" quotePrefix="1" applyNumberFormat="1" applyFont="1" applyFill="1" applyAlignment="1"/>
    <xf numFmtId="0" fontId="5" fillId="3" borderId="0" xfId="0" quotePrefix="1" applyNumberFormat="1" applyFont="1" applyFill="1" applyAlignment="1">
      <alignment horizontal="right"/>
    </xf>
    <xf numFmtId="0" fontId="5" fillId="0" borderId="0" xfId="0" quotePrefix="1" applyNumberFormat="1" applyFont="1" applyAlignment="1"/>
    <xf numFmtId="0" fontId="5" fillId="0" borderId="0" xfId="0" quotePrefix="1" applyNumberFormat="1" applyFont="1" applyFill="1"/>
    <xf numFmtId="0" fontId="5" fillId="0" borderId="0" xfId="0" quotePrefix="1" applyNumberFormat="1" applyFont="1" applyFill="1" applyAlignment="1">
      <alignment horizontal="left"/>
    </xf>
    <xf numFmtId="0" fontId="5" fillId="3" borderId="0" xfId="0" quotePrefix="1" applyNumberFormat="1" applyFont="1" applyFill="1" applyAlignment="1">
      <alignment horizontal="left"/>
    </xf>
    <xf numFmtId="0" fontId="5" fillId="0" borderId="0" xfId="0" applyFont="1"/>
    <xf numFmtId="1" fontId="8" fillId="0" borderId="0" xfId="0" quotePrefix="1" applyNumberFormat="1" applyFont="1" applyFill="1" applyAlignment="1">
      <alignment horizontal="center"/>
    </xf>
    <xf numFmtId="0" fontId="8" fillId="0" borderId="0" xfId="0" quotePrefix="1" applyNumberFormat="1" applyFont="1"/>
    <xf numFmtId="0" fontId="8" fillId="0" borderId="0" xfId="0" applyFont="1"/>
    <xf numFmtId="0" fontId="8" fillId="0" borderId="0" xfId="0" quotePrefix="1" applyNumberFormat="1" applyFont="1" applyAlignment="1"/>
    <xf numFmtId="0" fontId="8" fillId="3" borderId="0" xfId="0" quotePrefix="1" applyNumberFormat="1" applyFont="1" applyFill="1"/>
    <xf numFmtId="0" fontId="8" fillId="0" borderId="0" xfId="0" quotePrefix="1" applyNumberFormat="1" applyFont="1" applyFill="1"/>
    <xf numFmtId="0" fontId="8" fillId="0" borderId="0" xfId="0" quotePrefix="1" applyNumberFormat="1" applyFont="1" applyFill="1" applyAlignment="1">
      <alignment horizontal="left"/>
    </xf>
    <xf numFmtId="0" fontId="8" fillId="0" borderId="0" xfId="0" quotePrefix="1" applyNumberFormat="1" applyFont="1" applyAlignment="1">
      <alignment horizontal="right"/>
    </xf>
    <xf numFmtId="0" fontId="8" fillId="0" borderId="0" xfId="0" quotePrefix="1" applyNumberFormat="1" applyFont="1" applyAlignment="1">
      <alignment horizontal="left"/>
    </xf>
    <xf numFmtId="0" fontId="8" fillId="3" borderId="0" xfId="0" applyFont="1" applyFill="1"/>
    <xf numFmtId="0" fontId="5" fillId="0" borderId="0" xfId="0" applyFont="1" applyAlignment="1">
      <alignment horizontal="left"/>
    </xf>
    <xf numFmtId="0" fontId="5" fillId="0" borderId="0" xfId="0" quotePrefix="1" applyNumberFormat="1" applyFont="1"/>
    <xf numFmtId="0" fontId="5" fillId="0" borderId="0" xfId="0" quotePrefix="1" applyNumberFormat="1" applyFont="1" applyAlignment="1">
      <alignment horizontal="right"/>
    </xf>
    <xf numFmtId="0" fontId="5" fillId="0" borderId="0" xfId="0" quotePrefix="1" applyNumberFormat="1" applyFont="1" applyAlignment="1">
      <alignment horizontal="left"/>
    </xf>
    <xf numFmtId="1" fontId="5" fillId="7" borderId="0" xfId="0" quotePrefix="1" applyNumberFormat="1" applyFont="1" applyFill="1" applyAlignment="1">
      <alignment horizontal="center"/>
    </xf>
    <xf numFmtId="0" fontId="5" fillId="7" borderId="0" xfId="0" quotePrefix="1" applyNumberFormat="1" applyFont="1" applyFill="1"/>
    <xf numFmtId="0" fontId="5" fillId="7" borderId="0" xfId="0" quotePrefix="1" applyNumberFormat="1" applyFont="1" applyFill="1" applyAlignment="1">
      <alignment horizontal="left"/>
    </xf>
    <xf numFmtId="0" fontId="5" fillId="7" borderId="0" xfId="0" applyFont="1" applyFill="1"/>
    <xf numFmtId="0" fontId="5" fillId="7" borderId="0" xfId="0" quotePrefix="1" applyNumberFormat="1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/>
    <xf numFmtId="0" fontId="9" fillId="0" borderId="0" xfId="0" quotePrefix="1" applyNumberFormat="1" applyFont="1" applyAlignment="1">
      <alignment horizontal="right"/>
    </xf>
    <xf numFmtId="0" fontId="10" fillId="0" borderId="0" xfId="0" quotePrefix="1" applyNumberFormat="1" applyFont="1"/>
    <xf numFmtId="1" fontId="0" fillId="0" borderId="0" xfId="0" quotePrefix="1" applyNumberFormat="1" applyFont="1" applyFill="1" applyAlignment="1">
      <alignment horizontal="center"/>
    </xf>
    <xf numFmtId="0" fontId="0" fillId="0" borderId="0" xfId="0" quotePrefix="1" applyNumberFormat="1" applyFont="1" applyAlignment="1"/>
    <xf numFmtId="0" fontId="0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quotePrefix="1" applyNumberFormat="1" applyFont="1" applyFill="1" applyAlignment="1"/>
    <xf numFmtId="0" fontId="0" fillId="0" borderId="0" xfId="0" applyFont="1"/>
    <xf numFmtId="14" fontId="0" fillId="2" borderId="0" xfId="0" quotePrefix="1" applyNumberFormat="1" applyFill="1"/>
    <xf numFmtId="0" fontId="0" fillId="2" borderId="0" xfId="0" quotePrefix="1" applyNumberFormat="1" applyFill="1" applyAlignment="1">
      <alignment horizontal="center"/>
    </xf>
    <xf numFmtId="164" fontId="0" fillId="3" borderId="0" xfId="0" quotePrefix="1" applyNumberFormat="1" applyFill="1" applyAlignment="1">
      <alignment horizontal="left"/>
    </xf>
    <xf numFmtId="14" fontId="0" fillId="8" borderId="0" xfId="0" quotePrefix="1" applyNumberFormat="1" applyFill="1"/>
    <xf numFmtId="0" fontId="4" fillId="8" borderId="0" xfId="0" quotePrefix="1" applyNumberFormat="1" applyFont="1" applyFill="1"/>
    <xf numFmtId="0" fontId="0" fillId="8" borderId="0" xfId="0" quotePrefix="1" applyNumberFormat="1" applyFill="1"/>
    <xf numFmtId="1" fontId="0" fillId="8" borderId="0" xfId="0" applyNumberFormat="1" applyFill="1" applyAlignment="1">
      <alignment horizontal="left" vertical="center"/>
    </xf>
    <xf numFmtId="0" fontId="0" fillId="8" borderId="0" xfId="0" quotePrefix="1" applyNumberFormat="1" applyFill="1" applyAlignment="1">
      <alignment horizontal="right"/>
    </xf>
    <xf numFmtId="165" fontId="0" fillId="8" borderId="0" xfId="0" quotePrefix="1" applyNumberFormat="1" applyFill="1" applyAlignment="1">
      <alignment horizontal="right"/>
    </xf>
    <xf numFmtId="1" fontId="0" fillId="8" borderId="0" xfId="0" quotePrefix="1" applyNumberFormat="1" applyFill="1" applyAlignment="1">
      <alignment horizontal="center"/>
    </xf>
    <xf numFmtId="0" fontId="0" fillId="8" borderId="0" xfId="0" quotePrefix="1" applyNumberFormat="1" applyFill="1" applyAlignment="1">
      <alignment horizontal="left"/>
    </xf>
    <xf numFmtId="0" fontId="4" fillId="8" borderId="0" xfId="0" applyNumberFormat="1" applyFont="1" applyFill="1"/>
    <xf numFmtId="14" fontId="12" fillId="7" borderId="0" xfId="0" quotePrefix="1" applyNumberFormat="1" applyFont="1" applyFill="1"/>
    <xf numFmtId="1" fontId="12" fillId="7" borderId="0" xfId="0" quotePrefix="1" applyNumberFormat="1" applyFont="1" applyFill="1" applyAlignment="1">
      <alignment horizontal="center"/>
    </xf>
    <xf numFmtId="0" fontId="12" fillId="7" borderId="0" xfId="0" quotePrefix="1" applyNumberFormat="1" applyFont="1" applyFill="1"/>
    <xf numFmtId="0" fontId="12" fillId="7" borderId="0" xfId="0" quotePrefix="1" applyNumberFormat="1" applyFont="1" applyFill="1" applyAlignment="1">
      <alignment horizontal="left"/>
    </xf>
    <xf numFmtId="0" fontId="12" fillId="7" borderId="0" xfId="0" quotePrefix="1" applyNumberFormat="1" applyFont="1" applyFill="1" applyAlignment="1">
      <alignment horizontal="right"/>
    </xf>
    <xf numFmtId="0" fontId="12" fillId="3" borderId="0" xfId="0" quotePrefix="1" applyNumberFormat="1" applyFont="1" applyFill="1" applyAlignment="1"/>
    <xf numFmtId="0" fontId="12" fillId="7" borderId="0" xfId="0" applyFont="1" applyFill="1" applyAlignment="1"/>
    <xf numFmtId="164" fontId="12" fillId="3" borderId="0" xfId="0" quotePrefix="1" applyNumberFormat="1" applyFont="1" applyFill="1" applyAlignment="1">
      <alignment horizontal="left"/>
    </xf>
    <xf numFmtId="0" fontId="12" fillId="0" borderId="0" xfId="0" quotePrefix="1" applyNumberFormat="1" applyFont="1" applyFill="1"/>
    <xf numFmtId="0" fontId="12" fillId="7" borderId="0" xfId="0" applyFont="1" applyFill="1" applyAlignment="1">
      <alignment horizontal="right"/>
    </xf>
    <xf numFmtId="0" fontId="12" fillId="7" borderId="0" xfId="0" applyFont="1" applyFill="1"/>
    <xf numFmtId="0" fontId="12" fillId="7" borderId="0" xfId="0" applyFont="1" applyFill="1" applyAlignment="1">
      <alignment horizontal="left"/>
    </xf>
    <xf numFmtId="0" fontId="0" fillId="5" borderId="0" xfId="0" quotePrefix="1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quotePrefix="1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4" borderId="0" xfId="0" quotePrefix="1" applyNumberFormat="1" applyFill="1" applyAlignment="1">
      <alignment horizontal="right"/>
    </xf>
    <xf numFmtId="164" fontId="0" fillId="3" borderId="0" xfId="0" quotePrefix="1" applyNumberFormat="1" applyFill="1" applyAlignment="1">
      <alignment horizontal="right"/>
    </xf>
    <xf numFmtId="2" fontId="0" fillId="8" borderId="0" xfId="0" quotePrefix="1" applyNumberFormat="1" applyFill="1"/>
    <xf numFmtId="0" fontId="12" fillId="8" borderId="0" xfId="0" quotePrefix="1" applyNumberFormat="1" applyFont="1" applyFill="1" applyAlignment="1"/>
    <xf numFmtId="2" fontId="12" fillId="3" borderId="0" xfId="0" quotePrefix="1" applyNumberFormat="1" applyFont="1" applyFill="1" applyAlignment="1">
      <alignment horizontal="right"/>
    </xf>
    <xf numFmtId="164" fontId="12" fillId="3" borderId="0" xfId="0" quotePrefix="1" applyNumberFormat="1" applyFont="1" applyFill="1" applyAlignment="1">
      <alignment horizontal="right"/>
    </xf>
    <xf numFmtId="1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/>
    <xf numFmtId="0" fontId="2" fillId="7" borderId="0" xfId="0" quotePrefix="1" applyNumberFormat="1" applyFont="1" applyFill="1" applyAlignment="1">
      <alignment horizontal="left"/>
    </xf>
    <xf numFmtId="0" fontId="2" fillId="7" borderId="0" xfId="0" quotePrefix="1" applyNumberFormat="1" applyFont="1" applyFill="1" applyAlignment="1">
      <alignment horizontal="right"/>
    </xf>
    <xf numFmtId="0" fontId="2" fillId="7" borderId="0" xfId="0" applyFont="1" applyFill="1" applyAlignment="1">
      <alignment horizontal="right"/>
    </xf>
    <xf numFmtId="2" fontId="2" fillId="3" borderId="0" xfId="0" quotePrefix="1" applyNumberFormat="1" applyFont="1" applyFill="1" applyAlignment="1">
      <alignment horizontal="right"/>
    </xf>
    <xf numFmtId="164" fontId="2" fillId="3" borderId="0" xfId="0" quotePrefix="1" applyNumberFormat="1" applyFont="1" applyFill="1" applyAlignment="1">
      <alignment horizontal="right"/>
    </xf>
    <xf numFmtId="164" fontId="2" fillId="3" borderId="0" xfId="0" quotePrefix="1" applyNumberFormat="1" applyFont="1" applyFill="1" applyAlignment="1">
      <alignment horizontal="left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2" fillId="7" borderId="0" xfId="0" applyFont="1" applyFill="1" applyAlignment="1"/>
    <xf numFmtId="2" fontId="0" fillId="8" borderId="0" xfId="0" quotePrefix="1" applyNumberFormat="1" applyFill="1" applyAlignment="1">
      <alignment horizontal="right"/>
    </xf>
    <xf numFmtId="0" fontId="4" fillId="8" borderId="0" xfId="0" quotePrefix="1" applyNumberFormat="1" applyFont="1" applyFill="1" applyAlignment="1">
      <alignment horizontal="center"/>
    </xf>
    <xf numFmtId="0" fontId="0" fillId="8" borderId="0" xfId="0" quotePrefix="1" applyNumberFormat="1" applyFill="1" applyAlignment="1">
      <alignment horizontal="center"/>
    </xf>
    <xf numFmtId="0" fontId="0" fillId="0" borderId="0" xfId="0" quotePrefix="1" applyNumberFormat="1" applyAlignment="1">
      <alignment horizontal="center"/>
    </xf>
    <xf numFmtId="1" fontId="11" fillId="0" borderId="0" xfId="0" quotePrefix="1" applyNumberFormat="1" applyFont="1" applyFill="1" applyAlignment="1">
      <alignment horizontal="center"/>
    </xf>
    <xf numFmtId="2" fontId="0" fillId="0" borderId="0" xfId="0" quotePrefix="1" applyNumberFormat="1" applyFill="1" applyAlignment="1">
      <alignment horizontal="right"/>
    </xf>
    <xf numFmtId="0" fontId="0" fillId="0" borderId="0" xfId="0" quotePrefix="1" applyNumberFormat="1" applyFill="1" applyAlignment="1">
      <alignment horizontal="right"/>
    </xf>
    <xf numFmtId="0" fontId="12" fillId="0" borderId="0" xfId="0" quotePrefix="1" applyNumberFormat="1" applyFont="1" applyAlignment="1"/>
    <xf numFmtId="14" fontId="12" fillId="0" borderId="0" xfId="0" quotePrefix="1" applyNumberFormat="1" applyFont="1" applyFill="1"/>
    <xf numFmtId="0" fontId="0" fillId="0" borderId="0" xfId="0" quotePrefix="1" applyNumberFormat="1" applyFill="1" applyAlignment="1">
      <alignment horizontal="center"/>
    </xf>
    <xf numFmtId="0" fontId="0" fillId="0" borderId="0" xfId="0" applyFill="1"/>
    <xf numFmtId="0" fontId="0" fillId="0" borderId="0" xfId="0" quotePrefix="1" applyNumberFormat="1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0" borderId="0" xfId="0" quotePrefix="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quotePrefix="1" applyNumberFormat="1" applyFont="1" applyFill="1" applyAlignment="1">
      <alignment horizontal="right"/>
    </xf>
    <xf numFmtId="0" fontId="5" fillId="0" borderId="0" xfId="0" quotePrefix="1" applyNumberFormat="1" applyFont="1" applyFill="1" applyAlignment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/>
    <xf numFmtId="0" fontId="5" fillId="0" borderId="0" xfId="0" applyFont="1" applyFill="1" applyAlignment="1"/>
    <xf numFmtId="1" fontId="0" fillId="0" borderId="0" xfId="0" applyNumberFormat="1" applyFill="1" applyAlignment="1">
      <alignment horizontal="left" vertical="center"/>
    </xf>
    <xf numFmtId="164" fontId="0" fillId="0" borderId="0" xfId="0" quotePrefix="1" applyNumberFormat="1" applyFill="1" applyAlignment="1">
      <alignment horizontal="right"/>
    </xf>
    <xf numFmtId="0" fontId="11" fillId="0" borderId="0" xfId="0" applyFont="1"/>
    <xf numFmtId="1" fontId="0" fillId="8" borderId="0" xfId="0" applyNumberFormat="1" applyFill="1" applyAlignment="1">
      <alignment horizontal="left"/>
    </xf>
    <xf numFmtId="2" fontId="5" fillId="0" borderId="0" xfId="0" quotePrefix="1" applyNumberFormat="1" applyFon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9" borderId="0" xfId="0" quotePrefix="1" applyNumberFormat="1" applyFill="1" applyAlignment="1"/>
    <xf numFmtId="0" fontId="0" fillId="9" borderId="0" xfId="0" quotePrefix="1" applyNumberFormat="1" applyFill="1" applyAlignment="1"/>
    <xf numFmtId="0" fontId="0" fillId="9" borderId="0" xfId="0" quotePrefix="1" applyNumberFormat="1" applyFill="1" applyAlignment="1">
      <alignment horizontal="right"/>
    </xf>
    <xf numFmtId="2" fontId="0" fillId="9" borderId="0" xfId="0" quotePrefix="1" applyNumberFormat="1" applyFill="1" applyAlignment="1">
      <alignment horizontal="right"/>
    </xf>
    <xf numFmtId="0" fontId="0" fillId="9" borderId="0" xfId="0" quotePrefix="1" applyNumberFormat="1" applyFill="1"/>
    <xf numFmtId="0" fontId="0" fillId="9" borderId="0" xfId="0" quotePrefix="1" applyNumberFormat="1" applyFill="1" applyAlignment="1">
      <alignment horizontal="left"/>
    </xf>
    <xf numFmtId="49" fontId="0" fillId="0" borderId="0" xfId="0" quotePrefix="1" applyNumberFormat="1" applyFill="1" applyAlignment="1">
      <alignment horizontal="left"/>
    </xf>
    <xf numFmtId="49" fontId="0" fillId="0" borderId="0" xfId="0" quotePrefix="1" applyNumberFormat="1" applyFill="1" applyAlignment="1">
      <alignment horizontal="left" vertical="center"/>
    </xf>
    <xf numFmtId="1" fontId="0" fillId="0" borderId="0" xfId="0" quotePrefix="1" applyNumberFormat="1" applyFill="1" applyAlignment="1">
      <alignment horizontal="left" vertical="center"/>
    </xf>
    <xf numFmtId="49" fontId="5" fillId="0" borderId="0" xfId="0" quotePrefix="1" applyNumberFormat="1" applyFont="1" applyFill="1" applyAlignment="1">
      <alignment horizontal="left" vertical="center"/>
    </xf>
    <xf numFmtId="49" fontId="3" fillId="0" borderId="0" xfId="0" quotePrefix="1" applyNumberFormat="1" applyFont="1" applyFill="1" applyAlignment="1">
      <alignment horizontal="left"/>
    </xf>
    <xf numFmtId="49" fontId="3" fillId="0" borderId="0" xfId="0" quotePrefix="1" applyNumberFormat="1" applyFont="1" applyFill="1" applyAlignment="1">
      <alignment horizontal="left" vertical="center"/>
    </xf>
    <xf numFmtId="1" fontId="3" fillId="0" borderId="0" xfId="0" quotePrefix="1" applyNumberFormat="1" applyFont="1" applyFill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0" fillId="0" borderId="0" xfId="0" quotePrefix="1" applyNumberFormat="1" applyFont="1" applyFill="1" applyAlignment="1">
      <alignment horizontal="left"/>
    </xf>
    <xf numFmtId="49" fontId="0" fillId="0" borderId="0" xfId="0" quotePrefix="1" applyNumberFormat="1" applyFont="1" applyFill="1" applyAlignment="1">
      <alignment horizontal="left" vertical="center"/>
    </xf>
    <xf numFmtId="1" fontId="0" fillId="0" borderId="0" xfId="0" quotePrefix="1" applyNumberFormat="1" applyFont="1" applyFill="1" applyAlignment="1">
      <alignment horizontal="left" vertical="center"/>
    </xf>
    <xf numFmtId="49" fontId="8" fillId="0" borderId="0" xfId="0" quotePrefix="1" applyNumberFormat="1" applyFont="1" applyFill="1" applyAlignment="1">
      <alignment horizontal="left"/>
    </xf>
    <xf numFmtId="49" fontId="8" fillId="0" borderId="0" xfId="0" quotePrefix="1" applyNumberFormat="1" applyFont="1" applyFill="1" applyAlignment="1">
      <alignment horizontal="left" vertical="center"/>
    </xf>
    <xf numFmtId="1" fontId="8" fillId="0" borderId="0" xfId="0" quotePrefix="1" applyNumberFormat="1" applyFont="1" applyFill="1" applyAlignment="1">
      <alignment horizontal="left" vertical="center"/>
    </xf>
    <xf numFmtId="49" fontId="2" fillId="0" borderId="0" xfId="0" quotePrefix="1" applyNumberFormat="1" applyFont="1" applyFill="1" applyAlignment="1">
      <alignment horizontal="left"/>
    </xf>
    <xf numFmtId="49" fontId="2" fillId="0" borderId="0" xfId="0" quotePrefix="1" applyNumberFormat="1" applyFont="1" applyFill="1" applyAlignment="1">
      <alignment horizontal="left" vertical="center"/>
    </xf>
    <xf numFmtId="1" fontId="2" fillId="0" borderId="0" xfId="0" quotePrefix="1" applyNumberFormat="1" applyFont="1" applyFill="1" applyAlignment="1">
      <alignment horizontal="left" vertical="center"/>
    </xf>
    <xf numFmtId="49" fontId="5" fillId="0" borderId="0" xfId="0" quotePrefix="1" applyNumberFormat="1" applyFont="1" applyFill="1" applyAlignment="1">
      <alignment horizontal="left"/>
    </xf>
    <xf numFmtId="1" fontId="5" fillId="0" borderId="0" xfId="0" quotePrefix="1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/>
    </xf>
    <xf numFmtId="0" fontId="12" fillId="0" borderId="0" xfId="0" quotePrefix="1" applyNumberFormat="1" applyFont="1" applyFill="1" applyAlignment="1">
      <alignment horizontal="left"/>
    </xf>
    <xf numFmtId="2" fontId="0" fillId="0" borderId="0" xfId="0" applyNumberFormat="1" applyFill="1" applyAlignment="1">
      <alignment horizontal="right"/>
    </xf>
    <xf numFmtId="2" fontId="12" fillId="0" borderId="0" xfId="0" quotePrefix="1" applyNumberFormat="1" applyFont="1" applyFill="1" applyAlignment="1">
      <alignment horizontal="right"/>
    </xf>
    <xf numFmtId="49" fontId="0" fillId="3" borderId="0" xfId="0" quotePrefix="1" applyNumberFormat="1" applyFill="1" applyAlignment="1">
      <alignment horizontal="right" vertical="center"/>
    </xf>
    <xf numFmtId="49" fontId="0" fillId="0" borderId="0" xfId="0" quotePrefix="1" applyNumberFormat="1" applyFill="1" applyAlignment="1">
      <alignment horizontal="right" vertical="center"/>
    </xf>
    <xf numFmtId="49" fontId="5" fillId="0" borderId="0" xfId="0" quotePrefix="1" applyNumberFormat="1" applyFont="1" applyFill="1" applyAlignment="1">
      <alignment horizontal="right" vertical="center"/>
    </xf>
    <xf numFmtId="49" fontId="3" fillId="0" borderId="0" xfId="0" quotePrefix="1" applyNumberFormat="1" applyFont="1" applyFill="1" applyAlignment="1">
      <alignment horizontal="right" vertical="center"/>
    </xf>
    <xf numFmtId="49" fontId="0" fillId="0" borderId="0" xfId="0" applyNumberFormat="1" applyFill="1" applyAlignment="1">
      <alignment horizontal="right"/>
    </xf>
    <xf numFmtId="49" fontId="0" fillId="0" borderId="0" xfId="0" quotePrefix="1" applyNumberFormat="1" applyFont="1" applyFill="1" applyAlignment="1">
      <alignment horizontal="right" vertical="center"/>
    </xf>
    <xf numFmtId="49" fontId="8" fillId="0" borderId="0" xfId="0" quotePrefix="1" applyNumberFormat="1" applyFont="1" applyFill="1" applyAlignment="1">
      <alignment horizontal="right" vertical="center"/>
    </xf>
    <xf numFmtId="49" fontId="2" fillId="0" borderId="0" xfId="0" quotePrefix="1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49" fontId="5" fillId="0" borderId="0" xfId="0" quotePrefix="1" applyNumberFormat="1" applyFont="1" applyFill="1" applyAlignment="1">
      <alignment horizontal="right"/>
    </xf>
    <xf numFmtId="49" fontId="0" fillId="0" borderId="0" xfId="0" applyNumberFormat="1" applyFill="1" applyAlignment="1">
      <alignment horizontal="right" vertical="center"/>
    </xf>
    <xf numFmtId="1" fontId="5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right" vertical="center"/>
    </xf>
    <xf numFmtId="1" fontId="2" fillId="0" borderId="0" xfId="0" applyNumberFormat="1" applyFont="1" applyFill="1" applyAlignment="1">
      <alignment horizontal="right" vertical="center"/>
    </xf>
    <xf numFmtId="49" fontId="0" fillId="6" borderId="0" xfId="0" applyNumberFormat="1" applyFill="1" applyAlignment="1">
      <alignment horizontal="right" vertical="center"/>
    </xf>
    <xf numFmtId="1" fontId="0" fillId="3" borderId="0" xfId="0" quotePrefix="1" applyNumberFormat="1" applyFill="1" applyAlignment="1">
      <alignment horizontal="right" vertical="center"/>
    </xf>
    <xf numFmtId="1" fontId="0" fillId="0" borderId="0" xfId="0" quotePrefix="1" applyNumberFormat="1" applyFill="1" applyAlignment="1">
      <alignment horizontal="right" vertical="center"/>
    </xf>
    <xf numFmtId="1" fontId="3" fillId="0" borderId="0" xfId="0" quotePrefix="1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quotePrefix="1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1" fontId="8" fillId="0" borderId="0" xfId="0" quotePrefix="1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/>
    </xf>
    <xf numFmtId="1" fontId="2" fillId="0" borderId="0" xfId="0" quotePrefix="1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/>
    </xf>
    <xf numFmtId="1" fontId="5" fillId="0" borderId="0" xfId="0" quotePrefix="1" applyNumberFormat="1" applyFont="1" applyFill="1" applyAlignment="1">
      <alignment horizontal="right" vertical="center"/>
    </xf>
    <xf numFmtId="1" fontId="0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" fontId="5" fillId="0" borderId="0" xfId="0" quotePrefix="1" applyNumberFormat="1" applyFont="1" applyFill="1" applyAlignment="1">
      <alignment horizontal="right"/>
    </xf>
    <xf numFmtId="49" fontId="5" fillId="0" borderId="0" xfId="0" applyNumberFormat="1" applyFont="1" applyFill="1" applyAlignment="1">
      <alignment horizontal="right" vertical="center"/>
    </xf>
    <xf numFmtId="49" fontId="12" fillId="0" borderId="0" xfId="0" applyNumberFormat="1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right" vertical="center"/>
    </xf>
    <xf numFmtId="2" fontId="2" fillId="0" borderId="0" xfId="0" applyNumberFormat="1" applyFont="1" applyFill="1" applyAlignment="1">
      <alignment horizontal="right"/>
    </xf>
    <xf numFmtId="1" fontId="0" fillId="6" borderId="0" xfId="0" applyNumberFormat="1" applyFill="1" applyAlignment="1">
      <alignment horizontal="right" vertical="center"/>
    </xf>
    <xf numFmtId="49" fontId="0" fillId="0" borderId="0" xfId="0" applyNumberFormat="1" applyFill="1" applyAlignment="1">
      <alignment horizontal="left" vertical="center"/>
    </xf>
    <xf numFmtId="0" fontId="14" fillId="11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vertical="center"/>
    </xf>
    <xf numFmtId="0" fontId="14" fillId="10" borderId="1" xfId="0" applyFont="1" applyFill="1" applyBorder="1" applyAlignment="1">
      <alignment horizontal="right" vertical="center"/>
    </xf>
    <xf numFmtId="164" fontId="0" fillId="3" borderId="0" xfId="0" applyNumberFormat="1" applyFill="1"/>
    <xf numFmtId="49" fontId="0" fillId="3" borderId="0" xfId="0" applyNumberFormat="1" applyFill="1" applyAlignment="1"/>
    <xf numFmtId="49" fontId="0" fillId="0" borderId="0" xfId="0" quotePrefix="1" applyNumberFormat="1" applyAlignment="1">
      <alignment vertical="center"/>
    </xf>
    <xf numFmtId="49" fontId="0" fillId="6" borderId="0" xfId="0" applyNumberFormat="1" applyFill="1" applyAlignment="1">
      <alignment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V497"/>
  <sheetViews>
    <sheetView tabSelected="1" zoomScaleNormal="85" zoomScalePageLayoutView="85" workbookViewId="0">
      <selection activeCell="J187" sqref="J187:J189"/>
    </sheetView>
  </sheetViews>
  <sheetFormatPr baseColWidth="10" defaultColWidth="11.5" defaultRowHeight="15" outlineLevelCol="1" x14ac:dyDescent="0.2"/>
  <cols>
    <col min="1" max="1" width="11.5" style="96"/>
    <col min="2" max="2" width="11.5" style="15"/>
    <col min="3" max="3" width="25.33203125" customWidth="1"/>
    <col min="4" max="4" width="7.5" style="55" customWidth="1"/>
    <col min="5" max="5" width="7.5" style="56" customWidth="1"/>
    <col min="6" max="6" width="10.6640625" style="57" bestFit="1" customWidth="1"/>
    <col min="7" max="7" width="8.6640625" style="296" customWidth="1"/>
    <col min="8" max="8" width="9.6640625" style="274" customWidth="1"/>
    <col min="9" max="9" width="8.6640625" style="274" customWidth="1"/>
    <col min="10" max="10" width="11.6640625" style="230" customWidth="1"/>
    <col min="11" max="11" width="9.1640625" style="14" customWidth="1"/>
    <col min="12" max="12" width="23.33203125" style="60" customWidth="1"/>
    <col min="13" max="13" width="11.83203125" style="14" customWidth="1"/>
    <col min="14" max="14" width="14.83203125" style="14" customWidth="1"/>
    <col min="15" max="15" width="12.1640625" style="37" bestFit="1" customWidth="1"/>
    <col min="16" max="16" width="9.5" style="61" customWidth="1"/>
    <col min="17" max="17" width="13.1640625" style="60" customWidth="1"/>
    <col min="18" max="18" width="7.1640625" bestFit="1" customWidth="1" outlineLevel="1"/>
    <col min="19" max="19" width="13" customWidth="1" outlineLevel="1"/>
    <col min="20" max="20" width="9.33203125" customWidth="1" outlineLevel="1"/>
    <col min="21" max="21" width="10.83203125" customWidth="1" outlineLevel="1"/>
    <col min="22" max="22" width="15" style="13" customWidth="1"/>
    <col min="23" max="23" width="10.5" style="14" bestFit="1" customWidth="1" outlineLevel="1"/>
    <col min="24" max="24" width="4.33203125" customWidth="1" outlineLevel="1"/>
    <col min="25" max="25" width="5.1640625" customWidth="1" outlineLevel="1"/>
    <col min="26" max="27" width="7.1640625" customWidth="1" outlineLevel="1"/>
    <col min="28" max="28" width="8.6640625" customWidth="1" outlineLevel="1"/>
    <col min="29" max="29" width="8.5" customWidth="1" outlineLevel="1"/>
    <col min="30" max="30" width="7.5" customWidth="1" outlineLevel="1"/>
    <col min="31" max="31" width="10.5" style="15" customWidth="1" outlineLevel="1"/>
    <col min="32" max="32" width="25.6640625" style="13" customWidth="1" outlineLevel="1"/>
    <col min="33" max="33" width="52.6640625" bestFit="1" customWidth="1" outlineLevel="1"/>
    <col min="34" max="34" width="45.5" customWidth="1" outlineLevel="1"/>
    <col min="35" max="35" width="10.33203125" customWidth="1" outlineLevel="1"/>
    <col min="36" max="36" width="14.1640625" customWidth="1" outlineLevel="1"/>
    <col min="37" max="37" width="10.5" customWidth="1" outlineLevel="1"/>
  </cols>
  <sheetData>
    <row r="1" spans="1:46" s="3" customFormat="1" x14ac:dyDescent="0.2">
      <c r="A1" s="155" t="s">
        <v>0</v>
      </c>
      <c r="B1" s="156" t="s">
        <v>1359</v>
      </c>
      <c r="C1" s="4" t="s">
        <v>13</v>
      </c>
      <c r="D1" s="44" t="s">
        <v>887</v>
      </c>
      <c r="E1" s="32" t="s">
        <v>902</v>
      </c>
      <c r="F1" s="45" t="s">
        <v>1491</v>
      </c>
      <c r="G1" s="275" t="s">
        <v>903</v>
      </c>
      <c r="H1" s="260" t="s">
        <v>904</v>
      </c>
      <c r="I1" s="260" t="s">
        <v>905</v>
      </c>
      <c r="J1" s="39" t="s">
        <v>1</v>
      </c>
      <c r="K1" s="231" t="s">
        <v>1441</v>
      </c>
      <c r="L1" s="232" t="s">
        <v>1358</v>
      </c>
      <c r="M1" s="233" t="s">
        <v>1419</v>
      </c>
      <c r="N1" s="233" t="s">
        <v>1420</v>
      </c>
      <c r="O1" s="234" t="s">
        <v>1440</v>
      </c>
      <c r="P1" s="231" t="s">
        <v>1442</v>
      </c>
      <c r="Q1" s="232" t="s">
        <v>1358</v>
      </c>
      <c r="R1" s="235" t="s">
        <v>6</v>
      </c>
      <c r="S1" s="235" t="s">
        <v>10</v>
      </c>
      <c r="T1" s="235" t="s">
        <v>1362</v>
      </c>
      <c r="U1" s="235" t="s">
        <v>1363</v>
      </c>
      <c r="V1" s="235" t="s">
        <v>1364</v>
      </c>
      <c r="W1" s="233" t="s">
        <v>2</v>
      </c>
      <c r="X1" s="235" t="s">
        <v>3</v>
      </c>
      <c r="Y1" s="235" t="s">
        <v>4</v>
      </c>
      <c r="Z1" s="235" t="s">
        <v>5</v>
      </c>
      <c r="AA1" s="235" t="s">
        <v>7</v>
      </c>
      <c r="AB1" s="235" t="s">
        <v>8</v>
      </c>
      <c r="AC1" s="235" t="s">
        <v>9</v>
      </c>
      <c r="AD1" s="235" t="s">
        <v>11</v>
      </c>
      <c r="AE1" s="235" t="s">
        <v>12</v>
      </c>
      <c r="AF1" s="236" t="s">
        <v>13</v>
      </c>
      <c r="AG1" s="235" t="s">
        <v>1390</v>
      </c>
      <c r="AH1" s="235" t="s">
        <v>906</v>
      </c>
      <c r="AI1" s="235" t="s">
        <v>14</v>
      </c>
      <c r="AJ1" s="235" t="s">
        <v>15</v>
      </c>
      <c r="AK1" s="236" t="s">
        <v>16</v>
      </c>
      <c r="AP1" s="3" t="s">
        <v>1360</v>
      </c>
      <c r="AQ1" s="3" t="s">
        <v>1361</v>
      </c>
    </row>
    <row r="2" spans="1:46" s="7" customFormat="1" hidden="1" x14ac:dyDescent="0.2">
      <c r="A2" s="30" t="s">
        <v>410</v>
      </c>
      <c r="B2" s="31">
        <v>2</v>
      </c>
      <c r="C2" s="4" t="s">
        <v>414</v>
      </c>
      <c r="D2" s="41" t="s">
        <v>411</v>
      </c>
      <c r="E2" s="42" t="s">
        <v>755</v>
      </c>
      <c r="F2" s="42" t="s">
        <v>893</v>
      </c>
      <c r="G2" s="43">
        <v>1</v>
      </c>
      <c r="H2" s="55"/>
      <c r="I2" s="42" t="s">
        <v>893</v>
      </c>
      <c r="J2" s="39">
        <f t="shared" ref="J2:J51" si="0">IF(O2 = "", "", O2-1.043)</f>
        <v>-26.196999999999999</v>
      </c>
      <c r="K2" s="185">
        <f>IF(J2="","",J2-(-32.253))</f>
        <v>6.0560000000000009</v>
      </c>
      <c r="L2" s="157"/>
      <c r="M2" s="6"/>
      <c r="N2" s="6"/>
      <c r="O2" s="62">
        <v>-25.154</v>
      </c>
      <c r="P2" s="59">
        <f t="shared" ref="P2:P9" si="1">O2-(-31.21)</f>
        <v>6.0560000000000009</v>
      </c>
      <c r="Q2" s="5"/>
      <c r="R2" s="4">
        <v>2668.9</v>
      </c>
      <c r="S2" s="4">
        <v>22</v>
      </c>
      <c r="T2" s="4">
        <f t="shared" ref="T2:T58" si="2">IF(B2=1,$AQ$2,IF(B2=2,$AQ$3,IF(B2=3,$AQ$4,IF(B2=4,$AQ$5,IF(B2=5,$AQ$6,IF(B2=6,$AQ$7,IF(B2=7,$AQ$8)))))))</f>
        <v>904</v>
      </c>
      <c r="U2" s="35">
        <f>(S2/T2)*30</f>
        <v>0.73008849557522126</v>
      </c>
      <c r="V2" s="36">
        <f>U2*(1/12.0107)*(1/15)*(14.0067/1)</f>
        <v>5.6761224191614994E-2</v>
      </c>
      <c r="W2" s="6" t="s">
        <v>412</v>
      </c>
      <c r="X2" s="4">
        <v>14</v>
      </c>
      <c r="Y2" s="4">
        <v>9</v>
      </c>
      <c r="Z2" s="4">
        <v>2661.2</v>
      </c>
      <c r="AA2" s="4">
        <v>2675.4</v>
      </c>
      <c r="AB2" s="4">
        <v>14.2</v>
      </c>
      <c r="AC2" s="4"/>
      <c r="AD2" s="4" t="s">
        <v>413</v>
      </c>
      <c r="AE2" s="4">
        <v>-5.633</v>
      </c>
      <c r="AF2" s="5" t="s">
        <v>414</v>
      </c>
      <c r="AG2" s="4"/>
      <c r="AH2" s="4"/>
      <c r="AP2" s="7">
        <v>1</v>
      </c>
      <c r="AQ2" s="7">
        <f>AVERAGE(AQ3:AQ6)</f>
        <v>858</v>
      </c>
    </row>
    <row r="3" spans="1:46" s="7" customFormat="1" hidden="1" x14ac:dyDescent="0.2">
      <c r="A3" s="30" t="s">
        <v>410</v>
      </c>
      <c r="B3" s="31">
        <v>2</v>
      </c>
      <c r="C3" s="4" t="s">
        <v>417</v>
      </c>
      <c r="D3" s="41" t="s">
        <v>411</v>
      </c>
      <c r="E3" s="42" t="s">
        <v>755</v>
      </c>
      <c r="F3" s="42" t="s">
        <v>893</v>
      </c>
      <c r="G3" s="43">
        <v>1</v>
      </c>
      <c r="H3" s="55"/>
      <c r="I3" s="42" t="s">
        <v>894</v>
      </c>
      <c r="J3" s="39">
        <f t="shared" si="0"/>
        <v>-29.23</v>
      </c>
      <c r="K3" s="185">
        <f t="shared" ref="K3:K51" si="3">IF(J3="","",J3-(-32.253))</f>
        <v>3.0229999999999997</v>
      </c>
      <c r="L3" s="157"/>
      <c r="M3" s="6"/>
      <c r="N3" s="6"/>
      <c r="O3" s="62">
        <v>-28.187000000000001</v>
      </c>
      <c r="P3" s="59">
        <f t="shared" si="1"/>
        <v>3.0229999999999997</v>
      </c>
      <c r="Q3" s="5"/>
      <c r="R3" s="4">
        <v>2668.3</v>
      </c>
      <c r="S3" s="4">
        <v>25</v>
      </c>
      <c r="T3" s="4">
        <f t="shared" si="2"/>
        <v>904</v>
      </c>
      <c r="U3" s="35">
        <f t="shared" ref="U3:U108" si="4">(S3/T3)*30</f>
        <v>0.82964601769911506</v>
      </c>
      <c r="V3" s="36">
        <f t="shared" ref="V3:V108" si="5">U3*(1/12.0107)*(1/15)*(14.0067/1)</f>
        <v>6.4501391126835214E-2</v>
      </c>
      <c r="W3" s="6" t="s">
        <v>415</v>
      </c>
      <c r="X3" s="4">
        <v>15</v>
      </c>
      <c r="Y3" s="4">
        <v>9</v>
      </c>
      <c r="Z3" s="4">
        <v>2660.4</v>
      </c>
      <c r="AA3" s="4">
        <v>2677.3</v>
      </c>
      <c r="AB3" s="4">
        <v>16.899999999999999</v>
      </c>
      <c r="AC3" s="4"/>
      <c r="AD3" s="4" t="s">
        <v>416</v>
      </c>
      <c r="AE3" s="4">
        <v>-8.81</v>
      </c>
      <c r="AF3" s="5" t="s">
        <v>417</v>
      </c>
      <c r="AG3" s="4"/>
      <c r="AH3" s="4"/>
      <c r="AP3" s="7">
        <v>2</v>
      </c>
      <c r="AQ3" s="7">
        <v>904</v>
      </c>
    </row>
    <row r="4" spans="1:46" s="7" customFormat="1" hidden="1" x14ac:dyDescent="0.2">
      <c r="A4" s="30" t="s">
        <v>410</v>
      </c>
      <c r="B4" s="31">
        <v>2</v>
      </c>
      <c r="C4" s="4" t="s">
        <v>419</v>
      </c>
      <c r="D4" s="41" t="s">
        <v>411</v>
      </c>
      <c r="E4" s="42" t="s">
        <v>755</v>
      </c>
      <c r="F4" s="42" t="s">
        <v>893</v>
      </c>
      <c r="G4" s="43">
        <v>1</v>
      </c>
      <c r="H4" s="55"/>
      <c r="I4" s="42" t="s">
        <v>892</v>
      </c>
      <c r="J4" s="39">
        <f t="shared" si="0"/>
        <v>-29.326000000000001</v>
      </c>
      <c r="K4" s="185">
        <f t="shared" si="3"/>
        <v>2.9269999999999996</v>
      </c>
      <c r="L4" s="157"/>
      <c r="M4" s="6"/>
      <c r="N4" s="6"/>
      <c r="O4" s="62">
        <v>-28.283000000000001</v>
      </c>
      <c r="P4" s="59">
        <f t="shared" si="1"/>
        <v>2.9269999999999996</v>
      </c>
      <c r="Q4" s="5"/>
      <c r="R4" s="4">
        <v>2667.7</v>
      </c>
      <c r="S4" s="4">
        <v>25</v>
      </c>
      <c r="T4" s="4">
        <f t="shared" si="2"/>
        <v>904</v>
      </c>
      <c r="U4" s="35">
        <f t="shared" si="4"/>
        <v>0.82964601769911506</v>
      </c>
      <c r="V4" s="36">
        <f t="shared" si="5"/>
        <v>6.4501391126835214E-2</v>
      </c>
      <c r="W4" s="6" t="s">
        <v>418</v>
      </c>
      <c r="X4" s="4">
        <v>16</v>
      </c>
      <c r="Y4" s="4">
        <v>9</v>
      </c>
      <c r="Z4" s="4">
        <v>2659.5</v>
      </c>
      <c r="AA4" s="4">
        <v>2676.7</v>
      </c>
      <c r="AB4" s="4">
        <v>17.100000000000001</v>
      </c>
      <c r="AC4" s="4"/>
      <c r="AD4" s="4" t="s">
        <v>325</v>
      </c>
      <c r="AE4" s="4">
        <v>-6.4180000000000001</v>
      </c>
      <c r="AF4" s="5" t="s">
        <v>419</v>
      </c>
      <c r="AG4" s="4"/>
      <c r="AH4" s="4"/>
      <c r="AP4" s="7">
        <v>3</v>
      </c>
      <c r="AQ4" s="7">
        <v>823</v>
      </c>
    </row>
    <row r="5" spans="1:46" s="7" customFormat="1" hidden="1" x14ac:dyDescent="0.2">
      <c r="A5" s="30" t="s">
        <v>410</v>
      </c>
      <c r="B5" s="31">
        <v>2</v>
      </c>
      <c r="C5" s="4" t="s">
        <v>422</v>
      </c>
      <c r="D5" s="41" t="s">
        <v>411</v>
      </c>
      <c r="E5" s="42" t="s">
        <v>755</v>
      </c>
      <c r="F5" s="42" t="s">
        <v>894</v>
      </c>
      <c r="G5" s="43">
        <v>2</v>
      </c>
      <c r="H5" s="55"/>
      <c r="I5" s="42" t="s">
        <v>893</v>
      </c>
      <c r="J5" s="39">
        <f t="shared" si="0"/>
        <v>-31.660999999999998</v>
      </c>
      <c r="K5" s="185">
        <f t="shared" si="3"/>
        <v>0.5920000000000023</v>
      </c>
      <c r="L5" s="157"/>
      <c r="M5" s="6"/>
      <c r="N5" s="6"/>
      <c r="O5" s="62">
        <v>-30.617999999999999</v>
      </c>
      <c r="P5" s="59">
        <f t="shared" si="1"/>
        <v>0.5920000000000023</v>
      </c>
      <c r="Q5" s="5"/>
      <c r="R5" s="4">
        <v>2668.1</v>
      </c>
      <c r="S5" s="4">
        <v>20</v>
      </c>
      <c r="T5" s="4">
        <f t="shared" si="2"/>
        <v>904</v>
      </c>
      <c r="U5" s="35">
        <f t="shared" si="4"/>
        <v>0.66371681415929207</v>
      </c>
      <c r="V5" s="36">
        <f t="shared" si="5"/>
        <v>5.1601112901468169E-2</v>
      </c>
      <c r="W5" s="6" t="s">
        <v>420</v>
      </c>
      <c r="X5" s="4">
        <v>18</v>
      </c>
      <c r="Y5" s="4">
        <v>9</v>
      </c>
      <c r="Z5" s="4">
        <v>2660.8</v>
      </c>
      <c r="AA5" s="4">
        <v>2673.7</v>
      </c>
      <c r="AB5" s="4">
        <v>13</v>
      </c>
      <c r="AC5" s="4"/>
      <c r="AD5" s="4" t="s">
        <v>421</v>
      </c>
      <c r="AE5" s="4">
        <v>-9.2609999999999992</v>
      </c>
      <c r="AF5" s="5" t="s">
        <v>422</v>
      </c>
      <c r="AG5" s="4"/>
      <c r="AH5" s="4"/>
      <c r="AP5" s="7">
        <v>4</v>
      </c>
      <c r="AQ5" s="7">
        <v>1047</v>
      </c>
    </row>
    <row r="6" spans="1:46" s="7" customFormat="1" hidden="1" x14ac:dyDescent="0.2">
      <c r="A6" s="30" t="s">
        <v>410</v>
      </c>
      <c r="B6" s="31">
        <v>2</v>
      </c>
      <c r="C6" s="4" t="s">
        <v>425</v>
      </c>
      <c r="D6" s="41" t="s">
        <v>411</v>
      </c>
      <c r="E6" s="42" t="s">
        <v>755</v>
      </c>
      <c r="F6" s="42" t="s">
        <v>894</v>
      </c>
      <c r="G6" s="43">
        <v>2</v>
      </c>
      <c r="H6" s="55"/>
      <c r="I6" s="42" t="s">
        <v>894</v>
      </c>
      <c r="J6" s="39">
        <f t="shared" si="0"/>
        <v>-27.346999999999998</v>
      </c>
      <c r="K6" s="185">
        <f t="shared" si="3"/>
        <v>4.9060000000000024</v>
      </c>
      <c r="L6" s="157"/>
      <c r="M6" s="6"/>
      <c r="N6" s="6"/>
      <c r="O6" s="62">
        <v>-26.303999999999998</v>
      </c>
      <c r="P6" s="59">
        <f t="shared" si="1"/>
        <v>4.9060000000000024</v>
      </c>
      <c r="Q6" s="5"/>
      <c r="R6" s="4">
        <v>2667.5</v>
      </c>
      <c r="S6" s="4">
        <v>22</v>
      </c>
      <c r="T6" s="4">
        <f t="shared" si="2"/>
        <v>904</v>
      </c>
      <c r="U6" s="35">
        <f t="shared" si="4"/>
        <v>0.73008849557522126</v>
      </c>
      <c r="V6" s="36">
        <f t="shared" si="5"/>
        <v>5.6761224191614994E-2</v>
      </c>
      <c r="W6" s="6" t="s">
        <v>423</v>
      </c>
      <c r="X6" s="4">
        <v>19</v>
      </c>
      <c r="Y6" s="4">
        <v>9</v>
      </c>
      <c r="Z6" s="4">
        <v>2659.9</v>
      </c>
      <c r="AA6" s="4">
        <v>2673.7</v>
      </c>
      <c r="AB6" s="4">
        <v>13.8</v>
      </c>
      <c r="AC6" s="4"/>
      <c r="AD6" s="4" t="s">
        <v>424</v>
      </c>
      <c r="AE6" s="4">
        <v>-8.0609999999999999</v>
      </c>
      <c r="AF6" s="5" t="s">
        <v>425</v>
      </c>
      <c r="AG6" s="4"/>
      <c r="AH6" s="4"/>
      <c r="AP6" s="7">
        <v>5</v>
      </c>
      <c r="AQ6" s="7">
        <v>658</v>
      </c>
    </row>
    <row r="7" spans="1:46" s="7" customFormat="1" hidden="1" x14ac:dyDescent="0.2">
      <c r="A7" s="30" t="s">
        <v>410</v>
      </c>
      <c r="B7" s="31">
        <v>2</v>
      </c>
      <c r="C7" s="4" t="s">
        <v>428</v>
      </c>
      <c r="D7" s="41" t="s">
        <v>411</v>
      </c>
      <c r="E7" s="42" t="s">
        <v>755</v>
      </c>
      <c r="F7" s="42" t="s">
        <v>894</v>
      </c>
      <c r="G7" s="43">
        <v>2</v>
      </c>
      <c r="H7" s="55"/>
      <c r="I7" s="42" t="s">
        <v>892</v>
      </c>
      <c r="J7" s="39">
        <f t="shared" si="0"/>
        <v>-27.067</v>
      </c>
      <c r="K7" s="185">
        <f t="shared" si="3"/>
        <v>5.1859999999999999</v>
      </c>
      <c r="L7" s="157"/>
      <c r="M7" s="6"/>
      <c r="N7" s="6"/>
      <c r="O7" s="62">
        <v>-26.024000000000001</v>
      </c>
      <c r="P7" s="59">
        <f t="shared" si="1"/>
        <v>5.1859999999999999</v>
      </c>
      <c r="Q7" s="5"/>
      <c r="R7" s="4">
        <v>2667.7</v>
      </c>
      <c r="S7" s="4">
        <v>22</v>
      </c>
      <c r="T7" s="4">
        <f t="shared" si="2"/>
        <v>904</v>
      </c>
      <c r="U7" s="35">
        <f t="shared" si="4"/>
        <v>0.73008849557522126</v>
      </c>
      <c r="V7" s="36">
        <f t="shared" si="5"/>
        <v>5.6761224191614994E-2</v>
      </c>
      <c r="W7" s="6" t="s">
        <v>426</v>
      </c>
      <c r="X7" s="4">
        <v>20</v>
      </c>
      <c r="Y7" s="4">
        <v>9</v>
      </c>
      <c r="Z7" s="4">
        <v>2659.9</v>
      </c>
      <c r="AA7" s="4">
        <v>2673.9</v>
      </c>
      <c r="AB7" s="4">
        <v>14</v>
      </c>
      <c r="AC7" s="4"/>
      <c r="AD7" s="4" t="s">
        <v>427</v>
      </c>
      <c r="AE7" s="4">
        <v>-16.934000000000001</v>
      </c>
      <c r="AF7" s="5" t="s">
        <v>428</v>
      </c>
      <c r="AG7" s="4"/>
      <c r="AH7" s="4"/>
      <c r="AP7" s="7">
        <v>6</v>
      </c>
      <c r="AQ7" s="7">
        <f>AVERAGE(AQ3:AQ6)</f>
        <v>858</v>
      </c>
    </row>
    <row r="8" spans="1:46" s="7" customFormat="1" hidden="1" x14ac:dyDescent="0.2">
      <c r="A8" s="30" t="s">
        <v>429</v>
      </c>
      <c r="B8" s="31">
        <v>2</v>
      </c>
      <c r="C8" s="4" t="s">
        <v>432</v>
      </c>
      <c r="D8" s="41" t="s">
        <v>411</v>
      </c>
      <c r="E8" s="42" t="s">
        <v>67</v>
      </c>
      <c r="F8" s="42" t="s">
        <v>892</v>
      </c>
      <c r="G8" s="43">
        <v>3</v>
      </c>
      <c r="H8" s="55"/>
      <c r="I8" s="42" t="s">
        <v>893</v>
      </c>
      <c r="J8" s="39">
        <f t="shared" si="0"/>
        <v>-28.919999999999998</v>
      </c>
      <c r="K8" s="185">
        <f t="shared" si="3"/>
        <v>3.333000000000002</v>
      </c>
      <c r="L8" s="157"/>
      <c r="M8" s="6"/>
      <c r="N8" s="6"/>
      <c r="O8" s="62">
        <v>-27.876999999999999</v>
      </c>
      <c r="P8" s="59">
        <f t="shared" si="1"/>
        <v>3.333000000000002</v>
      </c>
      <c r="Q8" s="5"/>
      <c r="R8" s="4">
        <v>2666.2</v>
      </c>
      <c r="S8" s="4">
        <v>33</v>
      </c>
      <c r="T8" s="4">
        <f t="shared" si="2"/>
        <v>904</v>
      </c>
      <c r="U8" s="35">
        <f t="shared" si="4"/>
        <v>1.095132743362832</v>
      </c>
      <c r="V8" s="36">
        <f t="shared" si="5"/>
        <v>8.5141836287422487E-2</v>
      </c>
      <c r="W8" s="6" t="s">
        <v>430</v>
      </c>
      <c r="X8" s="4">
        <v>46</v>
      </c>
      <c r="Y8" s="4">
        <v>9</v>
      </c>
      <c r="Z8" s="4">
        <v>2657.4</v>
      </c>
      <c r="AA8" s="4">
        <v>2672.5</v>
      </c>
      <c r="AB8" s="4">
        <v>15</v>
      </c>
      <c r="AC8" s="4"/>
      <c r="AD8" s="4" t="s">
        <v>431</v>
      </c>
      <c r="AE8" s="4">
        <v>-3.6539999999999999</v>
      </c>
      <c r="AF8" s="5" t="s">
        <v>432</v>
      </c>
      <c r="AG8" s="4"/>
      <c r="AH8" s="4"/>
      <c r="AP8" s="7">
        <v>7</v>
      </c>
      <c r="AQ8" s="7">
        <v>445</v>
      </c>
    </row>
    <row r="9" spans="1:46" s="7" customFormat="1" hidden="1" x14ac:dyDescent="0.2">
      <c r="A9" s="30" t="s">
        <v>429</v>
      </c>
      <c r="B9" s="31">
        <v>2</v>
      </c>
      <c r="C9" s="4" t="s">
        <v>435</v>
      </c>
      <c r="D9" s="41" t="s">
        <v>411</v>
      </c>
      <c r="E9" s="42" t="s">
        <v>67</v>
      </c>
      <c r="F9" s="42" t="s">
        <v>892</v>
      </c>
      <c r="G9" s="43">
        <v>3</v>
      </c>
      <c r="H9" s="55"/>
      <c r="I9" s="42" t="s">
        <v>894</v>
      </c>
      <c r="J9" s="39">
        <f t="shared" si="0"/>
        <v>-27.524999999999999</v>
      </c>
      <c r="K9" s="185">
        <f t="shared" si="3"/>
        <v>4.7280000000000015</v>
      </c>
      <c r="L9" s="157"/>
      <c r="M9" s="6"/>
      <c r="N9" s="6"/>
      <c r="O9" s="62">
        <v>-26.481999999999999</v>
      </c>
      <c r="P9" s="59">
        <f t="shared" si="1"/>
        <v>4.7280000000000015</v>
      </c>
      <c r="Q9" s="5">
        <f>AVERAGEA(O8:O10)</f>
        <v>-28.006666666666664</v>
      </c>
      <c r="R9" s="4">
        <v>2663.9</v>
      </c>
      <c r="S9" s="4">
        <v>31</v>
      </c>
      <c r="T9" s="4">
        <f t="shared" si="2"/>
        <v>904</v>
      </c>
      <c r="U9" s="35">
        <f t="shared" si="4"/>
        <v>1.0287610619469025</v>
      </c>
      <c r="V9" s="36">
        <f t="shared" si="5"/>
        <v>7.9981724997275655E-2</v>
      </c>
      <c r="W9" s="6" t="s">
        <v>433</v>
      </c>
      <c r="X9" s="4">
        <v>47</v>
      </c>
      <c r="Y9" s="4">
        <v>9</v>
      </c>
      <c r="Z9" s="4">
        <v>2655.1</v>
      </c>
      <c r="AA9" s="4">
        <v>2670</v>
      </c>
      <c r="AB9" s="4">
        <v>14.8</v>
      </c>
      <c r="AC9" s="4"/>
      <c r="AD9" s="4" t="s">
        <v>434</v>
      </c>
      <c r="AE9" s="4">
        <v>1.7210000000000001</v>
      </c>
      <c r="AF9" s="5" t="s">
        <v>435</v>
      </c>
      <c r="AG9" s="4"/>
      <c r="AH9" s="4"/>
    </row>
    <row r="10" spans="1:46" s="7" customFormat="1" hidden="1" x14ac:dyDescent="0.2">
      <c r="A10" s="30" t="s">
        <v>429</v>
      </c>
      <c r="B10" s="31">
        <v>2</v>
      </c>
      <c r="C10" s="4" t="s">
        <v>438</v>
      </c>
      <c r="D10" s="41" t="s">
        <v>411</v>
      </c>
      <c r="E10" s="42" t="s">
        <v>67</v>
      </c>
      <c r="F10" s="42" t="s">
        <v>892</v>
      </c>
      <c r="G10" s="43">
        <v>3</v>
      </c>
      <c r="H10" s="55"/>
      <c r="I10" s="42" t="s">
        <v>892</v>
      </c>
      <c r="J10" s="39">
        <f t="shared" si="0"/>
        <v>-30.704000000000001</v>
      </c>
      <c r="K10" s="185">
        <f t="shared" si="3"/>
        <v>1.5489999999999995</v>
      </c>
      <c r="L10" s="157"/>
      <c r="M10" s="6"/>
      <c r="N10" s="6"/>
      <c r="O10" s="62">
        <v>-29.661000000000001</v>
      </c>
      <c r="P10" s="59">
        <f t="shared" ref="P10:P112" si="6">O10-(-31.21)</f>
        <v>1.5489999999999995</v>
      </c>
      <c r="Q10" s="5">
        <f>STDEVA(O8:O10)</f>
        <v>1.5934617451741151</v>
      </c>
      <c r="R10" s="4">
        <v>2663.9</v>
      </c>
      <c r="S10" s="4">
        <v>32</v>
      </c>
      <c r="T10" s="4">
        <f t="shared" si="2"/>
        <v>904</v>
      </c>
      <c r="U10" s="35">
        <f t="shared" si="4"/>
        <v>1.0619469026548671</v>
      </c>
      <c r="V10" s="36">
        <f t="shared" si="5"/>
        <v>8.256178064234905E-2</v>
      </c>
      <c r="W10" s="6" t="s">
        <v>436</v>
      </c>
      <c r="X10" s="4">
        <v>48</v>
      </c>
      <c r="Y10" s="4">
        <v>9</v>
      </c>
      <c r="Z10" s="4">
        <v>2655.3</v>
      </c>
      <c r="AA10" s="4">
        <v>2670.2</v>
      </c>
      <c r="AB10" s="4">
        <v>14.8</v>
      </c>
      <c r="AC10" s="4"/>
      <c r="AD10" s="4" t="s">
        <v>437</v>
      </c>
      <c r="AE10" s="4">
        <v>-4.1559999999999997</v>
      </c>
      <c r="AF10" s="5" t="s">
        <v>438</v>
      </c>
      <c r="AG10" s="4"/>
      <c r="AH10" s="4"/>
    </row>
    <row r="11" spans="1:46" s="7" customFormat="1" hidden="1" x14ac:dyDescent="0.2">
      <c r="A11" s="30" t="s">
        <v>429</v>
      </c>
      <c r="B11" s="31">
        <v>2</v>
      </c>
      <c r="C11" s="4" t="s">
        <v>441</v>
      </c>
      <c r="D11" s="41" t="s">
        <v>411</v>
      </c>
      <c r="E11" s="42" t="s">
        <v>67</v>
      </c>
      <c r="F11" s="42" t="s">
        <v>892</v>
      </c>
      <c r="G11" s="43">
        <v>3</v>
      </c>
      <c r="H11" s="42" t="s">
        <v>900</v>
      </c>
      <c r="I11" s="42" t="s">
        <v>893</v>
      </c>
      <c r="J11" s="39">
        <f t="shared" si="0"/>
        <v>-32.230000000000004</v>
      </c>
      <c r="K11" s="185">
        <f t="shared" si="3"/>
        <v>2.2999999999996135E-2</v>
      </c>
      <c r="L11" s="157"/>
      <c r="M11" s="6"/>
      <c r="N11" s="6"/>
      <c r="O11" s="62">
        <v>-31.187000000000001</v>
      </c>
      <c r="P11" s="59">
        <f t="shared" si="6"/>
        <v>2.2999999999999687E-2</v>
      </c>
      <c r="Q11" s="5"/>
      <c r="R11" s="4">
        <v>2662.7</v>
      </c>
      <c r="S11" s="4">
        <v>42</v>
      </c>
      <c r="T11" s="4">
        <f t="shared" si="2"/>
        <v>904</v>
      </c>
      <c r="U11" s="35">
        <f t="shared" si="4"/>
        <v>1.3938053097345133</v>
      </c>
      <c r="V11" s="36">
        <f t="shared" si="5"/>
        <v>0.10836233709308317</v>
      </c>
      <c r="W11" s="6" t="s">
        <v>439</v>
      </c>
      <c r="X11" s="4">
        <v>53</v>
      </c>
      <c r="Y11" s="4">
        <v>9</v>
      </c>
      <c r="Z11" s="4">
        <v>2655.3</v>
      </c>
      <c r="AA11" s="4">
        <v>2670.4</v>
      </c>
      <c r="AB11" s="4">
        <v>15</v>
      </c>
      <c r="AC11" s="4"/>
      <c r="AD11" s="4" t="s">
        <v>440</v>
      </c>
      <c r="AE11" s="4">
        <v>-7.8609999999999998</v>
      </c>
      <c r="AF11" s="5" t="s">
        <v>441</v>
      </c>
      <c r="AG11" s="4"/>
      <c r="AH11" s="4"/>
    </row>
    <row r="12" spans="1:46" s="7" customFormat="1" hidden="1" x14ac:dyDescent="0.2">
      <c r="A12" s="30" t="s">
        <v>429</v>
      </c>
      <c r="B12" s="31">
        <v>2</v>
      </c>
      <c r="C12" s="4" t="s">
        <v>443</v>
      </c>
      <c r="D12" s="41" t="s">
        <v>411</v>
      </c>
      <c r="E12" s="42" t="s">
        <v>67</v>
      </c>
      <c r="F12" s="42" t="s">
        <v>892</v>
      </c>
      <c r="G12" s="43">
        <v>3</v>
      </c>
      <c r="H12" s="42" t="s">
        <v>900</v>
      </c>
      <c r="I12" s="42" t="s">
        <v>894</v>
      </c>
      <c r="J12" s="39">
        <f t="shared" si="0"/>
        <v>-30.475999999999999</v>
      </c>
      <c r="K12" s="185">
        <f t="shared" si="3"/>
        <v>1.777000000000001</v>
      </c>
      <c r="L12" s="157"/>
      <c r="M12" s="6"/>
      <c r="N12" s="6"/>
      <c r="O12" s="62">
        <v>-29.433</v>
      </c>
      <c r="P12" s="59">
        <f t="shared" si="6"/>
        <v>1.777000000000001</v>
      </c>
      <c r="Q12" s="5">
        <f>AVERAGEA(O11:O13)</f>
        <v>-29.717333333333332</v>
      </c>
      <c r="R12" s="4">
        <v>2662.2</v>
      </c>
      <c r="S12" s="4">
        <v>39</v>
      </c>
      <c r="T12" s="4">
        <f t="shared" si="2"/>
        <v>904</v>
      </c>
      <c r="U12" s="35">
        <f t="shared" si="4"/>
        <v>1.2942477876106193</v>
      </c>
      <c r="V12" s="36">
        <f t="shared" si="5"/>
        <v>0.10062217015786291</v>
      </c>
      <c r="W12" s="6" t="s">
        <v>442</v>
      </c>
      <c r="X12" s="4">
        <v>54</v>
      </c>
      <c r="Y12" s="4">
        <v>9</v>
      </c>
      <c r="Z12" s="4">
        <v>2655.3</v>
      </c>
      <c r="AA12" s="4">
        <v>2670.4</v>
      </c>
      <c r="AB12" s="4">
        <v>15</v>
      </c>
      <c r="AC12" s="4"/>
      <c r="AD12" s="4" t="s">
        <v>162</v>
      </c>
      <c r="AE12" s="4">
        <v>-6.3840000000000003</v>
      </c>
      <c r="AF12" s="5" t="s">
        <v>443</v>
      </c>
      <c r="AG12" s="4"/>
      <c r="AH12" s="4"/>
    </row>
    <row r="13" spans="1:46" s="7" customFormat="1" hidden="1" x14ac:dyDescent="0.2">
      <c r="A13" s="30" t="s">
        <v>429</v>
      </c>
      <c r="B13" s="31">
        <v>2</v>
      </c>
      <c r="C13" s="4" t="s">
        <v>445</v>
      </c>
      <c r="D13" s="41" t="s">
        <v>411</v>
      </c>
      <c r="E13" s="42" t="s">
        <v>67</v>
      </c>
      <c r="F13" s="42" t="s">
        <v>892</v>
      </c>
      <c r="G13" s="43">
        <v>3</v>
      </c>
      <c r="H13" s="42" t="s">
        <v>900</v>
      </c>
      <c r="I13" s="42" t="s">
        <v>892</v>
      </c>
      <c r="J13" s="39">
        <f t="shared" si="0"/>
        <v>-29.574999999999999</v>
      </c>
      <c r="K13" s="185">
        <f t="shared" si="3"/>
        <v>2.6780000000000008</v>
      </c>
      <c r="L13" s="157"/>
      <c r="M13" s="6"/>
      <c r="N13" s="6"/>
      <c r="O13" s="62">
        <v>-28.532</v>
      </c>
      <c r="P13" s="59">
        <f t="shared" si="6"/>
        <v>2.6780000000000008</v>
      </c>
      <c r="Q13" s="5">
        <f>STDEVA(O11:O13)</f>
        <v>1.3501445601613684</v>
      </c>
      <c r="R13" s="4">
        <v>2662.5</v>
      </c>
      <c r="S13" s="4">
        <v>39</v>
      </c>
      <c r="T13" s="4">
        <f t="shared" si="2"/>
        <v>904</v>
      </c>
      <c r="U13" s="35">
        <f t="shared" si="4"/>
        <v>1.2942477876106193</v>
      </c>
      <c r="V13" s="36">
        <f t="shared" si="5"/>
        <v>0.10062217015786291</v>
      </c>
      <c r="W13" s="6" t="s">
        <v>444</v>
      </c>
      <c r="X13" s="4">
        <v>55</v>
      </c>
      <c r="Y13" s="4">
        <v>9</v>
      </c>
      <c r="Z13" s="4">
        <v>2655.3</v>
      </c>
      <c r="AA13" s="4">
        <v>2670.4</v>
      </c>
      <c r="AB13" s="4">
        <v>15</v>
      </c>
      <c r="AC13" s="4"/>
      <c r="AD13" s="4" t="s">
        <v>165</v>
      </c>
      <c r="AE13" s="4">
        <v>-8.16</v>
      </c>
      <c r="AF13" s="5" t="s">
        <v>445</v>
      </c>
      <c r="AG13" s="4"/>
      <c r="AH13" s="4"/>
    </row>
    <row r="14" spans="1:46" s="7" customFormat="1" hidden="1" x14ac:dyDescent="0.2">
      <c r="A14" s="30" t="s">
        <v>787</v>
      </c>
      <c r="B14" s="31">
        <v>6</v>
      </c>
      <c r="C14" s="1" t="s">
        <v>821</v>
      </c>
      <c r="D14" s="41" t="s">
        <v>411</v>
      </c>
      <c r="E14" s="42" t="s">
        <v>447</v>
      </c>
      <c r="F14" s="43">
        <v>9</v>
      </c>
      <c r="G14" s="42" t="s">
        <v>893</v>
      </c>
      <c r="H14" s="55"/>
      <c r="I14" s="42" t="s">
        <v>893</v>
      </c>
      <c r="J14" s="39">
        <f t="shared" si="0"/>
        <v>-29.068999999999999</v>
      </c>
      <c r="K14" s="185">
        <f t="shared" si="3"/>
        <v>3.1840000000000011</v>
      </c>
      <c r="L14" s="157"/>
      <c r="M14" s="179"/>
      <c r="N14" s="179"/>
      <c r="O14" s="62">
        <v>-28.026</v>
      </c>
      <c r="P14" s="59">
        <f t="shared" si="6"/>
        <v>3.1840000000000011</v>
      </c>
      <c r="Q14" s="29">
        <f>AVERAGEA(O14:O15)</f>
        <v>-26.791499999999999</v>
      </c>
      <c r="R14" s="1">
        <v>2727</v>
      </c>
      <c r="S14" s="1">
        <v>131</v>
      </c>
      <c r="T14" s="4">
        <f t="shared" si="2"/>
        <v>858</v>
      </c>
      <c r="U14" s="35">
        <f t="shared" si="4"/>
        <v>4.58041958041958</v>
      </c>
      <c r="V14" s="36">
        <f t="shared" si="5"/>
        <v>0.35610782017735815</v>
      </c>
      <c r="W14" s="12" t="s">
        <v>819</v>
      </c>
      <c r="X14" s="1">
        <v>42</v>
      </c>
      <c r="Y14" s="1">
        <v>6</v>
      </c>
      <c r="Z14" s="1">
        <v>2717.2</v>
      </c>
      <c r="AA14" s="1">
        <v>2738.9</v>
      </c>
      <c r="AB14" s="1">
        <v>21.7</v>
      </c>
      <c r="AC14" s="1">
        <v>1.327</v>
      </c>
      <c r="AD14" s="1" t="s">
        <v>820</v>
      </c>
      <c r="AE14" s="1">
        <v>-9.9410000000000007</v>
      </c>
      <c r="AF14" s="2" t="s">
        <v>821</v>
      </c>
      <c r="AG14" s="1"/>
      <c r="AH14" s="1"/>
      <c r="AI14" s="1">
        <v>1.0866900000000001E-2</v>
      </c>
      <c r="AJ14" s="1" t="s">
        <v>592</v>
      </c>
      <c r="AK14" s="2" t="s">
        <v>822</v>
      </c>
      <c r="AL14"/>
      <c r="AM14"/>
      <c r="AN14"/>
      <c r="AO14"/>
      <c r="AP14"/>
      <c r="AQ14"/>
      <c r="AR14"/>
      <c r="AS14"/>
      <c r="AT14"/>
    </row>
    <row r="15" spans="1:46" s="7" customFormat="1" hidden="1" x14ac:dyDescent="0.2">
      <c r="A15" s="30" t="s">
        <v>823</v>
      </c>
      <c r="B15" s="31">
        <v>6</v>
      </c>
      <c r="C15" s="1" t="s">
        <v>825</v>
      </c>
      <c r="D15" s="41" t="s">
        <v>411</v>
      </c>
      <c r="E15" s="42" t="s">
        <v>447</v>
      </c>
      <c r="F15" s="43">
        <v>9</v>
      </c>
      <c r="G15" s="42" t="s">
        <v>893</v>
      </c>
      <c r="H15" s="55"/>
      <c r="I15" s="42" t="s">
        <v>892</v>
      </c>
      <c r="J15" s="39">
        <f t="shared" si="0"/>
        <v>-26.599999999999998</v>
      </c>
      <c r="K15" s="185">
        <f t="shared" si="3"/>
        <v>5.6530000000000022</v>
      </c>
      <c r="L15" s="157"/>
      <c r="M15" s="179"/>
      <c r="N15" s="179"/>
      <c r="O15" s="62">
        <v>-25.556999999999999</v>
      </c>
      <c r="P15" s="59">
        <f t="shared" si="6"/>
        <v>5.6530000000000022</v>
      </c>
      <c r="Q15" s="29">
        <f>STDEVA(O14:O15)</f>
        <v>1.7458466427495867</v>
      </c>
      <c r="R15" s="1">
        <v>2727.2</v>
      </c>
      <c r="S15" s="1">
        <v>108</v>
      </c>
      <c r="T15" s="4">
        <f t="shared" si="2"/>
        <v>858</v>
      </c>
      <c r="U15" s="35">
        <f t="shared" si="4"/>
        <v>3.7762237762237767</v>
      </c>
      <c r="V15" s="36">
        <f t="shared" si="5"/>
        <v>0.29358507312331822</v>
      </c>
      <c r="W15" s="12" t="s">
        <v>824</v>
      </c>
      <c r="X15" s="1">
        <v>44</v>
      </c>
      <c r="Y15" s="1">
        <v>6</v>
      </c>
      <c r="Z15" s="1">
        <v>2719.9</v>
      </c>
      <c r="AA15" s="1">
        <v>2735.8</v>
      </c>
      <c r="AB15" s="1">
        <v>15.9</v>
      </c>
      <c r="AC15" s="1">
        <v>0.84599999999999997</v>
      </c>
      <c r="AD15" s="1" t="s">
        <v>289</v>
      </c>
      <c r="AE15" s="1">
        <v>-4.8579999999999997</v>
      </c>
      <c r="AF15" s="2" t="s">
        <v>825</v>
      </c>
      <c r="AG15" s="1"/>
      <c r="AH15" s="1"/>
      <c r="AI15" s="1">
        <v>1.08945E-2</v>
      </c>
      <c r="AJ15" s="1" t="s">
        <v>592</v>
      </c>
      <c r="AK15" s="2" t="s">
        <v>826</v>
      </c>
      <c r="AL15"/>
      <c r="AM15"/>
      <c r="AN15"/>
      <c r="AO15"/>
      <c r="AP15"/>
      <c r="AQ15"/>
      <c r="AR15"/>
      <c r="AS15"/>
      <c r="AT15"/>
    </row>
    <row r="16" spans="1:46" s="7" customFormat="1" hidden="1" x14ac:dyDescent="0.2">
      <c r="A16" s="30" t="s">
        <v>787</v>
      </c>
      <c r="B16" s="31">
        <v>6</v>
      </c>
      <c r="C16" s="1" t="s">
        <v>809</v>
      </c>
      <c r="D16" s="41" t="s">
        <v>411</v>
      </c>
      <c r="E16" s="42" t="s">
        <v>447</v>
      </c>
      <c r="F16" s="43">
        <v>9</v>
      </c>
      <c r="G16" s="42" t="s">
        <v>894</v>
      </c>
      <c r="H16" s="55"/>
      <c r="I16" s="42" t="s">
        <v>893</v>
      </c>
      <c r="J16" s="39">
        <f t="shared" si="0"/>
        <v>-29.989000000000001</v>
      </c>
      <c r="K16" s="185">
        <f t="shared" si="3"/>
        <v>2.2639999999999993</v>
      </c>
      <c r="L16" s="157"/>
      <c r="M16" s="12"/>
      <c r="N16" s="12"/>
      <c r="O16" s="62">
        <v>-28.946000000000002</v>
      </c>
      <c r="P16" s="59">
        <f t="shared" si="6"/>
        <v>2.2639999999999993</v>
      </c>
      <c r="Q16" s="2"/>
      <c r="R16" s="1">
        <v>2727.9</v>
      </c>
      <c r="S16" s="1">
        <v>160</v>
      </c>
      <c r="T16" s="4">
        <f t="shared" si="2"/>
        <v>858</v>
      </c>
      <c r="U16" s="35">
        <f t="shared" si="4"/>
        <v>5.594405594405595</v>
      </c>
      <c r="V16" s="36">
        <f t="shared" si="5"/>
        <v>0.43494084907158259</v>
      </c>
      <c r="W16" s="12" t="s">
        <v>807</v>
      </c>
      <c r="X16" s="1">
        <v>39</v>
      </c>
      <c r="Y16" s="1">
        <v>6</v>
      </c>
      <c r="Z16" s="1">
        <v>2716.8</v>
      </c>
      <c r="AA16" s="1">
        <v>2740.4</v>
      </c>
      <c r="AB16" s="1">
        <v>23.6</v>
      </c>
      <c r="AC16" s="1">
        <v>1.7290000000000001</v>
      </c>
      <c r="AD16" s="1" t="s">
        <v>808</v>
      </c>
      <c r="AE16" s="1">
        <v>-11.083</v>
      </c>
      <c r="AF16" s="2" t="s">
        <v>809</v>
      </c>
      <c r="AG16" s="1"/>
      <c r="AH16" s="1"/>
      <c r="AI16" s="1">
        <v>1.0856599999999999E-2</v>
      </c>
      <c r="AJ16" s="1" t="s">
        <v>592</v>
      </c>
      <c r="AK16" s="2" t="s">
        <v>810</v>
      </c>
      <c r="AL16"/>
      <c r="AM16"/>
      <c r="AN16"/>
      <c r="AO16"/>
      <c r="AP16"/>
      <c r="AQ16"/>
      <c r="AR16"/>
      <c r="AS16"/>
      <c r="AT16"/>
    </row>
    <row r="17" spans="1:48" s="7" customFormat="1" hidden="1" x14ac:dyDescent="0.2">
      <c r="A17" s="30" t="s">
        <v>787</v>
      </c>
      <c r="B17" s="31">
        <v>6</v>
      </c>
      <c r="C17" s="1" t="s">
        <v>813</v>
      </c>
      <c r="D17" s="41" t="s">
        <v>411</v>
      </c>
      <c r="E17" s="42" t="s">
        <v>447</v>
      </c>
      <c r="F17" s="43">
        <v>9</v>
      </c>
      <c r="G17" s="42" t="s">
        <v>894</v>
      </c>
      <c r="H17" s="55"/>
      <c r="I17" s="42" t="s">
        <v>894</v>
      </c>
      <c r="J17" s="39">
        <f t="shared" si="0"/>
        <v>-29.812999999999999</v>
      </c>
      <c r="K17" s="185">
        <f t="shared" si="3"/>
        <v>2.4400000000000013</v>
      </c>
      <c r="L17" s="157"/>
      <c r="M17" s="6"/>
      <c r="N17" s="6"/>
      <c r="O17" s="62">
        <v>-28.77</v>
      </c>
      <c r="P17" s="59">
        <f t="shared" si="6"/>
        <v>2.4400000000000013</v>
      </c>
      <c r="Q17" s="5">
        <f>AVERAGEA(O16:O18)</f>
        <v>-27.696333333333332</v>
      </c>
      <c r="R17" s="1">
        <v>2727.2</v>
      </c>
      <c r="S17" s="1">
        <v>143</v>
      </c>
      <c r="T17" s="4">
        <f t="shared" si="2"/>
        <v>858</v>
      </c>
      <c r="U17" s="35">
        <f t="shared" si="4"/>
        <v>5</v>
      </c>
      <c r="V17" s="36">
        <f t="shared" si="5"/>
        <v>0.38872838385772684</v>
      </c>
      <c r="W17" s="12" t="s">
        <v>811</v>
      </c>
      <c r="X17" s="1">
        <v>40</v>
      </c>
      <c r="Y17" s="1">
        <v>6</v>
      </c>
      <c r="Z17" s="1">
        <v>2716</v>
      </c>
      <c r="AA17" s="1">
        <v>2739.6</v>
      </c>
      <c r="AB17" s="1">
        <v>23.6</v>
      </c>
      <c r="AC17" s="1">
        <v>1.5920000000000001</v>
      </c>
      <c r="AD17" s="1" t="s">
        <v>812</v>
      </c>
      <c r="AE17" s="1">
        <v>-9.7550000000000008</v>
      </c>
      <c r="AF17" s="2" t="s">
        <v>813</v>
      </c>
      <c r="AG17" s="1"/>
      <c r="AH17" s="1"/>
      <c r="AI17" s="1">
        <v>1.08585E-2</v>
      </c>
      <c r="AJ17" s="1" t="s">
        <v>592</v>
      </c>
      <c r="AK17" s="2" t="s">
        <v>814</v>
      </c>
      <c r="AL17"/>
      <c r="AM17"/>
      <c r="AN17"/>
      <c r="AO17"/>
      <c r="AP17"/>
      <c r="AQ17"/>
      <c r="AR17"/>
      <c r="AS17"/>
      <c r="AT17"/>
    </row>
    <row r="18" spans="1:48" s="7" customFormat="1" hidden="1" x14ac:dyDescent="0.2">
      <c r="A18" s="30" t="s">
        <v>787</v>
      </c>
      <c r="B18" s="31">
        <v>6</v>
      </c>
      <c r="C18" s="1" t="s">
        <v>817</v>
      </c>
      <c r="D18" s="41" t="s">
        <v>411</v>
      </c>
      <c r="E18" s="42" t="s">
        <v>447</v>
      </c>
      <c r="F18" s="43">
        <v>9</v>
      </c>
      <c r="G18" s="42" t="s">
        <v>894</v>
      </c>
      <c r="H18" s="55"/>
      <c r="I18" s="42" t="s">
        <v>892</v>
      </c>
      <c r="J18" s="39">
        <f t="shared" si="0"/>
        <v>-26.416</v>
      </c>
      <c r="K18" s="185">
        <f t="shared" si="3"/>
        <v>5.8369999999999997</v>
      </c>
      <c r="L18" s="157"/>
      <c r="M18" s="6"/>
      <c r="N18" s="6"/>
      <c r="O18" s="62">
        <v>-25.373000000000001</v>
      </c>
      <c r="P18" s="59">
        <f t="shared" si="6"/>
        <v>5.8369999999999997</v>
      </c>
      <c r="Q18" s="5">
        <f>STDEVA(O16:O18)</f>
        <v>2.0139891591896251</v>
      </c>
      <c r="R18" s="1">
        <v>2727.7</v>
      </c>
      <c r="S18" s="1">
        <v>174</v>
      </c>
      <c r="T18" s="4">
        <f t="shared" si="2"/>
        <v>858</v>
      </c>
      <c r="U18" s="35">
        <f t="shared" si="4"/>
        <v>6.0839160839160833</v>
      </c>
      <c r="V18" s="36">
        <f t="shared" si="5"/>
        <v>0.472998173365346</v>
      </c>
      <c r="W18" s="12" t="s">
        <v>815</v>
      </c>
      <c r="X18" s="1">
        <v>41</v>
      </c>
      <c r="Y18" s="1">
        <v>6</v>
      </c>
      <c r="Z18" s="1">
        <v>2716.8</v>
      </c>
      <c r="AA18" s="1">
        <v>2740</v>
      </c>
      <c r="AB18" s="1">
        <v>23.2</v>
      </c>
      <c r="AC18" s="1">
        <v>1.873</v>
      </c>
      <c r="AD18" s="1" t="s">
        <v>816</v>
      </c>
      <c r="AE18" s="1">
        <v>-11.129</v>
      </c>
      <c r="AF18" s="2" t="s">
        <v>817</v>
      </c>
      <c r="AG18" s="1"/>
      <c r="AH18" s="1"/>
      <c r="AI18" s="1">
        <v>1.08965E-2</v>
      </c>
      <c r="AJ18" s="1" t="s">
        <v>592</v>
      </c>
      <c r="AK18" s="2" t="s">
        <v>818</v>
      </c>
      <c r="AL18"/>
      <c r="AM18"/>
      <c r="AN18"/>
      <c r="AO18"/>
      <c r="AP18"/>
      <c r="AQ18"/>
      <c r="AR18"/>
      <c r="AS18"/>
      <c r="AT18"/>
    </row>
    <row r="19" spans="1:48" s="7" customFormat="1" hidden="1" x14ac:dyDescent="0.2">
      <c r="A19" s="30" t="s">
        <v>787</v>
      </c>
      <c r="B19" s="31">
        <v>6</v>
      </c>
      <c r="C19" s="1" t="s">
        <v>790</v>
      </c>
      <c r="D19" s="41" t="s">
        <v>411</v>
      </c>
      <c r="E19" s="42" t="s">
        <v>447</v>
      </c>
      <c r="F19" s="43">
        <v>9</v>
      </c>
      <c r="G19" s="42" t="s">
        <v>892</v>
      </c>
      <c r="H19" s="55"/>
      <c r="I19" s="42" t="s">
        <v>893</v>
      </c>
      <c r="J19" s="39">
        <f t="shared" si="0"/>
        <v>-28.83</v>
      </c>
      <c r="K19" s="185">
        <f t="shared" si="3"/>
        <v>3.4230000000000018</v>
      </c>
      <c r="L19" s="157"/>
      <c r="M19" s="12"/>
      <c r="N19" s="12"/>
      <c r="O19" s="62">
        <v>-27.786999999999999</v>
      </c>
      <c r="P19" s="59">
        <f t="shared" si="6"/>
        <v>3.4230000000000018</v>
      </c>
      <c r="Q19" s="2"/>
      <c r="R19" s="1">
        <v>2727</v>
      </c>
      <c r="S19" s="1">
        <v>92</v>
      </c>
      <c r="T19" s="4">
        <f t="shared" si="2"/>
        <v>858</v>
      </c>
      <c r="U19" s="35">
        <f t="shared" si="4"/>
        <v>3.2167832167832171</v>
      </c>
      <c r="V19" s="36">
        <f>U19*(1/12.0107)*(1/15)*(14.0067/1)</f>
        <v>0.25009098821615999</v>
      </c>
      <c r="W19" s="12" t="s">
        <v>788</v>
      </c>
      <c r="X19" s="1">
        <v>32</v>
      </c>
      <c r="Y19" s="1">
        <v>6</v>
      </c>
      <c r="Z19" s="1">
        <v>2719.7</v>
      </c>
      <c r="AA19" s="1">
        <v>2736.6</v>
      </c>
      <c r="AB19" s="1">
        <v>16.899999999999999</v>
      </c>
      <c r="AC19" s="1">
        <v>0.76900000000000002</v>
      </c>
      <c r="AD19" s="1" t="s">
        <v>789</v>
      </c>
      <c r="AE19" s="1">
        <v>-16.353999999999999</v>
      </c>
      <c r="AF19" s="2" t="s">
        <v>790</v>
      </c>
      <c r="AG19" s="1"/>
      <c r="AH19" s="1"/>
      <c r="AI19" s="1">
        <v>1.0869500000000001E-2</v>
      </c>
      <c r="AJ19" s="1" t="s">
        <v>592</v>
      </c>
      <c r="AK19" s="2" t="s">
        <v>791</v>
      </c>
      <c r="AL19"/>
      <c r="AM19"/>
      <c r="AN19"/>
      <c r="AO19"/>
      <c r="AP19"/>
      <c r="AQ19"/>
      <c r="AR19"/>
      <c r="AS19"/>
      <c r="AT19"/>
    </row>
    <row r="20" spans="1:48" s="7" customFormat="1" hidden="1" x14ac:dyDescent="0.2">
      <c r="A20" s="30" t="s">
        <v>787</v>
      </c>
      <c r="B20" s="31">
        <v>6</v>
      </c>
      <c r="C20" s="1" t="s">
        <v>793</v>
      </c>
      <c r="D20" s="41" t="s">
        <v>411</v>
      </c>
      <c r="E20" s="42" t="s">
        <v>447</v>
      </c>
      <c r="F20" s="43">
        <v>9</v>
      </c>
      <c r="G20" s="42" t="s">
        <v>892</v>
      </c>
      <c r="H20" s="55"/>
      <c r="I20" s="42" t="s">
        <v>894</v>
      </c>
      <c r="J20" s="39">
        <f t="shared" si="0"/>
        <v>-26.048999999999999</v>
      </c>
      <c r="K20" s="185">
        <f t="shared" si="3"/>
        <v>6.2040000000000006</v>
      </c>
      <c r="L20" s="157"/>
      <c r="M20" s="6"/>
      <c r="N20" s="6"/>
      <c r="O20" s="62">
        <v>-25.006</v>
      </c>
      <c r="P20" s="59">
        <f t="shared" si="6"/>
        <v>6.2040000000000006</v>
      </c>
      <c r="Q20" s="5">
        <f>AVERAGEA(O19:O21)</f>
        <v>-26.946333333333332</v>
      </c>
      <c r="R20" s="1">
        <v>2726.8</v>
      </c>
      <c r="S20" s="1">
        <v>110</v>
      </c>
      <c r="T20" s="4">
        <f t="shared" si="2"/>
        <v>858</v>
      </c>
      <c r="U20" s="35">
        <f t="shared" si="4"/>
        <v>3.8461538461538458</v>
      </c>
      <c r="V20" s="36">
        <f t="shared" si="5"/>
        <v>0.29902183373671293</v>
      </c>
      <c r="W20" s="12" t="s">
        <v>792</v>
      </c>
      <c r="X20" s="1">
        <v>33</v>
      </c>
      <c r="Y20" s="1">
        <v>6</v>
      </c>
      <c r="Z20" s="1">
        <v>2719.5</v>
      </c>
      <c r="AA20" s="1">
        <v>2736.9</v>
      </c>
      <c r="AB20" s="1">
        <v>17.3</v>
      </c>
      <c r="AC20" s="1">
        <v>0.92200000000000004</v>
      </c>
      <c r="AD20" s="1" t="s">
        <v>278</v>
      </c>
      <c r="AE20" s="1">
        <v>-12.582000000000001</v>
      </c>
      <c r="AF20" s="2" t="s">
        <v>793</v>
      </c>
      <c r="AG20" s="1"/>
      <c r="AH20" s="1"/>
      <c r="AI20" s="1">
        <v>1.09006E-2</v>
      </c>
      <c r="AJ20" s="1" t="s">
        <v>592</v>
      </c>
      <c r="AK20" s="2" t="s">
        <v>794</v>
      </c>
      <c r="AL20"/>
      <c r="AM20"/>
      <c r="AN20"/>
      <c r="AO20"/>
      <c r="AP20"/>
      <c r="AQ20"/>
      <c r="AR20"/>
      <c r="AS20"/>
      <c r="AT20"/>
    </row>
    <row r="21" spans="1:48" s="7" customFormat="1" hidden="1" x14ac:dyDescent="0.2">
      <c r="A21" s="30" t="s">
        <v>787</v>
      </c>
      <c r="B21" s="31">
        <v>6</v>
      </c>
      <c r="C21" s="1" t="s">
        <v>796</v>
      </c>
      <c r="D21" s="41" t="s">
        <v>411</v>
      </c>
      <c r="E21" s="42" t="s">
        <v>447</v>
      </c>
      <c r="F21" s="43">
        <v>9</v>
      </c>
      <c r="G21" s="42" t="s">
        <v>892</v>
      </c>
      <c r="H21" s="55"/>
      <c r="I21" s="42" t="s">
        <v>892</v>
      </c>
      <c r="J21" s="39">
        <f t="shared" si="0"/>
        <v>-29.088999999999999</v>
      </c>
      <c r="K21" s="185">
        <f t="shared" si="3"/>
        <v>3.1640000000000015</v>
      </c>
      <c r="L21" s="157"/>
      <c r="M21" s="6"/>
      <c r="N21" s="6"/>
      <c r="O21" s="62">
        <v>-28.045999999999999</v>
      </c>
      <c r="P21" s="59">
        <f t="shared" si="6"/>
        <v>3.1640000000000015</v>
      </c>
      <c r="Q21" s="5">
        <f>STDEVA(O19:O21)</f>
        <v>1.6853605944525141</v>
      </c>
      <c r="R21" s="1">
        <v>2727.2</v>
      </c>
      <c r="S21" s="1">
        <v>121</v>
      </c>
      <c r="T21" s="4">
        <f t="shared" si="2"/>
        <v>858</v>
      </c>
      <c r="U21" s="35">
        <f t="shared" si="4"/>
        <v>4.2307692307692308</v>
      </c>
      <c r="V21" s="36">
        <f t="shared" si="5"/>
        <v>0.32892401711038433</v>
      </c>
      <c r="W21" s="12" t="s">
        <v>795</v>
      </c>
      <c r="X21" s="1">
        <v>34</v>
      </c>
      <c r="Y21" s="1">
        <v>6</v>
      </c>
      <c r="Z21" s="1">
        <v>2719.7</v>
      </c>
      <c r="AA21" s="1">
        <v>2739.2</v>
      </c>
      <c r="AB21" s="1">
        <v>19.399999999999999</v>
      </c>
      <c r="AC21" s="1">
        <v>1.0529999999999999</v>
      </c>
      <c r="AD21" s="1" t="s">
        <v>227</v>
      </c>
      <c r="AE21" s="1">
        <v>-6.4779999999999998</v>
      </c>
      <c r="AF21" s="2" t="s">
        <v>796</v>
      </c>
      <c r="AG21" s="1"/>
      <c r="AH21" s="1"/>
      <c r="AI21" s="1">
        <v>1.0866600000000001E-2</v>
      </c>
      <c r="AJ21" s="1" t="s">
        <v>592</v>
      </c>
      <c r="AK21" s="2" t="s">
        <v>797</v>
      </c>
      <c r="AL21"/>
      <c r="AM21"/>
      <c r="AN21"/>
      <c r="AO21"/>
      <c r="AP21"/>
      <c r="AQ21"/>
      <c r="AR21"/>
      <c r="AS21"/>
      <c r="AT21"/>
    </row>
    <row r="22" spans="1:48" s="7" customFormat="1" hidden="1" x14ac:dyDescent="0.2">
      <c r="A22" s="30" t="s">
        <v>787</v>
      </c>
      <c r="B22" s="31">
        <v>6</v>
      </c>
      <c r="C22" s="1" t="s">
        <v>799</v>
      </c>
      <c r="D22" s="41" t="s">
        <v>411</v>
      </c>
      <c r="E22" s="42" t="s">
        <v>447</v>
      </c>
      <c r="F22" s="43">
        <v>9</v>
      </c>
      <c r="G22" s="42" t="s">
        <v>891</v>
      </c>
      <c r="H22" s="55"/>
      <c r="I22" s="42" t="s">
        <v>893</v>
      </c>
      <c r="J22" s="39">
        <f t="shared" si="0"/>
        <v>-28.256</v>
      </c>
      <c r="K22" s="185">
        <f t="shared" si="3"/>
        <v>3.9969999999999999</v>
      </c>
      <c r="L22" s="157"/>
      <c r="M22" s="12"/>
      <c r="N22" s="12"/>
      <c r="O22" s="62">
        <v>-27.213000000000001</v>
      </c>
      <c r="P22" s="59">
        <f t="shared" si="6"/>
        <v>3.9969999999999999</v>
      </c>
      <c r="Q22" s="2"/>
      <c r="R22" s="1">
        <v>2726.8</v>
      </c>
      <c r="S22" s="1">
        <v>129</v>
      </c>
      <c r="T22" s="4">
        <f t="shared" si="2"/>
        <v>858</v>
      </c>
      <c r="U22" s="35">
        <f t="shared" si="4"/>
        <v>4.51048951048951</v>
      </c>
      <c r="V22" s="36">
        <f t="shared" si="5"/>
        <v>0.35067105956396338</v>
      </c>
      <c r="W22" s="12" t="s">
        <v>798</v>
      </c>
      <c r="X22" s="1">
        <v>35</v>
      </c>
      <c r="Y22" s="1">
        <v>6</v>
      </c>
      <c r="Z22" s="1">
        <v>2719.5</v>
      </c>
      <c r="AA22" s="1">
        <v>2736.6</v>
      </c>
      <c r="AB22" s="1">
        <v>17.100000000000001</v>
      </c>
      <c r="AC22" s="1">
        <v>1.038</v>
      </c>
      <c r="AD22" s="1" t="s">
        <v>594</v>
      </c>
      <c r="AE22" s="1">
        <v>-7.7290000000000001</v>
      </c>
      <c r="AF22" s="2" t="s">
        <v>799</v>
      </c>
      <c r="AG22" s="1"/>
      <c r="AH22" s="1"/>
      <c r="AI22" s="1">
        <v>1.0876E-2</v>
      </c>
      <c r="AJ22" s="1" t="s">
        <v>592</v>
      </c>
      <c r="AK22" s="2" t="s">
        <v>800</v>
      </c>
      <c r="AL22"/>
      <c r="AM22"/>
      <c r="AN22"/>
      <c r="AO22"/>
      <c r="AP22"/>
      <c r="AQ22"/>
      <c r="AR22"/>
      <c r="AS22"/>
      <c r="AT22"/>
    </row>
    <row r="23" spans="1:48" s="7" customFormat="1" hidden="1" x14ac:dyDescent="0.2">
      <c r="A23" s="30" t="s">
        <v>787</v>
      </c>
      <c r="B23" s="31">
        <v>6</v>
      </c>
      <c r="C23" s="1" t="s">
        <v>802</v>
      </c>
      <c r="D23" s="41" t="s">
        <v>411</v>
      </c>
      <c r="E23" s="42" t="s">
        <v>447</v>
      </c>
      <c r="F23" s="43">
        <v>9</v>
      </c>
      <c r="G23" s="42" t="s">
        <v>891</v>
      </c>
      <c r="H23" s="55"/>
      <c r="I23" s="42" t="s">
        <v>894</v>
      </c>
      <c r="J23" s="39">
        <f t="shared" si="0"/>
        <v>-25.181000000000001</v>
      </c>
      <c r="K23" s="185">
        <f t="shared" si="3"/>
        <v>7.0719999999999992</v>
      </c>
      <c r="L23" s="157"/>
      <c r="M23" s="6"/>
      <c r="N23" s="6"/>
      <c r="O23" s="62">
        <v>-24.138000000000002</v>
      </c>
      <c r="P23" s="59">
        <f t="shared" si="6"/>
        <v>7.0719999999999992</v>
      </c>
      <c r="Q23" s="5">
        <f>AVERAGEA(O22:O24)</f>
        <v>-26.507000000000001</v>
      </c>
      <c r="R23" s="1">
        <v>2727</v>
      </c>
      <c r="S23" s="1">
        <v>105</v>
      </c>
      <c r="T23" s="4">
        <f t="shared" si="2"/>
        <v>858</v>
      </c>
      <c r="U23" s="35">
        <f t="shared" si="4"/>
        <v>3.6713286713286717</v>
      </c>
      <c r="V23" s="36">
        <f t="shared" si="5"/>
        <v>0.2854299322032261</v>
      </c>
      <c r="W23" s="12" t="s">
        <v>801</v>
      </c>
      <c r="X23" s="1">
        <v>36</v>
      </c>
      <c r="Y23" s="1">
        <v>6</v>
      </c>
      <c r="Z23" s="1">
        <v>2719.7</v>
      </c>
      <c r="AA23" s="1">
        <v>2736.2</v>
      </c>
      <c r="AB23" s="1">
        <v>16.5</v>
      </c>
      <c r="AC23" s="1">
        <v>0.83899999999999997</v>
      </c>
      <c r="AD23" s="1" t="s">
        <v>538</v>
      </c>
      <c r="AE23" s="1">
        <v>-7.7729999999999997</v>
      </c>
      <c r="AF23" s="2" t="s">
        <v>802</v>
      </c>
      <c r="AG23" s="1"/>
      <c r="AH23" s="1"/>
      <c r="AI23" s="1">
        <v>1.09103E-2</v>
      </c>
      <c r="AJ23" s="1" t="s">
        <v>592</v>
      </c>
      <c r="AK23" s="2" t="s">
        <v>803</v>
      </c>
      <c r="AL23"/>
      <c r="AM23"/>
      <c r="AN23"/>
      <c r="AO23"/>
      <c r="AP23"/>
      <c r="AQ23"/>
      <c r="AR23"/>
      <c r="AS23"/>
      <c r="AT23"/>
    </row>
    <row r="24" spans="1:48" s="7" customFormat="1" hidden="1" x14ac:dyDescent="0.2">
      <c r="A24" s="30" t="s">
        <v>787</v>
      </c>
      <c r="B24" s="31">
        <v>6</v>
      </c>
      <c r="C24" s="1" t="s">
        <v>805</v>
      </c>
      <c r="D24" s="41" t="s">
        <v>411</v>
      </c>
      <c r="E24" s="42" t="s">
        <v>447</v>
      </c>
      <c r="F24" s="43">
        <v>9</v>
      </c>
      <c r="G24" s="42" t="s">
        <v>891</v>
      </c>
      <c r="H24" s="55"/>
      <c r="I24" s="42" t="s">
        <v>892</v>
      </c>
      <c r="J24" s="39">
        <f t="shared" si="0"/>
        <v>-29.213000000000001</v>
      </c>
      <c r="K24" s="185">
        <f t="shared" si="3"/>
        <v>3.0399999999999991</v>
      </c>
      <c r="L24" s="157"/>
      <c r="M24" s="6"/>
      <c r="N24" s="6"/>
      <c r="O24" s="62">
        <v>-28.17</v>
      </c>
      <c r="P24" s="59">
        <f t="shared" si="6"/>
        <v>3.0399999999999991</v>
      </c>
      <c r="Q24" s="5">
        <f>STDEVA(O22:O24)</f>
        <v>2.1066758174906739</v>
      </c>
      <c r="R24" s="1">
        <v>2727</v>
      </c>
      <c r="S24" s="1">
        <v>139</v>
      </c>
      <c r="T24" s="4">
        <f t="shared" si="2"/>
        <v>858</v>
      </c>
      <c r="U24" s="35">
        <f t="shared" si="4"/>
        <v>4.86013986013986</v>
      </c>
      <c r="V24" s="36">
        <f t="shared" si="5"/>
        <v>0.37785486263093732</v>
      </c>
      <c r="W24" s="12" t="s">
        <v>804</v>
      </c>
      <c r="X24" s="1">
        <v>37</v>
      </c>
      <c r="Y24" s="1">
        <v>6</v>
      </c>
      <c r="Z24" s="1">
        <v>2719.5</v>
      </c>
      <c r="AA24" s="1">
        <v>2737.3</v>
      </c>
      <c r="AB24" s="1">
        <v>17.8</v>
      </c>
      <c r="AC24" s="1">
        <v>1.127</v>
      </c>
      <c r="AD24" s="1" t="s">
        <v>379</v>
      </c>
      <c r="AE24" s="1">
        <v>-9.5180000000000007</v>
      </c>
      <c r="AF24" s="2" t="s">
        <v>805</v>
      </c>
      <c r="AG24" s="1"/>
      <c r="AH24" s="1"/>
      <c r="AI24" s="1">
        <v>1.08653E-2</v>
      </c>
      <c r="AJ24" s="1" t="s">
        <v>592</v>
      </c>
      <c r="AK24" s="2" t="s">
        <v>806</v>
      </c>
      <c r="AL24"/>
      <c r="AM24"/>
      <c r="AN24"/>
      <c r="AO24"/>
      <c r="AP24"/>
      <c r="AQ24"/>
      <c r="AR24"/>
      <c r="AS24"/>
      <c r="AT24"/>
    </row>
    <row r="25" spans="1:48" s="7" customFormat="1" hidden="1" x14ac:dyDescent="0.2">
      <c r="A25" s="30" t="s">
        <v>53</v>
      </c>
      <c r="B25" s="31">
        <v>1</v>
      </c>
      <c r="C25" s="23" t="s">
        <v>910</v>
      </c>
      <c r="D25" s="51" t="s">
        <v>18</v>
      </c>
      <c r="E25" s="52" t="s">
        <v>1074</v>
      </c>
      <c r="F25" s="49" t="s">
        <v>893</v>
      </c>
      <c r="G25" s="32" t="s">
        <v>893</v>
      </c>
      <c r="H25" s="53"/>
      <c r="I25" s="52" t="s">
        <v>893</v>
      </c>
      <c r="J25" s="39">
        <f t="shared" si="0"/>
        <v>-31.634</v>
      </c>
      <c r="K25" s="185">
        <f t="shared" si="3"/>
        <v>0.61899999999999977</v>
      </c>
      <c r="L25" s="157"/>
      <c r="M25" s="40"/>
      <c r="N25" s="40"/>
      <c r="O25" s="40">
        <v>-30.591000000000001</v>
      </c>
      <c r="P25" s="59">
        <f t="shared" ref="P25:P42" si="7">O25-(-31.21)</f>
        <v>0.61899999999999977</v>
      </c>
      <c r="Q25" s="6">
        <f>STDEVA(O25:O27)</f>
        <v>0.1060015723153831</v>
      </c>
      <c r="R25" s="23">
        <v>2651.4</v>
      </c>
      <c r="S25" s="23">
        <v>1284</v>
      </c>
      <c r="T25" s="4">
        <f t="shared" si="2"/>
        <v>858</v>
      </c>
      <c r="U25" s="35">
        <f t="shared" ref="U25:U42" si="8">(S25/T25)*30</f>
        <v>44.895104895104893</v>
      </c>
      <c r="V25" s="36">
        <f t="shared" ref="V25:V42" si="9">U25*(1/12.0107)*(1/15)*(14.0067/1)</f>
        <v>3.4904003137994497</v>
      </c>
      <c r="W25" s="23" t="s">
        <v>907</v>
      </c>
      <c r="X25" s="23">
        <v>73</v>
      </c>
      <c r="Y25" s="23">
        <v>10</v>
      </c>
      <c r="Z25" s="23">
        <v>2639.7</v>
      </c>
      <c r="AA25" s="23">
        <v>2675.6</v>
      </c>
      <c r="AB25" s="23">
        <v>35.9</v>
      </c>
      <c r="AC25" s="24"/>
      <c r="AD25" s="23" t="s">
        <v>908</v>
      </c>
      <c r="AE25" s="23">
        <v>-5.4560000000000004</v>
      </c>
      <c r="AF25" s="68" t="s">
        <v>910</v>
      </c>
      <c r="AG25" s="23" t="s">
        <v>909</v>
      </c>
      <c r="AH25" s="23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1:48" s="7" customFormat="1" hidden="1" x14ac:dyDescent="0.2">
      <c r="A26" s="30" t="s">
        <v>53</v>
      </c>
      <c r="B26" s="31">
        <v>1</v>
      </c>
      <c r="C26" s="4" t="s">
        <v>914</v>
      </c>
      <c r="D26" s="44" t="s">
        <v>18</v>
      </c>
      <c r="E26" s="54" t="s">
        <v>1074</v>
      </c>
      <c r="F26" s="49" t="s">
        <v>893</v>
      </c>
      <c r="G26" s="32" t="s">
        <v>893</v>
      </c>
      <c r="H26" s="46"/>
      <c r="I26" s="54" t="s">
        <v>894</v>
      </c>
      <c r="J26" s="39">
        <f t="shared" si="0"/>
        <v>-31.454000000000001</v>
      </c>
      <c r="K26" s="185">
        <f t="shared" si="3"/>
        <v>0.79899999999999949</v>
      </c>
      <c r="L26" s="157"/>
      <c r="M26" s="6"/>
      <c r="N26" s="6"/>
      <c r="O26" s="6">
        <v>-30.411000000000001</v>
      </c>
      <c r="P26" s="59">
        <f t="shared" si="7"/>
        <v>0.79899999999999949</v>
      </c>
      <c r="Q26" s="6"/>
      <c r="R26" s="4">
        <v>2651.2</v>
      </c>
      <c r="S26" s="4">
        <v>1196</v>
      </c>
      <c r="T26" s="4">
        <f t="shared" si="2"/>
        <v>858</v>
      </c>
      <c r="U26" s="35">
        <f t="shared" si="8"/>
        <v>41.81818181818182</v>
      </c>
      <c r="V26" s="36">
        <f t="shared" si="9"/>
        <v>3.251182846810079</v>
      </c>
      <c r="W26" s="4" t="s">
        <v>911</v>
      </c>
      <c r="X26" s="4">
        <v>74</v>
      </c>
      <c r="Y26" s="4">
        <v>10</v>
      </c>
      <c r="Z26" s="4">
        <v>2639.9</v>
      </c>
      <c r="AA26" s="4">
        <v>2675.2</v>
      </c>
      <c r="AB26" s="4">
        <v>35.299999999999997</v>
      </c>
      <c r="AD26" s="4" t="s">
        <v>912</v>
      </c>
      <c r="AE26" s="4">
        <v>-6.1890000000000001</v>
      </c>
      <c r="AF26" s="5" t="s">
        <v>914</v>
      </c>
      <c r="AG26" s="4" t="s">
        <v>913</v>
      </c>
      <c r="AH26" s="4"/>
    </row>
    <row r="27" spans="1:48" s="7" customFormat="1" hidden="1" x14ac:dyDescent="0.2">
      <c r="A27" s="30" t="s">
        <v>53</v>
      </c>
      <c r="B27" s="31">
        <v>1</v>
      </c>
      <c r="C27" s="4" t="s">
        <v>918</v>
      </c>
      <c r="D27" s="44" t="s">
        <v>18</v>
      </c>
      <c r="E27" s="54" t="s">
        <v>1074</v>
      </c>
      <c r="F27" s="49" t="s">
        <v>893</v>
      </c>
      <c r="G27" s="32" t="s">
        <v>893</v>
      </c>
      <c r="H27" s="46"/>
      <c r="I27" s="54" t="s">
        <v>892</v>
      </c>
      <c r="J27" s="39">
        <f t="shared" si="0"/>
        <v>-31.446999999999999</v>
      </c>
      <c r="K27" s="185">
        <f t="shared" si="3"/>
        <v>0.80600000000000094</v>
      </c>
      <c r="L27" s="157"/>
      <c r="M27" s="6"/>
      <c r="N27" s="6"/>
      <c r="O27" s="6">
        <v>-30.404</v>
      </c>
      <c r="P27" s="59">
        <f t="shared" si="7"/>
        <v>0.80600000000000094</v>
      </c>
      <c r="Q27" s="6"/>
      <c r="R27" s="4">
        <v>2650.1</v>
      </c>
      <c r="S27" s="4">
        <v>1183</v>
      </c>
      <c r="T27" s="4">
        <f t="shared" si="2"/>
        <v>858</v>
      </c>
      <c r="U27" s="35">
        <f t="shared" si="8"/>
        <v>41.363636363636367</v>
      </c>
      <c r="V27" s="36">
        <f t="shared" si="9"/>
        <v>3.2158439028230137</v>
      </c>
      <c r="W27" s="4" t="s">
        <v>915</v>
      </c>
      <c r="X27" s="4">
        <v>75</v>
      </c>
      <c r="Y27" s="4">
        <v>10</v>
      </c>
      <c r="Z27" s="4">
        <v>2638.6</v>
      </c>
      <c r="AA27" s="4">
        <v>2674.4</v>
      </c>
      <c r="AB27" s="4">
        <v>35.700000000000003</v>
      </c>
      <c r="AD27" s="4" t="s">
        <v>916</v>
      </c>
      <c r="AE27" s="4">
        <v>-6.6689999999999996</v>
      </c>
      <c r="AF27" s="5" t="s">
        <v>918</v>
      </c>
      <c r="AG27" s="4" t="s">
        <v>917</v>
      </c>
      <c r="AH27" s="4"/>
    </row>
    <row r="28" spans="1:48" s="7" customFormat="1" hidden="1" x14ac:dyDescent="0.2">
      <c r="A28" s="30" t="s">
        <v>17</v>
      </c>
      <c r="B28" s="31">
        <v>1</v>
      </c>
      <c r="C28" s="4" t="s">
        <v>922</v>
      </c>
      <c r="D28" s="44" t="s">
        <v>18</v>
      </c>
      <c r="E28" s="54" t="s">
        <v>1074</v>
      </c>
      <c r="F28" s="49" t="s">
        <v>893</v>
      </c>
      <c r="G28" s="32" t="s">
        <v>894</v>
      </c>
      <c r="H28" s="46"/>
      <c r="I28" s="54" t="s">
        <v>893</v>
      </c>
      <c r="J28" s="39">
        <f t="shared" si="0"/>
        <v>-31.500999999999998</v>
      </c>
      <c r="K28" s="185">
        <f t="shared" si="3"/>
        <v>0.75200000000000244</v>
      </c>
      <c r="L28" s="157"/>
      <c r="M28" s="6"/>
      <c r="N28" s="6"/>
      <c r="O28" s="6">
        <v>-30.457999999999998</v>
      </c>
      <c r="P28" s="59">
        <f t="shared" si="7"/>
        <v>0.75200000000000244</v>
      </c>
      <c r="Q28" s="6">
        <f>STDEVA(O28:O30)</f>
        <v>0.15135499110810149</v>
      </c>
      <c r="R28" s="4">
        <v>2651.2</v>
      </c>
      <c r="S28" s="4">
        <v>1634</v>
      </c>
      <c r="T28" s="4">
        <f t="shared" si="2"/>
        <v>858</v>
      </c>
      <c r="U28" s="35">
        <f t="shared" si="8"/>
        <v>57.132867132867133</v>
      </c>
      <c r="V28" s="36">
        <f t="shared" si="9"/>
        <v>4.4418334211435369</v>
      </c>
      <c r="W28" s="4" t="s">
        <v>919</v>
      </c>
      <c r="X28" s="4">
        <v>76</v>
      </c>
      <c r="Y28" s="4">
        <v>10</v>
      </c>
      <c r="Z28" s="4">
        <v>2639.5</v>
      </c>
      <c r="AA28" s="4">
        <v>2676.5</v>
      </c>
      <c r="AB28" s="4">
        <v>37</v>
      </c>
      <c r="AD28" s="4" t="s">
        <v>920</v>
      </c>
      <c r="AE28" s="4">
        <v>-7.2089999999999996</v>
      </c>
      <c r="AF28" s="5" t="s">
        <v>922</v>
      </c>
      <c r="AG28" s="4" t="s">
        <v>921</v>
      </c>
      <c r="AH28" s="4"/>
    </row>
    <row r="29" spans="1:48" s="7" customFormat="1" hidden="1" x14ac:dyDescent="0.2">
      <c r="A29" s="30" t="s">
        <v>17</v>
      </c>
      <c r="B29" s="31">
        <v>1</v>
      </c>
      <c r="C29" s="4" t="s">
        <v>926</v>
      </c>
      <c r="D29" s="44" t="s">
        <v>18</v>
      </c>
      <c r="E29" s="54" t="s">
        <v>1074</v>
      </c>
      <c r="F29" s="49" t="s">
        <v>893</v>
      </c>
      <c r="G29" s="32" t="s">
        <v>894</v>
      </c>
      <c r="H29" s="46"/>
      <c r="I29" s="54" t="s">
        <v>894</v>
      </c>
      <c r="J29" s="39">
        <f t="shared" si="0"/>
        <v>-31.800999999999998</v>
      </c>
      <c r="K29" s="185">
        <f t="shared" si="3"/>
        <v>0.45200000000000173</v>
      </c>
      <c r="L29" s="157"/>
      <c r="M29" s="6"/>
      <c r="N29" s="6"/>
      <c r="O29" s="6">
        <v>-30.757999999999999</v>
      </c>
      <c r="P29" s="59">
        <f t="shared" si="7"/>
        <v>0.45200000000000173</v>
      </c>
      <c r="Q29" s="6"/>
      <c r="R29" s="4">
        <v>2651</v>
      </c>
      <c r="S29" s="4">
        <v>1570</v>
      </c>
      <c r="T29" s="4">
        <f t="shared" si="2"/>
        <v>858</v>
      </c>
      <c r="U29" s="35">
        <f t="shared" si="8"/>
        <v>54.8951048951049</v>
      </c>
      <c r="V29" s="36">
        <f t="shared" si="9"/>
        <v>4.2678570815149035</v>
      </c>
      <c r="W29" s="4" t="s">
        <v>923</v>
      </c>
      <c r="X29" s="4">
        <v>77</v>
      </c>
      <c r="Y29" s="4">
        <v>10</v>
      </c>
      <c r="Z29" s="4">
        <v>2639.3</v>
      </c>
      <c r="AA29" s="4">
        <v>2676.2</v>
      </c>
      <c r="AB29" s="4">
        <v>37</v>
      </c>
      <c r="AD29" s="4" t="s">
        <v>924</v>
      </c>
      <c r="AE29" s="4">
        <v>-7.0149999999999997</v>
      </c>
      <c r="AF29" s="5" t="s">
        <v>926</v>
      </c>
      <c r="AG29" s="4" t="s">
        <v>925</v>
      </c>
      <c r="AH29" s="4"/>
    </row>
    <row r="30" spans="1:48" s="7" customFormat="1" hidden="1" x14ac:dyDescent="0.2">
      <c r="A30" s="30" t="s">
        <v>17</v>
      </c>
      <c r="B30" s="31">
        <v>1</v>
      </c>
      <c r="C30" s="4" t="s">
        <v>930</v>
      </c>
      <c r="D30" s="44" t="s">
        <v>18</v>
      </c>
      <c r="E30" s="54" t="s">
        <v>1074</v>
      </c>
      <c r="F30" s="49" t="s">
        <v>893</v>
      </c>
      <c r="G30" s="32" t="s">
        <v>894</v>
      </c>
      <c r="H30" s="46"/>
      <c r="I30" s="54" t="s">
        <v>892</v>
      </c>
      <c r="J30" s="39">
        <f t="shared" si="0"/>
        <v>-31.686</v>
      </c>
      <c r="K30" s="185">
        <f t="shared" si="3"/>
        <v>0.56700000000000017</v>
      </c>
      <c r="L30" s="157"/>
      <c r="M30" s="6"/>
      <c r="N30" s="6"/>
      <c r="O30" s="6">
        <v>-30.643000000000001</v>
      </c>
      <c r="P30" s="59">
        <f t="shared" si="7"/>
        <v>0.56700000000000017</v>
      </c>
      <c r="Q30" s="6"/>
      <c r="R30" s="4">
        <v>2650.5</v>
      </c>
      <c r="S30" s="4">
        <v>1489</v>
      </c>
      <c r="T30" s="4">
        <f t="shared" si="2"/>
        <v>858</v>
      </c>
      <c r="U30" s="35">
        <f t="shared" si="8"/>
        <v>52.06293706293706</v>
      </c>
      <c r="V30" s="36">
        <f t="shared" si="9"/>
        <v>4.0476682766724146</v>
      </c>
      <c r="W30" s="4" t="s">
        <v>927</v>
      </c>
      <c r="X30" s="4">
        <v>78</v>
      </c>
      <c r="Y30" s="4">
        <v>10</v>
      </c>
      <c r="Z30" s="4">
        <v>2639</v>
      </c>
      <c r="AA30" s="4">
        <v>2675.4</v>
      </c>
      <c r="AB30" s="4">
        <v>36.4</v>
      </c>
      <c r="AD30" s="4" t="s">
        <v>928</v>
      </c>
      <c r="AE30" s="4">
        <v>-7.6470000000000002</v>
      </c>
      <c r="AF30" s="5" t="s">
        <v>930</v>
      </c>
      <c r="AG30" s="4" t="s">
        <v>929</v>
      </c>
      <c r="AH30" s="4"/>
    </row>
    <row r="31" spans="1:48" s="7" customFormat="1" hidden="1" x14ac:dyDescent="0.2">
      <c r="A31" s="30" t="s">
        <v>17</v>
      </c>
      <c r="B31" s="31">
        <v>1</v>
      </c>
      <c r="C31" s="4" t="s">
        <v>934</v>
      </c>
      <c r="D31" s="44" t="s">
        <v>18</v>
      </c>
      <c r="E31" s="54" t="s">
        <v>755</v>
      </c>
      <c r="F31" s="49" t="s">
        <v>894</v>
      </c>
      <c r="G31" s="32" t="s">
        <v>893</v>
      </c>
      <c r="H31" s="46"/>
      <c r="I31" s="303" t="s">
        <v>893</v>
      </c>
      <c r="J31" s="39">
        <f t="shared" si="0"/>
        <v>-31.218999999999998</v>
      </c>
      <c r="K31" s="185">
        <f t="shared" si="3"/>
        <v>1.0340000000000025</v>
      </c>
      <c r="L31" s="157">
        <f>STDEVA(J31,J32,J33)</f>
        <v>6.9139954681307278E-2</v>
      </c>
      <c r="M31" s="6"/>
      <c r="N31" s="6"/>
      <c r="O31" s="6">
        <v>-30.175999999999998</v>
      </c>
      <c r="P31" s="59">
        <f t="shared" si="7"/>
        <v>1.0340000000000025</v>
      </c>
      <c r="Q31" s="6">
        <f>STDEVA(O31:O33)</f>
        <v>6.9139954681307278E-2</v>
      </c>
      <c r="R31" s="4">
        <v>2650.5</v>
      </c>
      <c r="S31" s="4">
        <v>1758</v>
      </c>
      <c r="T31" s="4">
        <f t="shared" si="2"/>
        <v>858</v>
      </c>
      <c r="U31" s="35">
        <f t="shared" si="8"/>
        <v>61.468531468531459</v>
      </c>
      <c r="V31" s="36">
        <f t="shared" si="9"/>
        <v>4.7789125791740119</v>
      </c>
      <c r="W31" s="4" t="s">
        <v>931</v>
      </c>
      <c r="X31" s="4">
        <v>79</v>
      </c>
      <c r="Y31" s="4">
        <v>10</v>
      </c>
      <c r="Z31" s="4">
        <v>2638.6</v>
      </c>
      <c r="AA31" s="4">
        <v>2681.9</v>
      </c>
      <c r="AB31" s="4">
        <v>43.3</v>
      </c>
      <c r="AD31" s="4" t="s">
        <v>932</v>
      </c>
      <c r="AE31" s="4">
        <v>-7.4820000000000002</v>
      </c>
      <c r="AF31" s="5" t="s">
        <v>934</v>
      </c>
      <c r="AG31" s="4" t="s">
        <v>933</v>
      </c>
      <c r="AH31" s="4"/>
    </row>
    <row r="32" spans="1:48" s="7" customFormat="1" hidden="1" x14ac:dyDescent="0.2">
      <c r="A32" s="30" t="s">
        <v>17</v>
      </c>
      <c r="B32" s="31">
        <v>1</v>
      </c>
      <c r="C32" s="4" t="s">
        <v>938</v>
      </c>
      <c r="D32" s="44" t="s">
        <v>18</v>
      </c>
      <c r="E32" s="54" t="s">
        <v>755</v>
      </c>
      <c r="F32" s="49" t="s">
        <v>894</v>
      </c>
      <c r="G32" s="32" t="s">
        <v>893</v>
      </c>
      <c r="H32" s="46"/>
      <c r="I32" s="303" t="s">
        <v>894</v>
      </c>
      <c r="J32" s="39">
        <f t="shared" si="0"/>
        <v>-31.094999999999999</v>
      </c>
      <c r="K32" s="185">
        <f t="shared" si="3"/>
        <v>1.1580000000000013</v>
      </c>
      <c r="L32" s="157"/>
      <c r="M32" s="6"/>
      <c r="N32" s="6"/>
      <c r="O32" s="6">
        <v>-30.052</v>
      </c>
      <c r="P32" s="59">
        <f t="shared" si="7"/>
        <v>1.1580000000000013</v>
      </c>
      <c r="Q32" s="6"/>
      <c r="R32" s="4">
        <v>2650.7</v>
      </c>
      <c r="S32" s="4">
        <v>1707</v>
      </c>
      <c r="T32" s="4">
        <f t="shared" si="2"/>
        <v>858</v>
      </c>
      <c r="U32" s="35">
        <f t="shared" si="8"/>
        <v>59.685314685314687</v>
      </c>
      <c r="V32" s="36">
        <f t="shared" si="9"/>
        <v>4.6402751835324461</v>
      </c>
      <c r="W32" s="4" t="s">
        <v>935</v>
      </c>
      <c r="X32" s="4">
        <v>80</v>
      </c>
      <c r="Y32" s="4">
        <v>10</v>
      </c>
      <c r="Z32" s="4">
        <v>2639</v>
      </c>
      <c r="AA32" s="4">
        <v>2682.1</v>
      </c>
      <c r="AB32" s="4">
        <v>43.1</v>
      </c>
      <c r="AD32" s="4" t="s">
        <v>936</v>
      </c>
      <c r="AE32" s="4">
        <v>-7.7220000000000004</v>
      </c>
      <c r="AF32" s="5" t="s">
        <v>938</v>
      </c>
      <c r="AG32" s="4" t="s">
        <v>937</v>
      </c>
      <c r="AH32" s="4"/>
    </row>
    <row r="33" spans="1:46" s="7" customFormat="1" hidden="1" x14ac:dyDescent="0.2">
      <c r="A33" s="30" t="s">
        <v>17</v>
      </c>
      <c r="B33" s="31">
        <v>1</v>
      </c>
      <c r="C33" s="4" t="s">
        <v>942</v>
      </c>
      <c r="D33" s="44" t="s">
        <v>18</v>
      </c>
      <c r="E33" s="54" t="s">
        <v>755</v>
      </c>
      <c r="F33" s="49" t="s">
        <v>894</v>
      </c>
      <c r="G33" s="32" t="s">
        <v>893</v>
      </c>
      <c r="H33" s="46"/>
      <c r="I33" s="303" t="s">
        <v>892</v>
      </c>
      <c r="J33" s="39">
        <f>IF(O33 = "", "", O33-1.043)</f>
        <v>-31.103999999999999</v>
      </c>
      <c r="K33" s="185">
        <f>IF(J33="","",J33-(-32.253))</f>
        <v>1.1490000000000009</v>
      </c>
      <c r="L33" s="157"/>
      <c r="M33" s="6"/>
      <c r="N33" s="6"/>
      <c r="O33" s="6">
        <v>-30.061</v>
      </c>
      <c r="P33" s="59">
        <f>O33-(-31.21)</f>
        <v>1.1490000000000009</v>
      </c>
      <c r="Q33" s="6"/>
      <c r="R33" s="4">
        <v>2650.7</v>
      </c>
      <c r="S33" s="4">
        <v>1689</v>
      </c>
      <c r="T33" s="4">
        <f>IF(B33=1,$AQ$2,IF(B33=2,$AQ$3,IF(B33=3,$AQ$4,IF(B33=4,$AQ$5,IF(B33=5,$AQ$6,IF(B33=6,$AQ$7,IF(B33=7,$AQ$8)))))))</f>
        <v>858</v>
      </c>
      <c r="U33" s="35">
        <f>(S33/T33)*30</f>
        <v>59.055944055944053</v>
      </c>
      <c r="V33" s="36">
        <f>U33*(1/12.0107)*(1/15)*(14.0067/1)</f>
        <v>4.5913443380118926</v>
      </c>
      <c r="W33" s="4" t="s">
        <v>939</v>
      </c>
      <c r="X33" s="4">
        <v>81</v>
      </c>
      <c r="Y33" s="4">
        <v>10</v>
      </c>
      <c r="Z33" s="4">
        <v>2638.8</v>
      </c>
      <c r="AA33" s="4">
        <v>2682.1</v>
      </c>
      <c r="AB33" s="4">
        <v>43.3</v>
      </c>
      <c r="AD33" s="4" t="s">
        <v>940</v>
      </c>
      <c r="AE33" s="4">
        <v>-7.9569999999999999</v>
      </c>
      <c r="AF33" s="5" t="s">
        <v>942</v>
      </c>
      <c r="AG33" s="4" t="s">
        <v>941</v>
      </c>
      <c r="AH33" s="4"/>
    </row>
    <row r="34" spans="1:46" s="7" customFormat="1" hidden="1" x14ac:dyDescent="0.2">
      <c r="A34" s="30"/>
      <c r="B34" s="31"/>
      <c r="K34" s="185"/>
      <c r="L34" s="157"/>
      <c r="M34" s="6"/>
      <c r="N34" s="6"/>
      <c r="O34" s="6"/>
      <c r="P34" s="59"/>
      <c r="Q34" s="6"/>
      <c r="R34" s="4"/>
      <c r="S34" s="4"/>
      <c r="T34" s="4"/>
      <c r="U34" s="35"/>
      <c r="V34" s="36"/>
      <c r="W34" s="4"/>
      <c r="X34" s="4"/>
      <c r="Y34" s="4"/>
      <c r="Z34" s="4"/>
      <c r="AA34" s="4"/>
      <c r="AB34" s="4"/>
      <c r="AD34" s="4"/>
      <c r="AE34" s="4"/>
      <c r="AF34" s="5"/>
      <c r="AG34" s="4"/>
      <c r="AH34" s="4"/>
    </row>
    <row r="35" spans="1:46" hidden="1" x14ac:dyDescent="0.2"/>
    <row r="36" spans="1:46" hidden="1" x14ac:dyDescent="0.2"/>
    <row r="37" spans="1:46" s="7" customFormat="1" hidden="1" x14ac:dyDescent="0.2">
      <c r="A37" s="30" t="s">
        <v>17</v>
      </c>
      <c r="B37" s="31">
        <v>1</v>
      </c>
      <c r="C37" s="4" t="s">
        <v>956</v>
      </c>
      <c r="D37" s="44" t="s">
        <v>18</v>
      </c>
      <c r="E37" s="54" t="s">
        <v>19</v>
      </c>
      <c r="F37" s="49" t="s">
        <v>892</v>
      </c>
      <c r="G37" s="32" t="s">
        <v>894</v>
      </c>
      <c r="H37" s="46"/>
      <c r="I37" s="54" t="s">
        <v>893</v>
      </c>
      <c r="J37" s="39">
        <f t="shared" si="0"/>
        <v>-30.698999999999998</v>
      </c>
      <c r="K37" s="185">
        <f t="shared" si="3"/>
        <v>1.554000000000002</v>
      </c>
      <c r="L37" s="157"/>
      <c r="M37" s="6"/>
      <c r="N37" s="6"/>
      <c r="O37" s="6">
        <v>-29.655999999999999</v>
      </c>
      <c r="P37" s="59">
        <f t="shared" si="7"/>
        <v>1.554000000000002</v>
      </c>
      <c r="Q37" s="6">
        <f>STDEVA(O37:O39)</f>
        <v>0.16357363275703474</v>
      </c>
      <c r="R37" s="4">
        <v>2651.6</v>
      </c>
      <c r="S37" s="4">
        <v>2360</v>
      </c>
      <c r="T37" s="4">
        <f t="shared" si="2"/>
        <v>858</v>
      </c>
      <c r="U37" s="35">
        <f t="shared" si="8"/>
        <v>82.51748251748252</v>
      </c>
      <c r="V37" s="36">
        <f t="shared" si="9"/>
        <v>6.4153775238058417</v>
      </c>
      <c r="W37" s="4" t="s">
        <v>953</v>
      </c>
      <c r="X37" s="4">
        <v>89</v>
      </c>
      <c r="Y37" s="4">
        <v>10</v>
      </c>
      <c r="Z37" s="4">
        <v>2638.4</v>
      </c>
      <c r="AA37" s="4">
        <v>2683.1</v>
      </c>
      <c r="AB37" s="4">
        <v>44.7</v>
      </c>
      <c r="AD37" s="4" t="s">
        <v>954</v>
      </c>
      <c r="AE37" s="4">
        <v>-7.2409999999999997</v>
      </c>
      <c r="AF37" s="5" t="s">
        <v>956</v>
      </c>
      <c r="AG37" s="4" t="s">
        <v>955</v>
      </c>
      <c r="AH37" s="4"/>
    </row>
    <row r="38" spans="1:46" s="7" customFormat="1" hidden="1" x14ac:dyDescent="0.2">
      <c r="A38" s="30" t="s">
        <v>17</v>
      </c>
      <c r="B38" s="31">
        <v>1</v>
      </c>
      <c r="C38" s="4" t="s">
        <v>959</v>
      </c>
      <c r="D38" s="44" t="s">
        <v>18</v>
      </c>
      <c r="E38" s="54" t="s">
        <v>19</v>
      </c>
      <c r="F38" s="49" t="s">
        <v>892</v>
      </c>
      <c r="G38" s="32" t="s">
        <v>894</v>
      </c>
      <c r="H38" s="46"/>
      <c r="I38" s="54" t="s">
        <v>894</v>
      </c>
      <c r="J38" s="39">
        <f t="shared" si="0"/>
        <v>-30.998999999999999</v>
      </c>
      <c r="K38" s="185">
        <f t="shared" si="3"/>
        <v>1.2540000000000013</v>
      </c>
      <c r="L38" s="157"/>
      <c r="M38" s="6"/>
      <c r="N38" s="6"/>
      <c r="O38" s="6">
        <v>-29.956</v>
      </c>
      <c r="P38" s="59">
        <f t="shared" si="7"/>
        <v>1.2540000000000013</v>
      </c>
      <c r="Q38" s="6"/>
      <c r="R38" s="4">
        <v>2651.4</v>
      </c>
      <c r="S38" s="4">
        <v>2351</v>
      </c>
      <c r="T38" s="4">
        <f t="shared" si="2"/>
        <v>858</v>
      </c>
      <c r="U38" s="35">
        <f t="shared" si="8"/>
        <v>82.202797202797214</v>
      </c>
      <c r="V38" s="36">
        <f t="shared" si="9"/>
        <v>6.3909121010455667</v>
      </c>
      <c r="W38" s="4" t="s">
        <v>957</v>
      </c>
      <c r="X38" s="4">
        <v>90</v>
      </c>
      <c r="Y38" s="4">
        <v>10</v>
      </c>
      <c r="Z38" s="4">
        <v>2638.2</v>
      </c>
      <c r="AA38" s="4">
        <v>2682.9</v>
      </c>
      <c r="AB38" s="4">
        <v>44.7</v>
      </c>
      <c r="AD38" s="4" t="s">
        <v>808</v>
      </c>
      <c r="AE38" s="4">
        <v>-7.375</v>
      </c>
      <c r="AF38" s="5" t="s">
        <v>959</v>
      </c>
      <c r="AG38" s="4" t="s">
        <v>958</v>
      </c>
      <c r="AH38" s="4"/>
    </row>
    <row r="39" spans="1:46" s="7" customFormat="1" hidden="1" x14ac:dyDescent="0.2">
      <c r="A39" s="30" t="s">
        <v>17</v>
      </c>
      <c r="B39" s="31">
        <v>1</v>
      </c>
      <c r="C39" s="4" t="s">
        <v>963</v>
      </c>
      <c r="D39" s="44" t="s">
        <v>18</v>
      </c>
      <c r="E39" s="54" t="s">
        <v>19</v>
      </c>
      <c r="F39" s="49" t="s">
        <v>892</v>
      </c>
      <c r="G39" s="32" t="s">
        <v>894</v>
      </c>
      <c r="H39" s="46"/>
      <c r="I39" s="54" t="s">
        <v>892</v>
      </c>
      <c r="J39" s="39">
        <f t="shared" si="0"/>
        <v>-30.736000000000001</v>
      </c>
      <c r="K39" s="185">
        <f t="shared" si="3"/>
        <v>1.5169999999999995</v>
      </c>
      <c r="L39" s="157"/>
      <c r="M39" s="6"/>
      <c r="N39" s="6"/>
      <c r="O39" s="6">
        <v>-29.693000000000001</v>
      </c>
      <c r="P39" s="59">
        <f t="shared" si="7"/>
        <v>1.5169999999999995</v>
      </c>
      <c r="Q39" s="6"/>
      <c r="R39" s="4">
        <v>2651.2</v>
      </c>
      <c r="S39" s="4">
        <v>2326</v>
      </c>
      <c r="T39" s="4">
        <f t="shared" si="2"/>
        <v>858</v>
      </c>
      <c r="U39" s="35">
        <f t="shared" si="8"/>
        <v>81.328671328671334</v>
      </c>
      <c r="V39" s="36">
        <f t="shared" si="9"/>
        <v>6.3229525933781314</v>
      </c>
      <c r="W39" s="4" t="s">
        <v>960</v>
      </c>
      <c r="X39" s="4">
        <v>91</v>
      </c>
      <c r="Y39" s="4">
        <v>10</v>
      </c>
      <c r="Z39" s="4">
        <v>2638</v>
      </c>
      <c r="AA39" s="4">
        <v>2682.5</v>
      </c>
      <c r="AB39" s="4">
        <v>44.5</v>
      </c>
      <c r="AD39" s="4" t="s">
        <v>961</v>
      </c>
      <c r="AE39" s="4">
        <v>-7.4690000000000003</v>
      </c>
      <c r="AF39" s="5" t="s">
        <v>963</v>
      </c>
      <c r="AG39" s="4" t="s">
        <v>962</v>
      </c>
      <c r="AH39" s="4"/>
    </row>
    <row r="40" spans="1:46" s="7" customFormat="1" hidden="1" x14ac:dyDescent="0.2">
      <c r="A40" s="30" t="s">
        <v>17</v>
      </c>
      <c r="B40" s="31">
        <v>1</v>
      </c>
      <c r="C40" s="4" t="s">
        <v>967</v>
      </c>
      <c r="D40" s="44" t="s">
        <v>18</v>
      </c>
      <c r="E40" s="54" t="s">
        <v>19</v>
      </c>
      <c r="F40" s="49" t="s">
        <v>892</v>
      </c>
      <c r="G40" s="32" t="s">
        <v>892</v>
      </c>
      <c r="H40" s="46"/>
      <c r="I40" s="54" t="s">
        <v>893</v>
      </c>
      <c r="J40" s="39">
        <f t="shared" si="0"/>
        <v>-32.005000000000003</v>
      </c>
      <c r="K40" s="185">
        <f t="shared" si="3"/>
        <v>0.24799999999999756</v>
      </c>
      <c r="L40" s="157"/>
      <c r="M40" s="6"/>
      <c r="N40" s="6"/>
      <c r="O40" s="6">
        <v>-30.962</v>
      </c>
      <c r="P40" s="59">
        <f t="shared" si="7"/>
        <v>0.24800000000000111</v>
      </c>
      <c r="Q40" s="6">
        <f>STDEVA(O40:O42)</f>
        <v>0.4828274363924791</v>
      </c>
      <c r="R40" s="4">
        <v>2648.7</v>
      </c>
      <c r="S40" s="4">
        <v>107</v>
      </c>
      <c r="T40" s="4">
        <f t="shared" si="2"/>
        <v>858</v>
      </c>
      <c r="U40" s="35">
        <f t="shared" si="8"/>
        <v>3.7412587412587412</v>
      </c>
      <c r="V40" s="36">
        <f t="shared" si="9"/>
        <v>0.29086669281662081</v>
      </c>
      <c r="W40" s="4" t="s">
        <v>964</v>
      </c>
      <c r="X40" s="4">
        <v>92</v>
      </c>
      <c r="Y40" s="4">
        <v>7</v>
      </c>
      <c r="Z40" s="4">
        <v>2639.9</v>
      </c>
      <c r="AA40" s="4">
        <v>2658.1</v>
      </c>
      <c r="AB40" s="4">
        <v>18.2</v>
      </c>
      <c r="AD40" s="4" t="s">
        <v>965</v>
      </c>
      <c r="AE40" s="4">
        <v>-3.1110000000000002</v>
      </c>
      <c r="AF40" s="5" t="s">
        <v>967</v>
      </c>
      <c r="AG40" s="4" t="s">
        <v>966</v>
      </c>
      <c r="AH40" s="4"/>
    </row>
    <row r="41" spans="1:46" s="7" customFormat="1" hidden="1" x14ac:dyDescent="0.2">
      <c r="A41" s="30" t="s">
        <v>17</v>
      </c>
      <c r="B41" s="31">
        <v>1</v>
      </c>
      <c r="C41" s="4" t="s">
        <v>970</v>
      </c>
      <c r="D41" s="44" t="s">
        <v>18</v>
      </c>
      <c r="E41" s="54" t="s">
        <v>19</v>
      </c>
      <c r="F41" s="49" t="s">
        <v>892</v>
      </c>
      <c r="G41" s="32" t="s">
        <v>892</v>
      </c>
      <c r="H41" s="46"/>
      <c r="I41" s="54" t="s">
        <v>894</v>
      </c>
      <c r="J41" s="39">
        <f t="shared" si="0"/>
        <v>-31.201999999999998</v>
      </c>
      <c r="K41" s="185">
        <f t="shared" si="3"/>
        <v>1.0510000000000019</v>
      </c>
      <c r="L41" s="157"/>
      <c r="M41" s="6"/>
      <c r="N41" s="6"/>
      <c r="O41" s="6">
        <v>-30.158999999999999</v>
      </c>
      <c r="P41" s="59">
        <f t="shared" si="7"/>
        <v>1.0510000000000019</v>
      </c>
      <c r="Q41" s="6"/>
      <c r="R41" s="4">
        <v>2648</v>
      </c>
      <c r="S41" s="4">
        <v>116</v>
      </c>
      <c r="T41" s="4">
        <f t="shared" si="2"/>
        <v>858</v>
      </c>
      <c r="U41" s="35">
        <f t="shared" si="8"/>
        <v>4.0559440559440558</v>
      </c>
      <c r="V41" s="36">
        <f t="shared" si="9"/>
        <v>0.31533211557689733</v>
      </c>
      <c r="W41" s="4" t="s">
        <v>968</v>
      </c>
      <c r="X41" s="4">
        <v>93</v>
      </c>
      <c r="Y41" s="4">
        <v>7</v>
      </c>
      <c r="Z41" s="4">
        <v>2639.3</v>
      </c>
      <c r="AA41" s="4">
        <v>2657.6</v>
      </c>
      <c r="AB41" s="4">
        <v>18.399999999999999</v>
      </c>
      <c r="AD41" s="4" t="s">
        <v>558</v>
      </c>
      <c r="AE41" s="4">
        <v>-6.14</v>
      </c>
      <c r="AF41" s="5" t="s">
        <v>970</v>
      </c>
      <c r="AG41" s="4" t="s">
        <v>969</v>
      </c>
      <c r="AH41" s="4"/>
    </row>
    <row r="42" spans="1:46" s="7" customFormat="1" hidden="1" x14ac:dyDescent="0.2">
      <c r="A42" s="30" t="s">
        <v>17</v>
      </c>
      <c r="B42" s="31">
        <v>1</v>
      </c>
      <c r="C42" s="4" t="s">
        <v>973</v>
      </c>
      <c r="D42" s="44" t="s">
        <v>18</v>
      </c>
      <c r="E42" s="54" t="s">
        <v>19</v>
      </c>
      <c r="F42" s="49" t="s">
        <v>892</v>
      </c>
      <c r="G42" s="32" t="s">
        <v>892</v>
      </c>
      <c r="H42" s="46"/>
      <c r="I42" s="54" t="s">
        <v>892</v>
      </c>
      <c r="J42" s="39">
        <f t="shared" si="0"/>
        <v>-31.138999999999999</v>
      </c>
      <c r="K42" s="185">
        <f t="shared" si="3"/>
        <v>1.1140000000000008</v>
      </c>
      <c r="L42" s="157"/>
      <c r="M42" s="6"/>
      <c r="N42" s="6"/>
      <c r="O42" s="6">
        <v>-30.096</v>
      </c>
      <c r="P42" s="59">
        <f t="shared" si="7"/>
        <v>1.1140000000000008</v>
      </c>
      <c r="Q42" s="6"/>
      <c r="R42" s="4">
        <v>2648</v>
      </c>
      <c r="S42" s="4">
        <v>115</v>
      </c>
      <c r="T42" s="4">
        <f t="shared" si="2"/>
        <v>858</v>
      </c>
      <c r="U42" s="35">
        <f t="shared" si="8"/>
        <v>4.0209790209790217</v>
      </c>
      <c r="V42" s="36">
        <f t="shared" si="9"/>
        <v>0.31261373527020003</v>
      </c>
      <c r="W42" s="4" t="s">
        <v>971</v>
      </c>
      <c r="X42" s="4">
        <v>94</v>
      </c>
      <c r="Y42" s="4">
        <v>7</v>
      </c>
      <c r="Z42" s="4">
        <v>2639.3</v>
      </c>
      <c r="AA42" s="4">
        <v>2657.6</v>
      </c>
      <c r="AB42" s="4">
        <v>18.399999999999999</v>
      </c>
      <c r="AD42" s="4" t="s">
        <v>845</v>
      </c>
      <c r="AE42" s="4">
        <v>-4.5199999999999996</v>
      </c>
      <c r="AF42" s="5" t="s">
        <v>973</v>
      </c>
      <c r="AG42" s="4" t="s">
        <v>972</v>
      </c>
      <c r="AH42" s="4"/>
    </row>
    <row r="43" spans="1:46" s="7" customFormat="1" hidden="1" x14ac:dyDescent="0.2">
      <c r="A43" s="30" t="s">
        <v>742</v>
      </c>
      <c r="B43" s="31">
        <v>5</v>
      </c>
      <c r="C43" s="1" t="s">
        <v>758</v>
      </c>
      <c r="D43" s="33" t="s">
        <v>18</v>
      </c>
      <c r="E43" s="34" t="s">
        <v>755</v>
      </c>
      <c r="F43" s="47">
        <v>2</v>
      </c>
      <c r="G43" s="32" t="s">
        <v>894</v>
      </c>
      <c r="H43" s="46"/>
      <c r="I43" s="304" t="s">
        <v>893</v>
      </c>
      <c r="M43" s="39">
        <f>IF(O43 = "", "", O43-1.043)</f>
        <v>-29.891999999999999</v>
      </c>
      <c r="N43" s="185">
        <f>IF(M43="","",M43-(-32.253))</f>
        <v>2.3610000000000007</v>
      </c>
      <c r="O43" s="12">
        <v>-28.849</v>
      </c>
      <c r="P43" s="59">
        <f t="shared" si="6"/>
        <v>2.3610000000000007</v>
      </c>
      <c r="Q43" s="12">
        <f>STDEVA(O43:O45)</f>
        <v>0.77499053757664305</v>
      </c>
      <c r="R43" s="1">
        <v>2656.2</v>
      </c>
      <c r="S43" s="1">
        <v>127</v>
      </c>
      <c r="T43" s="4">
        <f t="shared" si="2"/>
        <v>658</v>
      </c>
      <c r="U43" s="35">
        <f t="shared" si="4"/>
        <v>5.7902735562310035</v>
      </c>
      <c r="V43" s="36">
        <f t="shared" si="5"/>
        <v>0.45016873632156218</v>
      </c>
      <c r="W43" s="12" t="s">
        <v>756</v>
      </c>
      <c r="X43" s="1">
        <v>6</v>
      </c>
      <c r="Y43" s="1">
        <v>9</v>
      </c>
      <c r="Z43" s="1">
        <v>2646.8</v>
      </c>
      <c r="AA43" s="1">
        <v>2667.3</v>
      </c>
      <c r="AB43" s="1">
        <v>20.5</v>
      </c>
      <c r="AC43" s="1">
        <v>1.2529999999999999</v>
      </c>
      <c r="AD43" s="1" t="s">
        <v>757</v>
      </c>
      <c r="AE43" s="1">
        <v>-9.7309999999999999</v>
      </c>
      <c r="AF43" s="2" t="s">
        <v>758</v>
      </c>
      <c r="AG43" s="1"/>
      <c r="AH43" s="1"/>
      <c r="AI43" s="1">
        <v>1.08603E-2</v>
      </c>
      <c r="AJ43" s="1" t="s">
        <v>592</v>
      </c>
      <c r="AK43" s="2" t="s">
        <v>759</v>
      </c>
      <c r="AL43"/>
      <c r="AM43"/>
      <c r="AN43"/>
      <c r="AO43"/>
      <c r="AP43"/>
      <c r="AQ43"/>
      <c r="AR43"/>
      <c r="AS43"/>
      <c r="AT43"/>
    </row>
    <row r="44" spans="1:46" s="7" customFormat="1" hidden="1" x14ac:dyDescent="0.2">
      <c r="A44" s="30" t="s">
        <v>760</v>
      </c>
      <c r="B44" s="31">
        <v>5</v>
      </c>
      <c r="C44" s="1" t="s">
        <v>763</v>
      </c>
      <c r="D44" s="33" t="s">
        <v>18</v>
      </c>
      <c r="E44" s="34" t="s">
        <v>755</v>
      </c>
      <c r="F44" s="47">
        <v>2</v>
      </c>
      <c r="G44" s="32" t="s">
        <v>894</v>
      </c>
      <c r="H44" s="46"/>
      <c r="I44" s="304" t="s">
        <v>894</v>
      </c>
      <c r="J44" s="39">
        <f>IF(O44 = "", "", O44-1.043)</f>
        <v>-31.431000000000001</v>
      </c>
      <c r="K44" s="185">
        <f>IF(J44="","",J44-(-32.253))</f>
        <v>0.82199999999999918</v>
      </c>
      <c r="L44" s="157">
        <f>STDEVA(J46,J44,J47,J48,J45)</f>
        <v>0.49037320076651991</v>
      </c>
      <c r="O44" s="12">
        <v>-30.388000000000002</v>
      </c>
      <c r="P44" s="59">
        <f t="shared" si="6"/>
        <v>0.82199999999999918</v>
      </c>
      <c r="Q44" s="12"/>
      <c r="R44" s="1">
        <v>2656.2</v>
      </c>
      <c r="S44" s="1">
        <v>163</v>
      </c>
      <c r="T44" s="4">
        <f t="shared" si="2"/>
        <v>658</v>
      </c>
      <c r="U44" s="35">
        <f t="shared" si="4"/>
        <v>7.4316109422492396</v>
      </c>
      <c r="V44" s="36">
        <f t="shared" si="5"/>
        <v>0.57777562220798928</v>
      </c>
      <c r="W44" s="12" t="s">
        <v>761</v>
      </c>
      <c r="X44" s="1">
        <v>7</v>
      </c>
      <c r="Y44" s="1">
        <v>9</v>
      </c>
      <c r="Z44" s="1">
        <v>2647</v>
      </c>
      <c r="AA44" s="1">
        <v>2667.5</v>
      </c>
      <c r="AB44" s="1">
        <v>20.5</v>
      </c>
      <c r="AC44" s="1">
        <v>1.548</v>
      </c>
      <c r="AD44" s="1" t="s">
        <v>762</v>
      </c>
      <c r="AE44" s="1">
        <v>-7.694</v>
      </c>
      <c r="AF44" s="2" t="s">
        <v>763</v>
      </c>
      <c r="AG44" s="1"/>
      <c r="AH44" s="1"/>
      <c r="AI44" s="1">
        <v>1.0857199999999999E-2</v>
      </c>
      <c r="AJ44" s="1" t="s">
        <v>592</v>
      </c>
      <c r="AK44" s="2" t="s">
        <v>764</v>
      </c>
      <c r="AL44"/>
      <c r="AM44"/>
      <c r="AN44"/>
      <c r="AO44"/>
      <c r="AP44"/>
      <c r="AQ44"/>
      <c r="AR44"/>
      <c r="AS44"/>
      <c r="AT44"/>
    </row>
    <row r="45" spans="1:46" s="7" customFormat="1" hidden="1" x14ac:dyDescent="0.2">
      <c r="A45" s="30" t="s">
        <v>760</v>
      </c>
      <c r="B45" s="31">
        <v>5</v>
      </c>
      <c r="C45" s="1" t="s">
        <v>767</v>
      </c>
      <c r="D45" s="33" t="s">
        <v>18</v>
      </c>
      <c r="E45" s="34" t="s">
        <v>755</v>
      </c>
      <c r="F45" s="47">
        <v>2</v>
      </c>
      <c r="G45" s="32" t="s">
        <v>894</v>
      </c>
      <c r="H45" s="46"/>
      <c r="I45" s="304" t="s">
        <v>892</v>
      </c>
      <c r="J45" s="39">
        <f>IF(O45 = "", "", O45-1.043)</f>
        <v>-30.820999999999998</v>
      </c>
      <c r="K45" s="185">
        <f>IF(J45="","",J45-(-32.253))</f>
        <v>1.4320000000000022</v>
      </c>
      <c r="L45" s="157"/>
      <c r="O45" s="12">
        <v>-29.777999999999999</v>
      </c>
      <c r="P45" s="59">
        <f>O45-(-31.21)</f>
        <v>1.4320000000000022</v>
      </c>
      <c r="Q45" s="12"/>
      <c r="R45" s="1">
        <v>2655.3</v>
      </c>
      <c r="S45" s="1">
        <v>176</v>
      </c>
      <c r="T45" s="4">
        <f>IF(B45=1,$AQ$2,IF(B45=2,$AQ$3,IF(B45=3,$AQ$4,IF(B45=4,$AQ$5,IF(B45=5,$AQ$6,IF(B45=6,$AQ$7,IF(B45=7,$AQ$8)))))))</f>
        <v>658</v>
      </c>
      <c r="U45" s="35">
        <f>(S45/T45)*30</f>
        <v>8.0243161094224913</v>
      </c>
      <c r="V45" s="36">
        <f>U45*(1/12.0107)*(1/15)*(14.0067/1)</f>
        <v>0.62385588655586555</v>
      </c>
      <c r="W45" s="12" t="s">
        <v>765</v>
      </c>
      <c r="X45" s="1">
        <v>8</v>
      </c>
      <c r="Y45" s="1">
        <v>9</v>
      </c>
      <c r="Z45" s="1">
        <v>2646.1</v>
      </c>
      <c r="AA45" s="1">
        <v>2666.6</v>
      </c>
      <c r="AB45" s="1">
        <v>20.5</v>
      </c>
      <c r="AC45" s="1">
        <v>1.6479999999999999</v>
      </c>
      <c r="AD45" s="1" t="s">
        <v>766</v>
      </c>
      <c r="AE45" s="1">
        <v>-9.0719999999999992</v>
      </c>
      <c r="AF45" s="2" t="s">
        <v>767</v>
      </c>
      <c r="AG45" s="1"/>
      <c r="AH45" s="1"/>
      <c r="AI45" s="1">
        <v>1.08615E-2</v>
      </c>
      <c r="AJ45" s="1" t="s">
        <v>592</v>
      </c>
      <c r="AK45" s="2" t="s">
        <v>768</v>
      </c>
      <c r="AL45"/>
      <c r="AM45"/>
      <c r="AN45"/>
      <c r="AO45"/>
      <c r="AP45"/>
      <c r="AQ45"/>
      <c r="AR45"/>
      <c r="AS45"/>
      <c r="AT45"/>
    </row>
    <row r="46" spans="1:46" s="7" customFormat="1" ht="16" hidden="1" thickBot="1" x14ac:dyDescent="0.25">
      <c r="A46" s="30"/>
      <c r="B46" s="31"/>
      <c r="C46" s="298" t="s">
        <v>1500</v>
      </c>
      <c r="D46" s="44" t="s">
        <v>18</v>
      </c>
      <c r="E46" s="54" t="s">
        <v>755</v>
      </c>
      <c r="F46" s="49" t="s">
        <v>894</v>
      </c>
      <c r="G46" s="32" t="s">
        <v>894</v>
      </c>
      <c r="H46" s="46"/>
      <c r="I46" s="303" t="s">
        <v>891</v>
      </c>
      <c r="J46" s="299">
        <v>-31.689710000000002</v>
      </c>
      <c r="K46" s="185"/>
      <c r="L46" s="157"/>
      <c r="N46" s="12"/>
      <c r="O46" s="12"/>
      <c r="P46" s="59"/>
      <c r="Q46" s="12"/>
      <c r="R46" s="1"/>
      <c r="S46" s="1"/>
      <c r="T46" s="4"/>
      <c r="U46" s="35"/>
      <c r="V46" s="36"/>
      <c r="W46" s="12"/>
      <c r="X46" s="1"/>
      <c r="Y46" s="1"/>
      <c r="Z46" s="1"/>
      <c r="AA46" s="1"/>
      <c r="AB46" s="1"/>
      <c r="AC46" s="1"/>
      <c r="AD46" s="1"/>
      <c r="AE46" s="1"/>
      <c r="AF46" s="2"/>
      <c r="AG46" s="1"/>
      <c r="AH46" s="1"/>
      <c r="AI46" s="1"/>
      <c r="AJ46" s="1"/>
      <c r="AK46" s="2"/>
      <c r="AL46"/>
      <c r="AM46"/>
      <c r="AN46"/>
      <c r="AO46"/>
      <c r="AP46"/>
      <c r="AQ46"/>
      <c r="AR46"/>
      <c r="AS46"/>
      <c r="AT46"/>
    </row>
    <row r="47" spans="1:46" s="7" customFormat="1" ht="16" hidden="1" thickBot="1" x14ac:dyDescent="0.25">
      <c r="A47" s="30"/>
      <c r="B47" s="31"/>
      <c r="C47" s="300" t="s">
        <v>1501</v>
      </c>
      <c r="D47" s="44" t="s">
        <v>18</v>
      </c>
      <c r="E47" s="54" t="s">
        <v>755</v>
      </c>
      <c r="F47" s="49" t="s">
        <v>894</v>
      </c>
      <c r="G47" s="32" t="s">
        <v>894</v>
      </c>
      <c r="H47" s="274"/>
      <c r="I47" s="305" t="s">
        <v>895</v>
      </c>
      <c r="J47" s="301">
        <v>-31.757670000000001</v>
      </c>
      <c r="K47" s="185"/>
      <c r="L47" s="157"/>
      <c r="N47" s="12"/>
      <c r="O47" s="12"/>
      <c r="P47" s="59"/>
      <c r="Q47" s="12"/>
      <c r="R47" s="1"/>
      <c r="S47" s="1"/>
      <c r="T47" s="4"/>
      <c r="U47" s="35"/>
      <c r="V47" s="36"/>
      <c r="W47" s="12"/>
      <c r="X47" s="1"/>
      <c r="Y47" s="1"/>
      <c r="Z47" s="1"/>
      <c r="AA47" s="1"/>
      <c r="AB47" s="1"/>
      <c r="AC47" s="1"/>
      <c r="AD47" s="1"/>
      <c r="AE47" s="1"/>
      <c r="AF47" s="2"/>
      <c r="AG47" s="1"/>
      <c r="AH47" s="1"/>
      <c r="AI47" s="1"/>
      <c r="AJ47" s="1"/>
      <c r="AK47" s="2"/>
      <c r="AL47"/>
      <c r="AM47"/>
      <c r="AN47"/>
      <c r="AO47"/>
      <c r="AP47"/>
      <c r="AQ47"/>
      <c r="AR47"/>
      <c r="AS47"/>
      <c r="AT47"/>
    </row>
    <row r="48" spans="1:46" s="7" customFormat="1" ht="16" hidden="1" thickBot="1" x14ac:dyDescent="0.25">
      <c r="A48" s="30"/>
      <c r="B48" s="31"/>
      <c r="C48" s="298" t="s">
        <v>1502</v>
      </c>
      <c r="D48" s="44" t="s">
        <v>18</v>
      </c>
      <c r="E48" s="54" t="s">
        <v>755</v>
      </c>
      <c r="F48" s="49" t="s">
        <v>894</v>
      </c>
      <c r="G48" s="32" t="s">
        <v>894</v>
      </c>
      <c r="H48" s="274"/>
      <c r="I48" s="305" t="s">
        <v>896</v>
      </c>
      <c r="J48" s="299">
        <v>-30.703499999999998</v>
      </c>
      <c r="K48" s="185"/>
      <c r="L48" s="157"/>
      <c r="M48" s="12"/>
      <c r="N48" s="12"/>
      <c r="O48" s="12"/>
      <c r="P48" s="59"/>
      <c r="Q48" s="12"/>
      <c r="R48" s="1"/>
      <c r="S48" s="1"/>
      <c r="T48" s="4"/>
      <c r="U48" s="35"/>
      <c r="V48" s="36"/>
      <c r="W48" s="12"/>
      <c r="X48" s="1"/>
      <c r="Y48" s="1"/>
      <c r="Z48" s="1"/>
      <c r="AA48" s="1"/>
      <c r="AB48" s="1"/>
      <c r="AC48" s="1"/>
      <c r="AD48" s="1"/>
      <c r="AE48" s="1"/>
      <c r="AF48" s="2"/>
      <c r="AG48" s="1"/>
      <c r="AH48" s="1"/>
      <c r="AI48" s="1"/>
      <c r="AJ48" s="1"/>
      <c r="AK48" s="2"/>
      <c r="AL48"/>
      <c r="AM48"/>
      <c r="AN48"/>
      <c r="AO48"/>
      <c r="AP48"/>
      <c r="AQ48"/>
      <c r="AR48"/>
      <c r="AS48"/>
      <c r="AT48"/>
    </row>
    <row r="49" spans="1:46" hidden="1" x14ac:dyDescent="0.2"/>
    <row r="50" spans="1:46" s="7" customFormat="1" hidden="1" x14ac:dyDescent="0.2">
      <c r="A50" s="30" t="s">
        <v>17</v>
      </c>
      <c r="B50" s="31">
        <v>1</v>
      </c>
      <c r="C50" s="4" t="s">
        <v>22</v>
      </c>
      <c r="D50" s="44" t="s">
        <v>18</v>
      </c>
      <c r="E50" s="32" t="s">
        <v>19</v>
      </c>
      <c r="F50" s="45">
        <v>3</v>
      </c>
      <c r="G50" s="32" t="s">
        <v>893</v>
      </c>
      <c r="H50" s="46"/>
      <c r="I50" s="32" t="s">
        <v>893</v>
      </c>
      <c r="J50" s="39">
        <f t="shared" si="0"/>
        <v>-30.881</v>
      </c>
      <c r="K50" s="185">
        <f t="shared" si="3"/>
        <v>1.3719999999999999</v>
      </c>
      <c r="L50" s="157"/>
      <c r="M50" s="6"/>
      <c r="N50" s="6"/>
      <c r="O50" s="6">
        <v>-29.838000000000001</v>
      </c>
      <c r="P50" s="59">
        <f t="shared" si="6"/>
        <v>1.3719999999999999</v>
      </c>
      <c r="Q50" s="12">
        <f>STDEVA(O50,O51,O52)</f>
        <v>0.13510366390294529</v>
      </c>
      <c r="R50" s="4">
        <v>2648.9</v>
      </c>
      <c r="S50" s="4">
        <v>914</v>
      </c>
      <c r="T50" s="4">
        <f t="shared" si="2"/>
        <v>858</v>
      </c>
      <c r="U50" s="35">
        <f t="shared" si="4"/>
        <v>31.95804195804196</v>
      </c>
      <c r="V50" s="36">
        <f t="shared" si="5"/>
        <v>2.4845996003214155</v>
      </c>
      <c r="W50" s="6" t="s">
        <v>20</v>
      </c>
      <c r="X50" s="4">
        <v>86</v>
      </c>
      <c r="Y50" s="4">
        <v>9</v>
      </c>
      <c r="Z50" s="4">
        <v>2638</v>
      </c>
      <c r="AA50" s="4">
        <v>2673.1</v>
      </c>
      <c r="AB50" s="4">
        <v>35.1</v>
      </c>
      <c r="AC50" s="4"/>
      <c r="AD50" s="4" t="s">
        <v>21</v>
      </c>
      <c r="AE50" s="4">
        <v>-7.0759999999999996</v>
      </c>
      <c r="AF50" s="5" t="s">
        <v>22</v>
      </c>
      <c r="AG50" s="4"/>
      <c r="AH50" s="4"/>
    </row>
    <row r="51" spans="1:46" s="7" customFormat="1" hidden="1" x14ac:dyDescent="0.2">
      <c r="A51" s="30" t="s">
        <v>17</v>
      </c>
      <c r="B51" s="31">
        <v>1</v>
      </c>
      <c r="C51" s="4" t="s">
        <v>25</v>
      </c>
      <c r="D51" s="44" t="s">
        <v>18</v>
      </c>
      <c r="E51" s="32" t="s">
        <v>19</v>
      </c>
      <c r="F51" s="45">
        <v>3</v>
      </c>
      <c r="G51" s="32" t="s">
        <v>893</v>
      </c>
      <c r="H51" s="46"/>
      <c r="I51" s="32" t="s">
        <v>894</v>
      </c>
      <c r="J51" s="39">
        <f t="shared" si="0"/>
        <v>-30.882999999999999</v>
      </c>
      <c r="K51" s="185">
        <f t="shared" si="3"/>
        <v>1.370000000000001</v>
      </c>
      <c r="L51" s="157"/>
      <c r="M51" s="6"/>
      <c r="N51" s="6"/>
      <c r="O51" s="6">
        <v>-29.84</v>
      </c>
      <c r="P51" s="59">
        <f t="shared" si="6"/>
        <v>1.370000000000001</v>
      </c>
      <c r="Q51" s="6"/>
      <c r="R51" s="4">
        <v>2649.3</v>
      </c>
      <c r="S51" s="4">
        <v>905</v>
      </c>
      <c r="T51" s="4">
        <f t="shared" si="2"/>
        <v>858</v>
      </c>
      <c r="U51" s="35">
        <f t="shared" si="4"/>
        <v>31.643356643356647</v>
      </c>
      <c r="V51" s="36">
        <f t="shared" si="5"/>
        <v>2.4601341775611392</v>
      </c>
      <c r="W51" s="6" t="s">
        <v>23</v>
      </c>
      <c r="X51" s="4">
        <v>87</v>
      </c>
      <c r="Y51" s="4">
        <v>9</v>
      </c>
      <c r="Z51" s="4">
        <v>2638.2</v>
      </c>
      <c r="AA51" s="4">
        <v>2673.5</v>
      </c>
      <c r="AB51" s="4">
        <v>35.299999999999997</v>
      </c>
      <c r="AC51" s="4"/>
      <c r="AD51" s="4" t="s">
        <v>24</v>
      </c>
      <c r="AE51" s="4">
        <v>-6.87</v>
      </c>
      <c r="AF51" s="5" t="s">
        <v>25</v>
      </c>
      <c r="AG51" s="4"/>
      <c r="AH51" s="4"/>
    </row>
    <row r="52" spans="1:46" s="7" customFormat="1" hidden="1" x14ac:dyDescent="0.2">
      <c r="A52" s="30" t="s">
        <v>17</v>
      </c>
      <c r="B52" s="31">
        <v>1</v>
      </c>
      <c r="C52" s="4" t="s">
        <v>27</v>
      </c>
      <c r="D52" s="44" t="s">
        <v>18</v>
      </c>
      <c r="E52" s="32" t="s">
        <v>19</v>
      </c>
      <c r="F52" s="45">
        <v>3</v>
      </c>
      <c r="G52" s="32" t="s">
        <v>893</v>
      </c>
      <c r="H52" s="46"/>
      <c r="I52" s="32" t="s">
        <v>892</v>
      </c>
      <c r="J52" s="39">
        <f>IF(O52 = "", "", O52-1.043)</f>
        <v>-31.116</v>
      </c>
      <c r="K52" s="185">
        <f>IF(J52="","",J52-(-32.253))</f>
        <v>1.1370000000000005</v>
      </c>
      <c r="L52" s="157"/>
      <c r="M52" s="6"/>
      <c r="N52" s="6"/>
      <c r="O52" s="6">
        <v>-30.073</v>
      </c>
      <c r="P52" s="59">
        <f>O52-(-31.21)</f>
        <v>1.1370000000000005</v>
      </c>
      <c r="Q52" s="6"/>
      <c r="R52" s="4">
        <v>2649.5</v>
      </c>
      <c r="S52" s="4">
        <v>941</v>
      </c>
      <c r="T52" s="4">
        <f>IF(B52=1,$AQ$2,IF(B52=2,$AQ$3,IF(B52=3,$AQ$4,IF(B52=4,$AQ$5,IF(B52=5,$AQ$6,IF(B52=6,$AQ$7,IF(B52=7,$AQ$8)))))))</f>
        <v>858</v>
      </c>
      <c r="U52" s="35">
        <f>(S52/T52)*30</f>
        <v>32.9020979020979</v>
      </c>
      <c r="V52" s="36">
        <f>U52*(1/12.0107)*(1/15)*(14.0067/1)</f>
        <v>2.5579958686022448</v>
      </c>
      <c r="W52" s="6" t="s">
        <v>26</v>
      </c>
      <c r="X52" s="4">
        <v>88</v>
      </c>
      <c r="Y52" s="4">
        <v>9</v>
      </c>
      <c r="Z52" s="4">
        <v>2638.6</v>
      </c>
      <c r="AA52" s="4">
        <v>2673.5</v>
      </c>
      <c r="AB52" s="4">
        <v>34.9</v>
      </c>
      <c r="AC52" s="4"/>
      <c r="AD52" s="4" t="s">
        <v>24</v>
      </c>
      <c r="AE52" s="4">
        <v>-7.1059999999999999</v>
      </c>
      <c r="AF52" s="5" t="s">
        <v>27</v>
      </c>
      <c r="AG52" s="4"/>
      <c r="AH52" s="4"/>
      <c r="AJ52" s="7">
        <v>0.13510366390294529</v>
      </c>
    </row>
    <row r="53" spans="1:46" s="7" customFormat="1" hidden="1" x14ac:dyDescent="0.2">
      <c r="A53" s="30"/>
      <c r="B53" s="31"/>
      <c r="C53" s="4"/>
      <c r="D53" s="44"/>
      <c r="E53" s="32"/>
      <c r="F53" s="45"/>
      <c r="G53" s="32"/>
      <c r="H53" s="46"/>
      <c r="I53" s="32"/>
      <c r="J53" s="230"/>
      <c r="K53" s="14"/>
      <c r="L53" s="60"/>
      <c r="M53" s="14"/>
      <c r="N53" s="14"/>
      <c r="O53" s="37"/>
      <c r="P53" s="61"/>
      <c r="Q53" s="6"/>
      <c r="R53" s="4"/>
      <c r="S53" s="4"/>
      <c r="T53" s="4"/>
      <c r="U53" s="35"/>
      <c r="V53" s="36"/>
      <c r="W53" s="6"/>
      <c r="X53" s="4"/>
      <c r="Y53" s="4"/>
      <c r="Z53" s="4"/>
      <c r="AA53" s="4"/>
      <c r="AB53" s="4"/>
      <c r="AC53" s="4"/>
      <c r="AD53" s="4"/>
      <c r="AE53" s="4"/>
      <c r="AF53" s="5"/>
      <c r="AG53" s="4"/>
      <c r="AH53" s="4"/>
    </row>
    <row r="54" spans="1:46" s="7" customFormat="1" hidden="1" x14ac:dyDescent="0.2">
      <c r="A54" s="30"/>
      <c r="B54" s="31"/>
      <c r="C54" s="4"/>
      <c r="D54" s="44"/>
      <c r="E54" s="32"/>
      <c r="F54" s="45"/>
      <c r="G54" s="32"/>
      <c r="H54" s="46"/>
      <c r="I54" s="32"/>
      <c r="J54" s="39"/>
      <c r="K54" s="185"/>
      <c r="L54" s="157"/>
      <c r="M54" s="6"/>
      <c r="N54" s="6"/>
      <c r="O54" s="6"/>
      <c r="P54" s="59"/>
      <c r="Q54" s="6"/>
      <c r="R54" s="4"/>
      <c r="S54" s="4"/>
      <c r="T54" s="4"/>
      <c r="U54" s="35"/>
      <c r="V54" s="36"/>
      <c r="W54" s="6"/>
      <c r="X54" s="4"/>
      <c r="Y54" s="4"/>
      <c r="Z54" s="4"/>
      <c r="AA54" s="4"/>
      <c r="AB54" s="4"/>
      <c r="AC54" s="4"/>
      <c r="AD54" s="4"/>
      <c r="AE54" s="4"/>
      <c r="AF54" s="5"/>
      <c r="AG54" s="4"/>
      <c r="AH54" s="4"/>
    </row>
    <row r="55" spans="1:46" hidden="1" x14ac:dyDescent="0.2"/>
    <row r="56" spans="1:46" s="7" customFormat="1" hidden="1" x14ac:dyDescent="0.2">
      <c r="A56" s="30" t="s">
        <v>760</v>
      </c>
      <c r="B56" s="31">
        <v>5</v>
      </c>
      <c r="C56" s="1" t="s">
        <v>771</v>
      </c>
      <c r="D56" s="33" t="s">
        <v>18</v>
      </c>
      <c r="E56" s="34" t="s">
        <v>381</v>
      </c>
      <c r="F56" s="47">
        <v>5</v>
      </c>
      <c r="G56" s="34" t="s">
        <v>893</v>
      </c>
      <c r="H56" s="46"/>
      <c r="I56" s="34" t="s">
        <v>893</v>
      </c>
      <c r="J56" s="7">
        <v>-31.484999999999999</v>
      </c>
      <c r="L56" s="163">
        <f>STDEVA(J56,J57,J58)</f>
        <v>0.17848624830314866</v>
      </c>
      <c r="M56" s="39">
        <f>IF(O56 = "", "", O56-1.043)</f>
        <v>-29.207999999999998</v>
      </c>
      <c r="N56" s="185">
        <f>IF(M56="","",M56-(-32.253))</f>
        <v>3.0450000000000017</v>
      </c>
      <c r="O56" s="12">
        <v>-28.164999999999999</v>
      </c>
      <c r="P56" s="59">
        <f t="shared" si="6"/>
        <v>3.0450000000000017</v>
      </c>
      <c r="Q56" s="12">
        <f>STDEVA(O56,O57,O58)</f>
        <v>0.95656799723455865</v>
      </c>
      <c r="R56" s="1">
        <v>2655.3</v>
      </c>
      <c r="S56" s="1">
        <v>491</v>
      </c>
      <c r="T56" s="4">
        <f t="shared" si="2"/>
        <v>658</v>
      </c>
      <c r="U56" s="35">
        <f t="shared" si="4"/>
        <v>22.386018237082066</v>
      </c>
      <c r="V56" s="36">
        <f t="shared" si="5"/>
        <v>1.7404161380621024</v>
      </c>
      <c r="W56" s="12" t="s">
        <v>769</v>
      </c>
      <c r="X56" s="1">
        <v>9</v>
      </c>
      <c r="Y56" s="1">
        <v>9</v>
      </c>
      <c r="Z56" s="1">
        <v>2645.7</v>
      </c>
      <c r="AA56" s="1">
        <v>2669.6</v>
      </c>
      <c r="AB56" s="1">
        <v>23.8</v>
      </c>
      <c r="AC56" s="1">
        <v>4.57</v>
      </c>
      <c r="AD56" s="1" t="s">
        <v>770</v>
      </c>
      <c r="AE56" s="1">
        <v>-8.9469999999999992</v>
      </c>
      <c r="AF56" s="2" t="s">
        <v>771</v>
      </c>
      <c r="AG56" s="1" t="s">
        <v>1387</v>
      </c>
      <c r="AH56" s="1"/>
      <c r="AI56" s="1">
        <v>1.08653E-2</v>
      </c>
      <c r="AJ56" s="1" t="s">
        <v>592</v>
      </c>
      <c r="AK56" s="2" t="s">
        <v>772</v>
      </c>
      <c r="AL56"/>
      <c r="AM56"/>
      <c r="AN56"/>
      <c r="AO56"/>
      <c r="AP56"/>
      <c r="AQ56"/>
      <c r="AR56"/>
      <c r="AS56"/>
      <c r="AT56"/>
    </row>
    <row r="57" spans="1:46" s="7" customFormat="1" hidden="1" x14ac:dyDescent="0.2">
      <c r="A57" s="30" t="s">
        <v>760</v>
      </c>
      <c r="B57" s="31">
        <v>5</v>
      </c>
      <c r="C57" s="1" t="s">
        <v>775</v>
      </c>
      <c r="D57" s="33" t="s">
        <v>18</v>
      </c>
      <c r="E57" s="34" t="s">
        <v>381</v>
      </c>
      <c r="F57" s="47">
        <v>5</v>
      </c>
      <c r="G57" s="34" t="s">
        <v>893</v>
      </c>
      <c r="H57" s="46"/>
      <c r="I57" s="34" t="s">
        <v>894</v>
      </c>
      <c r="J57" s="7">
        <v>-31.22625</v>
      </c>
      <c r="L57" s="157"/>
      <c r="M57" s="39">
        <f>IF(O57 = "", "", O57-1.043)</f>
        <v>-30.942</v>
      </c>
      <c r="N57" s="185">
        <f>IF(M57="","",M57-(-32.253))</f>
        <v>1.3109999999999999</v>
      </c>
      <c r="O57" s="12">
        <v>-29.899000000000001</v>
      </c>
      <c r="P57" s="59">
        <f t="shared" si="6"/>
        <v>1.3109999999999999</v>
      </c>
      <c r="Q57" s="12"/>
      <c r="R57" s="1">
        <v>2655.3</v>
      </c>
      <c r="S57" s="1">
        <v>440</v>
      </c>
      <c r="T57" s="4">
        <f t="shared" si="2"/>
        <v>658</v>
      </c>
      <c r="U57" s="35">
        <f t="shared" si="4"/>
        <v>20.060790273556229</v>
      </c>
      <c r="V57" s="36">
        <f t="shared" si="5"/>
        <v>1.5596397163896638</v>
      </c>
      <c r="W57" s="12" t="s">
        <v>773</v>
      </c>
      <c r="X57" s="1">
        <v>10</v>
      </c>
      <c r="Y57" s="1">
        <v>9</v>
      </c>
      <c r="Z57" s="1">
        <v>2645.7</v>
      </c>
      <c r="AA57" s="1">
        <v>2669.1</v>
      </c>
      <c r="AB57" s="1">
        <v>23.4</v>
      </c>
      <c r="AC57" s="1">
        <v>4.13</v>
      </c>
      <c r="AD57" s="1" t="s">
        <v>774</v>
      </c>
      <c r="AE57" s="1">
        <v>-9.6199999999999992</v>
      </c>
      <c r="AF57" s="2" t="s">
        <v>775</v>
      </c>
      <c r="AG57" s="1" t="s">
        <v>1387</v>
      </c>
      <c r="AH57" s="1"/>
      <c r="AI57" s="1">
        <v>1.08459E-2</v>
      </c>
      <c r="AJ57" s="1" t="s">
        <v>592</v>
      </c>
      <c r="AK57" s="2" t="s">
        <v>776</v>
      </c>
      <c r="AL57"/>
      <c r="AM57"/>
      <c r="AN57"/>
      <c r="AO57"/>
      <c r="AP57"/>
      <c r="AQ57"/>
      <c r="AR57"/>
      <c r="AS57"/>
      <c r="AT57"/>
    </row>
    <row r="58" spans="1:46" s="7" customFormat="1" hidden="1" x14ac:dyDescent="0.2">
      <c r="A58" s="30" t="s">
        <v>760</v>
      </c>
      <c r="B58" s="31">
        <v>5</v>
      </c>
      <c r="C58" s="1" t="s">
        <v>779</v>
      </c>
      <c r="D58" s="33" t="s">
        <v>18</v>
      </c>
      <c r="E58" s="34" t="s">
        <v>381</v>
      </c>
      <c r="F58" s="47">
        <v>5</v>
      </c>
      <c r="G58" s="34" t="s">
        <v>893</v>
      </c>
      <c r="H58" s="46"/>
      <c r="I58" s="34" t="s">
        <v>892</v>
      </c>
      <c r="J58" s="7">
        <v>-31.5686</v>
      </c>
      <c r="L58" s="157"/>
      <c r="M58" s="39">
        <f>IF(O58 = "", "", O58-1.043)</f>
        <v>-30.774999999999999</v>
      </c>
      <c r="N58" s="185">
        <f>IF(M58="","",M58-(-32.253))</f>
        <v>1.4780000000000015</v>
      </c>
      <c r="O58" s="12">
        <v>-29.731999999999999</v>
      </c>
      <c r="P58" s="59">
        <f t="shared" si="6"/>
        <v>1.4780000000000015</v>
      </c>
      <c r="Q58" s="12"/>
      <c r="R58" s="1">
        <v>2655.1</v>
      </c>
      <c r="S58" s="1">
        <v>361</v>
      </c>
      <c r="T58" s="4">
        <f t="shared" si="2"/>
        <v>658</v>
      </c>
      <c r="U58" s="35">
        <f t="shared" si="4"/>
        <v>16.458966565349545</v>
      </c>
      <c r="V58" s="36">
        <f t="shared" si="5"/>
        <v>1.2796134945833382</v>
      </c>
      <c r="W58" s="12" t="s">
        <v>777</v>
      </c>
      <c r="X58" s="1">
        <v>11</v>
      </c>
      <c r="Y58" s="1">
        <v>9</v>
      </c>
      <c r="Z58" s="1">
        <v>2645.7</v>
      </c>
      <c r="AA58" s="1">
        <v>2668.1</v>
      </c>
      <c r="AB58" s="1">
        <v>22.4</v>
      </c>
      <c r="AC58" s="1">
        <v>3.3820000000000001</v>
      </c>
      <c r="AD58" s="1" t="s">
        <v>778</v>
      </c>
      <c r="AE58" s="1">
        <v>-12.148</v>
      </c>
      <c r="AF58" s="2" t="s">
        <v>779</v>
      </c>
      <c r="AG58" s="1" t="s">
        <v>1387</v>
      </c>
      <c r="AH58" s="1"/>
      <c r="AI58" s="1">
        <v>1.0847799999999999E-2</v>
      </c>
      <c r="AJ58" s="1" t="s">
        <v>592</v>
      </c>
      <c r="AK58" s="2" t="s">
        <v>780</v>
      </c>
      <c r="AL58"/>
      <c r="AM58"/>
      <c r="AN58"/>
      <c r="AO58"/>
      <c r="AP58"/>
      <c r="AQ58"/>
      <c r="AR58"/>
      <c r="AS58"/>
      <c r="AT58"/>
    </row>
    <row r="59" spans="1:46" s="103" customFormat="1" hidden="1" x14ac:dyDescent="0.2">
      <c r="A59" s="158" t="s">
        <v>1397</v>
      </c>
      <c r="B59" s="108"/>
      <c r="C59" s="159" t="s">
        <v>1400</v>
      </c>
      <c r="D59" s="160" t="s">
        <v>18</v>
      </c>
      <c r="E59" s="100" t="s">
        <v>381</v>
      </c>
      <c r="F59" s="161">
        <v>5</v>
      </c>
      <c r="G59" s="161">
        <v>2</v>
      </c>
      <c r="H59" s="100"/>
      <c r="I59" s="100" t="s">
        <v>893</v>
      </c>
      <c r="J59" s="103">
        <v>-31.25367</v>
      </c>
      <c r="L59" s="163">
        <f>STDEVA(J59,J60,J61,J62,J63,J64)</f>
        <v>0.4914105418350998</v>
      </c>
      <c r="M59" s="39"/>
      <c r="N59" s="107"/>
      <c r="O59" s="162"/>
      <c r="P59" s="186"/>
      <c r="Q59" s="163" t="e">
        <f>STDEVA(O59,O60,O61)</f>
        <v>#DIV/0!</v>
      </c>
      <c r="S59" s="105">
        <v>403</v>
      </c>
      <c r="T59" s="103">
        <v>804</v>
      </c>
      <c r="U59" s="160">
        <f t="shared" ref="U59:U65" si="10">(S59/T59)*30</f>
        <v>15.037313432835822</v>
      </c>
      <c r="V59" s="106"/>
      <c r="W59" s="107"/>
      <c r="AE59" s="108"/>
      <c r="AF59" s="106"/>
      <c r="AG59" s="160" t="s">
        <v>1408</v>
      </c>
    </row>
    <row r="60" spans="1:46" s="103" customFormat="1" hidden="1" x14ac:dyDescent="0.2">
      <c r="A60" s="158" t="s">
        <v>1397</v>
      </c>
      <c r="B60" s="108"/>
      <c r="C60" s="159" t="s">
        <v>1401</v>
      </c>
      <c r="D60" s="160" t="s">
        <v>18</v>
      </c>
      <c r="E60" s="100" t="s">
        <v>381</v>
      </c>
      <c r="F60" s="161">
        <v>5</v>
      </c>
      <c r="G60" s="161">
        <v>2</v>
      </c>
      <c r="H60" s="100"/>
      <c r="I60" s="100" t="s">
        <v>894</v>
      </c>
      <c r="J60" s="103">
        <v>-30.33933</v>
      </c>
      <c r="L60" s="104"/>
      <c r="M60" s="39"/>
      <c r="N60" s="107"/>
      <c r="O60" s="162"/>
      <c r="P60" s="186"/>
      <c r="Q60" s="104"/>
      <c r="S60" s="105">
        <v>313</v>
      </c>
      <c r="T60" s="103">
        <v>804</v>
      </c>
      <c r="U60" s="160">
        <f t="shared" si="10"/>
        <v>11.67910447761194</v>
      </c>
      <c r="V60" s="106"/>
      <c r="W60" s="107"/>
      <c r="AE60" s="108"/>
      <c r="AF60" s="106"/>
      <c r="AG60" s="160" t="s">
        <v>1408</v>
      </c>
    </row>
    <row r="61" spans="1:46" s="103" customFormat="1" hidden="1" x14ac:dyDescent="0.2">
      <c r="A61" s="158" t="s">
        <v>1397</v>
      </c>
      <c r="B61" s="108"/>
      <c r="C61" s="159" t="s">
        <v>1402</v>
      </c>
      <c r="D61" s="160" t="s">
        <v>18</v>
      </c>
      <c r="E61" s="100" t="s">
        <v>381</v>
      </c>
      <c r="F61" s="161">
        <v>5</v>
      </c>
      <c r="G61" s="161">
        <v>2</v>
      </c>
      <c r="H61" s="100"/>
      <c r="I61" s="100" t="s">
        <v>892</v>
      </c>
      <c r="J61" s="103">
        <v>-30.656120000000001</v>
      </c>
      <c r="L61" s="104"/>
      <c r="M61" s="39"/>
      <c r="N61" s="107"/>
      <c r="O61" s="162"/>
      <c r="P61" s="186"/>
      <c r="Q61" s="104"/>
      <c r="S61" s="105">
        <v>301</v>
      </c>
      <c r="T61" s="103">
        <v>804</v>
      </c>
      <c r="U61" s="160">
        <f t="shared" si="10"/>
        <v>11.231343283582088</v>
      </c>
      <c r="V61" s="106"/>
      <c r="W61" s="107"/>
      <c r="AE61" s="108"/>
      <c r="AF61" s="106"/>
      <c r="AG61" s="160" t="s">
        <v>1408</v>
      </c>
    </row>
    <row r="62" spans="1:46" s="7" customFormat="1" hidden="1" x14ac:dyDescent="0.2">
      <c r="A62" s="71" t="s">
        <v>368</v>
      </c>
      <c r="B62" s="31">
        <v>2</v>
      </c>
      <c r="C62" s="4" t="s">
        <v>393</v>
      </c>
      <c r="D62" s="44" t="s">
        <v>18</v>
      </c>
      <c r="E62" s="32" t="s">
        <v>381</v>
      </c>
      <c r="F62" s="45">
        <v>5</v>
      </c>
      <c r="G62" s="32" t="s">
        <v>894</v>
      </c>
      <c r="H62" s="46"/>
      <c r="I62" s="32" t="s">
        <v>893</v>
      </c>
      <c r="J62" s="39">
        <f>IF(O62 = "", "", O62-1.043)</f>
        <v>-30.556999999999999</v>
      </c>
      <c r="K62" s="185">
        <f t="shared" ref="K62:K64" si="11">IF(J62="","",J62-(-32.253))</f>
        <v>1.6960000000000015</v>
      </c>
      <c r="L62" s="157"/>
      <c r="O62" s="6">
        <v>-29.513999999999999</v>
      </c>
      <c r="P62" s="12">
        <f>O62-(-31.21)</f>
        <v>1.6960000000000015</v>
      </c>
      <c r="Q62" s="12">
        <f>STDEVA(O62,O63,O64)</f>
        <v>0.58699432138082297</v>
      </c>
      <c r="R62" s="4">
        <v>2669.8</v>
      </c>
      <c r="S62" s="4">
        <v>55</v>
      </c>
      <c r="T62" s="4">
        <f>IF(B62=1,$AQ$2,IF(B62=2,$AQ$3,IF(B62=3,$AQ$4,IF(B62=4,$AQ$5,IF(B62=5,$AQ$6,IF(B62=6,$AQ$7,IF(B62=7,$AQ$8)))))))</f>
        <v>904</v>
      </c>
      <c r="U62" s="35">
        <f t="shared" si="10"/>
        <v>1.8252212389380531</v>
      </c>
      <c r="V62" s="36">
        <f>U62*(1/12.0107)*(1/15)*(14.0067/1)</f>
        <v>0.14190306047903747</v>
      </c>
      <c r="W62" s="6" t="s">
        <v>391</v>
      </c>
      <c r="X62" s="4">
        <v>139</v>
      </c>
      <c r="Y62" s="4">
        <v>9</v>
      </c>
      <c r="Z62" s="4">
        <v>2662.5</v>
      </c>
      <c r="AA62" s="4">
        <v>2678.5</v>
      </c>
      <c r="AB62" s="4">
        <v>16.100000000000001</v>
      </c>
      <c r="AC62" s="4"/>
      <c r="AD62" s="4" t="s">
        <v>392</v>
      </c>
      <c r="AE62" s="4">
        <v>-12.456</v>
      </c>
      <c r="AF62" s="5" t="s">
        <v>393</v>
      </c>
      <c r="AG62" s="1" t="s">
        <v>1387</v>
      </c>
      <c r="AH62" s="1"/>
    </row>
    <row r="63" spans="1:46" s="7" customFormat="1" hidden="1" x14ac:dyDescent="0.2">
      <c r="A63" s="71" t="s">
        <v>368</v>
      </c>
      <c r="B63" s="31">
        <v>2</v>
      </c>
      <c r="C63" s="4" t="s">
        <v>396</v>
      </c>
      <c r="D63" s="44" t="s">
        <v>18</v>
      </c>
      <c r="E63" s="32" t="s">
        <v>381</v>
      </c>
      <c r="F63" s="45">
        <v>5</v>
      </c>
      <c r="G63" s="32" t="s">
        <v>894</v>
      </c>
      <c r="H63" s="46"/>
      <c r="I63" s="32" t="s">
        <v>894</v>
      </c>
      <c r="J63" s="39">
        <f>IF(O63 = "", "", O63-1.043)</f>
        <v>-31.07</v>
      </c>
      <c r="K63" s="185">
        <f t="shared" si="11"/>
        <v>1.1829999999999998</v>
      </c>
      <c r="L63" s="157"/>
      <c r="O63" s="6">
        <v>-30.027000000000001</v>
      </c>
      <c r="P63" s="12">
        <f>O63-(-31.21)</f>
        <v>1.1829999999999998</v>
      </c>
      <c r="Q63" s="6"/>
      <c r="R63" s="4">
        <v>2669.8</v>
      </c>
      <c r="S63" s="4">
        <v>55</v>
      </c>
      <c r="T63" s="4">
        <f>IF(B63=1,$AQ$2,IF(B63=2,$AQ$3,IF(B63=3,$AQ$4,IF(B63=4,$AQ$5,IF(B63=5,$AQ$6,IF(B63=6,$AQ$7,IF(B63=7,$AQ$8)))))))</f>
        <v>904</v>
      </c>
      <c r="U63" s="35">
        <f t="shared" si="10"/>
        <v>1.8252212389380531</v>
      </c>
      <c r="V63" s="36">
        <f>U63*(1/12.0107)*(1/15)*(14.0067/1)</f>
        <v>0.14190306047903747</v>
      </c>
      <c r="W63" s="6" t="s">
        <v>394</v>
      </c>
      <c r="X63" s="4">
        <v>140</v>
      </c>
      <c r="Y63" s="4">
        <v>9</v>
      </c>
      <c r="Z63" s="4">
        <v>2662.7</v>
      </c>
      <c r="AA63" s="4">
        <v>2678.5</v>
      </c>
      <c r="AB63" s="4">
        <v>15.9</v>
      </c>
      <c r="AC63" s="4"/>
      <c r="AD63" s="4" t="s">
        <v>395</v>
      </c>
      <c r="AE63" s="4">
        <v>-11.103</v>
      </c>
      <c r="AF63" s="5" t="s">
        <v>396</v>
      </c>
      <c r="AG63" s="1" t="s">
        <v>1387</v>
      </c>
      <c r="AH63" s="1"/>
    </row>
    <row r="64" spans="1:46" s="7" customFormat="1" hidden="1" x14ac:dyDescent="0.2">
      <c r="A64" s="71" t="s">
        <v>368</v>
      </c>
      <c r="B64" s="31">
        <v>2</v>
      </c>
      <c r="C64" s="4" t="s">
        <v>399</v>
      </c>
      <c r="D64" s="44" t="s">
        <v>18</v>
      </c>
      <c r="E64" s="32" t="s">
        <v>381</v>
      </c>
      <c r="F64" s="45">
        <v>5</v>
      </c>
      <c r="G64" s="32" t="s">
        <v>894</v>
      </c>
      <c r="H64" s="46"/>
      <c r="I64" s="32" t="s">
        <v>892</v>
      </c>
      <c r="J64" s="39">
        <f>IF(O64 = "", "", O64-1.043)</f>
        <v>-29.899000000000001</v>
      </c>
      <c r="K64" s="185">
        <f t="shared" si="11"/>
        <v>2.3539999999999992</v>
      </c>
      <c r="L64" s="157"/>
      <c r="O64" s="6">
        <v>-28.856000000000002</v>
      </c>
      <c r="P64" s="12">
        <f>O64-(-31.21)</f>
        <v>2.3539999999999992</v>
      </c>
      <c r="Q64" s="6"/>
      <c r="R64" s="4">
        <v>2671.6</v>
      </c>
      <c r="S64" s="4">
        <v>58</v>
      </c>
      <c r="T64" s="4">
        <f>IF(B64=1,$AQ$2,IF(B64=2,$AQ$3,IF(B64=3,$AQ$4,IF(B64=4,$AQ$5,IF(B64=5,$AQ$6,IF(B64=6,$AQ$7,IF(B64=7,$AQ$8)))))))</f>
        <v>904</v>
      </c>
      <c r="U64" s="35">
        <f t="shared" si="10"/>
        <v>1.9247787610619469</v>
      </c>
      <c r="V64" s="36">
        <f>U64*(1/12.0107)*(1/15)*(14.0067/1)</f>
        <v>0.1496432274142577</v>
      </c>
      <c r="W64" s="6" t="s">
        <v>397</v>
      </c>
      <c r="X64" s="4">
        <v>141</v>
      </c>
      <c r="Y64" s="4">
        <v>9</v>
      </c>
      <c r="Z64" s="4">
        <v>2663.7</v>
      </c>
      <c r="AA64" s="4">
        <v>2680.8</v>
      </c>
      <c r="AB64" s="4">
        <v>17.100000000000001</v>
      </c>
      <c r="AC64" s="4"/>
      <c r="AD64" s="4" t="s">
        <v>398</v>
      </c>
      <c r="AE64" s="4">
        <v>7.66</v>
      </c>
      <c r="AF64" s="5" t="s">
        <v>399</v>
      </c>
      <c r="AG64" s="1" t="s">
        <v>1387</v>
      </c>
      <c r="AH64" s="1"/>
    </row>
    <row r="65" spans="1:46" s="103" customFormat="1" hidden="1" x14ac:dyDescent="0.2">
      <c r="A65" s="158" t="s">
        <v>1397</v>
      </c>
      <c r="B65" s="108"/>
      <c r="C65" s="159" t="s">
        <v>1403</v>
      </c>
      <c r="D65" s="160" t="s">
        <v>18</v>
      </c>
      <c r="E65" s="100" t="s">
        <v>67</v>
      </c>
      <c r="F65" s="161">
        <v>6</v>
      </c>
      <c r="G65" s="161">
        <v>1</v>
      </c>
      <c r="H65" s="100"/>
      <c r="I65" s="100" t="s">
        <v>893</v>
      </c>
      <c r="L65" s="104" t="s">
        <v>1455</v>
      </c>
      <c r="M65" s="107">
        <f>O65</f>
        <v>-26.786999999999999</v>
      </c>
      <c r="N65" s="107">
        <f>P65</f>
        <v>5.4660000000000011</v>
      </c>
      <c r="O65" s="162">
        <v>-26.786999999999999</v>
      </c>
      <c r="P65" s="186">
        <f t="shared" ref="P65" si="12">O65-(-32.253)</f>
        <v>5.4660000000000011</v>
      </c>
      <c r="Q65" s="163">
        <f>STDEVA(O65,O66)</f>
        <v>0.24112341238461094</v>
      </c>
      <c r="S65" s="105">
        <v>134</v>
      </c>
      <c r="T65" s="103">
        <v>804</v>
      </c>
      <c r="U65" s="160">
        <f t="shared" si="10"/>
        <v>5</v>
      </c>
      <c r="V65" s="106"/>
      <c r="W65" s="107"/>
      <c r="AE65" s="108"/>
      <c r="AF65" s="106"/>
      <c r="AG65" s="160" t="s">
        <v>1408</v>
      </c>
    </row>
    <row r="66" spans="1:46" s="103" customFormat="1" hidden="1" x14ac:dyDescent="0.2">
      <c r="A66" s="158" t="s">
        <v>1397</v>
      </c>
      <c r="B66" s="108"/>
      <c r="C66" s="159" t="s">
        <v>1404</v>
      </c>
      <c r="D66" s="160" t="s">
        <v>18</v>
      </c>
      <c r="E66" s="100" t="s">
        <v>67</v>
      </c>
      <c r="F66" s="161">
        <v>6</v>
      </c>
      <c r="G66" s="161">
        <v>1</v>
      </c>
      <c r="H66" s="100"/>
      <c r="I66" s="100" t="s">
        <v>894</v>
      </c>
      <c r="L66" s="104" t="s">
        <v>1455</v>
      </c>
      <c r="M66" s="107">
        <f>O66</f>
        <v>-26.446000000000002</v>
      </c>
      <c r="N66" s="107">
        <f>P66</f>
        <v>5.8069999999999986</v>
      </c>
      <c r="O66" s="162">
        <v>-26.446000000000002</v>
      </c>
      <c r="P66" s="186">
        <f>O66-(-32.253)</f>
        <v>5.8069999999999986</v>
      </c>
      <c r="Q66" s="104"/>
      <c r="S66" s="105">
        <v>67</v>
      </c>
      <c r="T66" s="103">
        <v>804</v>
      </c>
      <c r="U66" s="160">
        <f>(S66/T66)*30</f>
        <v>2.5</v>
      </c>
      <c r="V66" s="106"/>
      <c r="W66" s="107"/>
      <c r="AE66" s="108"/>
      <c r="AF66" s="106"/>
      <c r="AG66" s="160" t="s">
        <v>1408</v>
      </c>
    </row>
    <row r="67" spans="1:46" hidden="1" x14ac:dyDescent="0.2">
      <c r="A67" s="71"/>
      <c r="C67" s="159" t="s">
        <v>1456</v>
      </c>
      <c r="D67" s="160" t="s">
        <v>18</v>
      </c>
      <c r="E67" s="100" t="s">
        <v>67</v>
      </c>
      <c r="F67" s="161">
        <v>6</v>
      </c>
      <c r="G67" s="161">
        <v>1</v>
      </c>
      <c r="H67" s="100"/>
      <c r="I67" s="100" t="s">
        <v>896</v>
      </c>
      <c r="J67" s="39"/>
      <c r="K67" s="185"/>
      <c r="L67" s="104" t="s">
        <v>1455</v>
      </c>
      <c r="M67" s="6">
        <v>-29</v>
      </c>
      <c r="N67" s="72"/>
      <c r="S67" s="109"/>
      <c r="U67" s="35"/>
      <c r="AG67" s="4"/>
    </row>
    <row r="68" spans="1:46" hidden="1" x14ac:dyDescent="0.2">
      <c r="A68" s="71"/>
      <c r="G68" s="70"/>
      <c r="H68" s="56"/>
      <c r="I68" s="56"/>
      <c r="J68" s="39" t="str">
        <f>IF(O68 = "", "", O68-1.043)</f>
        <v/>
      </c>
      <c r="K68" s="185" t="str">
        <f t="shared" ref="K68:K71" si="13">IF(J68="","",J68-(-32.253))</f>
        <v/>
      </c>
      <c r="L68" s="157"/>
    </row>
    <row r="69" spans="1:46" s="7" customFormat="1" hidden="1" x14ac:dyDescent="0.2">
      <c r="A69" s="71" t="s">
        <v>66</v>
      </c>
      <c r="B69" s="31">
        <v>2</v>
      </c>
      <c r="C69" s="4" t="s">
        <v>70</v>
      </c>
      <c r="D69" s="44" t="s">
        <v>18</v>
      </c>
      <c r="E69" s="32" t="s">
        <v>67</v>
      </c>
      <c r="F69" s="45">
        <v>6</v>
      </c>
      <c r="G69" s="32" t="s">
        <v>892</v>
      </c>
      <c r="H69" s="46"/>
      <c r="I69" s="32" t="s">
        <v>893</v>
      </c>
      <c r="J69" s="39">
        <f>IF(O69 = "", "", O69-1.043)</f>
        <v>-30.588000000000001</v>
      </c>
      <c r="K69" s="185">
        <f t="shared" si="13"/>
        <v>1.6649999999999991</v>
      </c>
      <c r="L69" s="157"/>
      <c r="M69" s="6"/>
      <c r="N69" s="6"/>
      <c r="O69" s="6">
        <v>-29.545000000000002</v>
      </c>
      <c r="P69" s="59">
        <f>O69-(-31.21)</f>
        <v>1.6649999999999991</v>
      </c>
      <c r="Q69" s="12">
        <f>STDEVA(O69,O70,O71)</f>
        <v>3.9962482405376198E-2</v>
      </c>
      <c r="R69" s="4">
        <v>2649.5</v>
      </c>
      <c r="S69" s="4">
        <v>1522</v>
      </c>
      <c r="T69" s="4">
        <f>IF(B69=1,$AQ$2,IF(B69=2,$AQ$3,IF(B69=3,$AQ$4,IF(B69=4,$AQ$5,IF(B69=5,$AQ$6,IF(B69=6,$AQ$7,IF(B69=7,$AQ$8)))))))</f>
        <v>904</v>
      </c>
      <c r="U69" s="35">
        <f>(S69/T69)*30</f>
        <v>50.508849557522126</v>
      </c>
      <c r="V69" s="36">
        <f>U69*(1/12.0107)*(1/15)*(14.0067/1)</f>
        <v>3.9268446918017275</v>
      </c>
      <c r="W69" s="6" t="s">
        <v>68</v>
      </c>
      <c r="X69" s="4">
        <v>8</v>
      </c>
      <c r="Y69" s="4">
        <v>14</v>
      </c>
      <c r="Z69" s="4">
        <v>2639</v>
      </c>
      <c r="AA69" s="4">
        <v>2686.3</v>
      </c>
      <c r="AB69" s="4">
        <v>47.2</v>
      </c>
      <c r="AC69" s="4"/>
      <c r="AD69" s="4" t="s">
        <v>69</v>
      </c>
      <c r="AE69" s="4">
        <v>-8.0139999999999993</v>
      </c>
      <c r="AF69" s="5" t="s">
        <v>70</v>
      </c>
      <c r="AG69" s="1" t="s">
        <v>1387</v>
      </c>
      <c r="AH69" s="1"/>
    </row>
    <row r="70" spans="1:46" s="7" customFormat="1" hidden="1" x14ac:dyDescent="0.2">
      <c r="A70" s="71" t="s">
        <v>66</v>
      </c>
      <c r="B70" s="31">
        <v>2</v>
      </c>
      <c r="C70" s="4" t="s">
        <v>73</v>
      </c>
      <c r="D70" s="44" t="s">
        <v>18</v>
      </c>
      <c r="E70" s="32" t="s">
        <v>67</v>
      </c>
      <c r="F70" s="45">
        <v>6</v>
      </c>
      <c r="G70" s="32" t="s">
        <v>892</v>
      </c>
      <c r="H70" s="46"/>
      <c r="I70" s="32" t="s">
        <v>894</v>
      </c>
      <c r="J70" s="39">
        <f>IF(O70 = "", "", O70-1.043)</f>
        <v>-30.558999999999997</v>
      </c>
      <c r="K70" s="185">
        <f t="shared" si="13"/>
        <v>1.6940000000000026</v>
      </c>
      <c r="L70" s="157"/>
      <c r="M70" s="6"/>
      <c r="N70" s="6"/>
      <c r="O70" s="6">
        <v>-29.515999999999998</v>
      </c>
      <c r="P70" s="59">
        <f>O70-(-31.21)</f>
        <v>1.6940000000000026</v>
      </c>
      <c r="Q70" s="6"/>
      <c r="R70" s="4">
        <v>2649.3</v>
      </c>
      <c r="S70" s="4">
        <v>1715</v>
      </c>
      <c r="T70" s="4">
        <f>IF(B70=1,$AQ$2,IF(B70=2,$AQ$3,IF(B70=3,$AQ$4,IF(B70=4,$AQ$5,IF(B70=5,$AQ$6,IF(B70=6,$AQ$7,IF(B70=7,$AQ$8)))))))</f>
        <v>904</v>
      </c>
      <c r="U70" s="35">
        <f>(S70/T70)*30</f>
        <v>56.913716814159287</v>
      </c>
      <c r="V70" s="36">
        <f>U70*(1/12.0107)*(1/15)*(14.0067/1)</f>
        <v>4.4247954313008959</v>
      </c>
      <c r="W70" s="6" t="s">
        <v>71</v>
      </c>
      <c r="X70" s="4">
        <v>9</v>
      </c>
      <c r="Y70" s="4">
        <v>17</v>
      </c>
      <c r="Z70" s="4">
        <v>2639</v>
      </c>
      <c r="AA70" s="4">
        <v>2684.6</v>
      </c>
      <c r="AB70" s="4">
        <v>45.6</v>
      </c>
      <c r="AC70" s="4"/>
      <c r="AD70" s="4" t="s">
        <v>72</v>
      </c>
      <c r="AE70" s="4">
        <v>-8.016</v>
      </c>
      <c r="AF70" s="5" t="s">
        <v>73</v>
      </c>
      <c r="AG70" s="1" t="s">
        <v>1387</v>
      </c>
      <c r="AH70" s="1"/>
    </row>
    <row r="71" spans="1:46" s="7" customFormat="1" hidden="1" x14ac:dyDescent="0.2">
      <c r="A71" s="71" t="s">
        <v>66</v>
      </c>
      <c r="B71" s="31">
        <v>2</v>
      </c>
      <c r="C71" s="4" t="s">
        <v>76</v>
      </c>
      <c r="D71" s="44" t="s">
        <v>18</v>
      </c>
      <c r="E71" s="32" t="s">
        <v>67</v>
      </c>
      <c r="F71" s="45">
        <v>6</v>
      </c>
      <c r="G71" s="32" t="s">
        <v>892</v>
      </c>
      <c r="H71" s="46"/>
      <c r="I71" s="32" t="s">
        <v>892</v>
      </c>
      <c r="J71" s="39">
        <f>IF(O71 = "", "", O71-1.043)</f>
        <v>-30.509</v>
      </c>
      <c r="K71" s="185">
        <f t="shared" si="13"/>
        <v>1.7439999999999998</v>
      </c>
      <c r="L71" s="157"/>
      <c r="M71" s="6"/>
      <c r="N71" s="6"/>
      <c r="O71" s="6">
        <v>-29.466000000000001</v>
      </c>
      <c r="P71" s="59">
        <f>O71-(-31.21)</f>
        <v>1.7439999999999998</v>
      </c>
      <c r="Q71" s="6"/>
      <c r="R71" s="4">
        <v>2649.5</v>
      </c>
      <c r="S71" s="4">
        <v>1812</v>
      </c>
      <c r="T71" s="4">
        <f>IF(B71=1,$AQ$2,IF(B71=2,$AQ$3,IF(B71=3,$AQ$4,IF(B71=4,$AQ$5,IF(B71=5,$AQ$6,IF(B71=6,$AQ$7,IF(B71=7,$AQ$8)))))))</f>
        <v>904</v>
      </c>
      <c r="U71" s="35">
        <f>(S71/T71)*30</f>
        <v>60.13274336283186</v>
      </c>
      <c r="V71" s="36">
        <f>U71*(1/12.0107)*(1/15)*(14.0067/1)</f>
        <v>4.6750608288730158</v>
      </c>
      <c r="W71" s="6" t="s">
        <v>74</v>
      </c>
      <c r="X71" s="4">
        <v>10</v>
      </c>
      <c r="Y71" s="4">
        <v>13</v>
      </c>
      <c r="Z71" s="4">
        <v>2639.3</v>
      </c>
      <c r="AA71" s="4">
        <v>2685</v>
      </c>
      <c r="AB71" s="4">
        <v>45.8</v>
      </c>
      <c r="AC71" s="4"/>
      <c r="AD71" s="4" t="s">
        <v>75</v>
      </c>
      <c r="AE71" s="4">
        <v>-8.1389999999999993</v>
      </c>
      <c r="AF71" s="5" t="s">
        <v>76</v>
      </c>
      <c r="AG71" s="1" t="s">
        <v>1387</v>
      </c>
      <c r="AH71" s="1"/>
    </row>
    <row r="72" spans="1:46" s="103" customFormat="1" hidden="1" x14ac:dyDescent="0.2">
      <c r="A72" s="158" t="s">
        <v>1397</v>
      </c>
      <c r="B72" s="108"/>
      <c r="C72" s="159" t="s">
        <v>1405</v>
      </c>
      <c r="D72" s="160" t="s">
        <v>18</v>
      </c>
      <c r="E72" s="100" t="s">
        <v>67</v>
      </c>
      <c r="F72" s="161">
        <v>6</v>
      </c>
      <c r="G72" s="161">
        <v>4</v>
      </c>
      <c r="H72" s="100"/>
      <c r="I72" s="100" t="s">
        <v>893</v>
      </c>
      <c r="J72" s="162">
        <f>O72</f>
        <v>-30.24</v>
      </c>
      <c r="K72" s="162">
        <f>P72</f>
        <v>2.0130000000000017</v>
      </c>
      <c r="L72" s="160"/>
      <c r="O72" s="162">
        <v>-30.24</v>
      </c>
      <c r="P72" s="186">
        <f t="shared" ref="P72:P73" si="14">O72-(-32.253)</f>
        <v>2.0130000000000017</v>
      </c>
      <c r="Q72" s="104"/>
      <c r="S72" s="105">
        <v>7500</v>
      </c>
      <c r="T72" s="103">
        <v>804</v>
      </c>
      <c r="U72" s="160">
        <f>(S72/T72)*30</f>
        <v>279.85074626865674</v>
      </c>
      <c r="V72" s="106"/>
      <c r="W72" s="107"/>
      <c r="AE72" s="108"/>
      <c r="AF72" s="106"/>
      <c r="AG72" s="160" t="s">
        <v>1408</v>
      </c>
    </row>
    <row r="73" spans="1:46" s="103" customFormat="1" hidden="1" x14ac:dyDescent="0.2">
      <c r="A73" s="158" t="s">
        <v>1397</v>
      </c>
      <c r="B73" s="108"/>
      <c r="C73" s="159" t="s">
        <v>1406</v>
      </c>
      <c r="D73" s="160" t="s">
        <v>18</v>
      </c>
      <c r="E73" s="100" t="s">
        <v>67</v>
      </c>
      <c r="F73" s="161">
        <v>6</v>
      </c>
      <c r="G73" s="161">
        <v>4</v>
      </c>
      <c r="H73" s="100"/>
      <c r="I73" s="100" t="s">
        <v>894</v>
      </c>
      <c r="J73" s="162">
        <f>O73</f>
        <v>-30.291</v>
      </c>
      <c r="K73" s="162">
        <f>P73</f>
        <v>1.9619999999999997</v>
      </c>
      <c r="L73" s="160"/>
      <c r="M73" s="103" t="s">
        <v>1484</v>
      </c>
      <c r="O73" s="162">
        <v>-30.291</v>
      </c>
      <c r="P73" s="186">
        <f t="shared" si="14"/>
        <v>1.9619999999999997</v>
      </c>
      <c r="Q73" s="104"/>
      <c r="S73" s="105">
        <v>1549</v>
      </c>
      <c r="T73" s="103">
        <v>804</v>
      </c>
      <c r="U73" s="160">
        <f>(S73/T73)*30</f>
        <v>57.798507462686565</v>
      </c>
      <c r="V73" s="106"/>
      <c r="W73" s="107"/>
      <c r="AE73" s="108"/>
      <c r="AF73" s="106"/>
      <c r="AG73" s="160" t="s">
        <v>1408</v>
      </c>
    </row>
    <row r="74" spans="1:46" hidden="1" x14ac:dyDescent="0.2">
      <c r="A74" s="71"/>
      <c r="C74" s="95"/>
      <c r="D74" s="69"/>
      <c r="G74" s="70"/>
      <c r="H74" s="56"/>
      <c r="I74" s="56"/>
      <c r="J74" s="39" t="str">
        <f>IF(O74 = "", "", O74-1.043)</f>
        <v/>
      </c>
      <c r="K74" s="185" t="str">
        <f>IF(J74="","",J74-(-32.253))</f>
        <v/>
      </c>
      <c r="L74" s="157"/>
      <c r="M74" s="6"/>
      <c r="N74" s="72"/>
      <c r="S74" s="109"/>
      <c r="U74" s="35"/>
      <c r="AG74" s="4"/>
    </row>
    <row r="75" spans="1:46" hidden="1" x14ac:dyDescent="0.2"/>
    <row r="76" spans="1:46" s="103" customFormat="1" hidden="1" x14ac:dyDescent="0.2">
      <c r="A76" s="158" t="s">
        <v>1397</v>
      </c>
      <c r="B76" s="202"/>
      <c r="C76" s="159" t="s">
        <v>1399</v>
      </c>
      <c r="D76" s="160" t="s">
        <v>18</v>
      </c>
      <c r="E76" s="103" t="s">
        <v>1398</v>
      </c>
      <c r="F76" s="228">
        <v>7</v>
      </c>
      <c r="G76" s="106">
        <v>1</v>
      </c>
      <c r="H76" s="165"/>
      <c r="I76" s="165">
        <v>1</v>
      </c>
      <c r="L76" s="104" t="s">
        <v>1457</v>
      </c>
      <c r="M76" s="107">
        <f>O76</f>
        <v>-27.68</v>
      </c>
      <c r="N76" s="107">
        <f>P76</f>
        <v>4.5730000000000004</v>
      </c>
      <c r="O76" s="160">
        <v>-27.68</v>
      </c>
      <c r="P76" s="186">
        <f>O76-(-32.253)</f>
        <v>4.5730000000000004</v>
      </c>
      <c r="Q76" s="163">
        <f>STDEVA(O76,O77)</f>
        <v>0.63498188950551948</v>
      </c>
      <c r="S76" s="105">
        <v>135</v>
      </c>
      <c r="T76" s="103">
        <v>804</v>
      </c>
      <c r="U76" s="160">
        <f t="shared" ref="U76:U77" si="15">(S76/T76)*30</f>
        <v>5.0373134328358216</v>
      </c>
      <c r="V76" s="106"/>
      <c r="W76" s="107"/>
      <c r="AE76" s="108"/>
      <c r="AF76" s="106"/>
      <c r="AG76" s="160" t="s">
        <v>1408</v>
      </c>
    </row>
    <row r="77" spans="1:46" s="103" customFormat="1" hidden="1" x14ac:dyDescent="0.2">
      <c r="A77" s="158" t="s">
        <v>1397</v>
      </c>
      <c r="B77" s="202"/>
      <c r="C77" s="159" t="s">
        <v>1396</v>
      </c>
      <c r="D77" s="160" t="s">
        <v>18</v>
      </c>
      <c r="E77" s="103" t="s">
        <v>1398</v>
      </c>
      <c r="F77" s="161">
        <v>7</v>
      </c>
      <c r="G77" s="161">
        <v>1</v>
      </c>
      <c r="H77" s="100"/>
      <c r="I77" s="100" t="s">
        <v>894</v>
      </c>
      <c r="L77" s="104" t="s">
        <v>1457</v>
      </c>
      <c r="M77" s="101">
        <f>O77</f>
        <v>-26.782</v>
      </c>
      <c r="N77" s="101">
        <f>P77</f>
        <v>5.4710000000000001</v>
      </c>
      <c r="O77" s="101">
        <v>-26.782</v>
      </c>
      <c r="P77" s="186">
        <f>O77-(-32.253)</f>
        <v>5.4710000000000001</v>
      </c>
      <c r="Q77" s="104"/>
      <c r="S77" s="105">
        <v>150</v>
      </c>
      <c r="T77" s="103">
        <v>804</v>
      </c>
      <c r="U77" s="160">
        <f t="shared" si="15"/>
        <v>5.5970149253731343</v>
      </c>
      <c r="V77" s="106"/>
      <c r="W77" s="107"/>
      <c r="AE77" s="108"/>
      <c r="AF77" s="106"/>
      <c r="AG77" s="160" t="s">
        <v>1408</v>
      </c>
    </row>
    <row r="78" spans="1:46" hidden="1" x14ac:dyDescent="0.2">
      <c r="A78" s="71"/>
      <c r="G78" s="70"/>
      <c r="H78" s="56"/>
      <c r="I78" s="56"/>
      <c r="J78" s="39" t="str">
        <f t="shared" ref="J78:J86" si="16">IF(O78 = "", "", O78-1.043)</f>
        <v/>
      </c>
      <c r="K78" s="185" t="str">
        <f t="shared" ref="K78:K86" si="17">IF(J78="","",J78-(-32.253))</f>
        <v/>
      </c>
      <c r="L78" s="157"/>
    </row>
    <row r="79" spans="1:46" s="7" customFormat="1" hidden="1" x14ac:dyDescent="0.2">
      <c r="A79" s="71" t="s">
        <v>760</v>
      </c>
      <c r="B79" s="31">
        <v>5</v>
      </c>
      <c r="C79" s="1" t="s">
        <v>448</v>
      </c>
      <c r="D79" s="33" t="s">
        <v>18</v>
      </c>
      <c r="E79" s="34" t="s">
        <v>447</v>
      </c>
      <c r="F79" s="47">
        <v>9</v>
      </c>
      <c r="G79" s="34" t="s">
        <v>893</v>
      </c>
      <c r="H79" s="46"/>
      <c r="I79" s="34" t="s">
        <v>893</v>
      </c>
      <c r="J79" s="39">
        <f t="shared" si="16"/>
        <v>-30.163</v>
      </c>
      <c r="K79" s="185">
        <f t="shared" si="17"/>
        <v>2.09</v>
      </c>
      <c r="L79" s="163">
        <f>STDEVA(J79,J80,J81,J82,J83,J84)</f>
        <v>0.43050036778923523</v>
      </c>
      <c r="M79" s="12"/>
      <c r="N79" s="12"/>
      <c r="O79" s="12">
        <v>-29.12</v>
      </c>
      <c r="P79" s="59">
        <f t="shared" si="6"/>
        <v>2.09</v>
      </c>
      <c r="Q79" s="12"/>
      <c r="R79" s="1">
        <v>2656</v>
      </c>
      <c r="S79" s="1">
        <v>24</v>
      </c>
      <c r="T79" s="4">
        <f t="shared" ref="T79:T87" si="18">IF(B79=1,$AQ$2,IF(B79=2,$AQ$3,IF(B79=3,$AQ$4,IF(B79=4,$AQ$5,IF(B79=5,$AQ$6,IF(B79=6,$AQ$7,IF(B79=7,$AQ$8)))))))</f>
        <v>658</v>
      </c>
      <c r="U79" s="35">
        <f t="shared" si="4"/>
        <v>1.094224924012158</v>
      </c>
      <c r="V79" s="36">
        <f t="shared" si="5"/>
        <v>8.5071257257618035E-2</v>
      </c>
      <c r="W79" s="12" t="s">
        <v>781</v>
      </c>
      <c r="X79" s="1">
        <v>12</v>
      </c>
      <c r="Y79" s="1">
        <v>9</v>
      </c>
      <c r="Z79" s="1">
        <v>2647.4</v>
      </c>
      <c r="AA79" s="1">
        <v>2662.2</v>
      </c>
      <c r="AB79" s="1">
        <v>14.8</v>
      </c>
      <c r="AC79" s="1">
        <v>0.223</v>
      </c>
      <c r="AD79" s="1" t="s">
        <v>782</v>
      </c>
      <c r="AE79" s="1">
        <v>-11.282</v>
      </c>
      <c r="AF79" s="2" t="s">
        <v>448</v>
      </c>
      <c r="AG79" s="1"/>
      <c r="AH79" s="1"/>
      <c r="AI79" s="1">
        <v>1.0854600000000001E-2</v>
      </c>
      <c r="AJ79" s="1" t="s">
        <v>592</v>
      </c>
      <c r="AK79" s="2" t="s">
        <v>783</v>
      </c>
      <c r="AL79"/>
      <c r="AM79"/>
      <c r="AN79"/>
      <c r="AO79"/>
      <c r="AP79"/>
      <c r="AQ79"/>
      <c r="AR79"/>
      <c r="AS79"/>
      <c r="AT79"/>
    </row>
    <row r="80" spans="1:46" s="7" customFormat="1" hidden="1" x14ac:dyDescent="0.2">
      <c r="A80" s="71" t="s">
        <v>446</v>
      </c>
      <c r="B80" s="31">
        <v>3</v>
      </c>
      <c r="C80" s="4" t="s">
        <v>451</v>
      </c>
      <c r="D80" s="44" t="s">
        <v>18</v>
      </c>
      <c r="E80" s="32" t="s">
        <v>447</v>
      </c>
      <c r="F80" s="45">
        <v>9</v>
      </c>
      <c r="G80" s="32" t="s">
        <v>893</v>
      </c>
      <c r="H80" s="46"/>
      <c r="I80" s="32" t="s">
        <v>894</v>
      </c>
      <c r="J80" s="39">
        <f t="shared" si="16"/>
        <v>-31.087</v>
      </c>
      <c r="K80" s="185">
        <f t="shared" si="17"/>
        <v>1.1660000000000004</v>
      </c>
      <c r="L80" s="157"/>
      <c r="M80" s="6"/>
      <c r="N80" s="6"/>
      <c r="O80" s="6">
        <v>-30.044</v>
      </c>
      <c r="P80" s="59">
        <f t="shared" si="6"/>
        <v>1.1660000000000004</v>
      </c>
      <c r="Q80" s="6">
        <f>STDEVA(O79,O80,O81,O82)</f>
        <v>0.46286166039829529</v>
      </c>
      <c r="R80" s="4">
        <v>2662.7</v>
      </c>
      <c r="S80" s="4">
        <v>55</v>
      </c>
      <c r="T80" s="4">
        <f t="shared" si="18"/>
        <v>823</v>
      </c>
      <c r="U80" s="35">
        <f t="shared" si="4"/>
        <v>2.0048602673147022</v>
      </c>
      <c r="V80" s="36">
        <f t="shared" si="5"/>
        <v>0.15586921831476291</v>
      </c>
      <c r="W80" s="6" t="s">
        <v>449</v>
      </c>
      <c r="X80" s="4">
        <v>7</v>
      </c>
      <c r="Y80" s="4">
        <v>9</v>
      </c>
      <c r="Z80" s="4">
        <v>2652.6</v>
      </c>
      <c r="AA80" s="4">
        <v>2670.8</v>
      </c>
      <c r="AB80" s="4">
        <v>18.2</v>
      </c>
      <c r="AC80" s="4"/>
      <c r="AD80" s="4" t="s">
        <v>450</v>
      </c>
      <c r="AE80" s="4">
        <v>-16.571000000000002</v>
      </c>
      <c r="AF80" s="5" t="s">
        <v>451</v>
      </c>
      <c r="AG80" s="4" t="s">
        <v>1389</v>
      </c>
      <c r="AH80" s="4" t="s">
        <v>1391</v>
      </c>
    </row>
    <row r="81" spans="1:48" s="7" customFormat="1" hidden="1" x14ac:dyDescent="0.2">
      <c r="A81" s="71" t="s">
        <v>452</v>
      </c>
      <c r="B81" s="31">
        <v>3</v>
      </c>
      <c r="C81" s="4" t="s">
        <v>455</v>
      </c>
      <c r="D81" s="44" t="s">
        <v>18</v>
      </c>
      <c r="E81" s="32" t="s">
        <v>447</v>
      </c>
      <c r="F81" s="45">
        <v>9</v>
      </c>
      <c r="G81" s="32" t="s">
        <v>893</v>
      </c>
      <c r="H81" s="46"/>
      <c r="I81" s="32" t="s">
        <v>892</v>
      </c>
      <c r="J81" s="39">
        <f t="shared" si="16"/>
        <v>-30.404</v>
      </c>
      <c r="K81" s="185">
        <f t="shared" si="17"/>
        <v>1.8490000000000002</v>
      </c>
      <c r="L81" s="157"/>
      <c r="M81" s="6"/>
      <c r="N81" s="6"/>
      <c r="O81" s="6">
        <v>-29.361000000000001</v>
      </c>
      <c r="P81" s="59">
        <f t="shared" si="6"/>
        <v>1.8490000000000002</v>
      </c>
      <c r="Q81" s="6"/>
      <c r="R81" s="4">
        <v>2662.7</v>
      </c>
      <c r="S81" s="4">
        <v>58</v>
      </c>
      <c r="T81" s="4">
        <f t="shared" si="18"/>
        <v>823</v>
      </c>
      <c r="U81" s="35">
        <f t="shared" si="4"/>
        <v>2.1142162818955041</v>
      </c>
      <c r="V81" s="36">
        <f t="shared" si="5"/>
        <v>0.16437117567738632</v>
      </c>
      <c r="W81" s="6" t="s">
        <v>453</v>
      </c>
      <c r="X81" s="4">
        <v>8</v>
      </c>
      <c r="Y81" s="4">
        <v>9</v>
      </c>
      <c r="Z81" s="4">
        <v>2652.4</v>
      </c>
      <c r="AA81" s="4">
        <v>2670.4</v>
      </c>
      <c r="AB81" s="4">
        <v>18</v>
      </c>
      <c r="AC81" s="4"/>
      <c r="AD81" s="4" t="s">
        <v>454</v>
      </c>
      <c r="AE81" s="4">
        <v>-19.863</v>
      </c>
      <c r="AF81" s="5" t="s">
        <v>455</v>
      </c>
      <c r="AG81" s="4" t="s">
        <v>1389</v>
      </c>
      <c r="AH81" s="4" t="s">
        <v>1391</v>
      </c>
    </row>
    <row r="82" spans="1:48" s="7" customFormat="1" hidden="1" x14ac:dyDescent="0.2">
      <c r="A82" s="71" t="s">
        <v>760</v>
      </c>
      <c r="B82" s="31">
        <v>5</v>
      </c>
      <c r="C82" s="1" t="s">
        <v>455</v>
      </c>
      <c r="D82" s="33" t="s">
        <v>18</v>
      </c>
      <c r="E82" s="34" t="s">
        <v>447</v>
      </c>
      <c r="F82" s="47">
        <v>9</v>
      </c>
      <c r="G82" s="34" t="s">
        <v>893</v>
      </c>
      <c r="H82" s="46"/>
      <c r="I82" s="34" t="s">
        <v>892</v>
      </c>
      <c r="J82" s="39">
        <f>IF(O82 = "", "", O82-1.043)</f>
        <v>-30.056999999999999</v>
      </c>
      <c r="K82" s="185">
        <f>IF(J82="","",J82-(-32.253))</f>
        <v>2.1960000000000015</v>
      </c>
      <c r="M82" s="12"/>
      <c r="N82" s="12"/>
      <c r="O82" s="12">
        <v>-29.013999999999999</v>
      </c>
      <c r="P82" s="59">
        <f>O82-(-31.21)</f>
        <v>2.1960000000000015</v>
      </c>
      <c r="Q82" s="12"/>
      <c r="R82" s="1">
        <v>2655.3</v>
      </c>
      <c r="S82" s="1">
        <v>58</v>
      </c>
      <c r="T82" s="4">
        <f>IF(B82=1,$AQ$2,IF(B82=2,$AQ$3,IF(B82=3,$AQ$4,IF(B82=4,$AQ$5,IF(B82=5,$AQ$6,IF(B82=6,$AQ$7,IF(B82=7,$AQ$8)))))))</f>
        <v>658</v>
      </c>
      <c r="U82" s="35">
        <f>(S82/T82)*30</f>
        <v>2.6443768996960486</v>
      </c>
      <c r="V82" s="36">
        <f>U82*(1/12.0107)*(1/15)*(14.0067/1)</f>
        <v>0.20558887170591025</v>
      </c>
      <c r="W82" s="12" t="s">
        <v>784</v>
      </c>
      <c r="X82" s="1">
        <v>14</v>
      </c>
      <c r="Y82" s="1">
        <v>9</v>
      </c>
      <c r="Z82" s="1">
        <v>2646.4</v>
      </c>
      <c r="AA82" s="1">
        <v>2663.7</v>
      </c>
      <c r="AB82" s="1">
        <v>17.3</v>
      </c>
      <c r="AC82" s="1">
        <v>0.53</v>
      </c>
      <c r="AD82" s="1" t="s">
        <v>785</v>
      </c>
      <c r="AE82" s="1">
        <v>-10.074</v>
      </c>
      <c r="AF82" s="2" t="s">
        <v>455</v>
      </c>
      <c r="AG82" s="1"/>
      <c r="AH82" s="1"/>
      <c r="AI82" s="1">
        <v>1.0855800000000001E-2</v>
      </c>
      <c r="AJ82" s="1" t="s">
        <v>592</v>
      </c>
      <c r="AK82" s="2" t="s">
        <v>786</v>
      </c>
      <c r="AL82"/>
      <c r="AM82"/>
      <c r="AN82"/>
      <c r="AO82"/>
      <c r="AP82"/>
      <c r="AQ82"/>
      <c r="AR82"/>
      <c r="AS82"/>
      <c r="AT82"/>
    </row>
    <row r="83" spans="1:48" s="7" customFormat="1" hidden="1" x14ac:dyDescent="0.2">
      <c r="A83" s="71"/>
      <c r="B83" s="31"/>
      <c r="C83" s="4" t="s">
        <v>1503</v>
      </c>
      <c r="D83" s="33" t="s">
        <v>18</v>
      </c>
      <c r="E83" s="34" t="s">
        <v>447</v>
      </c>
      <c r="F83" s="47">
        <v>9</v>
      </c>
      <c r="G83" s="34" t="s">
        <v>893</v>
      </c>
      <c r="H83" s="46"/>
      <c r="I83" s="32" t="s">
        <v>891</v>
      </c>
      <c r="J83" s="39">
        <v>-31.023</v>
      </c>
      <c r="K83" s="185"/>
      <c r="L83" s="157"/>
      <c r="M83" s="6"/>
      <c r="N83" s="6"/>
      <c r="O83" s="6"/>
      <c r="P83" s="59"/>
      <c r="Q83" s="6"/>
      <c r="R83" s="4"/>
      <c r="S83" s="4"/>
      <c r="T83" s="4"/>
      <c r="U83" s="35"/>
      <c r="V83" s="36"/>
      <c r="W83" s="6"/>
      <c r="X83" s="4"/>
      <c r="Y83" s="4"/>
      <c r="Z83" s="4"/>
      <c r="AA83" s="4"/>
      <c r="AB83" s="4"/>
      <c r="AC83" s="4"/>
      <c r="AD83" s="4"/>
      <c r="AE83" s="4"/>
      <c r="AF83" s="5"/>
      <c r="AG83" s="4"/>
      <c r="AH83" s="4"/>
    </row>
    <row r="84" spans="1:48" s="7" customFormat="1" hidden="1" x14ac:dyDescent="0.2">
      <c r="A84" s="71"/>
      <c r="B84" s="31"/>
      <c r="C84" s="4" t="s">
        <v>1504</v>
      </c>
      <c r="D84" s="33" t="s">
        <v>18</v>
      </c>
      <c r="E84" s="34" t="s">
        <v>447</v>
      </c>
      <c r="F84" s="47">
        <v>9</v>
      </c>
      <c r="G84" s="34" t="s">
        <v>893</v>
      </c>
      <c r="H84" s="46"/>
      <c r="I84" s="32" t="s">
        <v>895</v>
      </c>
      <c r="J84" s="39">
        <v>-30.523</v>
      </c>
      <c r="K84" s="185"/>
      <c r="L84" s="157"/>
      <c r="M84" s="6"/>
      <c r="N84" s="6"/>
      <c r="O84" s="6"/>
      <c r="P84" s="59"/>
      <c r="Q84" s="6"/>
      <c r="R84" s="4"/>
      <c r="S84" s="4"/>
      <c r="T84" s="4"/>
      <c r="U84" s="35"/>
      <c r="V84" s="36"/>
      <c r="W84" s="6"/>
      <c r="X84" s="4"/>
      <c r="Y84" s="4"/>
      <c r="Z84" s="4"/>
      <c r="AA84" s="4"/>
      <c r="AB84" s="4"/>
      <c r="AC84" s="4"/>
      <c r="AD84" s="4"/>
      <c r="AE84" s="4"/>
      <c r="AF84" s="5"/>
      <c r="AG84" s="4"/>
      <c r="AH84" s="4"/>
    </row>
    <row r="85" spans="1:48" s="7" customFormat="1" hidden="1" x14ac:dyDescent="0.2">
      <c r="A85" s="71" t="s">
        <v>452</v>
      </c>
      <c r="B85" s="31">
        <v>3</v>
      </c>
      <c r="C85" s="4" t="s">
        <v>458</v>
      </c>
      <c r="D85" s="44" t="s">
        <v>18</v>
      </c>
      <c r="E85" s="32" t="s">
        <v>447</v>
      </c>
      <c r="F85" s="45">
        <v>9</v>
      </c>
      <c r="G85" s="32" t="s">
        <v>894</v>
      </c>
      <c r="H85" s="46"/>
      <c r="I85" s="32" t="s">
        <v>893</v>
      </c>
      <c r="J85" s="39">
        <f t="shared" si="16"/>
        <v>-31.302</v>
      </c>
      <c r="K85" s="185">
        <f t="shared" si="17"/>
        <v>0.95100000000000051</v>
      </c>
      <c r="L85" s="163">
        <f>STDEVA(J85,J86,J88,J89)</f>
        <v>0.48301992712516439</v>
      </c>
      <c r="M85" s="6"/>
      <c r="N85" s="6"/>
      <c r="O85" s="6">
        <v>-30.259</v>
      </c>
      <c r="P85" s="59">
        <f t="shared" si="6"/>
        <v>0.95100000000000051</v>
      </c>
      <c r="Q85" s="6">
        <f>STDEVA(J85:J89)</f>
        <v>0.48301992712516439</v>
      </c>
      <c r="R85" s="4">
        <v>2664.8</v>
      </c>
      <c r="S85" s="4">
        <v>2210</v>
      </c>
      <c r="T85" s="4">
        <f t="shared" si="18"/>
        <v>823</v>
      </c>
      <c r="U85" s="35">
        <f t="shared" si="4"/>
        <v>80.558930741190764</v>
      </c>
      <c r="V85" s="36">
        <f t="shared" si="5"/>
        <v>6.2631085904659276</v>
      </c>
      <c r="W85" s="6" t="s">
        <v>456</v>
      </c>
      <c r="X85" s="4">
        <v>9</v>
      </c>
      <c r="Y85" s="4">
        <v>9</v>
      </c>
      <c r="Z85" s="4">
        <v>2651.6</v>
      </c>
      <c r="AA85" s="4">
        <v>2684.8</v>
      </c>
      <c r="AB85" s="4">
        <v>33.200000000000003</v>
      </c>
      <c r="AC85" s="4"/>
      <c r="AD85" s="4" t="s">
        <v>457</v>
      </c>
      <c r="AE85" s="4">
        <v>-13.048</v>
      </c>
      <c r="AF85" s="5" t="s">
        <v>458</v>
      </c>
      <c r="AG85" s="4"/>
      <c r="AH85" s="4"/>
    </row>
    <row r="86" spans="1:48" s="7" customFormat="1" hidden="1" x14ac:dyDescent="0.2">
      <c r="A86" s="71" t="s">
        <v>452</v>
      </c>
      <c r="B86" s="31">
        <v>3</v>
      </c>
      <c r="C86" s="4" t="s">
        <v>460</v>
      </c>
      <c r="D86" s="44" t="s">
        <v>18</v>
      </c>
      <c r="E86" s="32" t="s">
        <v>447</v>
      </c>
      <c r="F86" s="45">
        <v>9</v>
      </c>
      <c r="G86" s="32" t="s">
        <v>894</v>
      </c>
      <c r="H86" s="46"/>
      <c r="I86" s="32" t="s">
        <v>894</v>
      </c>
      <c r="J86" s="39">
        <f t="shared" si="16"/>
        <v>-31.768000000000001</v>
      </c>
      <c r="K86" s="185">
        <f t="shared" si="17"/>
        <v>0.48499999999999943</v>
      </c>
      <c r="L86" s="157"/>
      <c r="M86" s="6"/>
      <c r="N86" s="6"/>
      <c r="O86" s="6">
        <v>-30.725000000000001</v>
      </c>
      <c r="P86" s="59">
        <f t="shared" si="6"/>
        <v>0.48499999999999943</v>
      </c>
      <c r="Q86" s="6"/>
      <c r="R86" s="4">
        <v>2664.8</v>
      </c>
      <c r="S86" s="4">
        <v>2158</v>
      </c>
      <c r="T86" s="4">
        <f t="shared" si="18"/>
        <v>823</v>
      </c>
      <c r="U86" s="35">
        <f t="shared" si="4"/>
        <v>78.663426488456864</v>
      </c>
      <c r="V86" s="36">
        <f t="shared" si="5"/>
        <v>6.1157413295137886</v>
      </c>
      <c r="W86" s="6" t="s">
        <v>459</v>
      </c>
      <c r="X86" s="4">
        <v>10</v>
      </c>
      <c r="Y86" s="4">
        <v>9</v>
      </c>
      <c r="Z86" s="4">
        <v>2651.6</v>
      </c>
      <c r="AA86" s="4">
        <v>2680.4</v>
      </c>
      <c r="AB86" s="4">
        <v>28.8</v>
      </c>
      <c r="AC86" s="4"/>
      <c r="AD86" s="4" t="s">
        <v>131</v>
      </c>
      <c r="AE86" s="4">
        <v>-13.749000000000001</v>
      </c>
      <c r="AF86" s="5" t="s">
        <v>460</v>
      </c>
      <c r="AG86" s="4"/>
      <c r="AH86" s="4"/>
      <c r="AU86" s="11"/>
      <c r="AV86" s="11"/>
    </row>
    <row r="87" spans="1:48" s="7" customFormat="1" hidden="1" x14ac:dyDescent="0.2">
      <c r="A87" s="71" t="s">
        <v>452</v>
      </c>
      <c r="B87" s="31">
        <v>3</v>
      </c>
      <c r="C87" s="4" t="s">
        <v>463</v>
      </c>
      <c r="D87" s="44" t="s">
        <v>18</v>
      </c>
      <c r="E87" s="32" t="s">
        <v>447</v>
      </c>
      <c r="F87" s="45">
        <v>9</v>
      </c>
      <c r="G87" s="32" t="s">
        <v>894</v>
      </c>
      <c r="H87" s="46"/>
      <c r="I87" s="32" t="s">
        <v>892</v>
      </c>
      <c r="L87" s="157"/>
      <c r="M87" s="39">
        <f>IF(O87 = "", "", O87-1.043)</f>
        <v>-32.140999999999998</v>
      </c>
      <c r="N87" s="185">
        <f>IF(M87="","",M87-(-32.253))</f>
        <v>0.11200000000000188</v>
      </c>
      <c r="O87" s="6">
        <v>-31.097999999999999</v>
      </c>
      <c r="P87" s="59">
        <f t="shared" si="6"/>
        <v>0.11200000000000188</v>
      </c>
      <c r="Q87" s="6"/>
      <c r="R87" s="4">
        <v>2665.8</v>
      </c>
      <c r="S87" s="4">
        <v>2493</v>
      </c>
      <c r="T87" s="4">
        <f t="shared" si="18"/>
        <v>823</v>
      </c>
      <c r="U87" s="35">
        <f t="shared" si="4"/>
        <v>90.874848116646419</v>
      </c>
      <c r="V87" s="36">
        <f t="shared" si="5"/>
        <v>7.0651265683400721</v>
      </c>
      <c r="W87" s="6" t="s">
        <v>461</v>
      </c>
      <c r="X87" s="4">
        <v>11</v>
      </c>
      <c r="Y87" s="4">
        <v>9</v>
      </c>
      <c r="Z87" s="4">
        <v>2652</v>
      </c>
      <c r="AA87" s="4">
        <v>2675</v>
      </c>
      <c r="AB87" s="4">
        <v>23</v>
      </c>
      <c r="AC87" s="4"/>
      <c r="AD87" s="4" t="s">
        <v>462</v>
      </c>
      <c r="AE87" s="4">
        <v>-13.257999999999999</v>
      </c>
      <c r="AF87" s="5" t="s">
        <v>463</v>
      </c>
      <c r="AG87" s="4"/>
      <c r="AH87" s="4"/>
    </row>
    <row r="88" spans="1:48" s="103" customFormat="1" hidden="1" x14ac:dyDescent="0.2">
      <c r="A88" s="158" t="s">
        <v>1397</v>
      </c>
      <c r="B88" s="164">
        <v>3</v>
      </c>
      <c r="C88" s="160" t="s">
        <v>1407</v>
      </c>
      <c r="D88" s="97" t="s">
        <v>18</v>
      </c>
      <c r="E88" s="98" t="s">
        <v>447</v>
      </c>
      <c r="F88" s="99">
        <v>9</v>
      </c>
      <c r="G88" s="98" t="s">
        <v>894</v>
      </c>
      <c r="H88" s="106"/>
      <c r="I88" s="98" t="s">
        <v>891</v>
      </c>
      <c r="J88" s="162">
        <v>-30.792000000000002</v>
      </c>
      <c r="L88" s="162"/>
      <c r="M88" s="162"/>
      <c r="N88" s="162"/>
      <c r="P88" s="102">
        <f>J88-(-32.253)</f>
        <v>1.4609999999999985</v>
      </c>
      <c r="Q88" s="162"/>
      <c r="R88" s="160"/>
      <c r="S88" s="160">
        <v>6700</v>
      </c>
      <c r="T88" s="160">
        <v>1046</v>
      </c>
      <c r="U88" s="160">
        <f t="shared" ref="U88" si="19">(S88/T88)*30</f>
        <v>192.1606118546845</v>
      </c>
      <c r="V88" s="165">
        <f t="shared" ref="V88" si="20">U88*(1/12.0107)*(1/15)*(14.0067/1)</f>
        <v>14.93965681747669</v>
      </c>
      <c r="W88" s="162"/>
      <c r="X88" s="160"/>
      <c r="Y88" s="160"/>
      <c r="Z88" s="160"/>
      <c r="AA88" s="160"/>
      <c r="AB88" s="160"/>
      <c r="AC88" s="160"/>
      <c r="AD88" s="160"/>
      <c r="AE88" s="160"/>
      <c r="AF88" s="165"/>
      <c r="AG88" s="160" t="s">
        <v>1408</v>
      </c>
      <c r="AH88" s="160"/>
    </row>
    <row r="89" spans="1:48" s="103" customFormat="1" hidden="1" x14ac:dyDescent="0.2">
      <c r="A89" s="158" t="s">
        <v>1434</v>
      </c>
      <c r="B89" s="164"/>
      <c r="C89" s="160" t="s">
        <v>1433</v>
      </c>
      <c r="D89" s="97" t="s">
        <v>18</v>
      </c>
      <c r="E89" s="98" t="s">
        <v>447</v>
      </c>
      <c r="F89" s="99">
        <v>9</v>
      </c>
      <c r="G89" s="98" t="s">
        <v>894</v>
      </c>
      <c r="H89" s="106"/>
      <c r="I89" s="98" t="s">
        <v>895</v>
      </c>
      <c r="J89" s="162">
        <v>-31.832999999999998</v>
      </c>
      <c r="K89" s="162">
        <f>P89</f>
        <v>0.42000000000000171</v>
      </c>
      <c r="L89" s="162"/>
      <c r="M89" s="162"/>
      <c r="N89" s="162"/>
      <c r="P89" s="102">
        <f>J89-(-32.253)</f>
        <v>0.42000000000000171</v>
      </c>
      <c r="Q89" s="162"/>
      <c r="R89" s="160"/>
      <c r="S89" s="160"/>
      <c r="T89" s="160"/>
      <c r="U89" s="160"/>
      <c r="V89" s="165"/>
      <c r="W89" s="162"/>
      <c r="X89" s="160"/>
      <c r="Y89" s="160"/>
      <c r="Z89" s="160"/>
      <c r="AA89" s="160"/>
      <c r="AB89" s="160"/>
      <c r="AC89" s="160"/>
      <c r="AD89" s="160"/>
      <c r="AE89" s="160"/>
      <c r="AF89" s="165"/>
      <c r="AG89" s="160"/>
      <c r="AH89" s="160"/>
    </row>
    <row r="90" spans="1:48" s="7" customFormat="1" hidden="1" x14ac:dyDescent="0.2">
      <c r="A90" s="71" t="s">
        <v>452</v>
      </c>
      <c r="B90" s="31">
        <v>3</v>
      </c>
      <c r="C90" s="4" t="s">
        <v>465</v>
      </c>
      <c r="D90" s="44" t="s">
        <v>18</v>
      </c>
      <c r="E90" s="32" t="s">
        <v>447</v>
      </c>
      <c r="F90" s="45">
        <v>9</v>
      </c>
      <c r="G90" s="32" t="s">
        <v>892</v>
      </c>
      <c r="H90" s="46"/>
      <c r="I90" s="32" t="s">
        <v>894</v>
      </c>
      <c r="J90" s="39">
        <f t="shared" ref="J90:J95" si="21">IF(O90 = "", "", O90-1.043)</f>
        <v>-29.617000000000001</v>
      </c>
      <c r="K90" s="185">
        <f t="shared" ref="K90:K99" si="22">IF(J90="","",J90-(-32.253))</f>
        <v>2.6359999999999992</v>
      </c>
      <c r="L90" s="157"/>
      <c r="M90" s="180"/>
      <c r="N90" s="180"/>
      <c r="O90" s="6">
        <v>-28.574000000000002</v>
      </c>
      <c r="P90" s="59">
        <f>O90-(-31.21)</f>
        <v>2.6359999999999992</v>
      </c>
      <c r="Q90" s="6">
        <f>STDEVA(O90:O91)</f>
        <v>1.6970562748477785E-2</v>
      </c>
      <c r="R90" s="4">
        <v>2662.5</v>
      </c>
      <c r="S90" s="4">
        <v>585</v>
      </c>
      <c r="T90" s="4">
        <f>IF(B90=1,$AQ$2,IF(B90=2,$AQ$3,IF(B90=3,$AQ$4,IF(B90=4,$AQ$5,IF(B90=5,$AQ$6,IF(B90=6,$AQ$7,IF(B90=7,$AQ$8)))))))</f>
        <v>823</v>
      </c>
      <c r="U90" s="35">
        <f t="shared" si="4"/>
        <v>21.324422843256379</v>
      </c>
      <c r="V90" s="36">
        <f t="shared" si="5"/>
        <v>1.657881685711569</v>
      </c>
      <c r="W90" s="6" t="s">
        <v>464</v>
      </c>
      <c r="X90" s="4">
        <v>13</v>
      </c>
      <c r="Y90" s="4">
        <v>9</v>
      </c>
      <c r="Z90" s="4">
        <v>2652.2</v>
      </c>
      <c r="AA90" s="4">
        <v>2684.6</v>
      </c>
      <c r="AB90" s="4">
        <v>32.4</v>
      </c>
      <c r="AC90" s="4"/>
      <c r="AD90" s="4" t="s">
        <v>236</v>
      </c>
      <c r="AE90" s="4">
        <v>-4.9409999999999998</v>
      </c>
      <c r="AF90" s="5" t="s">
        <v>465</v>
      </c>
      <c r="AG90" s="4"/>
      <c r="AH90" s="4"/>
    </row>
    <row r="91" spans="1:48" s="7" customFormat="1" hidden="1" x14ac:dyDescent="0.2">
      <c r="A91" s="71" t="s">
        <v>452</v>
      </c>
      <c r="B91" s="31">
        <v>3</v>
      </c>
      <c r="C91" s="4" t="s">
        <v>468</v>
      </c>
      <c r="D91" s="44" t="s">
        <v>18</v>
      </c>
      <c r="E91" s="32" t="s">
        <v>447</v>
      </c>
      <c r="F91" s="45">
        <v>9</v>
      </c>
      <c r="G91" s="32" t="s">
        <v>892</v>
      </c>
      <c r="H91" s="46"/>
      <c r="I91" s="32" t="s">
        <v>892</v>
      </c>
      <c r="J91" s="39">
        <f t="shared" si="21"/>
        <v>-29.593</v>
      </c>
      <c r="K91" s="185">
        <f t="shared" si="22"/>
        <v>2.66</v>
      </c>
      <c r="L91" s="157"/>
      <c r="M91" s="180"/>
      <c r="N91" s="180"/>
      <c r="O91" s="6">
        <v>-28.55</v>
      </c>
      <c r="P91" s="59">
        <f>O91-(-31.21)</f>
        <v>2.66</v>
      </c>
      <c r="Q91" s="6"/>
      <c r="R91" s="4">
        <v>2662.5</v>
      </c>
      <c r="S91" s="4">
        <v>670</v>
      </c>
      <c r="T91" s="4">
        <f>IF(B91=1,$AQ$2,IF(B91=2,$AQ$3,IF(B91=3,$AQ$4,IF(B91=4,$AQ$5,IF(B91=5,$AQ$6,IF(B91=6,$AQ$7,IF(B91=7,$AQ$8)))))))</f>
        <v>823</v>
      </c>
      <c r="U91" s="35">
        <f t="shared" si="4"/>
        <v>24.422843256379103</v>
      </c>
      <c r="V91" s="36">
        <f t="shared" si="5"/>
        <v>1.8987704776525665</v>
      </c>
      <c r="W91" s="6" t="s">
        <v>466</v>
      </c>
      <c r="X91" s="4">
        <v>14</v>
      </c>
      <c r="Y91" s="4">
        <v>9</v>
      </c>
      <c r="Z91" s="4">
        <v>2652</v>
      </c>
      <c r="AA91" s="4">
        <v>2685</v>
      </c>
      <c r="AB91" s="4">
        <v>33</v>
      </c>
      <c r="AC91" s="4"/>
      <c r="AD91" s="4" t="s">
        <v>467</v>
      </c>
      <c r="AE91" s="4">
        <v>-6.0519999999999996</v>
      </c>
      <c r="AF91" s="5" t="s">
        <v>468</v>
      </c>
      <c r="AG91" s="4"/>
      <c r="AH91" s="4"/>
    </row>
    <row r="92" spans="1:48" s="7" customFormat="1" hidden="1" x14ac:dyDescent="0.2">
      <c r="A92" s="71"/>
      <c r="B92" s="31"/>
      <c r="C92" s="4"/>
      <c r="D92" s="44"/>
      <c r="E92" s="32"/>
      <c r="F92" s="45"/>
      <c r="G92" s="32"/>
      <c r="H92" s="46"/>
      <c r="I92" s="32"/>
      <c r="J92" s="39" t="str">
        <f t="shared" si="21"/>
        <v/>
      </c>
      <c r="K92" s="185" t="str">
        <f t="shared" si="22"/>
        <v/>
      </c>
      <c r="L92" s="157"/>
      <c r="M92" s="6"/>
      <c r="N92" s="6"/>
      <c r="O92" s="6"/>
      <c r="P92" s="59"/>
      <c r="Q92" s="6"/>
      <c r="R92" s="4"/>
      <c r="S92" s="4"/>
      <c r="T92" s="4"/>
      <c r="U92" s="35"/>
      <c r="V92" s="36"/>
      <c r="W92" s="6"/>
      <c r="X92" s="4"/>
      <c r="Y92" s="4"/>
      <c r="Z92" s="4"/>
      <c r="AA92" s="4"/>
      <c r="AB92" s="4"/>
      <c r="AC92" s="4"/>
      <c r="AD92" s="4"/>
      <c r="AE92" s="4"/>
      <c r="AF92" s="5"/>
      <c r="AG92" s="4"/>
      <c r="AH92" s="4"/>
    </row>
    <row r="93" spans="1:48" s="7" customFormat="1" hidden="1" x14ac:dyDescent="0.2">
      <c r="A93" s="71" t="s">
        <v>452</v>
      </c>
      <c r="B93" s="31">
        <v>3</v>
      </c>
      <c r="C93" s="4" t="s">
        <v>471</v>
      </c>
      <c r="D93" s="44" t="s">
        <v>18</v>
      </c>
      <c r="E93" s="32" t="s">
        <v>447</v>
      </c>
      <c r="F93" s="45">
        <v>9</v>
      </c>
      <c r="G93" s="32" t="s">
        <v>891</v>
      </c>
      <c r="H93" s="46"/>
      <c r="I93" s="32" t="s">
        <v>893</v>
      </c>
      <c r="J93" s="39">
        <f t="shared" si="21"/>
        <v>-29.684999999999999</v>
      </c>
      <c r="K93" s="185">
        <f t="shared" si="22"/>
        <v>2.5680000000000014</v>
      </c>
      <c r="L93" s="157"/>
      <c r="M93" s="6"/>
      <c r="N93" s="6"/>
      <c r="O93" s="6">
        <v>-28.641999999999999</v>
      </c>
      <c r="P93" s="59">
        <f t="shared" si="6"/>
        <v>2.5680000000000014</v>
      </c>
      <c r="Q93" s="6">
        <f>STDEVA(O93:O95)</f>
        <v>0.17658708899577019</v>
      </c>
      <c r="R93" s="4">
        <v>2662.7</v>
      </c>
      <c r="S93" s="4">
        <v>921</v>
      </c>
      <c r="T93" s="4">
        <f>IF(B93=1,$AQ$2,IF(B93=2,$AQ$3,IF(B93=3,$AQ$4,IF(B93=4,$AQ$5,IF(B93=5,$AQ$6,IF(B93=6,$AQ$7,IF(B93=7,$AQ$8)))))))</f>
        <v>823</v>
      </c>
      <c r="U93" s="35">
        <f t="shared" si="4"/>
        <v>33.5722964763062</v>
      </c>
      <c r="V93" s="36">
        <f t="shared" si="5"/>
        <v>2.6101009103253934</v>
      </c>
      <c r="W93" s="6" t="s">
        <v>469</v>
      </c>
      <c r="X93" s="4">
        <v>15</v>
      </c>
      <c r="Y93" s="4">
        <v>9</v>
      </c>
      <c r="Z93" s="4">
        <v>2651.6</v>
      </c>
      <c r="AA93" s="4">
        <v>2686.1</v>
      </c>
      <c r="AB93" s="4">
        <v>34.5</v>
      </c>
      <c r="AC93" s="4"/>
      <c r="AD93" s="4" t="s">
        <v>470</v>
      </c>
      <c r="AE93" s="4">
        <v>-6.9889999999999999</v>
      </c>
      <c r="AF93" s="5" t="s">
        <v>471</v>
      </c>
      <c r="AG93" s="4"/>
      <c r="AH93" s="4"/>
    </row>
    <row r="94" spans="1:48" s="7" customFormat="1" hidden="1" x14ac:dyDescent="0.2">
      <c r="A94" s="71" t="s">
        <v>452</v>
      </c>
      <c r="B94" s="31">
        <v>3</v>
      </c>
      <c r="C94" s="4" t="s">
        <v>474</v>
      </c>
      <c r="D94" s="44" t="s">
        <v>18</v>
      </c>
      <c r="E94" s="32" t="s">
        <v>447</v>
      </c>
      <c r="F94" s="45">
        <v>9</v>
      </c>
      <c r="G94" s="32" t="s">
        <v>891</v>
      </c>
      <c r="H94" s="46"/>
      <c r="I94" s="32" t="s">
        <v>894</v>
      </c>
      <c r="J94" s="39">
        <f t="shared" si="21"/>
        <v>-29.945</v>
      </c>
      <c r="K94" s="185">
        <f t="shared" si="22"/>
        <v>2.3079999999999998</v>
      </c>
      <c r="L94" s="157"/>
      <c r="M94" s="6"/>
      <c r="N94" s="6"/>
      <c r="O94" s="6">
        <v>-28.902000000000001</v>
      </c>
      <c r="P94" s="59">
        <f t="shared" si="6"/>
        <v>2.3079999999999998</v>
      </c>
      <c r="Q94" s="6"/>
      <c r="R94" s="4">
        <v>2662.9</v>
      </c>
      <c r="S94" s="4">
        <v>977</v>
      </c>
      <c r="T94" s="4">
        <f>IF(B94=1,$AQ$2,IF(B94=2,$AQ$3,IF(B94=3,$AQ$4,IF(B94=4,$AQ$5,IF(B94=5,$AQ$6,IF(B94=6,$AQ$7,IF(B94=7,$AQ$8)))))))</f>
        <v>823</v>
      </c>
      <c r="U94" s="35">
        <f t="shared" si="4"/>
        <v>35.613608748481163</v>
      </c>
      <c r="V94" s="36">
        <f t="shared" si="5"/>
        <v>2.7688041144276969</v>
      </c>
      <c r="W94" s="6" t="s">
        <v>472</v>
      </c>
      <c r="X94" s="4">
        <v>16</v>
      </c>
      <c r="Y94" s="4">
        <v>9</v>
      </c>
      <c r="Z94" s="4">
        <v>2651.8</v>
      </c>
      <c r="AA94" s="4">
        <v>2686.3</v>
      </c>
      <c r="AB94" s="4">
        <v>34.5</v>
      </c>
      <c r="AC94" s="4"/>
      <c r="AD94" s="4" t="s">
        <v>473</v>
      </c>
      <c r="AE94" s="4">
        <v>-7.8170000000000002</v>
      </c>
      <c r="AF94" s="5" t="s">
        <v>474</v>
      </c>
      <c r="AG94" s="4"/>
      <c r="AH94" s="4"/>
    </row>
    <row r="95" spans="1:48" s="7" customFormat="1" hidden="1" x14ac:dyDescent="0.2">
      <c r="A95" s="71" t="s">
        <v>452</v>
      </c>
      <c r="B95" s="31">
        <v>3</v>
      </c>
      <c r="C95" s="4" t="s">
        <v>477</v>
      </c>
      <c r="D95" s="44" t="s">
        <v>18</v>
      </c>
      <c r="E95" s="32" t="s">
        <v>447</v>
      </c>
      <c r="F95" s="45">
        <v>9</v>
      </c>
      <c r="G95" s="32" t="s">
        <v>891</v>
      </c>
      <c r="H95" s="46"/>
      <c r="I95" s="32" t="s">
        <v>892</v>
      </c>
      <c r="J95" s="39">
        <f t="shared" si="21"/>
        <v>-29.608000000000001</v>
      </c>
      <c r="K95" s="185">
        <f t="shared" si="22"/>
        <v>2.6449999999999996</v>
      </c>
      <c r="L95" s="157"/>
      <c r="M95" s="6"/>
      <c r="N95" s="6"/>
      <c r="O95" s="6">
        <v>-28.565000000000001</v>
      </c>
      <c r="P95" s="59">
        <f t="shared" si="6"/>
        <v>2.6449999999999996</v>
      </c>
      <c r="Q95" s="6"/>
      <c r="R95" s="4">
        <v>2662.7</v>
      </c>
      <c r="S95" s="4">
        <v>1129</v>
      </c>
      <c r="T95" s="4">
        <f>IF(B95=1,$AQ$2,IF(B95=2,$AQ$3,IF(B95=3,$AQ$4,IF(B95=4,$AQ$5,IF(B95=5,$AQ$6,IF(B95=6,$AQ$7,IF(B95=7,$AQ$8)))))))</f>
        <v>823</v>
      </c>
      <c r="U95" s="35">
        <f t="shared" si="4"/>
        <v>41.154313487241794</v>
      </c>
      <c r="V95" s="36">
        <f t="shared" si="5"/>
        <v>3.1995699541339513</v>
      </c>
      <c r="W95" s="6" t="s">
        <v>475</v>
      </c>
      <c r="X95" s="4">
        <v>17</v>
      </c>
      <c r="Y95" s="4">
        <v>9</v>
      </c>
      <c r="Z95" s="4">
        <v>2651.4</v>
      </c>
      <c r="AA95" s="4">
        <v>2686.3</v>
      </c>
      <c r="AB95" s="4">
        <v>34.9</v>
      </c>
      <c r="AC95" s="4"/>
      <c r="AD95" s="4" t="s">
        <v>476</v>
      </c>
      <c r="AE95" s="4">
        <v>-8.9320000000000004</v>
      </c>
      <c r="AF95" s="5" t="s">
        <v>477</v>
      </c>
      <c r="AG95" s="4"/>
      <c r="AH95" s="4"/>
    </row>
    <row r="96" spans="1:48" s="7" customFormat="1" hidden="1" x14ac:dyDescent="0.2">
      <c r="A96" s="71" t="s">
        <v>452</v>
      </c>
      <c r="B96" s="31"/>
      <c r="C96" s="4" t="s">
        <v>1435</v>
      </c>
      <c r="D96" s="44" t="s">
        <v>18</v>
      </c>
      <c r="E96" s="32" t="s">
        <v>557</v>
      </c>
      <c r="F96" s="45">
        <v>10</v>
      </c>
      <c r="G96" s="32" t="s">
        <v>893</v>
      </c>
      <c r="H96" s="46"/>
      <c r="I96" s="32" t="s">
        <v>893</v>
      </c>
      <c r="M96" s="39">
        <f>IF(O96 = "", "", O96-1.043)</f>
        <v>-31.923999999999999</v>
      </c>
      <c r="N96" s="185">
        <f>IF(M96="","",M96-(-32.253))</f>
        <v>0.32900000000000063</v>
      </c>
      <c r="O96" s="6">
        <v>-30.881</v>
      </c>
      <c r="P96" s="59">
        <f>O96-(-31.21)</f>
        <v>0.32900000000000063</v>
      </c>
      <c r="Q96" s="6"/>
      <c r="R96" s="4"/>
      <c r="S96" s="4"/>
      <c r="T96" s="4"/>
      <c r="U96" s="35"/>
      <c r="V96" s="36"/>
      <c r="W96" s="6"/>
      <c r="X96" s="4"/>
      <c r="Y96" s="4"/>
      <c r="Z96" s="4"/>
      <c r="AA96" s="4"/>
      <c r="AB96" s="4"/>
      <c r="AC96" s="4"/>
      <c r="AD96" s="4"/>
      <c r="AE96" s="4"/>
      <c r="AF96" s="5"/>
      <c r="AG96" s="4" t="s">
        <v>1424</v>
      </c>
      <c r="AH96" s="4"/>
    </row>
    <row r="97" spans="1:48" s="7" customFormat="1" hidden="1" x14ac:dyDescent="0.2">
      <c r="A97" s="71" t="s">
        <v>452</v>
      </c>
      <c r="B97" s="205" t="s">
        <v>1436</v>
      </c>
      <c r="C97" s="4" t="s">
        <v>1435</v>
      </c>
      <c r="D97" s="44" t="s">
        <v>18</v>
      </c>
      <c r="E97" s="32" t="s">
        <v>557</v>
      </c>
      <c r="F97" s="45">
        <v>10</v>
      </c>
      <c r="G97" s="32" t="s">
        <v>893</v>
      </c>
      <c r="H97" s="46"/>
      <c r="I97" s="32" t="s">
        <v>1437</v>
      </c>
      <c r="L97" s="157"/>
      <c r="M97" s="39">
        <f>IF(O97 = "", "", O97-1.043)</f>
        <v>-31.170999999999999</v>
      </c>
      <c r="N97" s="185">
        <f>IF(M97="","",M97-(-32.253))</f>
        <v>1.0820000000000007</v>
      </c>
      <c r="O97" s="6">
        <v>-30.128</v>
      </c>
      <c r="P97" s="59">
        <f>O97-(-31.21)</f>
        <v>1.0820000000000007</v>
      </c>
      <c r="Q97" s="6"/>
      <c r="R97" s="4"/>
      <c r="S97" s="4"/>
      <c r="T97" s="4"/>
      <c r="U97" s="35"/>
      <c r="V97" s="36"/>
      <c r="W97" s="6"/>
      <c r="X97" s="4"/>
      <c r="Y97" s="4"/>
      <c r="Z97" s="4"/>
      <c r="AA97" s="4"/>
      <c r="AB97" s="4"/>
      <c r="AC97" s="4"/>
      <c r="AD97" s="4"/>
      <c r="AE97" s="4"/>
      <c r="AF97" s="5"/>
      <c r="AG97" s="4" t="s">
        <v>1424</v>
      </c>
      <c r="AH97" s="4"/>
    </row>
    <row r="98" spans="1:48" s="7" customFormat="1" hidden="1" x14ac:dyDescent="0.2">
      <c r="A98" s="71" t="s">
        <v>452</v>
      </c>
      <c r="B98" s="31"/>
      <c r="C98" s="4" t="s">
        <v>1422</v>
      </c>
      <c r="D98" s="44" t="s">
        <v>18</v>
      </c>
      <c r="E98" s="32" t="s">
        <v>557</v>
      </c>
      <c r="F98" s="45">
        <v>10</v>
      </c>
      <c r="G98" s="32" t="s">
        <v>893</v>
      </c>
      <c r="H98" s="46"/>
      <c r="I98" s="32" t="s">
        <v>894</v>
      </c>
      <c r="J98" s="39">
        <v>-29.3</v>
      </c>
      <c r="K98" s="185">
        <f t="shared" si="22"/>
        <v>2.9529999999999994</v>
      </c>
      <c r="M98" s="5" t="s">
        <v>1446</v>
      </c>
      <c r="N98" s="6"/>
      <c r="O98" s="6"/>
      <c r="P98" s="59"/>
      <c r="Q98" s="6"/>
      <c r="R98" s="4"/>
      <c r="S98" s="4"/>
      <c r="T98" s="4"/>
      <c r="U98" s="35"/>
      <c r="V98" s="36"/>
      <c r="W98" s="6"/>
      <c r="X98" s="4"/>
      <c r="Y98" s="4"/>
      <c r="Z98" s="4"/>
      <c r="AA98" s="4"/>
      <c r="AB98" s="4"/>
      <c r="AC98" s="4"/>
      <c r="AD98" s="4"/>
      <c r="AE98" s="4"/>
      <c r="AF98" s="5"/>
      <c r="AG98" s="4" t="s">
        <v>1480</v>
      </c>
      <c r="AH98" s="4"/>
    </row>
    <row r="99" spans="1:48" s="7" customFormat="1" hidden="1" x14ac:dyDescent="0.2">
      <c r="A99" s="71" t="s">
        <v>563</v>
      </c>
      <c r="B99" s="31">
        <v>4</v>
      </c>
      <c r="C99" s="4" t="s">
        <v>566</v>
      </c>
      <c r="D99" s="44" t="s">
        <v>18</v>
      </c>
      <c r="E99" s="32" t="s">
        <v>557</v>
      </c>
      <c r="F99" s="45">
        <v>10</v>
      </c>
      <c r="G99" s="32" t="s">
        <v>893</v>
      </c>
      <c r="H99" s="46"/>
      <c r="I99" s="32" t="s">
        <v>892</v>
      </c>
      <c r="J99" s="39">
        <f>IF(O99 = "", "", O99-1.043)</f>
        <v>-29.108999999999998</v>
      </c>
      <c r="K99" s="185">
        <f t="shared" si="22"/>
        <v>3.1440000000000019</v>
      </c>
      <c r="L99" s="6">
        <f>STDEVA(J99,J100,J98)</f>
        <v>0.24537929823031202</v>
      </c>
      <c r="O99" s="6">
        <v>-28.065999999999999</v>
      </c>
      <c r="P99" s="12">
        <f>O99-(-31.21)</f>
        <v>3.1440000000000019</v>
      </c>
      <c r="Q99" s="6">
        <f>STDEVA(O99,O100)</f>
        <v>0.52820876554635099</v>
      </c>
      <c r="R99" s="4">
        <v>2660.2</v>
      </c>
      <c r="S99" s="4">
        <v>234</v>
      </c>
      <c r="T99" s="4">
        <f>IF(B99=1,$AQ$2,IF(B99=2,$AQ$3,IF(B99=3,$AQ$4,IF(B99=4,$AQ$5,IF(B99=5,$AQ$6,IF(B99=6,$AQ$7,IF(B99=7,$AQ$8)))))))</f>
        <v>1047</v>
      </c>
      <c r="U99" s="35">
        <f t="shared" si="4"/>
        <v>6.7048710601719197</v>
      </c>
      <c r="V99" s="36">
        <f t="shared" si="5"/>
        <v>0.52127473823901482</v>
      </c>
      <c r="W99" s="6" t="s">
        <v>564</v>
      </c>
      <c r="X99" s="4">
        <v>52</v>
      </c>
      <c r="Y99" s="4">
        <v>9</v>
      </c>
      <c r="Z99" s="4">
        <v>2650.1</v>
      </c>
      <c r="AA99" s="4">
        <v>2670.6</v>
      </c>
      <c r="AB99" s="4">
        <v>20.5</v>
      </c>
      <c r="AC99" s="4"/>
      <c r="AD99" s="4" t="s">
        <v>565</v>
      </c>
      <c r="AE99" s="4">
        <v>-5.7039999999999997</v>
      </c>
      <c r="AF99" s="5" t="s">
        <v>566</v>
      </c>
      <c r="AG99" s="4" t="s">
        <v>1424</v>
      </c>
      <c r="AH99" s="4"/>
    </row>
    <row r="100" spans="1:48" s="103" customFormat="1" hidden="1" x14ac:dyDescent="0.2">
      <c r="A100" s="158">
        <v>42849</v>
      </c>
      <c r="B100" s="108"/>
      <c r="C100" s="4" t="s">
        <v>1422</v>
      </c>
      <c r="D100" s="97" t="s">
        <v>18</v>
      </c>
      <c r="E100" s="98" t="s">
        <v>557</v>
      </c>
      <c r="F100" s="99">
        <v>10</v>
      </c>
      <c r="G100" s="98" t="s">
        <v>893</v>
      </c>
      <c r="H100" s="100"/>
      <c r="I100" s="100" t="s">
        <v>894</v>
      </c>
      <c r="J100" s="201">
        <f>O100</f>
        <v>-28.812999999999999</v>
      </c>
      <c r="K100" s="201">
        <f>P100</f>
        <v>3.4400000000000013</v>
      </c>
      <c r="L100" s="102"/>
      <c r="M100" s="103" t="s">
        <v>1443</v>
      </c>
      <c r="O100" s="101">
        <v>-28.812999999999999</v>
      </c>
      <c r="P100" s="102">
        <f>O100-(-32.253)</f>
        <v>3.4400000000000013</v>
      </c>
      <c r="Q100" s="104"/>
      <c r="S100" s="103">
        <v>335</v>
      </c>
      <c r="T100" s="103">
        <v>778</v>
      </c>
      <c r="U100" s="160">
        <f>(S100/T100)*30</f>
        <v>12.917737789203084</v>
      </c>
      <c r="V100" s="106"/>
      <c r="W100" s="107"/>
      <c r="AE100" s="108"/>
      <c r="AF100" s="106"/>
      <c r="AG100" s="103" t="s">
        <v>1408</v>
      </c>
    </row>
    <row r="101" spans="1:48" s="103" customFormat="1" hidden="1" x14ac:dyDescent="0.2">
      <c r="A101" s="158"/>
      <c r="B101" s="108"/>
      <c r="C101" s="166"/>
      <c r="D101" s="97"/>
      <c r="E101" s="98"/>
      <c r="F101" s="99"/>
      <c r="G101" s="98"/>
      <c r="H101" s="100"/>
      <c r="I101" s="100"/>
      <c r="J101" s="201"/>
      <c r="K101" s="201"/>
      <c r="L101" s="102"/>
      <c r="O101" s="101"/>
      <c r="P101" s="102"/>
      <c r="Q101" s="104"/>
      <c r="U101" s="160"/>
      <c r="V101" s="106"/>
      <c r="W101" s="107"/>
      <c r="AE101" s="108"/>
      <c r="AF101" s="106"/>
    </row>
    <row r="102" spans="1:48" s="7" customFormat="1" hidden="1" x14ac:dyDescent="0.2">
      <c r="A102" s="71" t="s">
        <v>563</v>
      </c>
      <c r="B102" s="31">
        <v>4</v>
      </c>
      <c r="C102" s="4" t="s">
        <v>1439</v>
      </c>
      <c r="D102" s="44" t="s">
        <v>18</v>
      </c>
      <c r="E102" s="32" t="s">
        <v>557</v>
      </c>
      <c r="F102" s="45">
        <v>10</v>
      </c>
      <c r="G102" s="32" t="s">
        <v>894</v>
      </c>
      <c r="H102" s="46"/>
      <c r="I102" s="32" t="s">
        <v>892</v>
      </c>
      <c r="J102" s="39">
        <f>IF(O102 = "", "", O102-1.043)</f>
        <v>-29.762</v>
      </c>
      <c r="K102" s="185">
        <f>IF(J102="","",J102-(-32.253))</f>
        <v>2.4909999999999997</v>
      </c>
      <c r="L102" s="6">
        <f>STDEVA(J102,J103,J105,J106)</f>
        <v>0.50391161592750144</v>
      </c>
      <c r="O102" s="6">
        <v>-28.719000000000001</v>
      </c>
      <c r="P102" s="59">
        <f t="shared" ref="P102" si="23">O102-(-31.21)</f>
        <v>2.4909999999999997</v>
      </c>
      <c r="Q102" s="6"/>
      <c r="R102" s="4">
        <v>2660.6</v>
      </c>
      <c r="S102" s="4">
        <v>384</v>
      </c>
      <c r="T102" s="4">
        <f>IF(B102=1,$AQ$2,IF(B102=2,$AQ$3,IF(B102=3,$AQ$4,IF(B102=4,$AQ$5,IF(B102=5,$AQ$6,IF(B102=6,$AQ$7,IF(B102=7,$AQ$8)))))))</f>
        <v>1047</v>
      </c>
      <c r="U102" s="35">
        <f t="shared" ref="U102" si="24">(S102/T102)*30</f>
        <v>11.002865329512893</v>
      </c>
      <c r="V102" s="36">
        <f t="shared" ref="V102" si="25">U102*(1/12.0107)*(1/15)*(14.0067/1)</f>
        <v>0.85542521146915251</v>
      </c>
      <c r="W102" s="6"/>
      <c r="X102" s="4"/>
      <c r="Y102" s="4"/>
      <c r="Z102" s="4"/>
      <c r="AA102" s="4"/>
      <c r="AB102" s="4"/>
      <c r="AC102" s="4"/>
      <c r="AD102" s="4"/>
      <c r="AE102" s="4"/>
      <c r="AF102" s="5"/>
      <c r="AG102" s="4" t="s">
        <v>1424</v>
      </c>
      <c r="AH102" s="4"/>
    </row>
    <row r="103" spans="1:48" s="7" customFormat="1" hidden="1" x14ac:dyDescent="0.2">
      <c r="A103" s="71" t="s">
        <v>563</v>
      </c>
      <c r="B103" s="31">
        <v>4</v>
      </c>
      <c r="C103" s="4" t="s">
        <v>1438</v>
      </c>
      <c r="D103" s="44" t="s">
        <v>18</v>
      </c>
      <c r="E103" s="32" t="s">
        <v>557</v>
      </c>
      <c r="F103" s="45">
        <v>10</v>
      </c>
      <c r="G103" s="32" t="s">
        <v>894</v>
      </c>
      <c r="H103" s="46"/>
      <c r="I103" s="32" t="s">
        <v>893</v>
      </c>
      <c r="J103" s="39">
        <f>IF(O103 = "", "", O103-1.043)</f>
        <v>-30.225999999999999</v>
      </c>
      <c r="K103" s="185">
        <f t="shared" ref="K103" si="26">IF(J103="","",J103-(-32.253))</f>
        <v>2.027000000000001</v>
      </c>
      <c r="L103" s="157"/>
      <c r="M103" s="6"/>
      <c r="N103" s="6"/>
      <c r="O103" s="6">
        <v>-29.183</v>
      </c>
      <c r="P103" s="59">
        <f t="shared" si="6"/>
        <v>2.027000000000001</v>
      </c>
      <c r="Q103" s="6">
        <f>STDEVA(O104,O105,O106,O103)</f>
        <v>0.62429186550309346</v>
      </c>
      <c r="R103" s="4">
        <v>2660.6</v>
      </c>
      <c r="S103" s="4">
        <v>384</v>
      </c>
      <c r="T103" s="4">
        <f>IF(B103=1,$AQ$2,IF(B103=2,$AQ$3,IF(B103=3,$AQ$4,IF(B103=4,$AQ$5,IF(B103=5,$AQ$6,IF(B103=6,$AQ$7,IF(B103=7,$AQ$8)))))))</f>
        <v>1047</v>
      </c>
      <c r="U103" s="35">
        <f t="shared" ref="U103" si="27">(S103/T103)*30</f>
        <v>11.002865329512893</v>
      </c>
      <c r="V103" s="36">
        <f t="shared" ref="V103" si="28">U103*(1/12.0107)*(1/15)*(14.0067/1)</f>
        <v>0.85542521146915251</v>
      </c>
      <c r="W103" s="6"/>
      <c r="X103" s="4"/>
      <c r="Y103" s="4"/>
      <c r="Z103" s="4"/>
      <c r="AA103" s="4"/>
      <c r="AB103" s="4"/>
      <c r="AC103" s="4"/>
      <c r="AD103" s="4"/>
      <c r="AE103" s="4"/>
      <c r="AF103" s="5"/>
      <c r="AG103" s="4" t="s">
        <v>1424</v>
      </c>
      <c r="AH103" s="4"/>
    </row>
    <row r="104" spans="1:48" s="7" customFormat="1" hidden="1" x14ac:dyDescent="0.2">
      <c r="A104" s="71" t="s">
        <v>563</v>
      </c>
      <c r="B104" s="31">
        <v>4</v>
      </c>
      <c r="C104" s="4" t="s">
        <v>568</v>
      </c>
      <c r="D104" s="44" t="s">
        <v>18</v>
      </c>
      <c r="E104" s="32" t="s">
        <v>557</v>
      </c>
      <c r="F104" s="45">
        <v>10</v>
      </c>
      <c r="G104" s="32" t="s">
        <v>894</v>
      </c>
      <c r="H104" s="46"/>
      <c r="I104" s="32" t="s">
        <v>894</v>
      </c>
      <c r="L104" s="157"/>
      <c r="M104" s="39">
        <f>IF(O104 = "", "", O104-1.043)</f>
        <v>-30.952999999999999</v>
      </c>
      <c r="N104" s="185">
        <f>IF(M104="","",M104-(-32.253))</f>
        <v>1.3000000000000007</v>
      </c>
      <c r="O104" s="6">
        <v>-29.91</v>
      </c>
      <c r="P104" s="59">
        <f t="shared" si="6"/>
        <v>1.3000000000000007</v>
      </c>
      <c r="R104" s="4">
        <v>2660.6</v>
      </c>
      <c r="S104" s="4">
        <v>397</v>
      </c>
      <c r="T104" s="4">
        <f>IF(B104=1,$AQ$2,IF(B104=2,$AQ$3,IF(B104=3,$AQ$4,IF(B104=4,$AQ$5,IF(B104=5,$AQ$6,IF(B104=6,$AQ$7,IF(B104=7,$AQ$8)))))))</f>
        <v>1047</v>
      </c>
      <c r="U104" s="35">
        <f t="shared" si="4"/>
        <v>11.375358166189113</v>
      </c>
      <c r="V104" s="36">
        <f t="shared" si="5"/>
        <v>0.88438491914909789</v>
      </c>
      <c r="W104" s="6" t="s">
        <v>567</v>
      </c>
      <c r="X104" s="4">
        <v>54</v>
      </c>
      <c r="Y104" s="4">
        <v>10</v>
      </c>
      <c r="Z104" s="4">
        <v>2650.3</v>
      </c>
      <c r="AA104" s="4">
        <v>2671.9</v>
      </c>
      <c r="AB104" s="4">
        <v>21.5</v>
      </c>
      <c r="AC104" s="4"/>
      <c r="AD104" s="4" t="s">
        <v>83</v>
      </c>
      <c r="AE104" s="4">
        <v>-8.0109999999999992</v>
      </c>
      <c r="AF104" s="5" t="s">
        <v>568</v>
      </c>
      <c r="AG104" s="4" t="s">
        <v>1424</v>
      </c>
      <c r="AH104" s="4"/>
    </row>
    <row r="105" spans="1:48" s="103" customFormat="1" hidden="1" x14ac:dyDescent="0.2">
      <c r="A105" s="158">
        <v>42849</v>
      </c>
      <c r="B105" s="108"/>
      <c r="C105" s="103" t="s">
        <v>1409</v>
      </c>
      <c r="D105" s="97" t="s">
        <v>18</v>
      </c>
      <c r="E105" s="98" t="s">
        <v>557</v>
      </c>
      <c r="F105" s="99">
        <v>10</v>
      </c>
      <c r="G105" s="161">
        <v>2</v>
      </c>
      <c r="H105" s="100"/>
      <c r="I105" s="100" t="s">
        <v>891</v>
      </c>
      <c r="J105" s="101">
        <f>O105</f>
        <v>-29.48</v>
      </c>
      <c r="K105" s="101">
        <f>P105</f>
        <v>2.7729999999999997</v>
      </c>
      <c r="L105" s="104"/>
      <c r="M105" s="107"/>
      <c r="N105" s="107"/>
      <c r="O105" s="101">
        <v>-29.48</v>
      </c>
      <c r="P105" s="102">
        <f t="shared" ref="P105:P106" si="29">O105-(-32.253)</f>
        <v>2.7729999999999997</v>
      </c>
      <c r="Q105" s="104"/>
      <c r="S105" s="105">
        <v>1553</v>
      </c>
      <c r="T105" s="103">
        <v>778</v>
      </c>
      <c r="U105" s="105">
        <f t="shared" ref="U105:U106" si="30">(S105/T105)*30</f>
        <v>59.884318766066833</v>
      </c>
      <c r="V105" s="106"/>
      <c r="W105" s="107"/>
      <c r="AE105" s="108"/>
      <c r="AF105" s="106"/>
      <c r="AG105" s="103" t="s">
        <v>1408</v>
      </c>
    </row>
    <row r="106" spans="1:48" s="103" customFormat="1" hidden="1" x14ac:dyDescent="0.2">
      <c r="A106" s="158">
        <v>42849</v>
      </c>
      <c r="B106" s="108"/>
      <c r="C106" s="103" t="s">
        <v>1410</v>
      </c>
      <c r="D106" s="97" t="s">
        <v>18</v>
      </c>
      <c r="E106" s="98" t="s">
        <v>557</v>
      </c>
      <c r="F106" s="99">
        <v>10</v>
      </c>
      <c r="G106" s="161">
        <v>2</v>
      </c>
      <c r="H106" s="100"/>
      <c r="I106" s="100" t="s">
        <v>895</v>
      </c>
      <c r="J106" s="101">
        <f>O106</f>
        <v>-30.620999999999999</v>
      </c>
      <c r="N106" s="101">
        <f>P106</f>
        <v>1.6320000000000014</v>
      </c>
      <c r="O106" s="101">
        <v>-30.620999999999999</v>
      </c>
      <c r="P106" s="102">
        <f t="shared" si="29"/>
        <v>1.6320000000000014</v>
      </c>
      <c r="Q106" s="104"/>
      <c r="S106" s="105">
        <v>1638</v>
      </c>
      <c r="T106" s="103">
        <v>778</v>
      </c>
      <c r="U106" s="105">
        <f t="shared" si="30"/>
        <v>63.161953727506429</v>
      </c>
      <c r="V106" s="106"/>
      <c r="W106" s="107"/>
      <c r="AE106" s="108"/>
      <c r="AF106" s="106"/>
      <c r="AG106" s="103" t="s">
        <v>1408</v>
      </c>
    </row>
    <row r="107" spans="1:48" s="7" customFormat="1" hidden="1" x14ac:dyDescent="0.2">
      <c r="A107" s="71" t="s">
        <v>563</v>
      </c>
      <c r="B107" s="31">
        <v>4</v>
      </c>
      <c r="C107" s="4" t="s">
        <v>571</v>
      </c>
      <c r="D107" s="44" t="s">
        <v>18</v>
      </c>
      <c r="E107" s="32" t="s">
        <v>557</v>
      </c>
      <c r="F107" s="45">
        <v>10</v>
      </c>
      <c r="G107" s="32" t="s">
        <v>892</v>
      </c>
      <c r="H107" s="46"/>
      <c r="I107" s="32" t="s">
        <v>893</v>
      </c>
      <c r="J107" s="7">
        <v>-29.832249999999998</v>
      </c>
      <c r="L107" s="207">
        <f>STDEVA(J108,J109,J107)</f>
        <v>0.51369476588729335</v>
      </c>
      <c r="M107" s="39">
        <f t="shared" ref="M107:M112" si="31">IF(O107 = "", "", O107-1.043)</f>
        <v>-30.779999999999998</v>
      </c>
      <c r="N107" s="185">
        <f>IF(M107="","",M107-(-32.253))</f>
        <v>1.4730000000000025</v>
      </c>
      <c r="O107" s="6">
        <v>-29.736999999999998</v>
      </c>
      <c r="P107" s="59">
        <f t="shared" si="6"/>
        <v>1.4730000000000025</v>
      </c>
      <c r="Q107" s="6">
        <f>STDEVA(O107:O109)</f>
        <v>0.34117493069294136</v>
      </c>
      <c r="R107" s="4">
        <v>2661</v>
      </c>
      <c r="S107" s="4">
        <v>647</v>
      </c>
      <c r="T107" s="4">
        <f t="shared" ref="T107:T112" si="32">IF(B107=1,$AQ$2,IF(B107=2,$AQ$3,IF(B107=3,$AQ$4,IF(B107=4,$AQ$5,IF(B107=5,$AQ$6,IF(B107=6,$AQ$7,IF(B107=7,$AQ$8)))))))</f>
        <v>1047</v>
      </c>
      <c r="U107" s="35">
        <f t="shared" si="4"/>
        <v>18.538681948424067</v>
      </c>
      <c r="V107" s="36">
        <f t="shared" si="5"/>
        <v>1.4413023745326605</v>
      </c>
      <c r="W107" s="6" t="s">
        <v>569</v>
      </c>
      <c r="X107" s="4">
        <v>56</v>
      </c>
      <c r="Y107" s="4">
        <v>10</v>
      </c>
      <c r="Z107" s="4">
        <v>2650.5</v>
      </c>
      <c r="AA107" s="4">
        <v>2684</v>
      </c>
      <c r="AB107" s="4">
        <v>33.4</v>
      </c>
      <c r="AC107" s="4"/>
      <c r="AD107" s="4" t="s">
        <v>570</v>
      </c>
      <c r="AE107" s="4">
        <v>-9.6080000000000005</v>
      </c>
      <c r="AF107" s="5" t="s">
        <v>571</v>
      </c>
      <c r="AG107" s="4"/>
      <c r="AH107" s="4"/>
    </row>
    <row r="108" spans="1:48" s="7" customFormat="1" hidden="1" x14ac:dyDescent="0.2">
      <c r="A108" s="71" t="s">
        <v>563</v>
      </c>
      <c r="B108" s="31">
        <v>4</v>
      </c>
      <c r="C108" s="4" t="s">
        <v>574</v>
      </c>
      <c r="D108" s="44" t="s">
        <v>18</v>
      </c>
      <c r="E108" s="32" t="s">
        <v>557</v>
      </c>
      <c r="F108" s="45">
        <v>10</v>
      </c>
      <c r="G108" s="32" t="s">
        <v>892</v>
      </c>
      <c r="H108" s="46"/>
      <c r="I108" s="32" t="s">
        <v>894</v>
      </c>
      <c r="J108" s="7">
        <v>-30.44</v>
      </c>
      <c r="L108" s="157"/>
      <c r="M108" s="39">
        <f t="shared" si="31"/>
        <v>-30.489000000000001</v>
      </c>
      <c r="N108" s="185">
        <f t="shared" ref="N108:N109" si="33">IF(M108="","",M108-(-32.253))</f>
        <v>1.7639999999999993</v>
      </c>
      <c r="O108" s="6">
        <v>-29.446000000000002</v>
      </c>
      <c r="P108" s="59">
        <f t="shared" si="6"/>
        <v>1.7639999999999993</v>
      </c>
      <c r="Q108" s="6"/>
      <c r="R108" s="4">
        <v>2660.2</v>
      </c>
      <c r="S108" s="4">
        <v>643</v>
      </c>
      <c r="T108" s="4">
        <f t="shared" si="32"/>
        <v>1047</v>
      </c>
      <c r="U108" s="35">
        <f t="shared" si="4"/>
        <v>18.424068767908309</v>
      </c>
      <c r="V108" s="36">
        <f t="shared" si="5"/>
        <v>1.4323916952465237</v>
      </c>
      <c r="W108" s="6" t="s">
        <v>572</v>
      </c>
      <c r="X108" s="4">
        <v>57</v>
      </c>
      <c r="Y108" s="4">
        <v>10</v>
      </c>
      <c r="Z108" s="4">
        <v>2649.7</v>
      </c>
      <c r="AA108" s="4">
        <v>2683.1</v>
      </c>
      <c r="AB108" s="4">
        <v>33.4</v>
      </c>
      <c r="AC108" s="4"/>
      <c r="AD108" s="4" t="s">
        <v>573</v>
      </c>
      <c r="AE108" s="4">
        <v>-10.385</v>
      </c>
      <c r="AF108" s="5" t="s">
        <v>574</v>
      </c>
      <c r="AG108" s="4"/>
      <c r="AH108" s="4"/>
    </row>
    <row r="109" spans="1:48" s="7" customFormat="1" hidden="1" x14ac:dyDescent="0.2">
      <c r="A109" s="71" t="s">
        <v>563</v>
      </c>
      <c r="B109" s="31">
        <v>4</v>
      </c>
      <c r="C109" s="4" t="s">
        <v>577</v>
      </c>
      <c r="D109" s="44" t="s">
        <v>18</v>
      </c>
      <c r="E109" s="32" t="s">
        <v>557</v>
      </c>
      <c r="F109" s="45">
        <v>10</v>
      </c>
      <c r="G109" s="32" t="s">
        <v>892</v>
      </c>
      <c r="H109" s="46"/>
      <c r="I109" s="32" t="s">
        <v>892</v>
      </c>
      <c r="J109" s="7">
        <v>-30.8535</v>
      </c>
      <c r="L109" s="157"/>
      <c r="M109" s="39">
        <f t="shared" si="31"/>
        <v>-31.169</v>
      </c>
      <c r="N109" s="185">
        <f t="shared" si="33"/>
        <v>1.0839999999999996</v>
      </c>
      <c r="O109" s="6">
        <v>-30.126000000000001</v>
      </c>
      <c r="P109" s="59">
        <f t="shared" si="6"/>
        <v>1.0839999999999996</v>
      </c>
      <c r="Q109" s="6"/>
      <c r="R109" s="4">
        <v>2659.9</v>
      </c>
      <c r="S109" s="4">
        <v>709</v>
      </c>
      <c r="T109" s="4">
        <f t="shared" si="32"/>
        <v>1047</v>
      </c>
      <c r="U109" s="35">
        <f t="shared" ref="U109:U181" si="34">(S109/T109)*30</f>
        <v>20.315186246418339</v>
      </c>
      <c r="V109" s="36">
        <f t="shared" ref="V109:V126" si="35">U109*(1/12.0107)*(1/15)*(14.0067/1)</f>
        <v>1.5794179034677844</v>
      </c>
      <c r="W109" s="6" t="s">
        <v>575</v>
      </c>
      <c r="X109" s="4">
        <v>58</v>
      </c>
      <c r="Y109" s="4">
        <v>10</v>
      </c>
      <c r="Z109" s="4">
        <v>2649.5</v>
      </c>
      <c r="AA109" s="4">
        <v>2672.9</v>
      </c>
      <c r="AB109" s="4">
        <v>23.4</v>
      </c>
      <c r="AC109" s="4"/>
      <c r="AD109" s="4" t="s">
        <v>576</v>
      </c>
      <c r="AE109" s="4">
        <v>-10.808999999999999</v>
      </c>
      <c r="AF109" s="5" t="s">
        <v>577</v>
      </c>
      <c r="AG109" s="4"/>
      <c r="AH109" s="4"/>
    </row>
    <row r="110" spans="1:48" s="7" customFormat="1" hidden="1" x14ac:dyDescent="0.2">
      <c r="A110" s="71" t="s">
        <v>1091</v>
      </c>
      <c r="B110" s="31">
        <v>7</v>
      </c>
      <c r="C110" s="1" t="s">
        <v>580</v>
      </c>
      <c r="D110" s="33" t="s">
        <v>18</v>
      </c>
      <c r="E110" s="33" t="s">
        <v>557</v>
      </c>
      <c r="F110" s="48">
        <v>10</v>
      </c>
      <c r="G110" s="33" t="s">
        <v>891</v>
      </c>
      <c r="H110" s="49"/>
      <c r="I110" s="33" t="s">
        <v>893</v>
      </c>
      <c r="K110" s="185">
        <f>IF(M110="","",M110-(-32.253))</f>
        <v>3.5240000000000009</v>
      </c>
      <c r="L110" s="207">
        <f>STDEVA(M111,M112,M110)</f>
        <v>0.47132402159590076</v>
      </c>
      <c r="M110" s="39">
        <f t="shared" si="31"/>
        <v>-28.728999999999999</v>
      </c>
      <c r="N110" s="12"/>
      <c r="O110" s="12">
        <v>-27.686</v>
      </c>
      <c r="P110" s="59">
        <f t="shared" si="6"/>
        <v>3.5240000000000009</v>
      </c>
      <c r="Q110" s="6">
        <f>STDEVA(O110:O112)</f>
        <v>0.47132402159590076</v>
      </c>
      <c r="R110" s="1">
        <v>2201.4</v>
      </c>
      <c r="S110" s="1">
        <v>254</v>
      </c>
      <c r="T110" s="4">
        <f t="shared" si="32"/>
        <v>445</v>
      </c>
      <c r="U110" s="35">
        <f t="shared" si="34"/>
        <v>17.123595505617978</v>
      </c>
      <c r="V110" s="36">
        <f t="shared" si="35"/>
        <v>1.3312855213464623</v>
      </c>
      <c r="W110" s="12" t="s">
        <v>1124</v>
      </c>
      <c r="X110" s="1">
        <v>48</v>
      </c>
      <c r="Y110" s="1">
        <v>6</v>
      </c>
      <c r="Z110" s="1">
        <v>2191.8000000000002</v>
      </c>
      <c r="AA110" s="1">
        <v>2212.6999999999998</v>
      </c>
      <c r="AB110" s="1">
        <v>20.9</v>
      </c>
      <c r="AC110" s="1">
        <v>1.9930000000000001</v>
      </c>
      <c r="AD110" s="1" t="s">
        <v>1126</v>
      </c>
      <c r="AE110" s="1">
        <v>-16.917000000000002</v>
      </c>
      <c r="AF110" s="2" t="s">
        <v>1125</v>
      </c>
      <c r="AG110"/>
      <c r="AH110"/>
      <c r="AI110" s="1">
        <v>1.0870700000000001E-2</v>
      </c>
      <c r="AJ110" t="s">
        <v>592</v>
      </c>
      <c r="AK110" s="1" t="s">
        <v>1123</v>
      </c>
      <c r="AL110"/>
      <c r="AM110"/>
      <c r="AN110"/>
      <c r="AO110"/>
      <c r="AP110"/>
      <c r="AQ110"/>
      <c r="AR110"/>
      <c r="AS110"/>
      <c r="AT110"/>
      <c r="AU110"/>
      <c r="AV110"/>
    </row>
    <row r="111" spans="1:48" s="11" customFormat="1" hidden="1" x14ac:dyDescent="0.2">
      <c r="A111" s="71" t="s">
        <v>1091</v>
      </c>
      <c r="B111" s="31">
        <v>7</v>
      </c>
      <c r="C111" s="1" t="s">
        <v>582</v>
      </c>
      <c r="D111" s="33" t="s">
        <v>18</v>
      </c>
      <c r="E111" s="33" t="s">
        <v>557</v>
      </c>
      <c r="F111" s="48">
        <v>10</v>
      </c>
      <c r="G111" s="33" t="s">
        <v>891</v>
      </c>
      <c r="H111" s="49"/>
      <c r="I111" s="33" t="s">
        <v>894</v>
      </c>
      <c r="K111" s="185">
        <f>IF(M111="","",M111-(-32.253))</f>
        <v>2.5910000000000011</v>
      </c>
      <c r="L111" s="157"/>
      <c r="M111" s="39">
        <f t="shared" si="31"/>
        <v>-29.661999999999999</v>
      </c>
      <c r="N111" s="12"/>
      <c r="O111" s="12">
        <v>-28.619</v>
      </c>
      <c r="P111" s="59">
        <f t="shared" si="6"/>
        <v>2.5910000000000011</v>
      </c>
      <c r="Q111" s="12"/>
      <c r="R111" s="1">
        <v>2201.1999999999998</v>
      </c>
      <c r="S111" s="1">
        <v>252</v>
      </c>
      <c r="T111" s="4">
        <f t="shared" si="32"/>
        <v>445</v>
      </c>
      <c r="U111" s="35">
        <f t="shared" si="34"/>
        <v>16.988764044943821</v>
      </c>
      <c r="V111" s="36">
        <f t="shared" si="35"/>
        <v>1.3208029581862542</v>
      </c>
      <c r="W111" s="12" t="s">
        <v>1128</v>
      </c>
      <c r="X111" s="1">
        <v>49</v>
      </c>
      <c r="Y111" s="1">
        <v>6</v>
      </c>
      <c r="Z111" s="1">
        <v>2192</v>
      </c>
      <c r="AA111" s="1">
        <v>2212.9</v>
      </c>
      <c r="AB111" s="1">
        <v>20.9</v>
      </c>
      <c r="AC111" s="1">
        <v>1.984</v>
      </c>
      <c r="AD111" s="1" t="s">
        <v>1130</v>
      </c>
      <c r="AE111" s="1">
        <v>-17.571000000000002</v>
      </c>
      <c r="AF111" s="2" t="s">
        <v>1129</v>
      </c>
      <c r="AG111"/>
      <c r="AH111"/>
      <c r="AI111" s="1">
        <v>1.08602E-2</v>
      </c>
      <c r="AJ111" t="s">
        <v>592</v>
      </c>
      <c r="AK111" s="1" t="s">
        <v>1127</v>
      </c>
      <c r="AL111"/>
      <c r="AM111"/>
      <c r="AN111"/>
      <c r="AO111"/>
      <c r="AP111"/>
      <c r="AQ111"/>
      <c r="AR111"/>
      <c r="AS111"/>
      <c r="AT111"/>
      <c r="AU111"/>
      <c r="AV111"/>
    </row>
    <row r="112" spans="1:48" s="7" customFormat="1" hidden="1" x14ac:dyDescent="0.2">
      <c r="A112" s="71" t="s">
        <v>1091</v>
      </c>
      <c r="B112" s="31">
        <v>7</v>
      </c>
      <c r="C112" s="1" t="s">
        <v>1134</v>
      </c>
      <c r="D112" s="33" t="s">
        <v>18</v>
      </c>
      <c r="E112" s="33" t="s">
        <v>557</v>
      </c>
      <c r="F112" s="48">
        <v>10</v>
      </c>
      <c r="G112" s="33" t="s">
        <v>891</v>
      </c>
      <c r="H112" s="49"/>
      <c r="I112" s="33" t="s">
        <v>892</v>
      </c>
      <c r="K112" s="185">
        <f>IF(M112="","",M112-(-32.253))</f>
        <v>3.1739999999999995</v>
      </c>
      <c r="L112" s="157"/>
      <c r="M112" s="39">
        <f t="shared" si="31"/>
        <v>-29.079000000000001</v>
      </c>
      <c r="N112" s="12"/>
      <c r="O112" s="12">
        <v>-28.036000000000001</v>
      </c>
      <c r="P112" s="59">
        <f t="shared" si="6"/>
        <v>3.1739999999999995</v>
      </c>
      <c r="Q112" s="12"/>
      <c r="R112" s="1">
        <v>2200.6</v>
      </c>
      <c r="S112" s="1">
        <v>247</v>
      </c>
      <c r="T112" s="4">
        <f t="shared" si="32"/>
        <v>445</v>
      </c>
      <c r="U112" s="35">
        <f t="shared" si="34"/>
        <v>16.651685393258425</v>
      </c>
      <c r="V112" s="36">
        <f t="shared" si="35"/>
        <v>1.2945965502857331</v>
      </c>
      <c r="W112" s="12" t="s">
        <v>1132</v>
      </c>
      <c r="X112" s="1">
        <v>50</v>
      </c>
      <c r="Y112" s="1">
        <v>6</v>
      </c>
      <c r="Z112" s="1">
        <v>2191.4</v>
      </c>
      <c r="AA112" s="1">
        <v>2212.1</v>
      </c>
      <c r="AB112" s="1">
        <v>20.7</v>
      </c>
      <c r="AC112" s="1">
        <v>1.903</v>
      </c>
      <c r="AD112" s="1" t="s">
        <v>1135</v>
      </c>
      <c r="AE112" s="1">
        <v>-17.518000000000001</v>
      </c>
      <c r="AF112" s="2" t="s">
        <v>1133</v>
      </c>
      <c r="AG112"/>
      <c r="AH112"/>
      <c r="AI112" s="1">
        <v>1.0866799999999999E-2</v>
      </c>
      <c r="AJ112" t="s">
        <v>592</v>
      </c>
      <c r="AK112" s="1" t="s">
        <v>1131</v>
      </c>
      <c r="AL112"/>
      <c r="AM112"/>
      <c r="AN112"/>
      <c r="AO112"/>
      <c r="AP112"/>
      <c r="AQ112"/>
      <c r="AR112"/>
      <c r="AS112"/>
      <c r="AT112"/>
      <c r="AU112"/>
      <c r="AV112"/>
    </row>
    <row r="113" spans="1:48" s="7" customFormat="1" hidden="1" x14ac:dyDescent="0.2">
      <c r="A113" s="71"/>
      <c r="B113" s="31"/>
      <c r="C113" s="1" t="s">
        <v>1481</v>
      </c>
      <c r="D113" s="33" t="s">
        <v>18</v>
      </c>
      <c r="E113" s="33" t="s">
        <v>557</v>
      </c>
      <c r="F113" s="48">
        <v>10</v>
      </c>
      <c r="G113" s="33" t="s">
        <v>891</v>
      </c>
      <c r="H113" s="49"/>
      <c r="I113" s="33" t="s">
        <v>893</v>
      </c>
      <c r="J113" s="7">
        <v>-30.77</v>
      </c>
      <c r="K113" s="185"/>
      <c r="L113" s="207">
        <f>STDEVA(J114,J115,J113)</f>
        <v>0.38527046776690854</v>
      </c>
      <c r="M113" s="39"/>
      <c r="N113" s="12"/>
      <c r="O113" s="12"/>
      <c r="P113" s="59"/>
      <c r="Q113" s="12"/>
      <c r="R113" s="1"/>
      <c r="S113" s="1"/>
      <c r="T113" s="4"/>
      <c r="U113" s="35"/>
      <c r="V113" s="36"/>
      <c r="W113" s="12"/>
      <c r="X113" s="1"/>
      <c r="Y113" s="1"/>
      <c r="Z113" s="1"/>
      <c r="AA113" s="1"/>
      <c r="AB113" s="1"/>
      <c r="AC113" s="1"/>
      <c r="AD113" s="1"/>
      <c r="AE113" s="1"/>
      <c r="AF113" s="2"/>
      <c r="AG113"/>
      <c r="AH113"/>
      <c r="AI113" s="1"/>
      <c r="AJ113"/>
      <c r="AK113" s="1"/>
      <c r="AL113"/>
      <c r="AM113"/>
      <c r="AN113"/>
      <c r="AO113"/>
      <c r="AP113"/>
      <c r="AQ113"/>
      <c r="AR113"/>
      <c r="AS113"/>
      <c r="AT113"/>
      <c r="AU113"/>
      <c r="AV113"/>
    </row>
    <row r="114" spans="1:48" s="7" customFormat="1" hidden="1" x14ac:dyDescent="0.2">
      <c r="A114" s="71"/>
      <c r="B114" s="31"/>
      <c r="C114" s="1" t="s">
        <v>1482</v>
      </c>
      <c r="D114" s="33" t="s">
        <v>18</v>
      </c>
      <c r="E114" s="33" t="s">
        <v>557</v>
      </c>
      <c r="F114" s="48">
        <v>10</v>
      </c>
      <c r="G114" s="33" t="s">
        <v>891</v>
      </c>
      <c r="H114" s="49"/>
      <c r="I114" s="33" t="s">
        <v>894</v>
      </c>
      <c r="J114" s="7">
        <v>-30.28</v>
      </c>
      <c r="K114" s="185"/>
      <c r="L114" s="157"/>
      <c r="M114" s="39"/>
      <c r="N114" s="12"/>
      <c r="O114" s="12"/>
      <c r="P114" s="59"/>
      <c r="Q114" s="12"/>
      <c r="R114" s="1"/>
      <c r="S114" s="1"/>
      <c r="T114" s="4"/>
      <c r="U114" s="35"/>
      <c r="V114" s="36"/>
      <c r="W114" s="12"/>
      <c r="X114" s="1"/>
      <c r="Y114" s="1"/>
      <c r="Z114" s="1"/>
      <c r="AA114" s="1"/>
      <c r="AB114" s="1"/>
      <c r="AC114" s="1"/>
      <c r="AD114" s="1"/>
      <c r="AE114" s="1"/>
      <c r="AF114" s="2"/>
      <c r="AG114"/>
      <c r="AH114"/>
      <c r="AI114" s="1"/>
      <c r="AJ114"/>
      <c r="AK114" s="1"/>
      <c r="AL114"/>
      <c r="AM114"/>
      <c r="AN114"/>
      <c r="AO114"/>
      <c r="AP114"/>
      <c r="AQ114"/>
      <c r="AR114"/>
      <c r="AS114"/>
      <c r="AT114"/>
      <c r="AU114"/>
      <c r="AV114"/>
    </row>
    <row r="115" spans="1:48" s="7" customFormat="1" hidden="1" x14ac:dyDescent="0.2">
      <c r="A115" s="71"/>
      <c r="B115" s="31"/>
      <c r="C115" s="1" t="s">
        <v>1483</v>
      </c>
      <c r="D115" s="33" t="s">
        <v>18</v>
      </c>
      <c r="E115" s="33" t="s">
        <v>557</v>
      </c>
      <c r="F115" s="48">
        <v>10</v>
      </c>
      <c r="G115" s="33" t="s">
        <v>891</v>
      </c>
      <c r="H115" s="49"/>
      <c r="I115" s="33" t="s">
        <v>892</v>
      </c>
      <c r="J115" s="7">
        <v>-31.04</v>
      </c>
      <c r="K115" s="185"/>
      <c r="L115" s="157"/>
      <c r="M115" s="39"/>
      <c r="N115" s="12"/>
      <c r="O115" s="12"/>
      <c r="P115" s="59"/>
      <c r="Q115" s="12"/>
      <c r="R115" s="1"/>
      <c r="S115" s="1"/>
      <c r="T115" s="4"/>
      <c r="U115" s="35"/>
      <c r="V115" s="36"/>
      <c r="W115" s="12"/>
      <c r="X115" s="1"/>
      <c r="Y115" s="1"/>
      <c r="Z115" s="1"/>
      <c r="AA115" s="1"/>
      <c r="AB115" s="1"/>
      <c r="AC115" s="1"/>
      <c r="AD115" s="1"/>
      <c r="AE115" s="1"/>
      <c r="AF115" s="2"/>
      <c r="AG115"/>
      <c r="AH115"/>
      <c r="AI115" s="1"/>
      <c r="AJ115"/>
      <c r="AK115" s="1"/>
      <c r="AL115"/>
      <c r="AM115"/>
      <c r="AN115"/>
      <c r="AO115"/>
      <c r="AP115"/>
      <c r="AQ115"/>
      <c r="AR115"/>
      <c r="AS115"/>
      <c r="AT115"/>
      <c r="AU115"/>
      <c r="AV115"/>
    </row>
    <row r="116" spans="1:48" s="103" customFormat="1" hidden="1" x14ac:dyDescent="0.2">
      <c r="A116" s="158">
        <v>42849</v>
      </c>
      <c r="B116" s="108"/>
      <c r="C116" s="103" t="s">
        <v>1411</v>
      </c>
      <c r="D116" s="97" t="s">
        <v>18</v>
      </c>
      <c r="E116" s="98" t="s">
        <v>557</v>
      </c>
      <c r="F116" s="99">
        <v>10</v>
      </c>
      <c r="G116" s="161">
        <v>5</v>
      </c>
      <c r="H116" s="100"/>
      <c r="I116" s="100" t="s">
        <v>891</v>
      </c>
      <c r="J116" s="101">
        <f>O116</f>
        <v>-29.28</v>
      </c>
      <c r="K116" s="101">
        <f>P116</f>
        <v>2.972999999999999</v>
      </c>
      <c r="L116" s="207">
        <f>STDEVA(J117,J118,J119,J120,J116)</f>
        <v>0.3349114808423263</v>
      </c>
      <c r="M116" s="107"/>
      <c r="N116" s="107"/>
      <c r="O116" s="101">
        <v>-29.28</v>
      </c>
      <c r="P116" s="102">
        <f t="shared" ref="P116:P117" si="36">O116-(-32.253)</f>
        <v>2.972999999999999</v>
      </c>
      <c r="Q116" s="104">
        <f>STDEVA(O120,O116,O117)</f>
        <v>0.32327748658595673</v>
      </c>
      <c r="S116" s="105">
        <v>1880</v>
      </c>
      <c r="T116" s="103">
        <v>778</v>
      </c>
      <c r="U116" s="105">
        <f t="shared" ref="U116:U117" si="37">(S116/T116)*30</f>
        <v>72.493573264781489</v>
      </c>
      <c r="V116" s="106"/>
      <c r="W116" s="107"/>
      <c r="AE116" s="108"/>
      <c r="AF116" s="106"/>
      <c r="AG116" s="103" t="s">
        <v>1408</v>
      </c>
    </row>
    <row r="117" spans="1:48" s="103" customFormat="1" hidden="1" x14ac:dyDescent="0.2">
      <c r="A117" s="158">
        <v>42849</v>
      </c>
      <c r="B117" s="108"/>
      <c r="C117" s="103" t="s">
        <v>1412</v>
      </c>
      <c r="D117" s="97" t="s">
        <v>18</v>
      </c>
      <c r="E117" s="98" t="s">
        <v>557</v>
      </c>
      <c r="F117" s="99">
        <v>10</v>
      </c>
      <c r="G117" s="161">
        <v>5</v>
      </c>
      <c r="H117" s="100"/>
      <c r="I117" s="100" t="s">
        <v>895</v>
      </c>
      <c r="J117" s="101">
        <f>O117</f>
        <v>-29.385000000000002</v>
      </c>
      <c r="K117" s="101">
        <f>P117</f>
        <v>2.8679999999999986</v>
      </c>
      <c r="L117" s="104"/>
      <c r="M117" s="107"/>
      <c r="N117" s="107"/>
      <c r="O117" s="101">
        <v>-29.385000000000002</v>
      </c>
      <c r="P117" s="102">
        <f t="shared" si="36"/>
        <v>2.8679999999999986</v>
      </c>
      <c r="Q117" s="104"/>
      <c r="S117" s="103">
        <v>2015</v>
      </c>
      <c r="T117" s="103">
        <v>778</v>
      </c>
      <c r="U117" s="105">
        <f t="shared" si="37"/>
        <v>77.699228791773777</v>
      </c>
      <c r="V117" s="106"/>
      <c r="W117" s="107"/>
      <c r="AE117" s="108"/>
      <c r="AF117" s="106"/>
      <c r="AG117" s="103" t="s">
        <v>1408</v>
      </c>
    </row>
    <row r="118" spans="1:48" s="7" customFormat="1" hidden="1" x14ac:dyDescent="0.2">
      <c r="A118" s="71" t="s">
        <v>1091</v>
      </c>
      <c r="B118" s="31">
        <v>7</v>
      </c>
      <c r="C118" s="1" t="s">
        <v>585</v>
      </c>
      <c r="D118" s="33" t="s">
        <v>18</v>
      </c>
      <c r="E118" s="33" t="s">
        <v>557</v>
      </c>
      <c r="F118" s="48">
        <v>10</v>
      </c>
      <c r="G118" s="33" t="s">
        <v>895</v>
      </c>
      <c r="H118" s="49"/>
      <c r="I118" s="33" t="s">
        <v>893</v>
      </c>
      <c r="J118" s="39">
        <f>IF(O118 = "", "", O118-1.043)</f>
        <v>-28.957000000000001</v>
      </c>
      <c r="K118" s="185">
        <f>IF(J118="","",J118-(-32.253))</f>
        <v>3.2959999999999994</v>
      </c>
      <c r="L118" s="157"/>
      <c r="O118" s="12">
        <v>-27.914000000000001</v>
      </c>
      <c r="P118" s="59">
        <f t="shared" ref="P118:P119" si="38">O118-(-31.21)</f>
        <v>3.2959999999999994</v>
      </c>
      <c r="Q118" s="12"/>
      <c r="R118" s="1">
        <v>2201.6</v>
      </c>
      <c r="S118" s="1">
        <v>243</v>
      </c>
      <c r="T118" s="4">
        <f>IF(B118=1,$AQ$2,IF(B118=2,$AQ$3,IF(B118=3,$AQ$4,IF(B118=4,$AQ$5,IF(B118=5,$AQ$6,IF(B118=6,$AQ$7,IF(B118=7,$AQ$8)))))))</f>
        <v>445</v>
      </c>
      <c r="U118" s="35">
        <f>(S118/T118)*30</f>
        <v>16.382022471910112</v>
      </c>
      <c r="V118" s="36">
        <f>U118*(1/12.0107)*(1/15)*(14.0067/1)</f>
        <v>1.2736314239653161</v>
      </c>
      <c r="W118" s="12"/>
      <c r="X118" s="1"/>
      <c r="Y118" s="1"/>
      <c r="Z118" s="1"/>
      <c r="AA118" s="1"/>
      <c r="AB118" s="1"/>
      <c r="AC118" s="1"/>
      <c r="AD118" s="1"/>
      <c r="AE118" s="1"/>
      <c r="AF118" s="2"/>
      <c r="AG118" s="4" t="s">
        <v>1424</v>
      </c>
      <c r="AH118"/>
      <c r="AI118" s="1">
        <v>1.0866000000000001E-2</v>
      </c>
      <c r="AJ118" t="s">
        <v>592</v>
      </c>
      <c r="AK118" s="1" t="s">
        <v>1119</v>
      </c>
      <c r="AL118"/>
      <c r="AM118"/>
      <c r="AN118"/>
      <c r="AO118"/>
      <c r="AP118"/>
      <c r="AQ118"/>
      <c r="AR118"/>
      <c r="AS118"/>
      <c r="AT118"/>
      <c r="AU118"/>
      <c r="AV118"/>
    </row>
    <row r="119" spans="1:48" s="7" customFormat="1" hidden="1" x14ac:dyDescent="0.2">
      <c r="A119" s="71" t="s">
        <v>1091</v>
      </c>
      <c r="B119" s="31"/>
      <c r="C119" s="1" t="s">
        <v>588</v>
      </c>
      <c r="D119" s="33" t="s">
        <v>18</v>
      </c>
      <c r="E119" s="33" t="s">
        <v>557</v>
      </c>
      <c r="F119" s="48">
        <v>10</v>
      </c>
      <c r="G119" s="33" t="s">
        <v>895</v>
      </c>
      <c r="H119" s="49"/>
      <c r="I119" s="33" t="s">
        <v>894</v>
      </c>
      <c r="J119" s="39">
        <f>IF(O119 = "", "", O119-1.043)</f>
        <v>-29.646000000000001</v>
      </c>
      <c r="K119" s="185">
        <f>IF(J119="","",J119-(-32.253))</f>
        <v>2.6069999999999993</v>
      </c>
      <c r="L119" s="157"/>
      <c r="O119" s="206">
        <v>-28.603000000000002</v>
      </c>
      <c r="P119" s="59">
        <f t="shared" si="38"/>
        <v>2.6069999999999993</v>
      </c>
      <c r="Q119" s="12"/>
      <c r="R119" s="1"/>
      <c r="S119" s="1"/>
      <c r="T119" s="4"/>
      <c r="U119" s="35"/>
      <c r="V119" s="36"/>
      <c r="W119" s="12"/>
      <c r="X119" s="1"/>
      <c r="Y119" s="1"/>
      <c r="Z119" s="1"/>
      <c r="AA119" s="1"/>
      <c r="AB119" s="1"/>
      <c r="AC119" s="1"/>
      <c r="AD119" s="1"/>
      <c r="AE119" s="1"/>
      <c r="AF119" s="2"/>
      <c r="AG119" s="4" t="s">
        <v>1444</v>
      </c>
      <c r="AH119"/>
      <c r="AI119" s="1"/>
      <c r="AJ119"/>
      <c r="AK119" s="1"/>
      <c r="AL119"/>
      <c r="AM119"/>
      <c r="AN119"/>
      <c r="AO119"/>
      <c r="AP119"/>
      <c r="AQ119"/>
      <c r="AR119"/>
      <c r="AS119"/>
      <c r="AT119"/>
      <c r="AU119"/>
      <c r="AV119"/>
    </row>
    <row r="120" spans="1:48" s="7" customFormat="1" hidden="1" x14ac:dyDescent="0.2">
      <c r="A120" s="71" t="s">
        <v>1091</v>
      </c>
      <c r="B120" s="31">
        <v>7</v>
      </c>
      <c r="C120" s="1" t="s">
        <v>590</v>
      </c>
      <c r="D120" s="33" t="s">
        <v>18</v>
      </c>
      <c r="E120" s="33" t="s">
        <v>557</v>
      </c>
      <c r="F120" s="48">
        <v>10</v>
      </c>
      <c r="G120" s="33" t="s">
        <v>895</v>
      </c>
      <c r="H120" s="49"/>
      <c r="I120" s="33" t="s">
        <v>892</v>
      </c>
      <c r="J120" s="39">
        <f>IF(O120 = "", "", O120-1.043)</f>
        <v>-29.823</v>
      </c>
      <c r="K120" s="185">
        <f>IF(J120="","",J120-(-32.253))</f>
        <v>2.4299999999999997</v>
      </c>
      <c r="L120" s="157"/>
      <c r="M120" s="12"/>
      <c r="N120" s="12"/>
      <c r="O120" s="12">
        <v>-28.78</v>
      </c>
      <c r="P120" s="59">
        <f t="shared" ref="P120" si="39">O120-(-31.21)</f>
        <v>2.4299999999999997</v>
      </c>
      <c r="Q120" s="12"/>
      <c r="R120" s="1">
        <v>2201.6</v>
      </c>
      <c r="S120" s="1">
        <v>243</v>
      </c>
      <c r="T120" s="4">
        <f>IF(B120=1,$AQ$2,IF(B120=2,$AQ$3,IF(B120=3,$AQ$4,IF(B120=4,$AQ$5,IF(B120=5,$AQ$6,IF(B120=6,$AQ$7,IF(B120=7,$AQ$8)))))))</f>
        <v>445</v>
      </c>
      <c r="U120" s="35">
        <f>(S120/T120)*30</f>
        <v>16.382022471910112</v>
      </c>
      <c r="V120" s="36">
        <f>U120*(1/12.0107)*(1/15)*(14.0067/1)</f>
        <v>1.2736314239653161</v>
      </c>
      <c r="W120" s="12" t="s">
        <v>1120</v>
      </c>
      <c r="X120" s="1">
        <v>47</v>
      </c>
      <c r="Y120" s="1">
        <v>6</v>
      </c>
      <c r="Z120" s="1">
        <v>2193</v>
      </c>
      <c r="AA120" s="1">
        <v>2212.6999999999998</v>
      </c>
      <c r="AB120" s="1">
        <v>19.600000000000001</v>
      </c>
      <c r="AC120" s="1">
        <v>1.879</v>
      </c>
      <c r="AD120" s="1" t="s">
        <v>1122</v>
      </c>
      <c r="AE120" s="1">
        <v>-16.276</v>
      </c>
      <c r="AF120" s="2" t="s">
        <v>1121</v>
      </c>
      <c r="AG120" s="4" t="s">
        <v>1424</v>
      </c>
      <c r="AH120"/>
      <c r="AI120" s="1">
        <v>1.0866000000000001E-2</v>
      </c>
      <c r="AJ120" t="s">
        <v>592</v>
      </c>
      <c r="AK120" s="1" t="s">
        <v>1119</v>
      </c>
      <c r="AL120"/>
      <c r="AM120"/>
      <c r="AN120"/>
      <c r="AO120"/>
      <c r="AP120"/>
      <c r="AQ120"/>
      <c r="AR120"/>
      <c r="AS120"/>
      <c r="AT120"/>
      <c r="AU120"/>
      <c r="AV120"/>
    </row>
    <row r="121" spans="1:48" s="103" customFormat="1" hidden="1" x14ac:dyDescent="0.2">
      <c r="A121" s="158" t="s">
        <v>1385</v>
      </c>
      <c r="B121" s="203"/>
      <c r="C121" s="160" t="s">
        <v>1317</v>
      </c>
      <c r="D121" s="160" t="s">
        <v>18</v>
      </c>
      <c r="E121" s="103" t="s">
        <v>591</v>
      </c>
      <c r="F121" s="161">
        <v>11</v>
      </c>
      <c r="G121" s="106">
        <v>1</v>
      </c>
      <c r="H121" s="100"/>
      <c r="I121" s="106">
        <v>3</v>
      </c>
      <c r="J121" s="107">
        <f t="shared" ref="J121:K123" si="40">O121</f>
        <v>-28.456</v>
      </c>
      <c r="K121" s="107">
        <f t="shared" si="40"/>
        <v>3.7970000000000006</v>
      </c>
      <c r="L121" s="6">
        <f>STDEVA(J122,J123,J121,L123)</f>
        <v>0.44127806804024666</v>
      </c>
      <c r="M121" s="107"/>
      <c r="N121" s="107"/>
      <c r="O121" s="160">
        <v>-28.456</v>
      </c>
      <c r="P121" s="102">
        <f t="shared" ref="P121:P123" si="41">O121-(-32.253)</f>
        <v>3.7970000000000006</v>
      </c>
      <c r="Q121" s="162">
        <f>STDEVA(O121:O123)</f>
        <v>0.44127806804024666</v>
      </c>
      <c r="R121" s="160">
        <v>2729.5</v>
      </c>
      <c r="S121" s="160">
        <v>61</v>
      </c>
      <c r="T121" s="103">
        <f>$T$440</f>
        <v>844</v>
      </c>
      <c r="U121" s="160">
        <f>(S121/T121)*30</f>
        <v>2.1682464454976302</v>
      </c>
      <c r="V121" s="106">
        <f>U121*(1/12.0107)*(1/15)*(14.0067/1)</f>
        <v>0.16857178731271094</v>
      </c>
      <c r="W121" s="107"/>
      <c r="Z121" s="160">
        <v>2721.4</v>
      </c>
      <c r="AA121" s="160">
        <v>2738.5</v>
      </c>
      <c r="AB121" s="160">
        <v>17.100000000000001</v>
      </c>
      <c r="AC121" s="160">
        <v>0.53100000000000003</v>
      </c>
      <c r="AD121" s="160" t="s">
        <v>1318</v>
      </c>
      <c r="AE121" s="160">
        <v>-9.7859999999999996</v>
      </c>
      <c r="AF121" s="106"/>
      <c r="AI121" s="160">
        <v>1.08621E-2</v>
      </c>
      <c r="AJ121" s="160" t="s">
        <v>592</v>
      </c>
    </row>
    <row r="122" spans="1:48" s="103" customFormat="1" hidden="1" x14ac:dyDescent="0.2">
      <c r="A122" s="158" t="s">
        <v>1385</v>
      </c>
      <c r="B122" s="203"/>
      <c r="C122" s="160" t="s">
        <v>1319</v>
      </c>
      <c r="D122" s="160" t="s">
        <v>18</v>
      </c>
      <c r="E122" s="103" t="s">
        <v>591</v>
      </c>
      <c r="F122" s="161">
        <v>11</v>
      </c>
      <c r="G122" s="106">
        <v>1</v>
      </c>
      <c r="H122" s="100"/>
      <c r="I122" s="106">
        <v>2</v>
      </c>
      <c r="J122" s="107">
        <f t="shared" si="40"/>
        <v>-28.189</v>
      </c>
      <c r="K122" s="107">
        <f t="shared" si="40"/>
        <v>4.0640000000000001</v>
      </c>
      <c r="L122" s="104"/>
      <c r="M122" s="107"/>
      <c r="N122" s="107"/>
      <c r="O122" s="160">
        <v>-28.189</v>
      </c>
      <c r="P122" s="102">
        <f t="shared" si="41"/>
        <v>4.0640000000000001</v>
      </c>
      <c r="Q122" s="104"/>
      <c r="R122" s="160">
        <v>2729.7</v>
      </c>
      <c r="S122" s="160">
        <v>85</v>
      </c>
      <c r="T122" s="103">
        <f>$T$440</f>
        <v>844</v>
      </c>
      <c r="U122" s="160">
        <f>(S122/T122)*30</f>
        <v>3.0213270142180093</v>
      </c>
      <c r="V122" s="106">
        <f>U122*(1/12.0107)*(1/15)*(14.0067/1)</f>
        <v>0.23489511346853162</v>
      </c>
      <c r="W122" s="107"/>
      <c r="Z122" s="160">
        <v>2721</v>
      </c>
      <c r="AA122" s="160">
        <v>2739.4</v>
      </c>
      <c r="AB122" s="160">
        <v>18.399999999999999</v>
      </c>
      <c r="AC122" s="160">
        <v>0.76</v>
      </c>
      <c r="AD122" s="160" t="s">
        <v>1320</v>
      </c>
      <c r="AE122" s="160">
        <v>-8.5180000000000007</v>
      </c>
      <c r="AF122" s="106"/>
      <c r="AI122" s="160">
        <v>1.0865E-2</v>
      </c>
      <c r="AJ122" s="160" t="s">
        <v>592</v>
      </c>
    </row>
    <row r="123" spans="1:48" s="103" customFormat="1" hidden="1" x14ac:dyDescent="0.2">
      <c r="A123" s="158" t="s">
        <v>1385</v>
      </c>
      <c r="B123" s="203"/>
      <c r="C123" s="160" t="s">
        <v>1321</v>
      </c>
      <c r="D123" s="160" t="s">
        <v>18</v>
      </c>
      <c r="E123" s="103" t="s">
        <v>591</v>
      </c>
      <c r="F123" s="161">
        <v>11</v>
      </c>
      <c r="G123" s="106">
        <v>1</v>
      </c>
      <c r="H123" s="100"/>
      <c r="I123" s="106">
        <v>1</v>
      </c>
      <c r="J123" s="107">
        <f t="shared" si="40"/>
        <v>-29.050999999999998</v>
      </c>
      <c r="K123" s="107">
        <f t="shared" si="40"/>
        <v>3.2020000000000017</v>
      </c>
      <c r="L123" s="104"/>
      <c r="M123" s="107"/>
      <c r="N123" s="107"/>
      <c r="O123" s="160">
        <v>-29.050999999999998</v>
      </c>
      <c r="P123" s="102">
        <f t="shared" si="41"/>
        <v>3.2020000000000017</v>
      </c>
      <c r="Q123" s="104"/>
      <c r="R123" s="160">
        <v>2729.7</v>
      </c>
      <c r="S123" s="160">
        <v>80</v>
      </c>
      <c r="T123" s="103">
        <f>$T$440</f>
        <v>844</v>
      </c>
      <c r="U123" s="160">
        <f>(S123/T123)*30</f>
        <v>2.8436018957345968</v>
      </c>
      <c r="V123" s="106">
        <f>U123*(1/12.0107)*(1/15)*(14.0067/1)</f>
        <v>0.22107775385273565</v>
      </c>
      <c r="W123" s="107"/>
      <c r="Z123" s="160">
        <v>2720.3</v>
      </c>
      <c r="AA123" s="160">
        <v>2738.9</v>
      </c>
      <c r="AB123" s="160">
        <v>18.600000000000001</v>
      </c>
      <c r="AC123" s="160">
        <v>0.73199999999999998</v>
      </c>
      <c r="AD123" s="160" t="s">
        <v>1322</v>
      </c>
      <c r="AE123" s="160">
        <v>-8.0370000000000008</v>
      </c>
      <c r="AF123" s="106"/>
      <c r="AI123" s="160">
        <v>1.0855399999999999E-2</v>
      </c>
      <c r="AJ123" s="160" t="s">
        <v>592</v>
      </c>
    </row>
    <row r="124" spans="1:48" s="7" customFormat="1" hidden="1" x14ac:dyDescent="0.2">
      <c r="A124" s="71" t="s">
        <v>1091</v>
      </c>
      <c r="B124" s="31">
        <v>7</v>
      </c>
      <c r="C124" s="1" t="s">
        <v>595</v>
      </c>
      <c r="D124" s="33" t="s">
        <v>18</v>
      </c>
      <c r="E124" s="33" t="s">
        <v>591</v>
      </c>
      <c r="F124" s="48">
        <v>11</v>
      </c>
      <c r="G124" s="50" t="s">
        <v>894</v>
      </c>
      <c r="H124" s="49"/>
      <c r="I124" s="33" t="s">
        <v>893</v>
      </c>
      <c r="J124" s="39">
        <f>IF(O124 = "", "", O124-1.043)</f>
        <v>-29.542999999999999</v>
      </c>
      <c r="K124" s="185">
        <f>IF(J124="","",J124-(-32.253))</f>
        <v>2.7100000000000009</v>
      </c>
      <c r="O124" s="12">
        <v>-28.5</v>
      </c>
      <c r="P124" s="59">
        <f t="shared" ref="P124:P126" si="42">O124-(-31.21)</f>
        <v>2.7100000000000009</v>
      </c>
      <c r="Q124" s="12">
        <f>STDEVA(O124,O125,O126)</f>
        <v>0.23941874056416987</v>
      </c>
      <c r="R124" s="1">
        <v>2201.6</v>
      </c>
      <c r="S124" s="1">
        <v>64</v>
      </c>
      <c r="T124" s="4">
        <f>IF(B124=1,$AQ$2,IF(B124=2,$AQ$3,IF(B124=3,$AQ$4,IF(B124=4,$AQ$5,IF(B124=5,$AQ$6,IF(B124=6,$AQ$7,IF(B124=7,$AQ$8)))))))</f>
        <v>445</v>
      </c>
      <c r="U124" s="35">
        <f t="shared" si="34"/>
        <v>4.3146067415730345</v>
      </c>
      <c r="V124" s="36">
        <f t="shared" si="35"/>
        <v>0.33544202112666771</v>
      </c>
      <c r="W124" s="1" t="s">
        <v>1108</v>
      </c>
      <c r="X124" s="1">
        <v>42</v>
      </c>
      <c r="Y124" s="1">
        <v>6</v>
      </c>
      <c r="Z124" s="1">
        <v>2192.8000000000002</v>
      </c>
      <c r="AA124" s="1">
        <v>2208.6999999999998</v>
      </c>
      <c r="AB124" s="1">
        <v>15.9</v>
      </c>
      <c r="AC124" s="1">
        <v>0.45500000000000002</v>
      </c>
      <c r="AD124" s="1" t="s">
        <v>1110</v>
      </c>
      <c r="AE124" s="1">
        <v>-12.145</v>
      </c>
      <c r="AF124" s="2" t="s">
        <v>1109</v>
      </c>
      <c r="AG124"/>
      <c r="AH124"/>
      <c r="AI124" s="1">
        <v>1.0870599999999999E-2</v>
      </c>
      <c r="AJ124" t="s">
        <v>592</v>
      </c>
      <c r="AK124" s="1" t="s">
        <v>1107</v>
      </c>
      <c r="AL124"/>
      <c r="AM124"/>
      <c r="AN124"/>
      <c r="AO124"/>
      <c r="AP124"/>
      <c r="AQ124"/>
      <c r="AR124"/>
      <c r="AS124"/>
      <c r="AT124"/>
      <c r="AU124"/>
      <c r="AV124"/>
    </row>
    <row r="125" spans="1:48" s="7" customFormat="1" hidden="1" x14ac:dyDescent="0.2">
      <c r="A125" s="71" t="s">
        <v>1091</v>
      </c>
      <c r="B125" s="31">
        <v>7</v>
      </c>
      <c r="C125" s="1" t="s">
        <v>596</v>
      </c>
      <c r="D125" s="33" t="s">
        <v>18</v>
      </c>
      <c r="E125" s="33" t="s">
        <v>591</v>
      </c>
      <c r="F125" s="48">
        <v>11</v>
      </c>
      <c r="G125" s="50" t="s">
        <v>894</v>
      </c>
      <c r="H125" s="49"/>
      <c r="I125" s="33" t="s">
        <v>894</v>
      </c>
      <c r="J125" s="39">
        <f>IF(O125 = "", "", O125-1.043)</f>
        <v>-29.882999999999999</v>
      </c>
      <c r="K125" s="185">
        <f>IF(J125="","",J125-(-32.253))</f>
        <v>2.370000000000001</v>
      </c>
      <c r="O125" s="12">
        <v>-28.84</v>
      </c>
      <c r="P125" s="59">
        <f t="shared" si="42"/>
        <v>2.370000000000001</v>
      </c>
      <c r="Q125" s="12"/>
      <c r="R125" s="1">
        <v>2201.4</v>
      </c>
      <c r="S125" s="1">
        <v>61</v>
      </c>
      <c r="T125" s="4">
        <f>IF(B125=1,$AQ$2,IF(B125=2,$AQ$3,IF(B125=3,$AQ$4,IF(B125=4,$AQ$5,IF(B125=5,$AQ$6,IF(B125=6,$AQ$7,IF(B125=7,$AQ$8)))))))</f>
        <v>445</v>
      </c>
      <c r="U125" s="35">
        <f t="shared" si="34"/>
        <v>4.1123595505617976</v>
      </c>
      <c r="V125" s="36">
        <f>U125*(1/12.0107)*(1/15)*(14.0067/1)</f>
        <v>0.31971817638635514</v>
      </c>
      <c r="W125" s="1" t="s">
        <v>1112</v>
      </c>
      <c r="X125" s="1">
        <v>43</v>
      </c>
      <c r="Y125" s="1">
        <v>6</v>
      </c>
      <c r="Z125" s="1">
        <v>2192.8000000000002</v>
      </c>
      <c r="AA125" s="1">
        <v>2208.5</v>
      </c>
      <c r="AB125" s="1">
        <v>15.7</v>
      </c>
      <c r="AC125" s="1">
        <v>0.42799999999999999</v>
      </c>
      <c r="AD125" s="1" t="s">
        <v>1114</v>
      </c>
      <c r="AE125" s="1">
        <v>-11.866</v>
      </c>
      <c r="AF125" s="2" t="s">
        <v>1113</v>
      </c>
      <c r="AG125"/>
      <c r="AH125"/>
      <c r="AI125" s="1">
        <v>1.08805E-2</v>
      </c>
      <c r="AJ125" t="s">
        <v>592</v>
      </c>
      <c r="AK125" s="1" t="s">
        <v>1111</v>
      </c>
      <c r="AL125"/>
      <c r="AM125"/>
      <c r="AN125"/>
      <c r="AO125"/>
      <c r="AP125"/>
      <c r="AQ125"/>
      <c r="AR125"/>
      <c r="AS125"/>
      <c r="AT125"/>
      <c r="AU125"/>
      <c r="AV125"/>
    </row>
    <row r="126" spans="1:48" s="7" customFormat="1" hidden="1" x14ac:dyDescent="0.2">
      <c r="A126" s="71" t="s">
        <v>1091</v>
      </c>
      <c r="B126" s="31">
        <v>7</v>
      </c>
      <c r="C126" s="1" t="s">
        <v>597</v>
      </c>
      <c r="D126" s="33" t="s">
        <v>18</v>
      </c>
      <c r="E126" s="33" t="s">
        <v>591</v>
      </c>
      <c r="F126" s="48">
        <v>11</v>
      </c>
      <c r="G126" s="50" t="s">
        <v>894</v>
      </c>
      <c r="H126" s="49"/>
      <c r="I126" s="33" t="s">
        <v>892</v>
      </c>
      <c r="J126" s="39">
        <f>IF(O126 = "", "", O126-1.043)</f>
        <v>-29.420999999999999</v>
      </c>
      <c r="K126" s="185">
        <f>IF(J126="","",J126-(-32.253))</f>
        <v>2.8320000000000007</v>
      </c>
      <c r="L126" s="157"/>
      <c r="O126" s="12">
        <v>-28.378</v>
      </c>
      <c r="P126" s="59">
        <f t="shared" si="42"/>
        <v>2.8320000000000007</v>
      </c>
      <c r="Q126" s="12"/>
      <c r="R126" s="1">
        <v>2201.4</v>
      </c>
      <c r="S126" s="1">
        <v>60</v>
      </c>
      <c r="T126" s="4">
        <f>IF(B126=1,$AQ$2,IF(B126=2,$AQ$3,IF(B126=3,$AQ$4,IF(B126=4,$AQ$5,IF(B126=5,$AQ$6,IF(B126=6,$AQ$7,IF(B126=7,$AQ$8)))))))</f>
        <v>445</v>
      </c>
      <c r="U126" s="35">
        <f t="shared" si="34"/>
        <v>4.0449438202247192</v>
      </c>
      <c r="V126" s="36">
        <f t="shared" si="35"/>
        <v>0.31447689480625096</v>
      </c>
      <c r="W126" s="1" t="s">
        <v>1116</v>
      </c>
      <c r="X126" s="1">
        <v>44</v>
      </c>
      <c r="Y126" s="1">
        <v>6</v>
      </c>
      <c r="Z126" s="1">
        <v>2193.1999999999998</v>
      </c>
      <c r="AA126" s="1">
        <v>2208.5</v>
      </c>
      <c r="AB126" s="1">
        <v>15.3</v>
      </c>
      <c r="AC126" s="1">
        <v>0.41599999999999998</v>
      </c>
      <c r="AD126" s="1" t="s">
        <v>1118</v>
      </c>
      <c r="AE126" s="1">
        <v>-15.445</v>
      </c>
      <c r="AF126" s="2" t="s">
        <v>1117</v>
      </c>
      <c r="AG126"/>
      <c r="AH126"/>
      <c r="AI126" s="1">
        <v>1.0877299999999999E-2</v>
      </c>
      <c r="AJ126" t="s">
        <v>592</v>
      </c>
      <c r="AK126" s="1" t="s">
        <v>1115</v>
      </c>
      <c r="AL126"/>
      <c r="AM126"/>
      <c r="AN126"/>
      <c r="AO126"/>
      <c r="AP126"/>
      <c r="AQ126"/>
      <c r="AR126"/>
      <c r="AS126"/>
      <c r="AT126"/>
      <c r="AU126"/>
      <c r="AV126"/>
    </row>
    <row r="127" spans="1:48" s="7" customFormat="1" hidden="1" x14ac:dyDescent="0.2">
      <c r="A127" s="71"/>
      <c r="B127" s="31"/>
      <c r="C127" s="1" t="s">
        <v>1492</v>
      </c>
      <c r="D127" s="33" t="s">
        <v>18</v>
      </c>
      <c r="E127" s="33" t="s">
        <v>591</v>
      </c>
      <c r="F127" s="48">
        <v>11</v>
      </c>
      <c r="G127" s="50" t="s">
        <v>894</v>
      </c>
      <c r="H127" s="49"/>
      <c r="I127" s="33" t="s">
        <v>891</v>
      </c>
      <c r="J127" s="7">
        <v>-30.3734</v>
      </c>
      <c r="L127" s="6">
        <f>STDEVA(J125,J126,J124,J127,J128)</f>
        <v>0.37092593330744644</v>
      </c>
      <c r="M127" s="39"/>
      <c r="N127" s="185"/>
      <c r="O127" s="12"/>
      <c r="P127" s="59"/>
      <c r="Q127" s="12"/>
      <c r="R127" s="1"/>
      <c r="S127" s="1"/>
      <c r="T127" s="4"/>
      <c r="U127" s="35"/>
      <c r="V127" s="36"/>
      <c r="W127" s="1"/>
      <c r="X127" s="1"/>
      <c r="Y127" s="1"/>
      <c r="Z127" s="1"/>
      <c r="AA127" s="1"/>
      <c r="AB127" s="1"/>
      <c r="AC127" s="1"/>
      <c r="AD127" s="1"/>
      <c r="AE127" s="1"/>
      <c r="AF127" s="2"/>
      <c r="AG127"/>
      <c r="AH127"/>
      <c r="AI127" s="1"/>
      <c r="AJ127"/>
      <c r="AK127" s="1"/>
      <c r="AL127"/>
      <c r="AM127"/>
      <c r="AN127"/>
      <c r="AO127"/>
      <c r="AP127"/>
      <c r="AQ127"/>
      <c r="AR127"/>
      <c r="AS127"/>
      <c r="AT127"/>
      <c r="AU127"/>
      <c r="AV127"/>
    </row>
    <row r="128" spans="1:48" s="7" customFormat="1" hidden="1" x14ac:dyDescent="0.2">
      <c r="A128" s="71"/>
      <c r="B128" s="31"/>
      <c r="C128" s="1" t="s">
        <v>1493</v>
      </c>
      <c r="D128" s="33" t="s">
        <v>18</v>
      </c>
      <c r="E128" s="33" t="s">
        <v>591</v>
      </c>
      <c r="F128" s="48">
        <v>11</v>
      </c>
      <c r="G128" s="50" t="s">
        <v>894</v>
      </c>
      <c r="H128" s="49"/>
      <c r="I128" s="33" t="s">
        <v>895</v>
      </c>
      <c r="J128" s="7">
        <v>-29.7254</v>
      </c>
      <c r="L128" s="157"/>
      <c r="M128" s="39"/>
      <c r="N128" s="185"/>
      <c r="O128" s="12"/>
      <c r="P128" s="59"/>
      <c r="Q128" s="12"/>
      <c r="R128" s="1"/>
      <c r="S128" s="1"/>
      <c r="T128" s="4"/>
      <c r="U128" s="35"/>
      <c r="V128" s="36"/>
      <c r="W128" s="1"/>
      <c r="X128" s="1"/>
      <c r="Y128" s="1"/>
      <c r="Z128" s="1"/>
      <c r="AA128" s="1"/>
      <c r="AB128" s="1"/>
      <c r="AC128" s="1"/>
      <c r="AD128" s="1"/>
      <c r="AE128" s="1"/>
      <c r="AF128" s="2"/>
      <c r="AG128"/>
      <c r="AH128"/>
      <c r="AI128" s="1"/>
      <c r="AJ128"/>
      <c r="AK128" s="1"/>
      <c r="AL128"/>
      <c r="AM128"/>
      <c r="AN128"/>
      <c r="AO128"/>
      <c r="AP128"/>
      <c r="AQ128"/>
      <c r="AR128"/>
      <c r="AS128"/>
      <c r="AT128"/>
      <c r="AU128"/>
      <c r="AV128"/>
    </row>
    <row r="129" spans="1:48" s="7" customFormat="1" hidden="1" x14ac:dyDescent="0.2">
      <c r="A129" s="71"/>
      <c r="B129" s="31"/>
      <c r="C129" s="1"/>
      <c r="D129" s="33"/>
      <c r="E129" s="33"/>
      <c r="F129" s="48"/>
      <c r="G129" s="50"/>
      <c r="H129" s="49"/>
      <c r="I129" s="33"/>
      <c r="L129" s="157"/>
      <c r="M129" s="39"/>
      <c r="N129" s="185"/>
      <c r="O129" s="12"/>
      <c r="P129" s="59"/>
      <c r="Q129" s="12"/>
      <c r="R129" s="1"/>
      <c r="S129" s="1"/>
      <c r="T129" s="4"/>
      <c r="U129" s="35"/>
      <c r="V129" s="36"/>
      <c r="W129" s="1"/>
      <c r="X129" s="1"/>
      <c r="Y129" s="1"/>
      <c r="Z129" s="1"/>
      <c r="AA129" s="1"/>
      <c r="AB129" s="1"/>
      <c r="AC129" s="1"/>
      <c r="AD129" s="1"/>
      <c r="AE129" s="1"/>
      <c r="AF129" s="2"/>
      <c r="AG129"/>
      <c r="AH129"/>
      <c r="AI129" s="1"/>
      <c r="AJ129"/>
      <c r="AK129" s="1"/>
      <c r="AL129"/>
      <c r="AM129"/>
      <c r="AN129"/>
      <c r="AO129"/>
      <c r="AP129"/>
      <c r="AQ129"/>
      <c r="AR129"/>
      <c r="AS129"/>
      <c r="AT129"/>
      <c r="AU129"/>
      <c r="AV129"/>
    </row>
    <row r="130" spans="1:48" s="7" customFormat="1" hidden="1" x14ac:dyDescent="0.2">
      <c r="A130" s="71"/>
      <c r="B130" s="31"/>
      <c r="C130" s="7" t="s">
        <v>1495</v>
      </c>
      <c r="D130" s="160" t="s">
        <v>18</v>
      </c>
      <c r="E130" s="103" t="s">
        <v>591</v>
      </c>
      <c r="F130" s="161">
        <v>11</v>
      </c>
      <c r="G130" s="106">
        <v>3</v>
      </c>
      <c r="H130" s="100"/>
      <c r="I130" s="213">
        <v>4</v>
      </c>
      <c r="J130" s="211">
        <v>-30.359000000000002</v>
      </c>
      <c r="L130" s="157"/>
      <c r="M130" s="39"/>
      <c r="N130" s="185"/>
      <c r="O130" s="12"/>
      <c r="P130" s="59"/>
      <c r="Q130" s="12"/>
      <c r="R130" s="1"/>
      <c r="S130" s="1"/>
      <c r="T130" s="4"/>
      <c r="U130" s="35"/>
      <c r="V130" s="36"/>
      <c r="W130" s="1"/>
      <c r="X130" s="1"/>
      <c r="Y130" s="1"/>
      <c r="Z130" s="1"/>
      <c r="AA130" s="1"/>
      <c r="AB130" s="1"/>
      <c r="AC130" s="1"/>
      <c r="AD130" s="1"/>
      <c r="AE130" s="1"/>
      <c r="AF130" s="2"/>
      <c r="AG130"/>
      <c r="AH130"/>
      <c r="AI130" s="1"/>
      <c r="AJ130"/>
      <c r="AK130" s="1"/>
      <c r="AL130"/>
      <c r="AM130"/>
      <c r="AN130"/>
      <c r="AO130"/>
      <c r="AP130"/>
      <c r="AQ130"/>
      <c r="AR130"/>
      <c r="AS130"/>
      <c r="AT130"/>
      <c r="AU130"/>
      <c r="AV130"/>
    </row>
    <row r="131" spans="1:48" s="7" customFormat="1" hidden="1" x14ac:dyDescent="0.2">
      <c r="A131" s="71"/>
      <c r="B131" s="31"/>
      <c r="C131" s="7" t="s">
        <v>1494</v>
      </c>
      <c r="D131" s="160" t="s">
        <v>18</v>
      </c>
      <c r="E131" s="103" t="s">
        <v>591</v>
      </c>
      <c r="F131" s="161">
        <v>11</v>
      </c>
      <c r="G131" s="106">
        <v>3</v>
      </c>
      <c r="H131" s="100"/>
      <c r="I131" s="213">
        <v>5</v>
      </c>
      <c r="J131" s="211">
        <v>-29.504670000000001</v>
      </c>
      <c r="L131" s="157"/>
      <c r="M131" s="39"/>
      <c r="N131" s="185"/>
      <c r="O131" s="12"/>
      <c r="P131" s="59"/>
      <c r="Q131" s="12"/>
      <c r="R131" s="1"/>
      <c r="S131" s="1"/>
      <c r="T131" s="4"/>
      <c r="U131" s="35"/>
      <c r="V131" s="36"/>
      <c r="W131" s="1"/>
      <c r="X131" s="1"/>
      <c r="Y131" s="1"/>
      <c r="Z131" s="1"/>
      <c r="AA131" s="1"/>
      <c r="AB131" s="1"/>
      <c r="AC131" s="1"/>
      <c r="AD131" s="1"/>
      <c r="AE131" s="1"/>
      <c r="AF131" s="2"/>
      <c r="AG131"/>
      <c r="AH131"/>
      <c r="AI131" s="1"/>
      <c r="AJ131"/>
      <c r="AK131" s="1"/>
      <c r="AL131"/>
      <c r="AM131"/>
      <c r="AN131"/>
      <c r="AO131"/>
      <c r="AP131"/>
      <c r="AQ131"/>
      <c r="AR131"/>
      <c r="AS131"/>
      <c r="AT131"/>
      <c r="AU131"/>
      <c r="AV131"/>
    </row>
    <row r="132" spans="1:48" s="211" customFormat="1" hidden="1" x14ac:dyDescent="0.2">
      <c r="A132" s="30" t="s">
        <v>1385</v>
      </c>
      <c r="B132" s="210"/>
      <c r="C132" s="35" t="s">
        <v>1312</v>
      </c>
      <c r="D132" s="35" t="s">
        <v>18</v>
      </c>
      <c r="E132" s="211" t="s">
        <v>591</v>
      </c>
      <c r="F132" s="225">
        <v>11</v>
      </c>
      <c r="G132" s="213">
        <v>3</v>
      </c>
      <c r="H132" s="297"/>
      <c r="I132" s="213">
        <v>3</v>
      </c>
      <c r="L132" s="207">
        <f>STDEVA(J133,J131,J130)</f>
        <v>0.42970691907392011</v>
      </c>
      <c r="M132" s="39">
        <f>IF(O132 = "", "", O132-1.043)</f>
        <v>-28.792999999999999</v>
      </c>
      <c r="N132" s="214">
        <f>P132</f>
        <v>4.5030000000000001</v>
      </c>
      <c r="O132" s="35">
        <v>-27.75</v>
      </c>
      <c r="P132" s="212">
        <f t="shared" ref="P132:P144" si="43">O132-(-32.253)</f>
        <v>4.5030000000000001</v>
      </c>
      <c r="Q132" s="207">
        <f>STDEVA(O132:O134)</f>
        <v>1.2638126179672891</v>
      </c>
      <c r="R132" s="35">
        <v>2730.2</v>
      </c>
      <c r="S132" s="35">
        <v>70</v>
      </c>
      <c r="T132" s="211">
        <f t="shared" ref="T132:T145" si="44">$T$440</f>
        <v>844</v>
      </c>
      <c r="U132" s="35">
        <f t="shared" ref="U132:U145" si="45">(S132/T132)*30</f>
        <v>2.4881516587677726</v>
      </c>
      <c r="V132" s="213">
        <f t="shared" ref="V132:V145" si="46">U132*(1/12.0107)*(1/15)*(14.0067/1)</f>
        <v>0.19344303462114371</v>
      </c>
      <c r="W132" s="214"/>
      <c r="Z132" s="35">
        <v>2721.6</v>
      </c>
      <c r="AA132" s="35">
        <v>2738.9</v>
      </c>
      <c r="AB132" s="35">
        <v>17.3</v>
      </c>
      <c r="AC132" s="35">
        <v>0.63200000000000001</v>
      </c>
      <c r="AD132" s="35" t="s">
        <v>1211</v>
      </c>
      <c r="AE132" s="35">
        <v>-10.823</v>
      </c>
      <c r="AF132" s="213"/>
      <c r="AI132" s="35">
        <v>1.08863E-2</v>
      </c>
      <c r="AJ132" s="35" t="s">
        <v>592</v>
      </c>
    </row>
    <row r="133" spans="1:48" s="211" customFormat="1" hidden="1" x14ac:dyDescent="0.2">
      <c r="A133" s="30" t="s">
        <v>1385</v>
      </c>
      <c r="B133" s="210"/>
      <c r="C133" s="35" t="s">
        <v>1313</v>
      </c>
      <c r="D133" s="35" t="s">
        <v>18</v>
      </c>
      <c r="E133" s="211" t="s">
        <v>591</v>
      </c>
      <c r="F133" s="225">
        <v>11</v>
      </c>
      <c r="G133" s="213">
        <v>3</v>
      </c>
      <c r="H133" s="297"/>
      <c r="I133" s="213">
        <v>2</v>
      </c>
      <c r="J133" s="39">
        <f>IF(O133 = "", "", O133-1.043)</f>
        <v>-29.850999999999999</v>
      </c>
      <c r="K133" s="214">
        <f>P133</f>
        <v>3.4450000000000003</v>
      </c>
      <c r="L133" s="215"/>
      <c r="O133" s="35">
        <v>-28.808</v>
      </c>
      <c r="P133" s="212">
        <f t="shared" si="43"/>
        <v>3.4450000000000003</v>
      </c>
      <c r="Q133" s="215"/>
      <c r="R133" s="35">
        <v>2730.4</v>
      </c>
      <c r="S133" s="35">
        <v>78</v>
      </c>
      <c r="T133" s="211">
        <f t="shared" si="44"/>
        <v>844</v>
      </c>
      <c r="U133" s="35">
        <f t="shared" si="45"/>
        <v>2.7725118483412321</v>
      </c>
      <c r="V133" s="213">
        <f t="shared" si="46"/>
        <v>0.21555081000641726</v>
      </c>
      <c r="W133" s="214"/>
      <c r="Z133" s="35">
        <v>2721.8</v>
      </c>
      <c r="AA133" s="35">
        <v>2739.4</v>
      </c>
      <c r="AB133" s="35">
        <v>17.600000000000001</v>
      </c>
      <c r="AC133" s="35">
        <v>0.71199999999999997</v>
      </c>
      <c r="AD133" s="35" t="s">
        <v>1314</v>
      </c>
      <c r="AE133" s="35">
        <v>-11.185</v>
      </c>
      <c r="AF133" s="213"/>
      <c r="AI133" s="35">
        <v>1.08697E-2</v>
      </c>
      <c r="AJ133" s="35" t="s">
        <v>592</v>
      </c>
    </row>
    <row r="134" spans="1:48" s="211" customFormat="1" hidden="1" x14ac:dyDescent="0.2">
      <c r="A134" s="30" t="s">
        <v>1385</v>
      </c>
      <c r="B134" s="210"/>
      <c r="C134" s="35" t="s">
        <v>1315</v>
      </c>
      <c r="D134" s="35" t="s">
        <v>18</v>
      </c>
      <c r="E134" s="211" t="s">
        <v>591</v>
      </c>
      <c r="F134" s="225">
        <v>11</v>
      </c>
      <c r="G134" s="213">
        <v>3</v>
      </c>
      <c r="H134" s="297"/>
      <c r="I134" s="213">
        <v>1</v>
      </c>
      <c r="L134" s="215"/>
      <c r="M134" s="39">
        <f t="shared" ref="M134:M143" si="47">IF(O134 = "", "", O134-1.043)</f>
        <v>-27.334</v>
      </c>
      <c r="N134" s="214">
        <f>P134</f>
        <v>5.9619999999999997</v>
      </c>
      <c r="O134" s="35">
        <v>-26.291</v>
      </c>
      <c r="P134" s="212">
        <f t="shared" si="43"/>
        <v>5.9619999999999997</v>
      </c>
      <c r="Q134" s="215"/>
      <c r="R134" s="35">
        <v>2730</v>
      </c>
      <c r="S134" s="35">
        <v>95</v>
      </c>
      <c r="T134" s="211">
        <f t="shared" si="44"/>
        <v>844</v>
      </c>
      <c r="U134" s="35">
        <f t="shared" si="45"/>
        <v>3.376777251184834</v>
      </c>
      <c r="V134" s="213">
        <f t="shared" si="46"/>
        <v>0.26252983270012359</v>
      </c>
      <c r="W134" s="214"/>
      <c r="Z134" s="35">
        <v>2720.8</v>
      </c>
      <c r="AA134" s="35">
        <v>2739.2</v>
      </c>
      <c r="AB134" s="35">
        <v>18.399999999999999</v>
      </c>
      <c r="AC134" s="35">
        <v>0.86599999999999999</v>
      </c>
      <c r="AD134" s="35" t="s">
        <v>1316</v>
      </c>
      <c r="AE134" s="35">
        <v>-13.734999999999999</v>
      </c>
      <c r="AF134" s="213"/>
      <c r="AI134" s="35">
        <v>1.08863E-2</v>
      </c>
      <c r="AJ134" s="35" t="s">
        <v>592</v>
      </c>
    </row>
    <row r="135" spans="1:48" s="211" customFormat="1" ht="16" hidden="1" thickBot="1" x14ac:dyDescent="0.25">
      <c r="A135" s="30"/>
      <c r="B135" s="210"/>
      <c r="C135" s="298" t="s">
        <v>1496</v>
      </c>
      <c r="D135" s="160" t="s">
        <v>18</v>
      </c>
      <c r="E135" s="103" t="s">
        <v>1356</v>
      </c>
      <c r="F135" s="161">
        <v>13</v>
      </c>
      <c r="G135" s="106">
        <v>1</v>
      </c>
      <c r="H135" s="297"/>
      <c r="I135" s="213">
        <v>4</v>
      </c>
      <c r="J135" s="299">
        <v>-30.617419999999999</v>
      </c>
      <c r="L135" s="6">
        <f>STDEVA(J136,J137,J135)</f>
        <v>0.21552759599024449</v>
      </c>
      <c r="M135" s="39"/>
      <c r="N135" s="214"/>
      <c r="O135" s="35"/>
      <c r="P135" s="212"/>
      <c r="Q135" s="215"/>
      <c r="R135" s="35"/>
      <c r="S135" s="35"/>
      <c r="U135" s="35"/>
      <c r="V135" s="213"/>
      <c r="W135" s="214"/>
      <c r="Z135" s="35"/>
      <c r="AA135" s="35"/>
      <c r="AB135" s="35"/>
      <c r="AC135" s="35"/>
      <c r="AD135" s="35"/>
      <c r="AE135" s="35"/>
      <c r="AF135" s="213"/>
      <c r="AI135" s="35"/>
      <c r="AJ135" s="35"/>
    </row>
    <row r="136" spans="1:48" s="211" customFormat="1" ht="16" hidden="1" thickBot="1" x14ac:dyDescent="0.25">
      <c r="A136" s="30"/>
      <c r="B136" s="210"/>
      <c r="C136" s="300" t="s">
        <v>1497</v>
      </c>
      <c r="D136" s="160" t="s">
        <v>18</v>
      </c>
      <c r="E136" s="103" t="s">
        <v>1356</v>
      </c>
      <c r="F136" s="161">
        <v>13</v>
      </c>
      <c r="G136" s="106">
        <v>1</v>
      </c>
      <c r="H136" s="297"/>
      <c r="I136" s="213">
        <v>5</v>
      </c>
      <c r="J136" s="301">
        <v>-30.818750000000001</v>
      </c>
      <c r="L136" s="215"/>
      <c r="M136" s="39"/>
      <c r="N136" s="214"/>
      <c r="O136" s="35"/>
      <c r="P136" s="212"/>
      <c r="Q136" s="215"/>
      <c r="R136" s="35"/>
      <c r="S136" s="35"/>
      <c r="U136" s="35"/>
      <c r="V136" s="213"/>
      <c r="W136" s="214"/>
      <c r="Z136" s="35"/>
      <c r="AA136" s="35"/>
      <c r="AB136" s="35"/>
      <c r="AC136" s="35"/>
      <c r="AD136" s="35"/>
      <c r="AE136" s="35"/>
      <c r="AF136" s="213"/>
      <c r="AI136" s="35"/>
      <c r="AJ136" s="35"/>
    </row>
    <row r="137" spans="1:48" s="211" customFormat="1" hidden="1" x14ac:dyDescent="0.2">
      <c r="A137" s="30" t="s">
        <v>1385</v>
      </c>
      <c r="B137" s="210"/>
      <c r="C137" s="35" t="s">
        <v>1308</v>
      </c>
      <c r="D137" s="35" t="s">
        <v>18</v>
      </c>
      <c r="E137" s="211" t="s">
        <v>1356</v>
      </c>
      <c r="F137" s="225">
        <v>13</v>
      </c>
      <c r="G137" s="213">
        <v>1</v>
      </c>
      <c r="H137" s="297"/>
      <c r="I137" s="213">
        <v>3</v>
      </c>
      <c r="J137" s="206">
        <f>IF(O137 = "", "", O137-1.043)</f>
        <v>-30.387999999999998</v>
      </c>
      <c r="L137" s="215"/>
      <c r="N137" s="214">
        <f>P137</f>
        <v>2.9080000000000013</v>
      </c>
      <c r="O137" s="35">
        <v>-29.344999999999999</v>
      </c>
      <c r="P137" s="212">
        <f t="shared" si="43"/>
        <v>2.9080000000000013</v>
      </c>
      <c r="Q137" s="207">
        <f>STDEVA(O137:O139)</f>
        <v>0.72045703087230162</v>
      </c>
      <c r="R137" s="35">
        <v>2730</v>
      </c>
      <c r="S137" s="35">
        <v>79</v>
      </c>
      <c r="T137" s="211">
        <f t="shared" si="44"/>
        <v>844</v>
      </c>
      <c r="U137" s="35">
        <f t="shared" si="45"/>
        <v>2.8080568720379144</v>
      </c>
      <c r="V137" s="213">
        <f t="shared" si="46"/>
        <v>0.21831428192957647</v>
      </c>
      <c r="W137" s="214"/>
      <c r="Z137" s="35">
        <v>2721.6</v>
      </c>
      <c r="AA137" s="35">
        <v>2739.6</v>
      </c>
      <c r="AB137" s="35">
        <v>18</v>
      </c>
      <c r="AC137" s="35">
        <v>0.68200000000000005</v>
      </c>
      <c r="AD137" s="35" t="s">
        <v>1186</v>
      </c>
      <c r="AE137" s="35">
        <v>-4.6139999999999999</v>
      </c>
      <c r="AF137" s="213"/>
      <c r="AI137" s="35">
        <v>1.08544E-2</v>
      </c>
      <c r="AJ137" s="35" t="s">
        <v>592</v>
      </c>
    </row>
    <row r="138" spans="1:48" s="211" customFormat="1" hidden="1" x14ac:dyDescent="0.2">
      <c r="A138" s="30" t="s">
        <v>1385</v>
      </c>
      <c r="B138" s="210"/>
      <c r="C138" s="35" t="s">
        <v>1309</v>
      </c>
      <c r="D138" s="35" t="s">
        <v>18</v>
      </c>
      <c r="E138" s="211" t="s">
        <v>1356</v>
      </c>
      <c r="F138" s="225">
        <v>13</v>
      </c>
      <c r="G138" s="213">
        <v>1</v>
      </c>
      <c r="H138" s="297"/>
      <c r="I138" s="213">
        <v>2</v>
      </c>
      <c r="L138" s="215"/>
      <c r="M138" s="206">
        <f>IF(O138 = "", "", O138-1.043)</f>
        <v>-29.378</v>
      </c>
      <c r="N138" s="214">
        <f>P138</f>
        <v>3.9179999999999993</v>
      </c>
      <c r="O138" s="35">
        <v>-28.335000000000001</v>
      </c>
      <c r="P138" s="212">
        <f t="shared" si="43"/>
        <v>3.9179999999999993</v>
      </c>
      <c r="Q138" s="215"/>
      <c r="R138" s="35">
        <v>2730</v>
      </c>
      <c r="S138" s="35">
        <v>68</v>
      </c>
      <c r="T138" s="211">
        <f t="shared" si="44"/>
        <v>844</v>
      </c>
      <c r="U138" s="35">
        <f t="shared" si="45"/>
        <v>2.4170616113744074</v>
      </c>
      <c r="V138" s="213">
        <f t="shared" si="46"/>
        <v>0.1879160907748253</v>
      </c>
      <c r="W138" s="214"/>
      <c r="Z138" s="35">
        <v>2721.6</v>
      </c>
      <c r="AA138" s="35">
        <v>2739.2</v>
      </c>
      <c r="AB138" s="35">
        <v>17.600000000000001</v>
      </c>
      <c r="AC138" s="35">
        <v>0.58899999999999997</v>
      </c>
      <c r="AD138" s="35" t="s">
        <v>1365</v>
      </c>
      <c r="AE138" s="35">
        <v>-1.921</v>
      </c>
      <c r="AF138" s="213"/>
      <c r="AI138" s="35">
        <v>1.08634E-2</v>
      </c>
      <c r="AJ138" s="35" t="s">
        <v>592</v>
      </c>
    </row>
    <row r="139" spans="1:48" s="211" customFormat="1" hidden="1" x14ac:dyDescent="0.2">
      <c r="A139" s="30" t="s">
        <v>1385</v>
      </c>
      <c r="B139" s="210"/>
      <c r="C139" s="35" t="s">
        <v>1310</v>
      </c>
      <c r="D139" s="35" t="s">
        <v>18</v>
      </c>
      <c r="E139" s="211" t="s">
        <v>1356</v>
      </c>
      <c r="F139" s="225">
        <v>13</v>
      </c>
      <c r="G139" s="213">
        <v>1</v>
      </c>
      <c r="H139" s="297"/>
      <c r="I139" s="213">
        <v>1</v>
      </c>
      <c r="L139" s="215"/>
      <c r="M139" s="206">
        <f t="shared" si="47"/>
        <v>-28.992999999999999</v>
      </c>
      <c r="N139" s="214">
        <f>P139</f>
        <v>4.3030000000000008</v>
      </c>
      <c r="O139" s="35">
        <v>-27.95</v>
      </c>
      <c r="P139" s="212">
        <f t="shared" si="43"/>
        <v>4.3030000000000008</v>
      </c>
      <c r="Q139" s="215"/>
      <c r="R139" s="35">
        <v>2729.7</v>
      </c>
      <c r="S139" s="35">
        <v>81</v>
      </c>
      <c r="T139" s="211">
        <f t="shared" si="44"/>
        <v>844</v>
      </c>
      <c r="U139" s="35">
        <f t="shared" si="45"/>
        <v>2.87914691943128</v>
      </c>
      <c r="V139" s="213">
        <f t="shared" si="46"/>
        <v>0.22384122577589485</v>
      </c>
      <c r="W139" s="214"/>
      <c r="Z139" s="35">
        <v>2721</v>
      </c>
      <c r="AA139" s="35">
        <v>2738.9</v>
      </c>
      <c r="AB139" s="35">
        <v>18</v>
      </c>
      <c r="AC139" s="35">
        <v>0.7</v>
      </c>
      <c r="AD139" s="35" t="s">
        <v>1311</v>
      </c>
      <c r="AE139" s="35">
        <v>-13.336</v>
      </c>
      <c r="AF139" s="213"/>
      <c r="AI139" s="35">
        <v>1.0870299999999999E-2</v>
      </c>
      <c r="AJ139" s="35" t="s">
        <v>592</v>
      </c>
    </row>
    <row r="140" spans="1:48" s="103" customFormat="1" ht="16" hidden="1" thickBot="1" x14ac:dyDescent="0.25">
      <c r="A140" s="158"/>
      <c r="B140" s="203"/>
      <c r="C140" s="298" t="s">
        <v>1498</v>
      </c>
      <c r="D140" s="160" t="s">
        <v>18</v>
      </c>
      <c r="E140" s="103" t="s">
        <v>1356</v>
      </c>
      <c r="F140" s="161">
        <v>13</v>
      </c>
      <c r="G140" s="106">
        <v>2</v>
      </c>
      <c r="H140" s="100"/>
      <c r="I140" s="106">
        <v>4</v>
      </c>
      <c r="J140" s="299">
        <v>-28.898499999999999</v>
      </c>
      <c r="L140" s="6">
        <f>STDEVA(J141,J142,J140,J144)</f>
        <v>0.26893283393194511</v>
      </c>
      <c r="M140" s="39"/>
      <c r="N140" s="107"/>
      <c r="O140" s="160"/>
      <c r="P140" s="102"/>
      <c r="Q140" s="104"/>
      <c r="R140" s="160"/>
      <c r="S140" s="160"/>
      <c r="U140" s="160"/>
      <c r="V140" s="106"/>
      <c r="W140" s="107"/>
      <c r="Z140" s="160"/>
      <c r="AA140" s="160"/>
      <c r="AB140" s="160"/>
      <c r="AC140" s="160"/>
      <c r="AD140" s="160"/>
      <c r="AE140" s="160"/>
      <c r="AF140" s="106"/>
      <c r="AI140" s="160"/>
      <c r="AJ140" s="160"/>
    </row>
    <row r="141" spans="1:48" s="103" customFormat="1" ht="16" hidden="1" thickBot="1" x14ac:dyDescent="0.25">
      <c r="A141" s="158"/>
      <c r="B141" s="203"/>
      <c r="C141" s="300" t="s">
        <v>1499</v>
      </c>
      <c r="D141" s="160" t="s">
        <v>18</v>
      </c>
      <c r="E141" s="103" t="s">
        <v>1356</v>
      </c>
      <c r="F141" s="161">
        <v>13</v>
      </c>
      <c r="G141" s="106">
        <v>2</v>
      </c>
      <c r="H141" s="100"/>
      <c r="I141" s="106">
        <v>5</v>
      </c>
      <c r="J141" s="301">
        <v>-29.371400000000001</v>
      </c>
      <c r="L141" s="104"/>
      <c r="M141" s="39"/>
      <c r="N141" s="107"/>
      <c r="O141" s="160"/>
      <c r="P141" s="102"/>
      <c r="Q141" s="104"/>
      <c r="R141" s="160"/>
      <c r="S141" s="160"/>
      <c r="U141" s="160"/>
      <c r="V141" s="106"/>
      <c r="W141" s="107"/>
      <c r="Z141" s="160"/>
      <c r="AA141" s="160"/>
      <c r="AB141" s="160"/>
      <c r="AC141" s="160"/>
      <c r="AD141" s="160"/>
      <c r="AE141" s="160"/>
      <c r="AF141" s="106"/>
      <c r="AI141" s="160"/>
      <c r="AJ141" s="160"/>
    </row>
    <row r="142" spans="1:48" s="103" customFormat="1" hidden="1" x14ac:dyDescent="0.2">
      <c r="A142" s="158" t="s">
        <v>1385</v>
      </c>
      <c r="B142" s="203"/>
      <c r="C142" s="160" t="s">
        <v>1303</v>
      </c>
      <c r="D142" s="160" t="s">
        <v>18</v>
      </c>
      <c r="E142" s="103" t="s">
        <v>1356</v>
      </c>
      <c r="F142" s="161">
        <v>13</v>
      </c>
      <c r="G142" s="106">
        <v>2</v>
      </c>
      <c r="H142" s="100"/>
      <c r="I142" s="106">
        <v>3</v>
      </c>
      <c r="J142" s="39">
        <f>IF(O142 = "", "", O142-1.043)</f>
        <v>-28.904999999999998</v>
      </c>
      <c r="L142" s="104"/>
      <c r="N142" s="107">
        <f>P142</f>
        <v>4.3910000000000018</v>
      </c>
      <c r="O142" s="160">
        <v>-27.861999999999998</v>
      </c>
      <c r="P142" s="102">
        <f t="shared" si="43"/>
        <v>4.3910000000000018</v>
      </c>
      <c r="Q142" s="162">
        <f>STDEVA(O142:O144)</f>
        <v>0.59778953933080214</v>
      </c>
      <c r="R142" s="160">
        <v>2730</v>
      </c>
      <c r="S142" s="160">
        <v>194</v>
      </c>
      <c r="T142" s="103">
        <f t="shared" si="44"/>
        <v>844</v>
      </c>
      <c r="U142" s="160">
        <f t="shared" si="45"/>
        <v>6.8957345971563981</v>
      </c>
      <c r="V142" s="106">
        <f t="shared" si="46"/>
        <v>0.536113553092884</v>
      </c>
      <c r="W142" s="107"/>
      <c r="Z142" s="160">
        <v>2720.3</v>
      </c>
      <c r="AA142" s="160">
        <v>2740.6</v>
      </c>
      <c r="AB142" s="160">
        <v>20.3</v>
      </c>
      <c r="AC142" s="160">
        <v>1.6930000000000001</v>
      </c>
      <c r="AD142" s="160" t="s">
        <v>1304</v>
      </c>
      <c r="AE142" s="160">
        <v>-9.35</v>
      </c>
      <c r="AF142" s="106"/>
      <c r="AI142" s="160">
        <v>1.08687E-2</v>
      </c>
      <c r="AJ142" s="160" t="s">
        <v>592</v>
      </c>
    </row>
    <row r="143" spans="1:48" s="103" customFormat="1" hidden="1" x14ac:dyDescent="0.2">
      <c r="A143" s="158" t="s">
        <v>1385</v>
      </c>
      <c r="B143" s="203"/>
      <c r="C143" s="160" t="s">
        <v>1305</v>
      </c>
      <c r="D143" s="160" t="s">
        <v>18</v>
      </c>
      <c r="E143" s="103" t="s">
        <v>1356</v>
      </c>
      <c r="F143" s="161">
        <v>13</v>
      </c>
      <c r="G143" s="106">
        <v>2</v>
      </c>
      <c r="H143" s="100"/>
      <c r="I143" s="106">
        <v>2</v>
      </c>
      <c r="L143" s="104"/>
      <c r="M143" s="39">
        <f t="shared" si="47"/>
        <v>-27.802</v>
      </c>
      <c r="N143" s="107">
        <f>P143</f>
        <v>5.4939999999999998</v>
      </c>
      <c r="O143" s="160">
        <v>-26.759</v>
      </c>
      <c r="P143" s="102">
        <f t="shared" si="43"/>
        <v>5.4939999999999998</v>
      </c>
      <c r="Q143" s="104"/>
      <c r="R143" s="160">
        <v>2730.4</v>
      </c>
      <c r="S143" s="160">
        <v>171</v>
      </c>
      <c r="T143" s="103">
        <f t="shared" si="44"/>
        <v>844</v>
      </c>
      <c r="U143" s="160">
        <f t="shared" si="45"/>
        <v>6.0781990521327014</v>
      </c>
      <c r="V143" s="106">
        <f t="shared" si="46"/>
        <v>0.47255369886022247</v>
      </c>
      <c r="W143" s="107"/>
      <c r="Z143" s="160">
        <v>2721</v>
      </c>
      <c r="AA143" s="160">
        <v>2740.8</v>
      </c>
      <c r="AB143" s="160">
        <v>19.899999999999999</v>
      </c>
      <c r="AC143" s="160">
        <v>1.4950000000000001</v>
      </c>
      <c r="AD143" s="160" t="s">
        <v>1201</v>
      </c>
      <c r="AE143" s="160">
        <v>-7.8940000000000001</v>
      </c>
      <c r="AF143" s="106"/>
      <c r="AI143" s="160">
        <v>1.0881E-2</v>
      </c>
      <c r="AJ143" s="160" t="s">
        <v>592</v>
      </c>
    </row>
    <row r="144" spans="1:48" s="103" customFormat="1" hidden="1" x14ac:dyDescent="0.2">
      <c r="A144" s="158" t="s">
        <v>1385</v>
      </c>
      <c r="B144" s="203"/>
      <c r="C144" s="160" t="s">
        <v>1301</v>
      </c>
      <c r="D144" s="160" t="s">
        <v>18</v>
      </c>
      <c r="E144" s="103" t="s">
        <v>1356</v>
      </c>
      <c r="F144" s="161">
        <v>13</v>
      </c>
      <c r="G144" s="106">
        <v>2</v>
      </c>
      <c r="H144" s="100"/>
      <c r="I144" s="106">
        <v>1</v>
      </c>
      <c r="J144" s="39">
        <f>IF(O144 = "", "", O144-1.043)</f>
        <v>-28.753</v>
      </c>
      <c r="L144" s="104"/>
      <c r="N144" s="107">
        <f>P144</f>
        <v>4.5429999999999993</v>
      </c>
      <c r="O144" s="160">
        <v>-27.71</v>
      </c>
      <c r="P144" s="102">
        <f t="shared" si="43"/>
        <v>4.5429999999999993</v>
      </c>
      <c r="Q144" s="104"/>
      <c r="R144" s="160">
        <v>2729.7</v>
      </c>
      <c r="S144" s="160">
        <v>253</v>
      </c>
      <c r="T144" s="103">
        <f t="shared" si="44"/>
        <v>844</v>
      </c>
      <c r="U144" s="160">
        <f t="shared" si="45"/>
        <v>8.9928909952606642</v>
      </c>
      <c r="V144" s="106">
        <f t="shared" si="46"/>
        <v>0.69915839655927647</v>
      </c>
      <c r="W144" s="107"/>
      <c r="Z144" s="160">
        <v>2719.7</v>
      </c>
      <c r="AA144" s="160">
        <v>2743.5</v>
      </c>
      <c r="AB144" s="160">
        <v>23.8</v>
      </c>
      <c r="AC144" s="160">
        <v>2.2999999999999998</v>
      </c>
      <c r="AD144" s="160" t="s">
        <v>395</v>
      </c>
      <c r="AE144" s="160">
        <v>-6.6219999999999999</v>
      </c>
      <c r="AF144" s="106"/>
      <c r="AI144" s="160">
        <v>1.0870400000000001E-2</v>
      </c>
      <c r="AJ144" s="160" t="s">
        <v>592</v>
      </c>
    </row>
    <row r="145" spans="1:46" s="103" customFormat="1" hidden="1" x14ac:dyDescent="0.2">
      <c r="A145" s="158" t="s">
        <v>1385</v>
      </c>
      <c r="B145" s="203"/>
      <c r="C145" s="160" t="s">
        <v>1384</v>
      </c>
      <c r="D145" s="160" t="s">
        <v>18</v>
      </c>
      <c r="E145" s="103" t="s">
        <v>1356</v>
      </c>
      <c r="F145" s="161">
        <v>13</v>
      </c>
      <c r="G145" s="106">
        <v>3</v>
      </c>
      <c r="H145" s="100"/>
      <c r="I145" s="106">
        <v>1</v>
      </c>
      <c r="J145" s="162"/>
      <c r="K145" s="162"/>
      <c r="L145" s="103" t="s">
        <v>1445</v>
      </c>
      <c r="O145" s="162">
        <v>-26.291</v>
      </c>
      <c r="P145" s="162">
        <f>O145-(-31.21)</f>
        <v>4.9190000000000005</v>
      </c>
      <c r="Q145" s="104"/>
      <c r="R145" s="160"/>
      <c r="S145" s="160">
        <v>48</v>
      </c>
      <c r="T145" s="103">
        <f t="shared" si="44"/>
        <v>844</v>
      </c>
      <c r="U145" s="160">
        <f t="shared" si="45"/>
        <v>1.7061611374407581</v>
      </c>
      <c r="V145" s="106">
        <f t="shared" si="46"/>
        <v>0.13264665231164138</v>
      </c>
      <c r="W145" s="107"/>
      <c r="Z145" s="160"/>
      <c r="AA145" s="160"/>
      <c r="AB145" s="160"/>
      <c r="AC145" s="160"/>
      <c r="AD145" s="160"/>
      <c r="AE145" s="160"/>
      <c r="AF145" s="106"/>
      <c r="AI145" s="160"/>
      <c r="AJ145" s="160" t="s">
        <v>592</v>
      </c>
    </row>
    <row r="146" spans="1:46" s="7" customFormat="1" hidden="1" x14ac:dyDescent="0.2">
      <c r="A146" s="71" t="s">
        <v>66</v>
      </c>
      <c r="B146" s="31">
        <v>2</v>
      </c>
      <c r="C146" s="35" t="s">
        <v>81</v>
      </c>
      <c r="D146" s="237" t="s">
        <v>77</v>
      </c>
      <c r="E146" s="238" t="s">
        <v>78</v>
      </c>
      <c r="F146" s="239" t="s">
        <v>78</v>
      </c>
      <c r="G146" s="276" t="s">
        <v>893</v>
      </c>
      <c r="H146" s="214"/>
      <c r="I146" s="261" t="s">
        <v>893</v>
      </c>
      <c r="J146" s="258">
        <v>-31.8893846153846</v>
      </c>
      <c r="K146" s="185">
        <f t="shared" ref="K146:K196" si="48">IF(J146="","",J146-(-32.253))</f>
        <v>0.36361538461540022</v>
      </c>
      <c r="L146" s="157">
        <f>STDEVA(J146,J147,J148)</f>
        <v>0.49278699085927324</v>
      </c>
      <c r="M146" s="6"/>
      <c r="N146" s="6"/>
      <c r="O146" s="6">
        <v>-31.846</v>
      </c>
      <c r="P146" s="59">
        <f t="shared" ref="P146:P147" si="49">O146-(-31.21)</f>
        <v>-0.63599999999999923</v>
      </c>
      <c r="Q146" s="58">
        <f>STDEVPA(O146,O147,M148)</f>
        <v>0.96030423419988264</v>
      </c>
      <c r="R146" s="4">
        <v>2648.2</v>
      </c>
      <c r="S146" s="4">
        <v>120</v>
      </c>
      <c r="T146" s="4">
        <f>IF(B146=1,$AQ$2,IF(B146=2,$AQ$3,IF(B146=3,$AQ$4,IF(B146=4,$AQ$5,IF(B146=5,$AQ$6,IF(B146=6,$AQ$7,IF(B146=7,$AQ$8)))))))</f>
        <v>904</v>
      </c>
      <c r="U146" s="35">
        <f t="shared" si="34"/>
        <v>3.9823008849557526</v>
      </c>
      <c r="V146" s="36">
        <f t="shared" ref="V146:V155" si="50">U146*(1/12.0107)*(1/15)*(14.0067/1)</f>
        <v>0.30960667740880904</v>
      </c>
      <c r="W146" s="6" t="s">
        <v>79</v>
      </c>
      <c r="X146" s="4">
        <v>14</v>
      </c>
      <c r="Y146" s="4">
        <v>20</v>
      </c>
      <c r="Z146" s="4">
        <v>2638.6</v>
      </c>
      <c r="AA146" s="4">
        <v>2658.9</v>
      </c>
      <c r="AB146" s="4">
        <v>20.3</v>
      </c>
      <c r="AC146" s="4"/>
      <c r="AD146" s="4" t="s">
        <v>80</v>
      </c>
      <c r="AE146" s="4">
        <v>-5.0869999999999997</v>
      </c>
      <c r="AF146" s="5" t="s">
        <v>81</v>
      </c>
      <c r="AG146" s="13" t="s">
        <v>1387</v>
      </c>
      <c r="AH146" s="13"/>
    </row>
    <row r="147" spans="1:46" s="7" customFormat="1" hidden="1" x14ac:dyDescent="0.2">
      <c r="A147" s="71" t="s">
        <v>66</v>
      </c>
      <c r="B147" s="31">
        <v>2</v>
      </c>
      <c r="C147" s="35" t="s">
        <v>84</v>
      </c>
      <c r="D147" s="237" t="s">
        <v>77</v>
      </c>
      <c r="E147" s="238" t="s">
        <v>78</v>
      </c>
      <c r="F147" s="239" t="s">
        <v>78</v>
      </c>
      <c r="G147" s="276" t="s">
        <v>893</v>
      </c>
      <c r="H147" s="214"/>
      <c r="I147" s="261" t="s">
        <v>894</v>
      </c>
      <c r="J147" s="258">
        <v>-31.394937500000001</v>
      </c>
      <c r="K147" s="185">
        <f t="shared" si="48"/>
        <v>0.85806249999999906</v>
      </c>
      <c r="L147" s="157"/>
      <c r="M147" s="6"/>
      <c r="N147" s="6"/>
      <c r="O147" s="6">
        <v>-31.123000000000001</v>
      </c>
      <c r="P147" s="59">
        <f t="shared" si="49"/>
        <v>8.6999999999999744E-2</v>
      </c>
      <c r="Q147" s="58"/>
      <c r="R147" s="4">
        <v>2648</v>
      </c>
      <c r="S147" s="4">
        <v>115</v>
      </c>
      <c r="T147" s="4">
        <f>IF(B147=1,$AQ$2,IF(B147=2,$AQ$3,IF(B147=3,$AQ$4,IF(B147=4,$AQ$5,IF(B147=5,$AQ$6,IF(B147=6,$AQ$7,IF(B147=7,$AQ$8)))))))</f>
        <v>904</v>
      </c>
      <c r="U147" s="35">
        <f t="shared" si="34"/>
        <v>3.8163716814159292</v>
      </c>
      <c r="V147" s="36">
        <f t="shared" si="50"/>
        <v>0.29670639918344199</v>
      </c>
      <c r="W147" s="6" t="s">
        <v>82</v>
      </c>
      <c r="X147" s="4">
        <v>15</v>
      </c>
      <c r="Y147" s="4">
        <v>20</v>
      </c>
      <c r="Z147" s="4">
        <v>2638.4</v>
      </c>
      <c r="AA147" s="4">
        <v>2658.7</v>
      </c>
      <c r="AB147" s="4">
        <v>20.3</v>
      </c>
      <c r="AC147" s="4"/>
      <c r="AD147" s="4" t="s">
        <v>83</v>
      </c>
      <c r="AE147" s="4">
        <v>-6.4189999999999996</v>
      </c>
      <c r="AF147" s="5" t="s">
        <v>84</v>
      </c>
      <c r="AG147" s="13" t="s">
        <v>1387</v>
      </c>
      <c r="AH147" s="13"/>
    </row>
    <row r="148" spans="1:46" s="116" customFormat="1" hidden="1" x14ac:dyDescent="0.2">
      <c r="A148" s="71" t="s">
        <v>66</v>
      </c>
      <c r="B148" s="110">
        <v>2</v>
      </c>
      <c r="C148" s="35" t="s">
        <v>87</v>
      </c>
      <c r="D148" s="237" t="s">
        <v>77</v>
      </c>
      <c r="E148" s="238" t="s">
        <v>78</v>
      </c>
      <c r="F148" s="239" t="s">
        <v>78</v>
      </c>
      <c r="G148" s="276" t="s">
        <v>893</v>
      </c>
      <c r="H148" s="221"/>
      <c r="I148" s="262" t="s">
        <v>892</v>
      </c>
      <c r="J148" s="258">
        <v>-30.903812500000001</v>
      </c>
      <c r="K148" s="185">
        <f t="shared" si="48"/>
        <v>1.3491874999999993</v>
      </c>
      <c r="L148" s="157"/>
      <c r="M148" s="118">
        <v>-29.545999999999999</v>
      </c>
      <c r="N148" s="136">
        <f>M148-(-31.21)</f>
        <v>1.6640000000000015</v>
      </c>
      <c r="R148" s="111">
        <v>2648</v>
      </c>
      <c r="S148" s="111">
        <v>109</v>
      </c>
      <c r="T148" s="111">
        <f>IF(B148=1,$AQ$2,IF(B148=2,$AQ$3,IF(B148=3,$AQ$4,IF(B148=4,$AQ$5,IF(B148=5,$AQ$6,IF(B148=6,$AQ$7,IF(B148=7,$AQ$8)))))))</f>
        <v>904</v>
      </c>
      <c r="U148" s="120">
        <f t="shared" si="34"/>
        <v>3.6172566371681416</v>
      </c>
      <c r="V148" s="121">
        <f t="shared" si="50"/>
        <v>0.28122606531300154</v>
      </c>
      <c r="W148" s="118" t="s">
        <v>85</v>
      </c>
      <c r="X148" s="111">
        <v>16</v>
      </c>
      <c r="Y148" s="111">
        <v>19</v>
      </c>
      <c r="Z148" s="111">
        <v>2638.4</v>
      </c>
      <c r="AA148" s="111">
        <v>2658.9</v>
      </c>
      <c r="AB148" s="111">
        <v>20.5</v>
      </c>
      <c r="AC148" s="111"/>
      <c r="AD148" s="111" t="s">
        <v>86</v>
      </c>
      <c r="AE148" s="111">
        <v>-9.0570000000000004</v>
      </c>
      <c r="AF148" s="122" t="s">
        <v>87</v>
      </c>
      <c r="AG148" s="134" t="s">
        <v>1387</v>
      </c>
      <c r="AH148" s="134"/>
    </row>
    <row r="149" spans="1:46" s="7" customFormat="1" hidden="1" x14ac:dyDescent="0.2">
      <c r="A149" s="71" t="s">
        <v>610</v>
      </c>
      <c r="B149" s="31">
        <v>5</v>
      </c>
      <c r="C149" s="35" t="s">
        <v>613</v>
      </c>
      <c r="D149" s="237" t="s">
        <v>77</v>
      </c>
      <c r="E149" s="238" t="s">
        <v>78</v>
      </c>
      <c r="F149" s="239" t="s">
        <v>78</v>
      </c>
      <c r="G149" s="276" t="s">
        <v>898</v>
      </c>
      <c r="H149" s="214"/>
      <c r="I149" s="261" t="s">
        <v>893</v>
      </c>
      <c r="J149" s="206">
        <f>IF(O149 = "", "", O149-1.043)</f>
        <v>-29.899000000000001</v>
      </c>
      <c r="N149" s="12"/>
      <c r="O149" s="12">
        <v>-28.856000000000002</v>
      </c>
      <c r="P149" s="59">
        <f>O149-(-31.21)</f>
        <v>2.3539999999999992</v>
      </c>
      <c r="Q149" s="58">
        <f>STDEVA( O149, O150)</f>
        <v>0.24253762594698577</v>
      </c>
      <c r="R149" s="1">
        <v>2655.6</v>
      </c>
      <c r="S149" s="1">
        <v>155</v>
      </c>
      <c r="T149" s="4">
        <f>IF(B149=1,$AQ$2,IF(B149=2,$AQ$3,IF(B149=3,$AQ$4,IF(B149=4,$AQ$5,IF(B149=5,$AQ$6,IF(B149=6,$AQ$7,IF(B149=7,$AQ$8)))))))</f>
        <v>658</v>
      </c>
      <c r="U149" s="35">
        <f t="shared" si="34"/>
        <v>7.0668693009118542</v>
      </c>
      <c r="V149" s="36">
        <f t="shared" si="50"/>
        <v>0.54941853645544991</v>
      </c>
      <c r="W149" s="12" t="s">
        <v>611</v>
      </c>
      <c r="X149" s="1">
        <v>30</v>
      </c>
      <c r="Y149" s="1">
        <v>10</v>
      </c>
      <c r="Z149" s="1">
        <v>2645.1</v>
      </c>
      <c r="AA149" s="1">
        <v>2665.4</v>
      </c>
      <c r="AB149" s="1">
        <v>20.3</v>
      </c>
      <c r="AC149" s="1">
        <v>1.514</v>
      </c>
      <c r="AD149" s="1" t="s">
        <v>612</v>
      </c>
      <c r="AE149" s="1">
        <v>-13.833</v>
      </c>
      <c r="AF149" s="2" t="s">
        <v>613</v>
      </c>
      <c r="AG149" s="86" t="s">
        <v>1393</v>
      </c>
      <c r="AH149" s="1"/>
      <c r="AI149" s="1">
        <v>1.08637E-2</v>
      </c>
      <c r="AJ149" s="1" t="s">
        <v>592</v>
      </c>
      <c r="AK149" s="2" t="s">
        <v>614</v>
      </c>
      <c r="AL149"/>
      <c r="AM149"/>
      <c r="AN149"/>
      <c r="AO149"/>
      <c r="AP149"/>
      <c r="AQ149"/>
      <c r="AR149"/>
      <c r="AS149"/>
      <c r="AT149"/>
    </row>
    <row r="150" spans="1:46" s="94" customFormat="1" hidden="1" x14ac:dyDescent="0.2">
      <c r="A150" s="71" t="s">
        <v>610</v>
      </c>
      <c r="B150" s="85">
        <v>5</v>
      </c>
      <c r="C150" s="90" t="s">
        <v>617</v>
      </c>
      <c r="D150" s="241" t="s">
        <v>77</v>
      </c>
      <c r="E150" s="242" t="s">
        <v>78</v>
      </c>
      <c r="F150" s="243" t="s">
        <v>78</v>
      </c>
      <c r="G150" s="277" t="s">
        <v>898</v>
      </c>
      <c r="H150" s="278"/>
      <c r="I150" s="263" t="s">
        <v>892</v>
      </c>
      <c r="J150" s="206">
        <f>IF(O150 = "", "", O150-1.043)</f>
        <v>-29.556000000000001</v>
      </c>
      <c r="L150" s="157"/>
      <c r="N150" s="87"/>
      <c r="O150" s="87">
        <v>-28.513000000000002</v>
      </c>
      <c r="P150" s="88">
        <f t="shared" ref="P150:P171" si="51">O150-(-31.21)</f>
        <v>2.6969999999999992</v>
      </c>
      <c r="Q150" s="88"/>
      <c r="R150" s="86">
        <v>2656.4</v>
      </c>
      <c r="S150" s="86">
        <v>183</v>
      </c>
      <c r="T150" s="89">
        <f>IF(B150=1,$AQ$2,IF(B150=2,$AQ$3,IF(B150=3,$AQ$4,IF(B150=4,$AQ$5,IF(B150=5,$AQ$6,IF(B150=6,$AQ$7,IF(B150=7,$AQ$8)))))))</f>
        <v>658</v>
      </c>
      <c r="U150" s="90">
        <f t="shared" si="34"/>
        <v>8.3434650455927049</v>
      </c>
      <c r="V150" s="91">
        <f t="shared" si="50"/>
        <v>0.64866833658933754</v>
      </c>
      <c r="W150" s="87" t="s">
        <v>615</v>
      </c>
      <c r="X150" s="86">
        <v>32</v>
      </c>
      <c r="Y150" s="86">
        <v>9</v>
      </c>
      <c r="Z150" s="86">
        <v>2599.5</v>
      </c>
      <c r="AA150" s="86">
        <v>2666</v>
      </c>
      <c r="AB150" s="86">
        <v>66.5</v>
      </c>
      <c r="AC150" s="86">
        <v>4.6459999999999999</v>
      </c>
      <c r="AD150" s="86" t="s">
        <v>616</v>
      </c>
      <c r="AE150" s="86">
        <v>4.5250000000000004</v>
      </c>
      <c r="AF150" s="92" t="s">
        <v>617</v>
      </c>
      <c r="AG150" s="86" t="s">
        <v>1393</v>
      </c>
      <c r="AH150" s="86"/>
      <c r="AI150" s="86">
        <v>1.0881200000000001E-2</v>
      </c>
      <c r="AJ150" s="86" t="s">
        <v>592</v>
      </c>
      <c r="AK150" s="92" t="s">
        <v>618</v>
      </c>
      <c r="AL150" s="93"/>
      <c r="AM150" s="93"/>
      <c r="AN150" s="93"/>
      <c r="AO150" s="93"/>
      <c r="AP150" s="93"/>
      <c r="AQ150" s="93"/>
      <c r="AR150" s="93"/>
      <c r="AS150" s="93"/>
      <c r="AT150" s="93"/>
    </row>
    <row r="151" spans="1:46" s="94" customFormat="1" hidden="1" x14ac:dyDescent="0.2">
      <c r="A151" s="71"/>
      <c r="B151" s="85"/>
      <c r="C151" s="90" t="s">
        <v>1485</v>
      </c>
      <c r="D151" s="241" t="s">
        <v>77</v>
      </c>
      <c r="E151" s="242" t="s">
        <v>78</v>
      </c>
      <c r="F151" s="243" t="s">
        <v>78</v>
      </c>
      <c r="G151" s="277" t="s">
        <v>898</v>
      </c>
      <c r="H151" s="278"/>
      <c r="I151" s="263" t="s">
        <v>891</v>
      </c>
      <c r="J151" s="279"/>
      <c r="L151" s="157">
        <f>STDEVA(J152,J149,J150)</f>
        <v>0.19660366222428238</v>
      </c>
      <c r="M151">
        <v>-32.392749999999999</v>
      </c>
      <c r="N151" s="185">
        <f>IF(J149="","",J149-(-32.253))</f>
        <v>2.3539999999999992</v>
      </c>
      <c r="O151" s="87"/>
      <c r="P151" s="88"/>
      <c r="Q151" s="88"/>
      <c r="R151" s="86"/>
      <c r="S151" s="86"/>
      <c r="T151" s="89"/>
      <c r="U151" s="90"/>
      <c r="V151" s="91"/>
      <c r="W151" s="87"/>
      <c r="X151" s="86"/>
      <c r="Y151" s="86"/>
      <c r="Z151" s="86"/>
      <c r="AA151" s="86"/>
      <c r="AB151" s="86"/>
      <c r="AC151" s="86"/>
      <c r="AD151" s="86"/>
      <c r="AE151" s="86"/>
      <c r="AF151" s="92"/>
      <c r="AG151" s="86"/>
      <c r="AH151" s="86"/>
      <c r="AI151" s="86"/>
      <c r="AJ151" s="86"/>
      <c r="AK151" s="92"/>
      <c r="AL151" s="93"/>
      <c r="AM151" s="93"/>
      <c r="AN151" s="93"/>
      <c r="AO151" s="93"/>
      <c r="AP151" s="93"/>
      <c r="AQ151" s="93"/>
      <c r="AR151" s="93"/>
      <c r="AS151" s="93"/>
      <c r="AT151" s="93"/>
    </row>
    <row r="152" spans="1:46" s="94" customFormat="1" hidden="1" x14ac:dyDescent="0.2">
      <c r="A152" s="71"/>
      <c r="B152" s="85"/>
      <c r="C152" s="90" t="s">
        <v>1486</v>
      </c>
      <c r="D152" s="241" t="s">
        <v>77</v>
      </c>
      <c r="E152" s="242" t="s">
        <v>78</v>
      </c>
      <c r="F152" s="243" t="s">
        <v>78</v>
      </c>
      <c r="G152" s="277" t="s">
        <v>898</v>
      </c>
      <c r="H152" s="278"/>
      <c r="I152" s="263" t="s">
        <v>895</v>
      </c>
      <c r="J152" s="258">
        <v>-29.893999999999998</v>
      </c>
      <c r="K152" s="185">
        <f>IF(J150="","",J150-(-32.253))</f>
        <v>2.6969999999999992</v>
      </c>
      <c r="L152" s="157"/>
      <c r="N152" s="87"/>
      <c r="O152" s="87"/>
      <c r="P152" s="88"/>
      <c r="Q152" s="88"/>
      <c r="R152" s="86"/>
      <c r="S152" s="86"/>
      <c r="T152" s="89"/>
      <c r="U152" s="90"/>
      <c r="V152" s="91"/>
      <c r="W152" s="87"/>
      <c r="X152" s="86"/>
      <c r="Y152" s="86"/>
      <c r="Z152" s="86"/>
      <c r="AA152" s="86"/>
      <c r="AB152" s="86"/>
      <c r="AC152" s="86"/>
      <c r="AD152" s="86"/>
      <c r="AE152" s="86"/>
      <c r="AF152" s="92"/>
      <c r="AG152" s="86"/>
      <c r="AH152" s="86"/>
      <c r="AI152" s="86"/>
      <c r="AJ152" s="86"/>
      <c r="AK152" s="92"/>
      <c r="AL152" s="93"/>
      <c r="AM152" s="93"/>
      <c r="AN152" s="93"/>
      <c r="AO152" s="93"/>
      <c r="AP152" s="93"/>
      <c r="AQ152" s="93"/>
      <c r="AR152" s="93"/>
      <c r="AS152" s="93"/>
      <c r="AT152" s="93"/>
    </row>
    <row r="153" spans="1:46" s="94" customFormat="1" hidden="1" x14ac:dyDescent="0.2">
      <c r="A153" s="71"/>
      <c r="B153" s="85"/>
      <c r="C153" s="90" t="s">
        <v>1487</v>
      </c>
      <c r="D153" s="241" t="s">
        <v>77</v>
      </c>
      <c r="E153" s="242" t="s">
        <v>78</v>
      </c>
      <c r="F153" s="243" t="s">
        <v>78</v>
      </c>
      <c r="G153" s="277" t="s">
        <v>898</v>
      </c>
      <c r="H153" s="278"/>
      <c r="I153" s="263" t="s">
        <v>896</v>
      </c>
      <c r="J153" s="279"/>
      <c r="L153" s="157"/>
      <c r="M153">
        <v>-31.407499999999999</v>
      </c>
      <c r="N153" s="185">
        <f>IF(M153="","",M153-(-32.253))</f>
        <v>0.84550000000000125</v>
      </c>
      <c r="O153" s="87"/>
      <c r="P153" s="88"/>
      <c r="Q153" s="88"/>
      <c r="R153" s="86"/>
      <c r="S153" s="86"/>
      <c r="T153" s="89"/>
      <c r="U153" s="90"/>
      <c r="V153" s="91"/>
      <c r="W153" s="87"/>
      <c r="X153" s="86"/>
      <c r="Y153" s="86"/>
      <c r="Z153" s="86"/>
      <c r="AA153" s="86"/>
      <c r="AB153" s="86"/>
      <c r="AC153" s="86"/>
      <c r="AD153" s="86"/>
      <c r="AE153" s="86"/>
      <c r="AF153" s="92"/>
      <c r="AG153" s="86"/>
      <c r="AH153" s="86"/>
      <c r="AI153" s="86"/>
      <c r="AJ153" s="86"/>
      <c r="AK153" s="92"/>
      <c r="AL153" s="93"/>
      <c r="AM153" s="93"/>
      <c r="AN153" s="93"/>
      <c r="AO153" s="93"/>
      <c r="AP153" s="93"/>
      <c r="AQ153" s="93"/>
      <c r="AR153" s="93"/>
      <c r="AS153" s="93"/>
      <c r="AT153" s="93"/>
    </row>
    <row r="154" spans="1:46" s="7" customFormat="1" hidden="1" x14ac:dyDescent="0.2">
      <c r="A154" s="71" t="s">
        <v>610</v>
      </c>
      <c r="B154" s="31">
        <v>5</v>
      </c>
      <c r="C154" s="35" t="s">
        <v>643</v>
      </c>
      <c r="D154" s="237" t="s">
        <v>77</v>
      </c>
      <c r="E154" s="238" t="s">
        <v>78</v>
      </c>
      <c r="F154" s="239" t="s">
        <v>78</v>
      </c>
      <c r="G154" s="276" t="s">
        <v>899</v>
      </c>
      <c r="H154" s="214"/>
      <c r="I154" s="261" t="s">
        <v>893</v>
      </c>
      <c r="J154" s="206">
        <f t="shared" ref="J154:J181" si="52">IF(O154 = "", "", O154-1.043)</f>
        <v>-29.425999999999998</v>
      </c>
      <c r="K154" s="185">
        <f t="shared" si="48"/>
        <v>2.8270000000000017</v>
      </c>
      <c r="L154" s="157">
        <f>STDEVA(J154,J155)</f>
        <v>6.2932503525604283E-2</v>
      </c>
      <c r="M154" s="180"/>
      <c r="N154" s="180"/>
      <c r="O154" s="12">
        <v>-28.382999999999999</v>
      </c>
      <c r="P154" s="59">
        <f>O154-(-31.21)</f>
        <v>2.8270000000000017</v>
      </c>
      <c r="Q154" s="58">
        <f>STDEVA( O154, O155,O156)</f>
        <v>6.2932503525604283E-2</v>
      </c>
      <c r="R154" s="1">
        <v>2656</v>
      </c>
      <c r="S154" s="1">
        <v>202</v>
      </c>
      <c r="T154" s="4">
        <f>IF(B154=1,$AQ$2,IF(B154=2,$AQ$3,IF(B154=3,$AQ$4,IF(B154=4,$AQ$5,IF(B154=5,$AQ$6,IF(B154=6,$AQ$7,IF(B154=7,$AQ$8)))))))</f>
        <v>658</v>
      </c>
      <c r="U154" s="35">
        <f t="shared" si="34"/>
        <v>9.2097264437689965</v>
      </c>
      <c r="V154" s="36">
        <f t="shared" si="50"/>
        <v>0.71601641525161852</v>
      </c>
      <c r="W154" s="12" t="s">
        <v>642</v>
      </c>
      <c r="X154" s="1">
        <v>40</v>
      </c>
      <c r="Y154" s="1">
        <v>9</v>
      </c>
      <c r="Z154" s="1">
        <v>2599.5</v>
      </c>
      <c r="AA154" s="1">
        <v>2665.8</v>
      </c>
      <c r="AB154" s="1">
        <v>66.3</v>
      </c>
      <c r="AC154" s="1">
        <v>6.1440000000000001</v>
      </c>
      <c r="AD154" s="1" t="s">
        <v>177</v>
      </c>
      <c r="AE154" s="1">
        <v>-4.1900000000000004</v>
      </c>
      <c r="AF154" s="2" t="s">
        <v>643</v>
      </c>
      <c r="AG154" s="86" t="s">
        <v>1393</v>
      </c>
      <c r="AH154" s="1"/>
      <c r="AI154" s="1">
        <v>1.08691E-2</v>
      </c>
      <c r="AJ154" s="1" t="s">
        <v>592</v>
      </c>
      <c r="AK154" s="2" t="s">
        <v>644</v>
      </c>
      <c r="AL154"/>
      <c r="AM154"/>
      <c r="AN154"/>
      <c r="AO154"/>
      <c r="AP154"/>
      <c r="AQ154"/>
      <c r="AR154"/>
      <c r="AS154"/>
      <c r="AT154"/>
    </row>
    <row r="155" spans="1:46" s="7" customFormat="1" hidden="1" x14ac:dyDescent="0.2">
      <c r="A155" s="71" t="s">
        <v>610</v>
      </c>
      <c r="B155" s="31">
        <v>5</v>
      </c>
      <c r="C155" s="35" t="s">
        <v>646</v>
      </c>
      <c r="D155" s="237" t="s">
        <v>77</v>
      </c>
      <c r="E155" s="238" t="s">
        <v>78</v>
      </c>
      <c r="F155" s="239" t="s">
        <v>78</v>
      </c>
      <c r="G155" s="276" t="s">
        <v>899</v>
      </c>
      <c r="H155" s="214"/>
      <c r="I155" s="261" t="s">
        <v>892</v>
      </c>
      <c r="J155" s="206">
        <f t="shared" si="52"/>
        <v>-29.515000000000001</v>
      </c>
      <c r="K155" s="185">
        <f t="shared" si="48"/>
        <v>2.7379999999999995</v>
      </c>
      <c r="L155" s="157"/>
      <c r="M155" s="180"/>
      <c r="N155" s="180"/>
      <c r="O155" s="12">
        <v>-28.472000000000001</v>
      </c>
      <c r="P155" s="59">
        <f>O155-(-31.21)</f>
        <v>2.7379999999999995</v>
      </c>
      <c r="Q155" s="59"/>
      <c r="R155" s="1">
        <v>2656</v>
      </c>
      <c r="S155" s="1">
        <v>177</v>
      </c>
      <c r="T155" s="4">
        <f>IF(B155=1,$AQ$2,IF(B155=2,$AQ$3,IF(B155=3,$AQ$4,IF(B155=4,$AQ$5,IF(B155=5,$AQ$6,IF(B155=6,$AQ$7,IF(B155=7,$AQ$8)))))))</f>
        <v>658</v>
      </c>
      <c r="U155" s="35">
        <f t="shared" si="34"/>
        <v>8.0699088145896667</v>
      </c>
      <c r="V155" s="36">
        <f t="shared" si="50"/>
        <v>0.62740052227493315</v>
      </c>
      <c r="W155" s="12" t="s">
        <v>645</v>
      </c>
      <c r="X155" s="1">
        <v>42</v>
      </c>
      <c r="Y155" s="1">
        <v>9</v>
      </c>
      <c r="Z155" s="1">
        <v>2599.5</v>
      </c>
      <c r="AA155" s="1">
        <v>2665.8</v>
      </c>
      <c r="AB155" s="1">
        <v>66.3</v>
      </c>
      <c r="AC155" s="1">
        <v>6.1710000000000003</v>
      </c>
      <c r="AD155" s="1" t="s">
        <v>594</v>
      </c>
      <c r="AE155" s="1">
        <v>3.11</v>
      </c>
      <c r="AF155" s="2" t="s">
        <v>646</v>
      </c>
      <c r="AG155" s="86" t="s">
        <v>1393</v>
      </c>
      <c r="AH155" s="1"/>
      <c r="AI155" s="1">
        <v>1.08658E-2</v>
      </c>
      <c r="AJ155" s="1" t="s">
        <v>592</v>
      </c>
      <c r="AK155" s="2" t="s">
        <v>647</v>
      </c>
      <c r="AL155"/>
      <c r="AM155"/>
      <c r="AN155"/>
      <c r="AO155"/>
      <c r="AP155"/>
      <c r="AQ155"/>
      <c r="AR155"/>
      <c r="AS155"/>
      <c r="AT155"/>
    </row>
    <row r="156" spans="1:46" s="116" customFormat="1" hidden="1" x14ac:dyDescent="0.2">
      <c r="A156" s="71" t="s">
        <v>610</v>
      </c>
      <c r="B156" s="110"/>
      <c r="C156" s="120"/>
      <c r="D156" s="237" t="s">
        <v>77</v>
      </c>
      <c r="E156" s="238" t="s">
        <v>78</v>
      </c>
      <c r="F156" s="239" t="s">
        <v>78</v>
      </c>
      <c r="G156" s="276" t="s">
        <v>899</v>
      </c>
      <c r="H156" s="214"/>
      <c r="I156" s="262" t="s">
        <v>894</v>
      </c>
      <c r="J156" s="206" t="str">
        <f t="shared" si="52"/>
        <v/>
      </c>
      <c r="K156" s="185" t="str">
        <f t="shared" si="48"/>
        <v/>
      </c>
      <c r="L156" s="157"/>
      <c r="M156" s="118" t="s">
        <v>1423</v>
      </c>
      <c r="N156" s="136"/>
      <c r="Q156" s="117"/>
      <c r="R156" s="111"/>
      <c r="S156" s="111"/>
      <c r="T156" s="111"/>
      <c r="U156" s="120"/>
      <c r="V156" s="121"/>
      <c r="W156" s="118"/>
      <c r="X156" s="111"/>
      <c r="Y156" s="111"/>
      <c r="Z156" s="111"/>
      <c r="AA156" s="111"/>
      <c r="AB156" s="111"/>
      <c r="AC156" s="111"/>
      <c r="AD156" s="111"/>
      <c r="AE156" s="111"/>
      <c r="AF156" s="122"/>
      <c r="AG156" s="86" t="s">
        <v>1393</v>
      </c>
      <c r="AH156" s="134"/>
    </row>
    <row r="157" spans="1:46" s="7" customFormat="1" hidden="1" x14ac:dyDescent="0.2">
      <c r="A157" s="71" t="s">
        <v>823</v>
      </c>
      <c r="B157" s="31">
        <v>6</v>
      </c>
      <c r="C157" s="35" t="s">
        <v>842</v>
      </c>
      <c r="D157" s="237" t="s">
        <v>77</v>
      </c>
      <c r="E157" s="238" t="s">
        <v>78</v>
      </c>
      <c r="F157" s="239" t="s">
        <v>78</v>
      </c>
      <c r="G157" s="276" t="s">
        <v>890</v>
      </c>
      <c r="H157" s="214"/>
      <c r="I157" s="261" t="s">
        <v>892</v>
      </c>
      <c r="J157" s="206">
        <f t="shared" si="52"/>
        <v>-29.500999999999998</v>
      </c>
      <c r="K157" s="185">
        <f t="shared" si="48"/>
        <v>2.7520000000000024</v>
      </c>
      <c r="L157" s="157"/>
      <c r="M157" s="12" t="s">
        <v>1421</v>
      </c>
      <c r="N157" s="12" t="s">
        <v>1421</v>
      </c>
      <c r="O157" s="12">
        <v>-28.457999999999998</v>
      </c>
      <c r="P157" s="59">
        <f t="shared" si="51"/>
        <v>2.7520000000000024</v>
      </c>
      <c r="Q157" s="59"/>
      <c r="R157" s="1">
        <v>2709.5</v>
      </c>
      <c r="S157" s="1">
        <v>45</v>
      </c>
      <c r="T157" s="4">
        <f t="shared" ref="T157:T182" si="53">IF(B157=1,$AQ$2,IF(B157=2,$AQ$3,IF(B157=3,$AQ$4,IF(B157=4,$AQ$5,IF(B157=5,$AQ$6,IF(B157=6,$AQ$7,IF(B157=7,$AQ$8)))))))</f>
        <v>858</v>
      </c>
      <c r="U157" s="35">
        <f t="shared" si="34"/>
        <v>1.5734265734265733</v>
      </c>
      <c r="V157" s="36">
        <f t="shared" ref="V157" si="54">U157*(1/12.0107)*(1/15)*(14.0067/1)</f>
        <v>0.12232711380138257</v>
      </c>
      <c r="W157" s="12" t="s">
        <v>840</v>
      </c>
      <c r="X157" s="1">
        <v>62</v>
      </c>
      <c r="Y157" s="1">
        <v>7</v>
      </c>
      <c r="Z157" s="1">
        <v>2697.4</v>
      </c>
      <c r="AA157" s="1">
        <v>2714.9</v>
      </c>
      <c r="AB157" s="1">
        <v>17.600000000000001</v>
      </c>
      <c r="AC157" s="1">
        <v>0.40200000000000002</v>
      </c>
      <c r="AD157" s="1" t="s">
        <v>841</v>
      </c>
      <c r="AE157" s="1">
        <v>-18.588999999999999</v>
      </c>
      <c r="AF157" s="2" t="s">
        <v>842</v>
      </c>
      <c r="AG157" s="1"/>
      <c r="AH157" s="1"/>
      <c r="AI157" s="1">
        <v>1.0862E-2</v>
      </c>
      <c r="AJ157" t="s">
        <v>592</v>
      </c>
      <c r="AK157" s="2" t="s">
        <v>843</v>
      </c>
      <c r="AL157"/>
      <c r="AM157"/>
      <c r="AN157"/>
      <c r="AO157"/>
      <c r="AP157"/>
      <c r="AQ157"/>
      <c r="AR157"/>
      <c r="AS157"/>
      <c r="AT157"/>
    </row>
    <row r="158" spans="1:46" s="7" customFormat="1" hidden="1" x14ac:dyDescent="0.2">
      <c r="A158" s="71" t="s">
        <v>50</v>
      </c>
      <c r="B158" s="31">
        <v>1</v>
      </c>
      <c r="C158" s="35" t="s">
        <v>976</v>
      </c>
      <c r="D158" s="237" t="s">
        <v>77</v>
      </c>
      <c r="E158" s="244" t="s">
        <v>78</v>
      </c>
      <c r="F158" s="244" t="s">
        <v>78</v>
      </c>
      <c r="G158" s="280" t="s">
        <v>894</v>
      </c>
      <c r="H158" s="214"/>
      <c r="I158" s="264" t="s">
        <v>893</v>
      </c>
      <c r="J158" s="206">
        <f t="shared" si="52"/>
        <v>-31.21</v>
      </c>
      <c r="K158" s="185">
        <f t="shared" si="48"/>
        <v>1.0429999999999993</v>
      </c>
      <c r="L158" s="157"/>
      <c r="M158" s="6"/>
      <c r="N158" s="6"/>
      <c r="O158" s="6">
        <v>-30.167000000000002</v>
      </c>
      <c r="P158" s="59">
        <f t="shared" si="51"/>
        <v>1.0429999999999993</v>
      </c>
      <c r="Q158" s="58">
        <f>STDEVA( O158, O159,O160)</f>
        <v>0.10545773244923018</v>
      </c>
      <c r="R158" s="4">
        <v>2649.5</v>
      </c>
      <c r="S158" s="4">
        <v>536</v>
      </c>
      <c r="T158" s="4">
        <f t="shared" si="53"/>
        <v>858</v>
      </c>
      <c r="U158" s="35">
        <f t="shared" si="34"/>
        <v>18.741258741258743</v>
      </c>
      <c r="V158" s="36">
        <f>U158*(1/12.0107)*(1/15)*(14.0067/1)</f>
        <v>1.4570518443898017</v>
      </c>
      <c r="W158" s="6" t="s">
        <v>974</v>
      </c>
      <c r="X158" s="4">
        <v>99</v>
      </c>
      <c r="Y158" s="4">
        <v>6</v>
      </c>
      <c r="Z158" s="4">
        <v>2638.8</v>
      </c>
      <c r="AA158" s="4">
        <v>2661.4</v>
      </c>
      <c r="AB158" s="4">
        <v>22.6</v>
      </c>
      <c r="AD158" s="4" t="s">
        <v>227</v>
      </c>
      <c r="AE158" s="4">
        <v>-7.5369999999999999</v>
      </c>
      <c r="AF158" s="5" t="s">
        <v>976</v>
      </c>
      <c r="AG158" s="4" t="s">
        <v>975</v>
      </c>
      <c r="AH158" s="4"/>
    </row>
    <row r="159" spans="1:46" s="7" customFormat="1" hidden="1" x14ac:dyDescent="0.2">
      <c r="A159" s="71" t="s">
        <v>50</v>
      </c>
      <c r="B159" s="31">
        <v>1</v>
      </c>
      <c r="C159" s="35" t="s">
        <v>980</v>
      </c>
      <c r="D159" s="237" t="s">
        <v>77</v>
      </c>
      <c r="E159" s="244" t="s">
        <v>78</v>
      </c>
      <c r="F159" s="244" t="s">
        <v>78</v>
      </c>
      <c r="G159" s="280" t="s">
        <v>894</v>
      </c>
      <c r="H159" s="214"/>
      <c r="I159" s="264" t="s">
        <v>894</v>
      </c>
      <c r="J159" s="206">
        <f t="shared" si="52"/>
        <v>-31.332000000000001</v>
      </c>
      <c r="K159" s="185">
        <f t="shared" si="48"/>
        <v>0.92099999999999937</v>
      </c>
      <c r="L159" s="157"/>
      <c r="M159" s="6"/>
      <c r="N159" s="6"/>
      <c r="O159" s="6">
        <v>-30.289000000000001</v>
      </c>
      <c r="P159" s="59">
        <f t="shared" si="51"/>
        <v>0.92099999999999937</v>
      </c>
      <c r="Q159" s="58"/>
      <c r="R159" s="4">
        <v>2648.4</v>
      </c>
      <c r="S159" s="4">
        <v>510</v>
      </c>
      <c r="T159" s="4">
        <f t="shared" si="53"/>
        <v>858</v>
      </c>
      <c r="U159" s="35">
        <f t="shared" si="34"/>
        <v>17.83216783216783</v>
      </c>
      <c r="V159" s="36">
        <f t="shared" ref="V159:V163" si="55">U159*(1/12.0107)*(1/15)*(14.0067/1)</f>
        <v>1.386373956415669</v>
      </c>
      <c r="W159" s="6" t="s">
        <v>977</v>
      </c>
      <c r="X159" s="4">
        <v>100</v>
      </c>
      <c r="Y159" s="4">
        <v>6</v>
      </c>
      <c r="Z159" s="4">
        <v>2637.6</v>
      </c>
      <c r="AA159" s="4">
        <v>2660.6</v>
      </c>
      <c r="AB159" s="4">
        <v>23</v>
      </c>
      <c r="AD159" s="4" t="s">
        <v>978</v>
      </c>
      <c r="AE159" s="4">
        <v>-7.226</v>
      </c>
      <c r="AF159" s="5" t="s">
        <v>980</v>
      </c>
      <c r="AG159" s="4" t="s">
        <v>979</v>
      </c>
      <c r="AH159" s="4"/>
    </row>
    <row r="160" spans="1:46" s="7" customFormat="1" hidden="1" x14ac:dyDescent="0.2">
      <c r="A160" s="71" t="s">
        <v>50</v>
      </c>
      <c r="B160" s="31">
        <v>1</v>
      </c>
      <c r="C160" s="35" t="s">
        <v>984</v>
      </c>
      <c r="D160" s="237" t="s">
        <v>77</v>
      </c>
      <c r="E160" s="244" t="s">
        <v>78</v>
      </c>
      <c r="F160" s="244" t="s">
        <v>78</v>
      </c>
      <c r="G160" s="280" t="s">
        <v>894</v>
      </c>
      <c r="H160" s="214"/>
      <c r="I160" s="264" t="s">
        <v>892</v>
      </c>
      <c r="J160" s="206">
        <f t="shared" si="52"/>
        <v>-31.122</v>
      </c>
      <c r="K160" s="185">
        <f t="shared" si="48"/>
        <v>1.1310000000000002</v>
      </c>
      <c r="L160" s="157"/>
      <c r="M160" s="6"/>
      <c r="N160" s="6"/>
      <c r="O160" s="6">
        <v>-30.079000000000001</v>
      </c>
      <c r="P160" s="59">
        <f t="shared" si="51"/>
        <v>1.1310000000000002</v>
      </c>
      <c r="Q160" s="58"/>
      <c r="R160" s="4">
        <v>2648.4</v>
      </c>
      <c r="S160" s="4">
        <v>530</v>
      </c>
      <c r="T160" s="4">
        <f t="shared" si="53"/>
        <v>858</v>
      </c>
      <c r="U160" s="35">
        <f t="shared" si="34"/>
        <v>18.53146853146853</v>
      </c>
      <c r="V160" s="36">
        <f t="shared" si="55"/>
        <v>1.4407415625496169</v>
      </c>
      <c r="W160" s="6" t="s">
        <v>981</v>
      </c>
      <c r="X160" s="4">
        <v>101</v>
      </c>
      <c r="Y160" s="4">
        <v>6</v>
      </c>
      <c r="Z160" s="4">
        <v>2637.8</v>
      </c>
      <c r="AA160" s="4">
        <v>2660.8</v>
      </c>
      <c r="AB160" s="4">
        <v>23</v>
      </c>
      <c r="AD160" s="4" t="s">
        <v>982</v>
      </c>
      <c r="AE160" s="4">
        <v>-8.0850000000000009</v>
      </c>
      <c r="AF160" s="5" t="s">
        <v>984</v>
      </c>
      <c r="AG160" s="4" t="s">
        <v>983</v>
      </c>
      <c r="AH160" s="4"/>
    </row>
    <row r="161" spans="1:46" s="7" customFormat="1" hidden="1" x14ac:dyDescent="0.2">
      <c r="A161" s="71" t="s">
        <v>50</v>
      </c>
      <c r="B161" s="31">
        <v>1</v>
      </c>
      <c r="C161" s="35" t="s">
        <v>988</v>
      </c>
      <c r="D161" s="237" t="s">
        <v>77</v>
      </c>
      <c r="E161" s="244" t="s">
        <v>78</v>
      </c>
      <c r="F161" s="244" t="s">
        <v>78</v>
      </c>
      <c r="G161" s="280" t="s">
        <v>892</v>
      </c>
      <c r="H161" s="214"/>
      <c r="I161" s="264" t="s">
        <v>893</v>
      </c>
      <c r="J161" s="258">
        <v>-31.7805</v>
      </c>
      <c r="L161" s="157">
        <f>STDEVA(J161,J162,J163)</f>
        <v>0.24909460124693406</v>
      </c>
      <c r="M161" s="39">
        <f>IF(O161 = "", "", O161-1.043)</f>
        <v>-31.634</v>
      </c>
      <c r="N161" s="185">
        <f>IF(M161="","",M161-(-32.253))</f>
        <v>0.61899999999999977</v>
      </c>
      <c r="O161" s="6">
        <v>-30.591000000000001</v>
      </c>
      <c r="P161" s="59">
        <f t="shared" si="51"/>
        <v>0.61899999999999977</v>
      </c>
      <c r="Q161" s="58">
        <f>STDEVA( O161, O162,O163)</f>
        <v>0.39957143708395126</v>
      </c>
      <c r="R161" s="4">
        <v>2648.2</v>
      </c>
      <c r="S161" s="4">
        <v>338</v>
      </c>
      <c r="T161" s="4">
        <f t="shared" si="53"/>
        <v>858</v>
      </c>
      <c r="U161" s="35">
        <f t="shared" si="34"/>
        <v>11.818181818181818</v>
      </c>
      <c r="V161" s="36">
        <f t="shared" si="55"/>
        <v>0.91881254366371801</v>
      </c>
      <c r="W161" s="6" t="s">
        <v>985</v>
      </c>
      <c r="X161" s="4">
        <v>108</v>
      </c>
      <c r="Y161" s="4">
        <v>6</v>
      </c>
      <c r="Z161" s="4">
        <v>2637.8</v>
      </c>
      <c r="AA161" s="4">
        <v>2660.2</v>
      </c>
      <c r="AB161" s="4">
        <v>22.4</v>
      </c>
      <c r="AD161" s="4" t="s">
        <v>986</v>
      </c>
      <c r="AE161" s="4">
        <v>-6.9550000000000001</v>
      </c>
      <c r="AF161" s="5" t="s">
        <v>988</v>
      </c>
      <c r="AG161" s="4" t="s">
        <v>987</v>
      </c>
      <c r="AH161" s="4"/>
    </row>
    <row r="162" spans="1:46" s="7" customFormat="1" hidden="1" x14ac:dyDescent="0.2">
      <c r="A162" s="71" t="s">
        <v>50</v>
      </c>
      <c r="B162" s="31">
        <v>1</v>
      </c>
      <c r="C162" s="35" t="s">
        <v>992</v>
      </c>
      <c r="D162" s="237" t="s">
        <v>77</v>
      </c>
      <c r="E162" s="244" t="s">
        <v>78</v>
      </c>
      <c r="F162" s="244" t="s">
        <v>78</v>
      </c>
      <c r="G162" s="280" t="s">
        <v>892</v>
      </c>
      <c r="H162" s="214"/>
      <c r="I162" s="264" t="s">
        <v>894</v>
      </c>
      <c r="J162" s="258">
        <v>-32.0833333333333</v>
      </c>
      <c r="L162" s="157"/>
      <c r="M162" s="39">
        <f>IF(O162 = "", "", O162-1.043)</f>
        <v>-30.835999999999999</v>
      </c>
      <c r="N162" s="185">
        <f>IF(M162="","",M162-(-32.253))</f>
        <v>1.4170000000000016</v>
      </c>
      <c r="O162" s="6">
        <v>-29.792999999999999</v>
      </c>
      <c r="P162" s="59">
        <f t="shared" si="51"/>
        <v>1.4170000000000016</v>
      </c>
      <c r="Q162" s="58"/>
      <c r="R162" s="4">
        <v>2647.8</v>
      </c>
      <c r="S162" s="4">
        <v>353</v>
      </c>
      <c r="T162" s="4">
        <f t="shared" si="53"/>
        <v>858</v>
      </c>
      <c r="U162" s="35">
        <f t="shared" si="34"/>
        <v>12.342657342657343</v>
      </c>
      <c r="V162" s="36">
        <f t="shared" si="55"/>
        <v>0.95958824826417888</v>
      </c>
      <c r="W162" s="6" t="s">
        <v>989</v>
      </c>
      <c r="X162" s="4">
        <v>109</v>
      </c>
      <c r="Y162" s="4">
        <v>6</v>
      </c>
      <c r="Z162" s="4">
        <v>2637.4</v>
      </c>
      <c r="AA162" s="4">
        <v>2659.5</v>
      </c>
      <c r="AB162" s="4">
        <v>22.2</v>
      </c>
      <c r="AD162" s="4" t="s">
        <v>990</v>
      </c>
      <c r="AE162" s="4">
        <v>-7.306</v>
      </c>
      <c r="AF162" s="5" t="s">
        <v>992</v>
      </c>
      <c r="AG162" s="4" t="s">
        <v>991</v>
      </c>
      <c r="AH162" s="4"/>
    </row>
    <row r="163" spans="1:46" s="7" customFormat="1" hidden="1" x14ac:dyDescent="0.2">
      <c r="A163" s="71" t="s">
        <v>50</v>
      </c>
      <c r="B163" s="31">
        <v>1</v>
      </c>
      <c r="C163" s="35" t="s">
        <v>995</v>
      </c>
      <c r="D163" s="237" t="s">
        <v>77</v>
      </c>
      <c r="E163" s="244" t="s">
        <v>78</v>
      </c>
      <c r="F163" s="244" t="s">
        <v>78</v>
      </c>
      <c r="G163" s="280" t="s">
        <v>892</v>
      </c>
      <c r="H163" s="214"/>
      <c r="I163" s="264" t="s">
        <v>892</v>
      </c>
      <c r="J163" s="258">
        <v>-31.5893333333333</v>
      </c>
      <c r="L163" s="157"/>
      <c r="M163" s="39">
        <f>IF(O163 = "", "", O163-1.043)</f>
        <v>-31.198</v>
      </c>
      <c r="N163" s="185">
        <f>IF(M163="","",M163-(-32.253))</f>
        <v>1.0549999999999997</v>
      </c>
      <c r="O163" s="6">
        <v>-30.155000000000001</v>
      </c>
      <c r="P163" s="59">
        <f t="shared" si="51"/>
        <v>1.0549999999999997</v>
      </c>
      <c r="Q163" s="58"/>
      <c r="R163" s="4">
        <v>2648</v>
      </c>
      <c r="S163" s="4">
        <v>354</v>
      </c>
      <c r="T163" s="4">
        <f t="shared" si="53"/>
        <v>858</v>
      </c>
      <c r="U163" s="35">
        <f t="shared" si="34"/>
        <v>12.377622377622378</v>
      </c>
      <c r="V163" s="36">
        <f t="shared" si="55"/>
        <v>0.96230662857087645</v>
      </c>
      <c r="W163" s="6" t="s">
        <v>993</v>
      </c>
      <c r="X163" s="4">
        <v>110</v>
      </c>
      <c r="Y163" s="4">
        <v>6</v>
      </c>
      <c r="Z163" s="4">
        <v>2637.4</v>
      </c>
      <c r="AA163" s="4">
        <v>2659.5</v>
      </c>
      <c r="AB163" s="4">
        <v>22.2</v>
      </c>
      <c r="AD163" s="4" t="s">
        <v>573</v>
      </c>
      <c r="AE163" s="4">
        <v>-7.7130000000000001</v>
      </c>
      <c r="AF163" s="5" t="s">
        <v>995</v>
      </c>
      <c r="AG163" s="4" t="s">
        <v>994</v>
      </c>
      <c r="AH163" s="4"/>
    </row>
    <row r="164" spans="1:46" s="7" customFormat="1" hidden="1" x14ac:dyDescent="0.2">
      <c r="A164" s="71" t="s">
        <v>66</v>
      </c>
      <c r="B164" s="31">
        <v>2</v>
      </c>
      <c r="C164" s="35" t="s">
        <v>96</v>
      </c>
      <c r="D164" s="237" t="s">
        <v>77</v>
      </c>
      <c r="E164" s="238" t="s">
        <v>78</v>
      </c>
      <c r="F164" s="239" t="s">
        <v>78</v>
      </c>
      <c r="G164" s="276" t="s">
        <v>891</v>
      </c>
      <c r="H164" s="214"/>
      <c r="I164" s="261" t="s">
        <v>894</v>
      </c>
      <c r="J164" s="258">
        <v>-31.5178333333333</v>
      </c>
      <c r="L164" s="157"/>
      <c r="M164" s="39">
        <f>IF(O164 = "", "", O164-1.043)</f>
        <v>-30.096</v>
      </c>
      <c r="N164" s="185">
        <f>IF(M164="","",M164-(-32.253))</f>
        <v>2.157</v>
      </c>
      <c r="O164" s="6">
        <v>-29.053000000000001</v>
      </c>
      <c r="P164" s="59">
        <f t="shared" si="51"/>
        <v>2.157</v>
      </c>
      <c r="Q164" s="58">
        <f>STDEVA( O164, O165)</f>
        <v>0.48648946545634636</v>
      </c>
      <c r="R164" s="4">
        <v>2669.3</v>
      </c>
      <c r="S164" s="4">
        <v>201</v>
      </c>
      <c r="T164" s="4">
        <f t="shared" si="53"/>
        <v>904</v>
      </c>
      <c r="U164" s="35">
        <f t="shared" si="34"/>
        <v>6.6703539823008855</v>
      </c>
      <c r="V164" s="36">
        <f t="shared" ref="V164:V172" si="56">U164*(1/12.0107)*(1/15)*(14.0067/1)</f>
        <v>0.51859118465975518</v>
      </c>
      <c r="W164" s="6" t="s">
        <v>94</v>
      </c>
      <c r="X164" s="4">
        <v>22</v>
      </c>
      <c r="Y164" s="4">
        <v>9</v>
      </c>
      <c r="Z164" s="4">
        <v>2658.7</v>
      </c>
      <c r="AA164" s="4">
        <v>2679.4</v>
      </c>
      <c r="AB164" s="4">
        <v>20.7</v>
      </c>
      <c r="AC164" s="4"/>
      <c r="AD164" s="4" t="s">
        <v>95</v>
      </c>
      <c r="AE164" s="4">
        <v>-14.651999999999999</v>
      </c>
      <c r="AF164" s="5" t="s">
        <v>96</v>
      </c>
      <c r="AG164" s="13" t="s">
        <v>1387</v>
      </c>
      <c r="AH164" s="13"/>
    </row>
    <row r="165" spans="1:46" s="7" customFormat="1" hidden="1" x14ac:dyDescent="0.2">
      <c r="A165" s="71" t="s">
        <v>66</v>
      </c>
      <c r="B165" s="31">
        <v>2</v>
      </c>
      <c r="C165" s="35" t="s">
        <v>99</v>
      </c>
      <c r="D165" s="237" t="s">
        <v>77</v>
      </c>
      <c r="E165" s="238" t="s">
        <v>78</v>
      </c>
      <c r="F165" s="239" t="s">
        <v>78</v>
      </c>
      <c r="G165" s="276" t="s">
        <v>891</v>
      </c>
      <c r="H165" s="214"/>
      <c r="I165" s="261" t="s">
        <v>892</v>
      </c>
      <c r="J165" s="258">
        <v>-31.756250000000001</v>
      </c>
      <c r="L165" s="157"/>
      <c r="M165" s="39">
        <f>IF(O165 = "", "", O165-1.043)</f>
        <v>-29.407999999999998</v>
      </c>
      <c r="N165" s="185">
        <f>IF(M165="","",M165-(-32.253))</f>
        <v>2.8450000000000024</v>
      </c>
      <c r="O165" s="6">
        <v>-28.364999999999998</v>
      </c>
      <c r="P165" s="59">
        <f t="shared" si="51"/>
        <v>2.8450000000000024</v>
      </c>
      <c r="Q165" s="58"/>
      <c r="R165" s="4">
        <v>2668.9</v>
      </c>
      <c r="S165" s="4">
        <v>190</v>
      </c>
      <c r="T165" s="4">
        <f t="shared" si="53"/>
        <v>904</v>
      </c>
      <c r="U165" s="35">
        <f t="shared" si="34"/>
        <v>6.3053097345132745</v>
      </c>
      <c r="V165" s="36">
        <f t="shared" si="56"/>
        <v>0.49021057256394768</v>
      </c>
      <c r="W165" s="6" t="s">
        <v>97</v>
      </c>
      <c r="X165" s="4">
        <v>23</v>
      </c>
      <c r="Y165" s="4">
        <v>9</v>
      </c>
      <c r="Z165" s="4">
        <v>2658.1</v>
      </c>
      <c r="AA165" s="4">
        <v>2679</v>
      </c>
      <c r="AB165" s="4">
        <v>20.9</v>
      </c>
      <c r="AC165" s="4"/>
      <c r="AD165" s="4" t="s">
        <v>98</v>
      </c>
      <c r="AE165" s="4">
        <v>-15.968</v>
      </c>
      <c r="AF165" s="5" t="s">
        <v>99</v>
      </c>
      <c r="AG165" s="13" t="s">
        <v>1387</v>
      </c>
      <c r="AH165" s="13"/>
    </row>
    <row r="166" spans="1:46" s="7" customFormat="1" hidden="1" x14ac:dyDescent="0.2">
      <c r="A166" s="71"/>
      <c r="B166" s="31"/>
      <c r="C166" s="35"/>
      <c r="D166" s="237" t="s">
        <v>77</v>
      </c>
      <c r="E166" s="238" t="s">
        <v>78</v>
      </c>
      <c r="F166" s="239" t="s">
        <v>78</v>
      </c>
      <c r="G166" s="276" t="s">
        <v>891</v>
      </c>
      <c r="H166" s="214"/>
      <c r="I166" s="261" t="s">
        <v>893</v>
      </c>
      <c r="J166" s="258">
        <v>-31.9572</v>
      </c>
      <c r="K166" s="185" t="str">
        <f>IF(M166="","",M166-(-32.253))</f>
        <v/>
      </c>
      <c r="L166" s="157"/>
      <c r="M166" s="39"/>
      <c r="O166" s="6"/>
      <c r="P166" s="59"/>
      <c r="Q166" s="58"/>
      <c r="R166" s="4"/>
      <c r="S166" s="4"/>
      <c r="T166" s="4"/>
      <c r="U166" s="35"/>
      <c r="V166" s="36"/>
      <c r="W166" s="6"/>
      <c r="X166" s="4"/>
      <c r="Y166" s="4"/>
      <c r="Z166" s="4"/>
      <c r="AA166" s="4"/>
      <c r="AB166" s="4"/>
      <c r="AC166" s="4"/>
      <c r="AD166" s="4"/>
      <c r="AE166" s="4"/>
      <c r="AF166" s="5"/>
      <c r="AG166" s="13"/>
      <c r="AH166" s="13"/>
    </row>
    <row r="167" spans="1:46" s="7" customFormat="1" hidden="1" x14ac:dyDescent="0.2">
      <c r="A167" s="71" t="s">
        <v>308</v>
      </c>
      <c r="B167" s="31">
        <v>2</v>
      </c>
      <c r="C167" s="35" t="s">
        <v>335</v>
      </c>
      <c r="D167" s="237" t="s">
        <v>77</v>
      </c>
      <c r="E167" s="238" t="s">
        <v>78</v>
      </c>
      <c r="F167" s="239" t="s">
        <v>78</v>
      </c>
      <c r="G167" s="276" t="s">
        <v>895</v>
      </c>
      <c r="H167" s="214"/>
      <c r="I167" s="261" t="s">
        <v>894</v>
      </c>
      <c r="J167" s="258">
        <v>-30.753333333333298</v>
      </c>
      <c r="L167" s="157">
        <f>STDEVA(J167,J168,J169)</f>
        <v>0.55687909320106266</v>
      </c>
      <c r="M167" s="39">
        <f>IF(O167 = "", "", O167-1.043)</f>
        <v>-27.431999999999999</v>
      </c>
      <c r="N167" s="185">
        <f>IF(M167="","",M167-(-32.253))</f>
        <v>4.8210000000000015</v>
      </c>
      <c r="O167" s="6">
        <v>-26.388999999999999</v>
      </c>
      <c r="P167" s="59">
        <f t="shared" si="51"/>
        <v>4.8210000000000015</v>
      </c>
      <c r="Q167" s="58">
        <f>STDEVA( O167, O168)</f>
        <v>0.12232947314527401</v>
      </c>
      <c r="R167" s="4">
        <v>2668.9</v>
      </c>
      <c r="S167" s="4">
        <v>67</v>
      </c>
      <c r="T167" s="4">
        <f t="shared" si="53"/>
        <v>904</v>
      </c>
      <c r="U167" s="35">
        <f t="shared" si="34"/>
        <v>2.2234513274336285</v>
      </c>
      <c r="V167" s="36">
        <f t="shared" si="56"/>
        <v>0.17286372821991838</v>
      </c>
      <c r="W167" s="6" t="s">
        <v>333</v>
      </c>
      <c r="X167" s="4">
        <v>118</v>
      </c>
      <c r="Y167" s="4">
        <v>9</v>
      </c>
      <c r="Z167" s="4">
        <v>2659.3</v>
      </c>
      <c r="AA167" s="4">
        <v>2677.7</v>
      </c>
      <c r="AB167" s="4">
        <v>18.399999999999999</v>
      </c>
      <c r="AC167" s="4"/>
      <c r="AD167" s="4" t="s">
        <v>334</v>
      </c>
      <c r="AE167" s="4">
        <v>-16.998000000000001</v>
      </c>
      <c r="AF167" s="5" t="s">
        <v>335</v>
      </c>
      <c r="AG167" s="13" t="s">
        <v>1387</v>
      </c>
      <c r="AH167" s="13"/>
    </row>
    <row r="168" spans="1:46" s="7" customFormat="1" hidden="1" x14ac:dyDescent="0.2">
      <c r="A168" s="71" t="s">
        <v>308</v>
      </c>
      <c r="B168" s="31">
        <v>2</v>
      </c>
      <c r="C168" s="35" t="s">
        <v>338</v>
      </c>
      <c r="D168" s="237" t="s">
        <v>77</v>
      </c>
      <c r="E168" s="238" t="s">
        <v>78</v>
      </c>
      <c r="F168" s="239" t="s">
        <v>78</v>
      </c>
      <c r="G168" s="276" t="s">
        <v>895</v>
      </c>
      <c r="H168" s="214"/>
      <c r="I168" s="261" t="s">
        <v>892</v>
      </c>
      <c r="J168" s="258">
        <v>-30.590666666666699</v>
      </c>
      <c r="L168" s="157"/>
      <c r="M168" s="39">
        <f>IF(O168 = "", "", O168-1.043)</f>
        <v>-27.605</v>
      </c>
      <c r="N168" s="185">
        <f>IF(M168="","",M168-(-32.253))</f>
        <v>4.6479999999999997</v>
      </c>
      <c r="O168" s="6">
        <v>-26.562000000000001</v>
      </c>
      <c r="P168" s="59">
        <f t="shared" si="51"/>
        <v>4.6479999999999997</v>
      </c>
      <c r="Q168" s="58"/>
      <c r="R168" s="4">
        <v>2669.3</v>
      </c>
      <c r="S168" s="4">
        <v>68</v>
      </c>
      <c r="T168" s="4">
        <f t="shared" si="53"/>
        <v>904</v>
      </c>
      <c r="U168" s="35">
        <f t="shared" si="34"/>
        <v>2.2566371681415931</v>
      </c>
      <c r="V168" s="36">
        <f t="shared" si="56"/>
        <v>0.17544378386499179</v>
      </c>
      <c r="W168" s="6" t="s">
        <v>336</v>
      </c>
      <c r="X168" s="4">
        <v>119</v>
      </c>
      <c r="Y168" s="4">
        <v>9</v>
      </c>
      <c r="Z168" s="4">
        <v>2659.7</v>
      </c>
      <c r="AA168" s="4">
        <v>2678.3</v>
      </c>
      <c r="AB168" s="4">
        <v>18.600000000000001</v>
      </c>
      <c r="AC168" s="4"/>
      <c r="AD168" s="4" t="s">
        <v>337</v>
      </c>
      <c r="AE168" s="4">
        <v>-16.050999999999998</v>
      </c>
      <c r="AF168" s="5" t="s">
        <v>338</v>
      </c>
      <c r="AG168" s="13" t="s">
        <v>1387</v>
      </c>
      <c r="AH168" s="13"/>
    </row>
    <row r="169" spans="1:46" s="7" customFormat="1" hidden="1" x14ac:dyDescent="0.2">
      <c r="A169" s="71"/>
      <c r="B169" s="31"/>
      <c r="C169" s="4"/>
      <c r="D169" s="44"/>
      <c r="E169" s="32"/>
      <c r="F169" s="45"/>
      <c r="G169" s="45"/>
      <c r="H169" s="46"/>
      <c r="I169" s="32"/>
      <c r="J169">
        <v>-29.7178</v>
      </c>
      <c r="L169" s="157"/>
      <c r="M169" s="39"/>
      <c r="N169" s="185"/>
      <c r="O169" s="6"/>
      <c r="P169" s="59"/>
      <c r="Q169" s="58"/>
      <c r="R169" s="4"/>
      <c r="S169" s="4"/>
      <c r="T169" s="4"/>
      <c r="U169" s="35"/>
      <c r="V169" s="36"/>
      <c r="W169" s="6"/>
      <c r="X169" s="4"/>
      <c r="Y169" s="4"/>
      <c r="Z169" s="4"/>
      <c r="AA169" s="4"/>
      <c r="AB169" s="4"/>
      <c r="AC169" s="4"/>
      <c r="AD169" s="4"/>
      <c r="AE169" s="4"/>
      <c r="AF169" s="5"/>
      <c r="AG169" s="13"/>
      <c r="AH169" s="13"/>
    </row>
    <row r="170" spans="1:46" s="7" customFormat="1" hidden="1" x14ac:dyDescent="0.2">
      <c r="A170" s="71" t="s">
        <v>308</v>
      </c>
      <c r="B170" s="31">
        <v>2</v>
      </c>
      <c r="C170" s="35" t="s">
        <v>358</v>
      </c>
      <c r="D170" s="237" t="s">
        <v>77</v>
      </c>
      <c r="E170" s="238" t="s">
        <v>78</v>
      </c>
      <c r="F170" s="239" t="s">
        <v>78</v>
      </c>
      <c r="G170" s="276" t="s">
        <v>896</v>
      </c>
      <c r="H170" s="214"/>
      <c r="I170" s="261" t="s">
        <v>893</v>
      </c>
      <c r="J170" s="206">
        <f t="shared" si="52"/>
        <v>-29.774999999999999</v>
      </c>
      <c r="K170" s="185">
        <f t="shared" si="48"/>
        <v>2.4780000000000015</v>
      </c>
      <c r="L170" s="157"/>
      <c r="M170" s="6"/>
      <c r="N170" s="6"/>
      <c r="O170" s="6">
        <v>-28.731999999999999</v>
      </c>
      <c r="P170" s="59">
        <f t="shared" si="51"/>
        <v>2.4780000000000015</v>
      </c>
      <c r="Q170" s="58">
        <f>STDEVA( O170, O171,O172)</f>
        <v>0.34253029063135448</v>
      </c>
      <c r="R170" s="4">
        <v>2668.9</v>
      </c>
      <c r="S170" s="4">
        <v>130</v>
      </c>
      <c r="T170" s="4">
        <f t="shared" si="53"/>
        <v>904</v>
      </c>
      <c r="U170" s="35">
        <f t="shared" si="34"/>
        <v>4.3141592920353986</v>
      </c>
      <c r="V170" s="36">
        <f t="shared" si="56"/>
        <v>0.33540723385954313</v>
      </c>
      <c r="W170" s="6" t="s">
        <v>356</v>
      </c>
      <c r="X170" s="4">
        <v>126</v>
      </c>
      <c r="Y170" s="4">
        <v>9</v>
      </c>
      <c r="Z170" s="4">
        <v>2659.1</v>
      </c>
      <c r="AA170" s="4">
        <v>2678.5</v>
      </c>
      <c r="AB170" s="4">
        <v>19.399999999999999</v>
      </c>
      <c r="AC170" s="4"/>
      <c r="AD170" s="4" t="s">
        <v>357</v>
      </c>
      <c r="AE170" s="4">
        <v>-13.568</v>
      </c>
      <c r="AF170" s="5" t="s">
        <v>358</v>
      </c>
      <c r="AG170" s="13" t="s">
        <v>1387</v>
      </c>
      <c r="AH170" s="13"/>
    </row>
    <row r="171" spans="1:46" s="7" customFormat="1" hidden="1" x14ac:dyDescent="0.2">
      <c r="A171" s="71" t="s">
        <v>308</v>
      </c>
      <c r="B171" s="31">
        <v>2</v>
      </c>
      <c r="C171" s="35" t="s">
        <v>361</v>
      </c>
      <c r="D171" s="237" t="s">
        <v>77</v>
      </c>
      <c r="E171" s="238" t="s">
        <v>78</v>
      </c>
      <c r="F171" s="239" t="s">
        <v>78</v>
      </c>
      <c r="G171" s="276" t="s">
        <v>896</v>
      </c>
      <c r="H171" s="214"/>
      <c r="I171" s="261" t="s">
        <v>894</v>
      </c>
      <c r="J171" s="206">
        <f t="shared" si="52"/>
        <v>-29.37</v>
      </c>
      <c r="K171" s="185">
        <f t="shared" si="48"/>
        <v>2.8829999999999991</v>
      </c>
      <c r="L171" s="157"/>
      <c r="M171" s="6"/>
      <c r="N171" s="6"/>
      <c r="O171" s="6">
        <v>-28.327000000000002</v>
      </c>
      <c r="P171" s="59">
        <f t="shared" si="51"/>
        <v>2.8829999999999991</v>
      </c>
      <c r="Q171" s="58"/>
      <c r="R171" s="4">
        <v>2669.1</v>
      </c>
      <c r="S171" s="4">
        <v>132</v>
      </c>
      <c r="T171" s="4">
        <f t="shared" si="53"/>
        <v>904</v>
      </c>
      <c r="U171" s="35">
        <f t="shared" si="34"/>
        <v>4.3805309734513278</v>
      </c>
      <c r="V171" s="36">
        <f t="shared" si="56"/>
        <v>0.34056734514968995</v>
      </c>
      <c r="W171" s="6" t="s">
        <v>359</v>
      </c>
      <c r="X171" s="4">
        <v>127</v>
      </c>
      <c r="Y171" s="4">
        <v>9</v>
      </c>
      <c r="Z171" s="4">
        <v>2659.5</v>
      </c>
      <c r="AA171" s="4">
        <v>2679</v>
      </c>
      <c r="AB171" s="4">
        <v>19.399999999999999</v>
      </c>
      <c r="AC171" s="4"/>
      <c r="AD171" s="4" t="s">
        <v>360</v>
      </c>
      <c r="AE171" s="4">
        <v>-12.715</v>
      </c>
      <c r="AF171" s="5" t="s">
        <v>361</v>
      </c>
      <c r="AG171" s="13" t="s">
        <v>1387</v>
      </c>
      <c r="AH171" s="13"/>
    </row>
    <row r="172" spans="1:46" s="24" customFormat="1" hidden="1" x14ac:dyDescent="0.2">
      <c r="A172" s="71" t="s">
        <v>308</v>
      </c>
      <c r="B172" s="148">
        <v>2</v>
      </c>
      <c r="C172" s="150" t="s">
        <v>364</v>
      </c>
      <c r="D172" s="245" t="s">
        <v>77</v>
      </c>
      <c r="E172" s="246" t="s">
        <v>78</v>
      </c>
      <c r="F172" s="247" t="s">
        <v>78</v>
      </c>
      <c r="G172" s="281" t="s">
        <v>896</v>
      </c>
      <c r="H172" s="282"/>
      <c r="I172" s="265" t="s">
        <v>892</v>
      </c>
      <c r="J172" s="206">
        <f t="shared" si="52"/>
        <v>-29.093999999999998</v>
      </c>
      <c r="K172" s="185">
        <f t="shared" si="48"/>
        <v>3.1590000000000025</v>
      </c>
      <c r="L172" s="157"/>
      <c r="M172" s="40" t="s">
        <v>1429</v>
      </c>
      <c r="N172" s="181"/>
      <c r="O172" s="40">
        <v>-28.050999999999998</v>
      </c>
      <c r="P172" s="149">
        <f>O172-(-31.21)</f>
        <v>3.1590000000000025</v>
      </c>
      <c r="R172" s="23">
        <v>2668.9</v>
      </c>
      <c r="S172" s="23">
        <v>137</v>
      </c>
      <c r="T172" s="23">
        <f t="shared" si="53"/>
        <v>904</v>
      </c>
      <c r="U172" s="150">
        <f t="shared" si="34"/>
        <v>4.5464601769911512</v>
      </c>
      <c r="V172" s="151">
        <f t="shared" si="56"/>
        <v>0.35346762337505705</v>
      </c>
      <c r="W172" s="40" t="s">
        <v>362</v>
      </c>
      <c r="X172" s="23">
        <v>128</v>
      </c>
      <c r="Y172" s="23">
        <v>9</v>
      </c>
      <c r="Z172" s="23">
        <v>2659.3</v>
      </c>
      <c r="AA172" s="23">
        <v>2678.8</v>
      </c>
      <c r="AB172" s="23">
        <v>19.399999999999999</v>
      </c>
      <c r="AC172" s="23"/>
      <c r="AD172" s="23" t="s">
        <v>363</v>
      </c>
      <c r="AE172" s="23">
        <v>-13.523</v>
      </c>
      <c r="AF172" s="68" t="s">
        <v>364</v>
      </c>
      <c r="AG172" s="152" t="s">
        <v>1387</v>
      </c>
      <c r="AH172" s="152"/>
    </row>
    <row r="173" spans="1:46" s="133" customFormat="1" hidden="1" x14ac:dyDescent="0.2">
      <c r="A173" s="71" t="s">
        <v>723</v>
      </c>
      <c r="B173" s="124">
        <v>5</v>
      </c>
      <c r="C173" s="129" t="s">
        <v>488</v>
      </c>
      <c r="D173" s="248" t="s">
        <v>77</v>
      </c>
      <c r="E173" s="249" t="s">
        <v>78</v>
      </c>
      <c r="F173" s="250" t="s">
        <v>78</v>
      </c>
      <c r="G173" s="283" t="s">
        <v>897</v>
      </c>
      <c r="H173" s="284"/>
      <c r="I173" s="266" t="s">
        <v>893</v>
      </c>
      <c r="J173" s="206" t="str">
        <f t="shared" si="52"/>
        <v/>
      </c>
      <c r="K173" s="185" t="str">
        <f t="shared" si="48"/>
        <v/>
      </c>
      <c r="L173" s="157"/>
      <c r="M173" s="131">
        <v>-27.959</v>
      </c>
      <c r="N173" s="131">
        <f>M173-(-31.21)</f>
        <v>3.2510000000000012</v>
      </c>
      <c r="R173" s="125">
        <v>2655.1</v>
      </c>
      <c r="S173" s="125">
        <v>203</v>
      </c>
      <c r="T173" s="128">
        <f t="shared" si="53"/>
        <v>658</v>
      </c>
      <c r="U173" s="129">
        <f t="shared" si="34"/>
        <v>9.2553191489361701</v>
      </c>
      <c r="V173" s="130">
        <f>U173*(1/12.0107)*(1/15)*(14.0067/1)</f>
        <v>0.7195610509706859</v>
      </c>
      <c r="W173" s="131" t="s">
        <v>724</v>
      </c>
      <c r="X173" s="125">
        <v>69</v>
      </c>
      <c r="Y173" s="125">
        <v>9</v>
      </c>
      <c r="Z173" s="125">
        <v>2599.5</v>
      </c>
      <c r="AA173" s="125">
        <v>2665</v>
      </c>
      <c r="AB173" s="125">
        <v>65.400000000000006</v>
      </c>
      <c r="AC173" s="125">
        <v>6.0410000000000004</v>
      </c>
      <c r="AD173" s="125" t="s">
        <v>725</v>
      </c>
      <c r="AE173" s="125">
        <v>6.4210000000000003</v>
      </c>
      <c r="AF173" s="132" t="s">
        <v>488</v>
      </c>
      <c r="AG173" s="125" t="s">
        <v>1393</v>
      </c>
      <c r="AH173" s="125"/>
      <c r="AI173" s="125">
        <v>1.08667E-2</v>
      </c>
      <c r="AJ173" s="126" t="s">
        <v>592</v>
      </c>
      <c r="AK173" s="132" t="s">
        <v>726</v>
      </c>
      <c r="AL173" s="126"/>
      <c r="AM173" s="126"/>
      <c r="AN173" s="126"/>
      <c r="AO173" s="126"/>
      <c r="AP173" s="126"/>
      <c r="AQ173" s="126"/>
      <c r="AR173" s="126"/>
      <c r="AS173" s="126"/>
      <c r="AT173" s="126"/>
    </row>
    <row r="174" spans="1:46" s="83" customFormat="1" hidden="1" x14ac:dyDescent="0.2">
      <c r="A174" s="71" t="s">
        <v>723</v>
      </c>
      <c r="B174" s="74">
        <v>5</v>
      </c>
      <c r="C174" s="79" t="s">
        <v>489</v>
      </c>
      <c r="D174" s="251" t="s">
        <v>77</v>
      </c>
      <c r="E174" s="252" t="s">
        <v>78</v>
      </c>
      <c r="F174" s="253" t="s">
        <v>78</v>
      </c>
      <c r="G174" s="285" t="s">
        <v>897</v>
      </c>
      <c r="H174" s="286"/>
      <c r="I174" s="267" t="s">
        <v>894</v>
      </c>
      <c r="J174" s="206" t="str">
        <f t="shared" si="52"/>
        <v/>
      </c>
      <c r="K174" s="185" t="str">
        <f t="shared" si="48"/>
        <v/>
      </c>
      <c r="L174" s="157"/>
      <c r="M174" s="146">
        <v>-26.545999999999999</v>
      </c>
      <c r="N174" s="146">
        <f>M174-(-31.21)</f>
        <v>4.6640000000000015</v>
      </c>
      <c r="Q174" s="58">
        <f>STDEVA( M174, M175,M173)</f>
        <v>1.25831090487738</v>
      </c>
      <c r="R174" s="75">
        <v>2655.6</v>
      </c>
      <c r="S174" s="75">
        <v>92</v>
      </c>
      <c r="T174" s="78">
        <f t="shared" si="53"/>
        <v>658</v>
      </c>
      <c r="U174" s="79">
        <f t="shared" si="34"/>
        <v>4.1945288753799392</v>
      </c>
      <c r="V174" s="80">
        <f>U174*(1/12.0107)*(1/15)*(14.0067/1)</f>
        <v>0.32610648615420251</v>
      </c>
      <c r="W174" s="76" t="s">
        <v>727</v>
      </c>
      <c r="X174" s="75">
        <v>70</v>
      </c>
      <c r="Y174" s="75">
        <v>9</v>
      </c>
      <c r="Z174" s="75">
        <v>2599.5</v>
      </c>
      <c r="AA174" s="75">
        <v>2684</v>
      </c>
      <c r="AB174" s="75">
        <v>84.4</v>
      </c>
      <c r="AC174" s="75">
        <v>4.7839999999999998</v>
      </c>
      <c r="AD174" s="75" t="s">
        <v>728</v>
      </c>
      <c r="AE174" s="75">
        <v>9.0120000000000005</v>
      </c>
      <c r="AF174" s="81" t="s">
        <v>489</v>
      </c>
      <c r="AG174" s="75" t="s">
        <v>1393</v>
      </c>
      <c r="AH174" s="75"/>
      <c r="AI174" s="75">
        <v>1.08834E-2</v>
      </c>
      <c r="AJ174" s="82" t="s">
        <v>592</v>
      </c>
      <c r="AK174" s="81" t="s">
        <v>729</v>
      </c>
      <c r="AL174" s="82"/>
      <c r="AM174" s="82"/>
      <c r="AN174" s="82"/>
      <c r="AO174" s="82"/>
      <c r="AP174" s="82"/>
      <c r="AQ174" s="82"/>
      <c r="AR174" s="82"/>
      <c r="AS174" s="82"/>
      <c r="AT174" s="82"/>
    </row>
    <row r="175" spans="1:46" s="83" customFormat="1" hidden="1" x14ac:dyDescent="0.2">
      <c r="A175" s="71" t="s">
        <v>723</v>
      </c>
      <c r="B175" s="74">
        <v>5</v>
      </c>
      <c r="C175" s="79" t="s">
        <v>490</v>
      </c>
      <c r="D175" s="251" t="s">
        <v>77</v>
      </c>
      <c r="E175" s="252" t="s">
        <v>78</v>
      </c>
      <c r="F175" s="253" t="s">
        <v>78</v>
      </c>
      <c r="G175" s="285" t="s">
        <v>897</v>
      </c>
      <c r="H175" s="286"/>
      <c r="I175" s="267" t="s">
        <v>892</v>
      </c>
      <c r="J175" s="206" t="str">
        <f t="shared" si="52"/>
        <v/>
      </c>
      <c r="K175" s="185" t="str">
        <f t="shared" si="48"/>
        <v/>
      </c>
      <c r="L175" s="157"/>
      <c r="M175" s="146">
        <v>-25.449000000000002</v>
      </c>
      <c r="N175" s="146">
        <f>M175-(-31.21)</f>
        <v>5.7609999999999992</v>
      </c>
      <c r="Q175" s="77"/>
      <c r="R175" s="75">
        <v>2656</v>
      </c>
      <c r="S175" s="75">
        <v>98</v>
      </c>
      <c r="T175" s="78">
        <f t="shared" si="53"/>
        <v>658</v>
      </c>
      <c r="U175" s="79">
        <f t="shared" si="34"/>
        <v>4.4680851063829783</v>
      </c>
      <c r="V175" s="80">
        <f>U175*(1/12.0107)*(1/15)*(14.0067/1)</f>
        <v>0.34737430046860696</v>
      </c>
      <c r="W175" s="76" t="s">
        <v>730</v>
      </c>
      <c r="X175" s="75">
        <v>71</v>
      </c>
      <c r="Y175" s="75">
        <v>9</v>
      </c>
      <c r="Z175" s="75">
        <v>2599.5</v>
      </c>
      <c r="AA175" s="75">
        <v>2675.2</v>
      </c>
      <c r="AB175" s="75">
        <v>75.7</v>
      </c>
      <c r="AC175" s="75">
        <v>4.3220000000000001</v>
      </c>
      <c r="AD175" s="75" t="s">
        <v>731</v>
      </c>
      <c r="AE175" s="75">
        <v>8.9969999999999999</v>
      </c>
      <c r="AF175" s="81" t="s">
        <v>490</v>
      </c>
      <c r="AG175" s="75" t="s">
        <v>1393</v>
      </c>
      <c r="AH175" s="75"/>
      <c r="AI175" s="75">
        <v>1.0895699999999999E-2</v>
      </c>
      <c r="AJ175" s="82" t="s">
        <v>592</v>
      </c>
      <c r="AK175" s="81" t="s">
        <v>732</v>
      </c>
      <c r="AL175" s="82"/>
      <c r="AM175" s="82"/>
      <c r="AN175" s="82"/>
      <c r="AO175" s="82"/>
      <c r="AP175" s="82"/>
      <c r="AQ175" s="82"/>
      <c r="AR175" s="82"/>
      <c r="AS175" s="82"/>
      <c r="AT175" s="82"/>
    </row>
    <row r="176" spans="1:46" s="133" customFormat="1" hidden="1" x14ac:dyDescent="0.2">
      <c r="A176" s="71" t="s">
        <v>723</v>
      </c>
      <c r="B176" s="124">
        <v>5</v>
      </c>
      <c r="C176" s="129" t="s">
        <v>493</v>
      </c>
      <c r="D176" s="248" t="s">
        <v>77</v>
      </c>
      <c r="E176" s="249" t="s">
        <v>78</v>
      </c>
      <c r="F176" s="250" t="s">
        <v>78</v>
      </c>
      <c r="G176" s="283" t="s">
        <v>888</v>
      </c>
      <c r="H176" s="284"/>
      <c r="I176" s="266" t="s">
        <v>893</v>
      </c>
      <c r="J176" s="206" t="str">
        <f t="shared" si="52"/>
        <v/>
      </c>
      <c r="K176" s="185" t="str">
        <f>IF(J176="","",J176-(-32.253))</f>
        <v/>
      </c>
      <c r="L176" s="157"/>
      <c r="M176" s="131">
        <v>-24.986999999999998</v>
      </c>
      <c r="N176" s="131">
        <f>M176-(-31.21)</f>
        <v>6.2230000000000025</v>
      </c>
      <c r="Q176" s="127"/>
      <c r="R176" s="125">
        <v>2655.6</v>
      </c>
      <c r="S176" s="125">
        <v>86</v>
      </c>
      <c r="T176" s="128">
        <f t="shared" si="53"/>
        <v>658</v>
      </c>
      <c r="U176" s="129">
        <f t="shared" si="34"/>
        <v>3.9209726443768993</v>
      </c>
      <c r="V176" s="130">
        <f t="shared" ref="V176:V184" si="57">U176*(1/12.0107)*(1/15)*(14.0067/1)</f>
        <v>0.30483867183979796</v>
      </c>
      <c r="W176" s="131" t="s">
        <v>733</v>
      </c>
      <c r="X176" s="125">
        <v>75</v>
      </c>
      <c r="Y176" s="125">
        <v>10</v>
      </c>
      <c r="Z176" s="125">
        <v>2645.1</v>
      </c>
      <c r="AA176" s="125">
        <v>2665</v>
      </c>
      <c r="AB176" s="125">
        <v>19.899999999999999</v>
      </c>
      <c r="AC176" s="125">
        <v>0.90200000000000002</v>
      </c>
      <c r="AD176" s="125" t="s">
        <v>734</v>
      </c>
      <c r="AE176" s="125">
        <v>-17.731999999999999</v>
      </c>
      <c r="AF176" s="132" t="s">
        <v>493</v>
      </c>
      <c r="AG176" s="125" t="s">
        <v>1393</v>
      </c>
      <c r="AH176" s="125"/>
      <c r="AI176" s="125">
        <v>1.09008E-2</v>
      </c>
      <c r="AJ176" s="126" t="s">
        <v>592</v>
      </c>
      <c r="AK176" s="132" t="s">
        <v>735</v>
      </c>
      <c r="AL176" s="126"/>
      <c r="AM176" s="126"/>
      <c r="AN176" s="126"/>
      <c r="AO176" s="126"/>
      <c r="AP176" s="126"/>
      <c r="AQ176" s="126"/>
      <c r="AR176" s="126"/>
      <c r="AS176" s="126"/>
      <c r="AT176" s="126"/>
    </row>
    <row r="177" spans="1:46" s="116" customFormat="1" hidden="1" x14ac:dyDescent="0.2">
      <c r="A177" s="71" t="s">
        <v>484</v>
      </c>
      <c r="B177" s="110">
        <v>4</v>
      </c>
      <c r="C177" s="35" t="s">
        <v>496</v>
      </c>
      <c r="D177" s="237" t="s">
        <v>77</v>
      </c>
      <c r="E177" s="238" t="s">
        <v>78</v>
      </c>
      <c r="F177" s="239" t="s">
        <v>78</v>
      </c>
      <c r="G177" s="276" t="s">
        <v>888</v>
      </c>
      <c r="H177" s="221"/>
      <c r="I177" s="262" t="s">
        <v>894</v>
      </c>
      <c r="J177" s="258">
        <v>-29.661999999999999</v>
      </c>
      <c r="K177"/>
      <c r="L177" s="157">
        <f>STDEVA(J177,J178,J179,J180)</f>
        <v>5.306180882288096E-2</v>
      </c>
      <c r="M177" s="118">
        <v>-27.18</v>
      </c>
      <c r="N177" s="136">
        <f>M177-(-31.21)</f>
        <v>4.0300000000000011</v>
      </c>
      <c r="R177" s="111">
        <v>2667.9</v>
      </c>
      <c r="S177" s="111">
        <v>1770</v>
      </c>
      <c r="T177" s="111">
        <f t="shared" si="53"/>
        <v>1047</v>
      </c>
      <c r="U177" s="120">
        <f t="shared" si="34"/>
        <v>50.716332378223491</v>
      </c>
      <c r="V177" s="121">
        <f t="shared" si="57"/>
        <v>3.9429755841156253</v>
      </c>
      <c r="W177" s="118" t="s">
        <v>494</v>
      </c>
      <c r="X177" s="111">
        <v>25</v>
      </c>
      <c r="Y177" s="111">
        <v>9</v>
      </c>
      <c r="Z177" s="111">
        <v>2599.5</v>
      </c>
      <c r="AA177" s="111">
        <v>2716.4</v>
      </c>
      <c r="AB177" s="111">
        <v>116.8</v>
      </c>
      <c r="AC177" s="111"/>
      <c r="AD177" s="111" t="s">
        <v>495</v>
      </c>
      <c r="AE177" s="111">
        <v>-5.3739999999999997</v>
      </c>
      <c r="AF177" s="122" t="s">
        <v>496</v>
      </c>
      <c r="AG177" s="111" t="s">
        <v>1392</v>
      </c>
      <c r="AH177" s="111"/>
    </row>
    <row r="178" spans="1:46" s="94" customFormat="1" hidden="1" x14ac:dyDescent="0.2">
      <c r="A178" s="71" t="s">
        <v>723</v>
      </c>
      <c r="B178" s="85">
        <v>5</v>
      </c>
      <c r="C178" s="35" t="s">
        <v>496</v>
      </c>
      <c r="D178" s="237" t="s">
        <v>77</v>
      </c>
      <c r="E178" s="238" t="s">
        <v>78</v>
      </c>
      <c r="F178" s="239" t="s">
        <v>78</v>
      </c>
      <c r="G178" s="276" t="s">
        <v>888</v>
      </c>
      <c r="H178" s="278"/>
      <c r="I178" s="263" t="s">
        <v>894</v>
      </c>
      <c r="J178" s="258">
        <v>-29.616</v>
      </c>
      <c r="K178"/>
      <c r="L178" s="157"/>
      <c r="M178" s="39">
        <f>IF(O178 = "", "", O178-1.043)</f>
        <v>-30.553000000000001</v>
      </c>
      <c r="N178" s="185">
        <f>IF(M178="","",M178-(-32.253))</f>
        <v>1.6999999999999993</v>
      </c>
      <c r="O178" s="87">
        <v>-29.51</v>
      </c>
      <c r="P178" s="88">
        <f t="shared" ref="P178:P191" si="58">O178-(-31.21)</f>
        <v>1.6999999999999993</v>
      </c>
      <c r="Q178" s="58">
        <f>STDEVA( O178, O180)</f>
        <v>0.71771338290434605</v>
      </c>
      <c r="R178" s="86">
        <v>2656.4</v>
      </c>
      <c r="S178" s="86">
        <v>184</v>
      </c>
      <c r="T178" s="89">
        <f t="shared" si="53"/>
        <v>658</v>
      </c>
      <c r="U178" s="90">
        <f t="shared" si="34"/>
        <v>8.3890577507598785</v>
      </c>
      <c r="V178" s="91">
        <f t="shared" si="57"/>
        <v>0.65221297230840503</v>
      </c>
      <c r="W178" s="87" t="s">
        <v>736</v>
      </c>
      <c r="X178" s="86">
        <v>76</v>
      </c>
      <c r="Y178" s="86">
        <v>9</v>
      </c>
      <c r="Z178" s="86">
        <v>2599.5</v>
      </c>
      <c r="AA178" s="86">
        <v>2666.4</v>
      </c>
      <c r="AB178" s="86">
        <v>66.900000000000006</v>
      </c>
      <c r="AC178" s="86">
        <v>4.8049999999999997</v>
      </c>
      <c r="AD178" s="86" t="s">
        <v>737</v>
      </c>
      <c r="AE178" s="86">
        <v>-0.76500000000000001</v>
      </c>
      <c r="AF178" s="92" t="s">
        <v>496</v>
      </c>
      <c r="AG178" s="86" t="s">
        <v>1393</v>
      </c>
      <c r="AH178" s="86"/>
      <c r="AI178" s="86">
        <v>1.08945E-2</v>
      </c>
      <c r="AJ178" s="93" t="s">
        <v>592</v>
      </c>
      <c r="AK178" s="92" t="s">
        <v>738</v>
      </c>
      <c r="AL178" s="93"/>
      <c r="AM178" s="93"/>
      <c r="AN178" s="93"/>
      <c r="AO178" s="93"/>
      <c r="AP178" s="93"/>
      <c r="AQ178" s="93"/>
      <c r="AR178" s="93"/>
      <c r="AS178" s="93"/>
      <c r="AT178" s="93"/>
    </row>
    <row r="179" spans="1:46" s="116" customFormat="1" hidden="1" x14ac:dyDescent="0.2">
      <c r="A179" s="71" t="s">
        <v>484</v>
      </c>
      <c r="B179" s="110">
        <v>4</v>
      </c>
      <c r="C179" s="35" t="s">
        <v>499</v>
      </c>
      <c r="D179" s="237" t="s">
        <v>77</v>
      </c>
      <c r="E179" s="238" t="s">
        <v>78</v>
      </c>
      <c r="F179" s="239" t="s">
        <v>78</v>
      </c>
      <c r="G179" s="276" t="s">
        <v>888</v>
      </c>
      <c r="H179" s="221"/>
      <c r="I179" s="262" t="s">
        <v>892</v>
      </c>
      <c r="J179" s="258">
        <v>-29.5773333333333</v>
      </c>
      <c r="K179"/>
      <c r="L179" s="157"/>
      <c r="M179" s="118">
        <v>-25.498999999999999</v>
      </c>
      <c r="N179" s="136">
        <f>M179-(-31.21)</f>
        <v>5.7110000000000021</v>
      </c>
      <c r="Q179" s="117"/>
      <c r="R179" s="111">
        <v>2664.1</v>
      </c>
      <c r="S179" s="111">
        <v>777</v>
      </c>
      <c r="T179" s="111">
        <f t="shared" si="53"/>
        <v>1047</v>
      </c>
      <c r="U179" s="120">
        <f t="shared" si="34"/>
        <v>22.263610315186245</v>
      </c>
      <c r="V179" s="121">
        <f t="shared" si="57"/>
        <v>1.7308994513321132</v>
      </c>
      <c r="W179" s="118" t="s">
        <v>497</v>
      </c>
      <c r="X179" s="111">
        <v>26</v>
      </c>
      <c r="Y179" s="111">
        <v>9</v>
      </c>
      <c r="Z179" s="111">
        <v>2599.5</v>
      </c>
      <c r="AA179" s="111">
        <v>2692.3</v>
      </c>
      <c r="AB179" s="111">
        <v>92.8</v>
      </c>
      <c r="AC179" s="111"/>
      <c r="AD179" s="111" t="s">
        <v>498</v>
      </c>
      <c r="AE179" s="111">
        <v>-6.0339999999999998</v>
      </c>
      <c r="AF179" s="122" t="s">
        <v>499</v>
      </c>
      <c r="AG179" s="111" t="s">
        <v>1392</v>
      </c>
      <c r="AH179" s="111"/>
    </row>
    <row r="180" spans="1:46" s="94" customFormat="1" hidden="1" x14ac:dyDescent="0.2">
      <c r="A180" s="71" t="s">
        <v>723</v>
      </c>
      <c r="B180" s="85">
        <v>5</v>
      </c>
      <c r="C180" s="35" t="s">
        <v>499</v>
      </c>
      <c r="D180" s="237" t="s">
        <v>77</v>
      </c>
      <c r="E180" s="238" t="s">
        <v>78</v>
      </c>
      <c r="F180" s="239" t="s">
        <v>78</v>
      </c>
      <c r="G180" s="276" t="s">
        <v>888</v>
      </c>
      <c r="H180" s="278"/>
      <c r="I180" s="263" t="s">
        <v>892</v>
      </c>
      <c r="J180" s="206">
        <f t="shared" si="52"/>
        <v>-29.538</v>
      </c>
      <c r="K180" s="185">
        <f t="shared" si="48"/>
        <v>2.7149999999999999</v>
      </c>
      <c r="L180" s="157"/>
      <c r="M180" s="87"/>
      <c r="N180" s="87"/>
      <c r="O180" s="87">
        <v>-28.495000000000001</v>
      </c>
      <c r="P180" s="88">
        <f t="shared" si="58"/>
        <v>2.7149999999999999</v>
      </c>
      <c r="Q180" s="88"/>
      <c r="R180" s="86">
        <v>2656</v>
      </c>
      <c r="S180" s="86">
        <v>82</v>
      </c>
      <c r="T180" s="89">
        <f t="shared" si="53"/>
        <v>658</v>
      </c>
      <c r="U180" s="90">
        <f t="shared" si="34"/>
        <v>3.7386018237082066</v>
      </c>
      <c r="V180" s="91">
        <f t="shared" si="57"/>
        <v>0.29066012896352833</v>
      </c>
      <c r="W180" s="87" t="s">
        <v>739</v>
      </c>
      <c r="X180" s="86">
        <v>77</v>
      </c>
      <c r="Y180" s="86">
        <v>10</v>
      </c>
      <c r="Z180" s="86">
        <v>2645.5</v>
      </c>
      <c r="AA180" s="86">
        <v>2665.4</v>
      </c>
      <c r="AB180" s="86">
        <v>19.899999999999999</v>
      </c>
      <c r="AC180" s="86">
        <v>0.871</v>
      </c>
      <c r="AD180" s="86" t="s">
        <v>740</v>
      </c>
      <c r="AE180" s="86">
        <v>-16.727</v>
      </c>
      <c r="AF180" s="92" t="s">
        <v>499</v>
      </c>
      <c r="AG180" s="86" t="s">
        <v>1393</v>
      </c>
      <c r="AH180" s="86"/>
      <c r="AI180" s="86">
        <v>1.0861600000000001E-2</v>
      </c>
      <c r="AJ180" s="93" t="s">
        <v>592</v>
      </c>
      <c r="AK180" s="92" t="s">
        <v>741</v>
      </c>
      <c r="AL180" s="93"/>
      <c r="AM180" s="93"/>
      <c r="AN180" s="93"/>
      <c r="AO180" s="93"/>
      <c r="AP180" s="93"/>
      <c r="AQ180" s="93"/>
      <c r="AR180" s="93"/>
      <c r="AS180" s="93"/>
      <c r="AT180" s="93"/>
    </row>
    <row r="181" spans="1:46" s="116" customFormat="1" hidden="1" x14ac:dyDescent="0.2">
      <c r="A181" s="71" t="s">
        <v>506</v>
      </c>
      <c r="B181" s="110">
        <v>4</v>
      </c>
      <c r="C181" s="120" t="s">
        <v>520</v>
      </c>
      <c r="D181" s="254" t="s">
        <v>77</v>
      </c>
      <c r="E181" s="240" t="s">
        <v>78</v>
      </c>
      <c r="F181" s="255" t="s">
        <v>78</v>
      </c>
      <c r="G181" s="287" t="s">
        <v>889</v>
      </c>
      <c r="H181" s="221"/>
      <c r="I181" s="262" t="s">
        <v>894</v>
      </c>
      <c r="J181" s="206" t="str">
        <f t="shared" si="52"/>
        <v/>
      </c>
      <c r="K181" s="185" t="str">
        <f t="shared" si="48"/>
        <v/>
      </c>
      <c r="L181" s="157"/>
      <c r="M181" s="118">
        <v>-30.771000000000001</v>
      </c>
      <c r="N181" s="136">
        <f>M181-(-31.21)</f>
        <v>0.43900000000000006</v>
      </c>
      <c r="Q181" s="117"/>
      <c r="R181" s="111">
        <v>2664.5</v>
      </c>
      <c r="S181" s="111">
        <v>656</v>
      </c>
      <c r="T181" s="111">
        <f t="shared" si="53"/>
        <v>1047</v>
      </c>
      <c r="U181" s="120">
        <f t="shared" si="34"/>
        <v>18.796561604584529</v>
      </c>
      <c r="V181" s="121">
        <f t="shared" si="57"/>
        <v>1.4613514029264689</v>
      </c>
      <c r="W181" s="118" t="s">
        <v>518</v>
      </c>
      <c r="X181" s="111">
        <v>35</v>
      </c>
      <c r="Y181" s="111">
        <v>11</v>
      </c>
      <c r="Z181" s="111">
        <v>2651.8</v>
      </c>
      <c r="AA181" s="111">
        <v>2691.5</v>
      </c>
      <c r="AB181" s="111">
        <v>39.700000000000003</v>
      </c>
      <c r="AC181" s="111"/>
      <c r="AD181" s="111" t="s">
        <v>519</v>
      </c>
      <c r="AE181" s="111">
        <v>-8.4049999999999994</v>
      </c>
      <c r="AF181" s="122" t="s">
        <v>520</v>
      </c>
      <c r="AG181" s="111" t="s">
        <v>1392</v>
      </c>
      <c r="AH181" s="111"/>
    </row>
    <row r="182" spans="1:46" s="116" customFormat="1" hidden="1" x14ac:dyDescent="0.2">
      <c r="A182" s="71" t="s">
        <v>506</v>
      </c>
      <c r="B182" s="110">
        <v>4</v>
      </c>
      <c r="C182" s="120" t="s">
        <v>523</v>
      </c>
      <c r="D182" s="254" t="s">
        <v>77</v>
      </c>
      <c r="E182" s="240" t="s">
        <v>78</v>
      </c>
      <c r="F182" s="255" t="s">
        <v>78</v>
      </c>
      <c r="G182" s="287" t="s">
        <v>889</v>
      </c>
      <c r="H182" s="221"/>
      <c r="I182" s="262" t="s">
        <v>892</v>
      </c>
      <c r="J182" s="206" t="str">
        <f t="shared" ref="J182:J213" si="59">IF(O182 = "", "", O182-1.043)</f>
        <v/>
      </c>
      <c r="K182" s="185" t="str">
        <f t="shared" si="48"/>
        <v/>
      </c>
      <c r="L182" s="157"/>
      <c r="M182" s="118">
        <v>-27.684000000000001</v>
      </c>
      <c r="N182" s="136">
        <f>M182-(-31.21)</f>
        <v>3.5259999999999998</v>
      </c>
      <c r="Q182" s="117"/>
      <c r="R182" s="111">
        <v>2665</v>
      </c>
      <c r="S182" s="111">
        <v>932</v>
      </c>
      <c r="T182" s="111">
        <f t="shared" si="53"/>
        <v>1047</v>
      </c>
      <c r="U182" s="120">
        <f t="shared" ref="U182:U245" si="60">(S182/T182)*30</f>
        <v>26.704871060171918</v>
      </c>
      <c r="V182" s="121">
        <f t="shared" si="57"/>
        <v>2.076188273669922</v>
      </c>
      <c r="W182" s="118" t="s">
        <v>521</v>
      </c>
      <c r="X182" s="111">
        <v>36</v>
      </c>
      <c r="Y182" s="111">
        <v>9</v>
      </c>
      <c r="Z182" s="111">
        <v>2599.5</v>
      </c>
      <c r="AA182" s="111">
        <v>2692.5</v>
      </c>
      <c r="AB182" s="111">
        <v>93</v>
      </c>
      <c r="AC182" s="111"/>
      <c r="AD182" s="111" t="s">
        <v>522</v>
      </c>
      <c r="AE182" s="111">
        <v>-6.1680000000000001</v>
      </c>
      <c r="AF182" s="122" t="s">
        <v>523</v>
      </c>
      <c r="AG182" s="111" t="s">
        <v>1392</v>
      </c>
      <c r="AH182" s="111"/>
    </row>
    <row r="183" spans="1:46" s="116" customFormat="1" hidden="1" x14ac:dyDescent="0.2">
      <c r="A183" s="71"/>
      <c r="B183" s="110"/>
      <c r="C183" s="111"/>
      <c r="D183" s="112"/>
      <c r="E183" s="113"/>
      <c r="F183" s="114"/>
      <c r="G183" s="114"/>
      <c r="H183" s="115"/>
      <c r="I183" s="113"/>
      <c r="J183" s="39" t="str">
        <f t="shared" si="59"/>
        <v/>
      </c>
      <c r="K183" s="185" t="str">
        <f t="shared" si="48"/>
        <v/>
      </c>
      <c r="L183" s="157"/>
      <c r="M183" s="118"/>
      <c r="N183" s="136"/>
      <c r="Q183" s="117"/>
      <c r="R183" s="111"/>
      <c r="S183" s="111"/>
      <c r="T183" s="111"/>
      <c r="U183" s="120"/>
      <c r="V183" s="121"/>
      <c r="W183" s="118"/>
      <c r="X183" s="111"/>
      <c r="Y183" s="111"/>
      <c r="Z183" s="111"/>
      <c r="AA183" s="111"/>
      <c r="AB183" s="111"/>
      <c r="AC183" s="111"/>
      <c r="AD183" s="111"/>
      <c r="AE183" s="111"/>
      <c r="AF183" s="122"/>
      <c r="AG183" s="111"/>
      <c r="AH183" s="111"/>
    </row>
    <row r="184" spans="1:46" s="7" customFormat="1" x14ac:dyDescent="0.2">
      <c r="A184" s="71" t="s">
        <v>742</v>
      </c>
      <c r="B184" s="31">
        <v>5</v>
      </c>
      <c r="C184" s="35" t="s">
        <v>745</v>
      </c>
      <c r="D184" s="237" t="s">
        <v>77</v>
      </c>
      <c r="E184" s="238" t="s">
        <v>29</v>
      </c>
      <c r="F184" s="239" t="s">
        <v>29</v>
      </c>
      <c r="G184" s="280">
        <v>4</v>
      </c>
      <c r="H184" s="214"/>
      <c r="I184" s="261" t="s">
        <v>893</v>
      </c>
      <c r="J184" s="206">
        <f t="shared" si="59"/>
        <v>-30.512999999999998</v>
      </c>
      <c r="K184" s="185">
        <f t="shared" si="48"/>
        <v>1.740000000000002</v>
      </c>
      <c r="L184" s="157"/>
      <c r="M184" s="12"/>
      <c r="N184" s="12"/>
      <c r="O184" s="12">
        <v>-29.47</v>
      </c>
      <c r="P184" s="59">
        <f t="shared" si="58"/>
        <v>1.740000000000002</v>
      </c>
      <c r="Q184" s="59">
        <f>STDEVA(O184,O185,O186)</f>
        <v>0.1146051191410473</v>
      </c>
      <c r="R184" s="1">
        <v>2656.6</v>
      </c>
      <c r="S184" s="1">
        <v>439</v>
      </c>
      <c r="T184" s="4">
        <f>IF(B184=1,$AQ$2,IF(B184=2,$AQ$3,IF(B184=3,$AQ$4,IF(B184=4,$AQ$5,IF(B184=5,$AQ$6,IF(B184=6,$AQ$7,IF(B184=7,$AQ$8)))))))</f>
        <v>658</v>
      </c>
      <c r="U184" s="35">
        <f t="shared" si="60"/>
        <v>20.015197568389059</v>
      </c>
      <c r="V184" s="36">
        <f t="shared" si="57"/>
        <v>1.5560950806705967</v>
      </c>
      <c r="W184" s="12" t="s">
        <v>743</v>
      </c>
      <c r="X184" s="1">
        <v>3</v>
      </c>
      <c r="Y184" s="1">
        <v>10</v>
      </c>
      <c r="Z184" s="1">
        <v>2646.1</v>
      </c>
      <c r="AA184" s="1">
        <v>2668.1</v>
      </c>
      <c r="AB184" s="1">
        <v>21.9</v>
      </c>
      <c r="AC184" s="1">
        <v>4.2050000000000001</v>
      </c>
      <c r="AD184" s="1" t="s">
        <v>744</v>
      </c>
      <c r="AE184" s="1">
        <v>-4.1360000000000001</v>
      </c>
      <c r="AF184" s="2" t="s">
        <v>745</v>
      </c>
      <c r="AG184" s="1"/>
      <c r="AH184" s="1"/>
      <c r="AI184" s="1">
        <v>1.08507E-2</v>
      </c>
      <c r="AJ184" s="1" t="s">
        <v>592</v>
      </c>
      <c r="AK184" s="2" t="s">
        <v>746</v>
      </c>
      <c r="AL184"/>
      <c r="AM184"/>
      <c r="AN184"/>
      <c r="AO184"/>
      <c r="AP184"/>
      <c r="AQ184"/>
      <c r="AR184"/>
      <c r="AS184"/>
      <c r="AT184"/>
    </row>
    <row r="185" spans="1:46" s="7" customFormat="1" x14ac:dyDescent="0.2">
      <c r="A185" s="71" t="s">
        <v>742</v>
      </c>
      <c r="B185" s="31">
        <v>5</v>
      </c>
      <c r="C185" s="35" t="s">
        <v>749</v>
      </c>
      <c r="D185" s="237" t="s">
        <v>77</v>
      </c>
      <c r="E185" s="238" t="s">
        <v>29</v>
      </c>
      <c r="F185" s="239" t="s">
        <v>29</v>
      </c>
      <c r="G185" s="280">
        <v>4</v>
      </c>
      <c r="H185" s="214"/>
      <c r="I185" s="261" t="s">
        <v>894</v>
      </c>
      <c r="J185" s="206">
        <f t="shared" si="59"/>
        <v>-30.635999999999999</v>
      </c>
      <c r="K185" s="185">
        <f t="shared" si="48"/>
        <v>1.6170000000000009</v>
      </c>
      <c r="L185" s="157"/>
      <c r="M185" s="12"/>
      <c r="N185" s="12"/>
      <c r="O185" s="12">
        <v>-29.593</v>
      </c>
      <c r="P185" s="59">
        <f t="shared" si="58"/>
        <v>1.6170000000000009</v>
      </c>
      <c r="Q185" s="59"/>
      <c r="R185" s="1">
        <v>2656.4</v>
      </c>
      <c r="S185" s="1">
        <v>324</v>
      </c>
      <c r="T185" s="4">
        <f>IF(B185=1,$AQ$2,IF(B185=2,$AQ$3,IF(B185=3,$AQ$4,IF(B185=4,$AQ$5,IF(B185=5,$AQ$6,IF(B185=6,$AQ$7,IF(B185=7,$AQ$8)))))))</f>
        <v>658</v>
      </c>
      <c r="U185" s="35">
        <f t="shared" si="60"/>
        <v>14.772036474164134</v>
      </c>
      <c r="V185" s="36">
        <f>U185*(1/12.0107)*(1/15)*(14.0067/1)</f>
        <v>1.1484619729778434</v>
      </c>
      <c r="W185" s="12" t="s">
        <v>747</v>
      </c>
      <c r="X185" s="1">
        <v>4</v>
      </c>
      <c r="Y185" s="1">
        <v>10</v>
      </c>
      <c r="Z185" s="1">
        <v>2645.9</v>
      </c>
      <c r="AA185" s="1">
        <v>2667.7</v>
      </c>
      <c r="AB185" s="1">
        <v>21.7</v>
      </c>
      <c r="AC185" s="1">
        <v>3.177</v>
      </c>
      <c r="AD185" s="1" t="s">
        <v>748</v>
      </c>
      <c r="AE185" s="1">
        <v>-6.4710000000000001</v>
      </c>
      <c r="AF185" s="2" t="s">
        <v>749</v>
      </c>
      <c r="AG185" s="1"/>
      <c r="AH185" s="1"/>
      <c r="AI185" s="1">
        <v>1.0849299999999999E-2</v>
      </c>
      <c r="AJ185" s="1" t="s">
        <v>592</v>
      </c>
      <c r="AK185" s="2" t="s">
        <v>750</v>
      </c>
      <c r="AL185"/>
      <c r="AM185"/>
      <c r="AN185"/>
      <c r="AO185"/>
      <c r="AP185"/>
      <c r="AQ185"/>
      <c r="AR185"/>
      <c r="AS185"/>
      <c r="AT185"/>
    </row>
    <row r="186" spans="1:46" s="7" customFormat="1" x14ac:dyDescent="0.2">
      <c r="A186" s="71" t="s">
        <v>742</v>
      </c>
      <c r="B186" s="31">
        <v>5</v>
      </c>
      <c r="C186" s="35" t="s">
        <v>753</v>
      </c>
      <c r="D186" s="237" t="s">
        <v>77</v>
      </c>
      <c r="E186" s="238" t="s">
        <v>29</v>
      </c>
      <c r="F186" s="239" t="s">
        <v>29</v>
      </c>
      <c r="G186" s="280">
        <v>4</v>
      </c>
      <c r="H186" s="214"/>
      <c r="I186" s="261" t="s">
        <v>892</v>
      </c>
      <c r="J186" s="206">
        <f t="shared" si="59"/>
        <v>-30.742000000000001</v>
      </c>
      <c r="K186" s="185">
        <f t="shared" si="48"/>
        <v>1.5109999999999992</v>
      </c>
      <c r="L186" s="157"/>
      <c r="M186" s="12"/>
      <c r="N186" s="12"/>
      <c r="O186" s="12">
        <v>-29.699000000000002</v>
      </c>
      <c r="P186" s="59">
        <f t="shared" si="58"/>
        <v>1.5109999999999992</v>
      </c>
      <c r="Q186" s="59"/>
      <c r="R186" s="1">
        <v>2656.8</v>
      </c>
      <c r="S186" s="1">
        <v>317</v>
      </c>
      <c r="T186" s="4">
        <f>IF(B186=1,$AQ$2,IF(B186=2,$AQ$3,IF(B186=3,$AQ$4,IF(B186=4,$AQ$5,IF(B186=5,$AQ$6,IF(B186=6,$AQ$7,IF(B186=7,$AQ$8)))))))</f>
        <v>658</v>
      </c>
      <c r="U186" s="35">
        <f t="shared" si="60"/>
        <v>14.45288753799392</v>
      </c>
      <c r="V186" s="36">
        <f t="shared" ref="V186:V188" si="61">U186*(1/12.0107)*(1/15)*(14.0067/1)</f>
        <v>1.1236495229443715</v>
      </c>
      <c r="W186" s="12" t="s">
        <v>751</v>
      </c>
      <c r="X186" s="1">
        <v>5</v>
      </c>
      <c r="Y186" s="1">
        <v>10</v>
      </c>
      <c r="Z186" s="1">
        <v>2646.4</v>
      </c>
      <c r="AA186" s="1">
        <v>2667.9</v>
      </c>
      <c r="AB186" s="1">
        <v>21.5</v>
      </c>
      <c r="AC186" s="1">
        <v>3.0910000000000002</v>
      </c>
      <c r="AD186" s="1" t="s">
        <v>752</v>
      </c>
      <c r="AE186" s="1">
        <v>-6.907</v>
      </c>
      <c r="AF186" s="2" t="s">
        <v>753</v>
      </c>
      <c r="AG186" s="1"/>
      <c r="AH186" s="1"/>
      <c r="AI186" s="1">
        <v>1.0848200000000001E-2</v>
      </c>
      <c r="AJ186" s="1" t="s">
        <v>592</v>
      </c>
      <c r="AK186" s="2" t="s">
        <v>754</v>
      </c>
      <c r="AL186"/>
      <c r="AM186"/>
      <c r="AN186"/>
      <c r="AO186"/>
      <c r="AP186"/>
      <c r="AQ186"/>
      <c r="AR186"/>
      <c r="AS186"/>
      <c r="AT186"/>
    </row>
    <row r="187" spans="1:46" s="7" customFormat="1" x14ac:dyDescent="0.2">
      <c r="A187" s="71" t="s">
        <v>66</v>
      </c>
      <c r="B187" s="31">
        <v>2</v>
      </c>
      <c r="C187" s="35" t="s">
        <v>90</v>
      </c>
      <c r="D187" s="237" t="s">
        <v>77</v>
      </c>
      <c r="E187" s="238" t="s">
        <v>29</v>
      </c>
      <c r="F187" s="239" t="s">
        <v>29</v>
      </c>
      <c r="G187" s="276" t="s">
        <v>893</v>
      </c>
      <c r="H187" s="214"/>
      <c r="I187" s="261" t="s">
        <v>893</v>
      </c>
      <c r="J187" s="206">
        <f t="shared" si="59"/>
        <v>-31.817</v>
      </c>
      <c r="K187" s="185">
        <f t="shared" si="48"/>
        <v>0.43599999999999994</v>
      </c>
      <c r="L187" s="7">
        <f>STDEVA(J187,J188,J189)</f>
        <v>0.53354287550299173</v>
      </c>
      <c r="M187" s="6"/>
      <c r="N187" s="6"/>
      <c r="O187" s="6">
        <v>-30.774000000000001</v>
      </c>
      <c r="P187" s="59">
        <f t="shared" si="58"/>
        <v>0.43599999999999994</v>
      </c>
      <c r="Q187" s="59">
        <f>STDEVA(O187,O188,O189)</f>
        <v>0.53354287550299173</v>
      </c>
      <c r="R187" s="4">
        <v>2649.3</v>
      </c>
      <c r="S187" s="4">
        <v>384</v>
      </c>
      <c r="T187" s="4">
        <f>IF(B187=1,$AQ$2,IF(B187=2,$AQ$3,IF(B187=3,$AQ$4,IF(B187=4,$AQ$5,IF(B187=5,$AQ$6,IF(B187=6,$AQ$7,IF(B187=7,$AQ$8)))))))</f>
        <v>904</v>
      </c>
      <c r="U187" s="35">
        <f t="shared" si="60"/>
        <v>12.743362831858407</v>
      </c>
      <c r="V187" s="36">
        <f t="shared" si="61"/>
        <v>0.99074136770818877</v>
      </c>
      <c r="W187" s="6" t="s">
        <v>88</v>
      </c>
      <c r="X187" s="4">
        <v>18</v>
      </c>
      <c r="Y187" s="4">
        <v>17</v>
      </c>
      <c r="Z187" s="4">
        <v>2639.3</v>
      </c>
      <c r="AA187" s="4">
        <v>2660.6</v>
      </c>
      <c r="AB187" s="4">
        <v>21.3</v>
      </c>
      <c r="AC187" s="4"/>
      <c r="AD187" s="4" t="s">
        <v>89</v>
      </c>
      <c r="AE187" s="4">
        <v>-7.8929999999999998</v>
      </c>
      <c r="AF187" s="5" t="s">
        <v>90</v>
      </c>
      <c r="AG187" s="13" t="s">
        <v>1387</v>
      </c>
      <c r="AH187" s="13"/>
    </row>
    <row r="188" spans="1:46" s="7" customFormat="1" x14ac:dyDescent="0.2">
      <c r="A188" s="71" t="s">
        <v>66</v>
      </c>
      <c r="B188" s="31">
        <v>2</v>
      </c>
      <c r="C188" s="35" t="s">
        <v>93</v>
      </c>
      <c r="D188" s="237" t="s">
        <v>77</v>
      </c>
      <c r="E188" s="238" t="s">
        <v>29</v>
      </c>
      <c r="F188" s="239" t="s">
        <v>29</v>
      </c>
      <c r="G188" s="276" t="s">
        <v>893</v>
      </c>
      <c r="H188" s="214"/>
      <c r="I188" s="261" t="s">
        <v>894</v>
      </c>
      <c r="J188" s="206">
        <f t="shared" si="59"/>
        <v>-31.119</v>
      </c>
      <c r="K188" s="185">
        <f t="shared" si="48"/>
        <v>1.1340000000000003</v>
      </c>
      <c r="L188" s="157"/>
      <c r="M188" s="6"/>
      <c r="N188" s="6"/>
      <c r="O188" s="6">
        <v>-30.076000000000001</v>
      </c>
      <c r="P188" s="59">
        <f t="shared" si="58"/>
        <v>1.1340000000000003</v>
      </c>
      <c r="Q188" s="58"/>
      <c r="R188" s="4">
        <v>2671.6</v>
      </c>
      <c r="S188" s="4">
        <v>373</v>
      </c>
      <c r="T188" s="4">
        <f>IF(B188=1,$AQ$2,IF(B188=2,$AQ$3,IF(B188=3,$AQ$4,IF(B188=4,$AQ$5,IF(B188=5,$AQ$6,IF(B188=6,$AQ$7,IF(B188=7,$AQ$8)))))))</f>
        <v>904</v>
      </c>
      <c r="U188" s="35">
        <f t="shared" si="60"/>
        <v>12.378318584070797</v>
      </c>
      <c r="V188" s="36">
        <f t="shared" si="61"/>
        <v>0.96236075561238155</v>
      </c>
      <c r="W188" s="6" t="s">
        <v>91</v>
      </c>
      <c r="X188" s="4">
        <v>19</v>
      </c>
      <c r="Y188" s="4">
        <v>9</v>
      </c>
      <c r="Z188" s="4">
        <v>2661</v>
      </c>
      <c r="AA188" s="4">
        <v>2682.1</v>
      </c>
      <c r="AB188" s="4">
        <v>21.1</v>
      </c>
      <c r="AC188" s="4"/>
      <c r="AD188" s="4" t="s">
        <v>92</v>
      </c>
      <c r="AE188" s="4">
        <v>-13.362</v>
      </c>
      <c r="AF188" s="5" t="s">
        <v>93</v>
      </c>
      <c r="AG188" s="13" t="s">
        <v>1387</v>
      </c>
      <c r="AH188" s="13"/>
    </row>
    <row r="189" spans="1:46" x14ac:dyDescent="0.2">
      <c r="A189" s="71" t="s">
        <v>66</v>
      </c>
      <c r="B189" s="204"/>
      <c r="C189" s="35" t="s">
        <v>1386</v>
      </c>
      <c r="D189" s="35" t="s">
        <v>77</v>
      </c>
      <c r="E189" s="238" t="s">
        <v>29</v>
      </c>
      <c r="F189" s="239" t="s">
        <v>29</v>
      </c>
      <c r="G189" s="276" t="s">
        <v>893</v>
      </c>
      <c r="H189" s="207"/>
      <c r="I189" s="207">
        <v>3</v>
      </c>
      <c r="J189" s="206">
        <f t="shared" si="59"/>
        <v>-30.768999999999998</v>
      </c>
      <c r="K189" s="185">
        <f t="shared" si="48"/>
        <v>1.4840000000000018</v>
      </c>
      <c r="L189" s="157"/>
      <c r="M189" s="12"/>
      <c r="N189" s="12"/>
      <c r="O189" s="1">
        <v>-29.725999999999999</v>
      </c>
      <c r="P189" s="59">
        <f t="shared" si="58"/>
        <v>1.4840000000000018</v>
      </c>
      <c r="Q189" s="1"/>
      <c r="S189" s="1">
        <v>359</v>
      </c>
      <c r="T189" s="4">
        <f>T188</f>
        <v>904</v>
      </c>
      <c r="U189" s="35">
        <f>(S189/T189)*30</f>
        <v>11.913716814159292</v>
      </c>
      <c r="V189" s="36">
        <f>U189*(1/12.0107)*(1/15)*(14.0067/1)</f>
        <v>0.92623997658135371</v>
      </c>
      <c r="W189" s="1"/>
      <c r="X189" s="1"/>
      <c r="AC189" s="1">
        <v>3.0609999999999999</v>
      </c>
      <c r="AG189" s="13" t="s">
        <v>1387</v>
      </c>
      <c r="AH189" s="13"/>
    </row>
    <row r="190" spans="1:46" s="7" customFormat="1" x14ac:dyDescent="0.2">
      <c r="A190" s="71" t="s">
        <v>610</v>
      </c>
      <c r="B190" s="31">
        <v>5</v>
      </c>
      <c r="C190" s="35" t="s">
        <v>633</v>
      </c>
      <c r="D190" s="237" t="s">
        <v>77</v>
      </c>
      <c r="E190" s="238" t="s">
        <v>29</v>
      </c>
      <c r="F190" s="239" t="s">
        <v>29</v>
      </c>
      <c r="G190" s="276" t="s">
        <v>898</v>
      </c>
      <c r="H190" s="214"/>
      <c r="I190" s="261" t="s">
        <v>893</v>
      </c>
      <c r="J190" s="39">
        <f>IF(O190 = "", "", O190-1.043)</f>
        <v>-29.14</v>
      </c>
      <c r="K190" s="302">
        <f>J190+32.253</f>
        <v>3.1129999999999995</v>
      </c>
      <c r="L190" s="7">
        <f>STDEVA(J190,J191,J192)</f>
        <v>0.17741476826916203</v>
      </c>
      <c r="N190" s="185">
        <f>IF(J190="","",J190-(-32.253))</f>
        <v>3.1129999999999995</v>
      </c>
      <c r="O190" s="12">
        <v>-28.097000000000001</v>
      </c>
      <c r="P190" s="59">
        <f t="shared" si="58"/>
        <v>3.1129999999999995</v>
      </c>
      <c r="Q190" s="59">
        <f>STDEVA(O190,O192,O191)</f>
        <v>0.17741476826916203</v>
      </c>
      <c r="R190" s="1">
        <v>2656</v>
      </c>
      <c r="S190" s="1">
        <v>207</v>
      </c>
      <c r="T190" s="4">
        <f t="shared" ref="T190:T198" si="62">IF(B190=1,$AQ$2,IF(B190=2,$AQ$3,IF(B190=3,$AQ$4,IF(B190=4,$AQ$5,IF(B190=5,$AQ$6,IF(B190=6,$AQ$7,IF(B190=7,$AQ$8)))))))</f>
        <v>658</v>
      </c>
      <c r="U190" s="35">
        <f t="shared" si="60"/>
        <v>9.4376899696048628</v>
      </c>
      <c r="V190" s="36">
        <f>U190*(1/12.0107)*(1/15)*(14.0067/1)</f>
        <v>0.73373959384695553</v>
      </c>
      <c r="W190" s="12" t="s">
        <v>631</v>
      </c>
      <c r="X190" s="1">
        <v>37</v>
      </c>
      <c r="Y190" s="1">
        <v>9</v>
      </c>
      <c r="Z190" s="1">
        <v>2599.5</v>
      </c>
      <c r="AA190" s="1">
        <v>2665.6</v>
      </c>
      <c r="AB190" s="1">
        <v>66</v>
      </c>
      <c r="AC190" s="1">
        <v>6.1680000000000001</v>
      </c>
      <c r="AD190" s="1" t="s">
        <v>632</v>
      </c>
      <c r="AE190" s="1">
        <v>-3.972</v>
      </c>
      <c r="AF190" s="2" t="s">
        <v>633</v>
      </c>
      <c r="AG190" s="1" t="s">
        <v>1393</v>
      </c>
      <c r="AH190" s="1"/>
      <c r="AI190" s="1">
        <v>1.0881E-2</v>
      </c>
      <c r="AJ190" s="1" t="s">
        <v>592</v>
      </c>
      <c r="AK190" s="2" t="s">
        <v>634</v>
      </c>
      <c r="AL190"/>
      <c r="AM190"/>
      <c r="AN190"/>
      <c r="AO190"/>
      <c r="AP190"/>
      <c r="AQ190"/>
      <c r="AR190"/>
      <c r="AS190"/>
      <c r="AT190"/>
    </row>
    <row r="191" spans="1:46" s="7" customFormat="1" x14ac:dyDescent="0.2">
      <c r="A191" s="71" t="s">
        <v>610</v>
      </c>
      <c r="B191" s="31">
        <v>5</v>
      </c>
      <c r="C191" s="35" t="s">
        <v>636</v>
      </c>
      <c r="D191" s="237" t="s">
        <v>77</v>
      </c>
      <c r="E191" s="238" t="s">
        <v>29</v>
      </c>
      <c r="F191" s="239" t="s">
        <v>29</v>
      </c>
      <c r="G191" s="276" t="s">
        <v>898</v>
      </c>
      <c r="H191" s="214"/>
      <c r="I191" s="261" t="s">
        <v>894</v>
      </c>
      <c r="J191" s="39">
        <f>IF(O191 = "", "", O191-1.043)</f>
        <v>-28.791999999999998</v>
      </c>
      <c r="K191" s="302">
        <f t="shared" ref="K191:K192" si="63">J191+32.253</f>
        <v>3.4610000000000021</v>
      </c>
      <c r="N191" s="185">
        <f>IF(J191="","",J191-(-32.253))</f>
        <v>3.4610000000000021</v>
      </c>
      <c r="O191" s="136">
        <v>-27.748999999999999</v>
      </c>
      <c r="P191" s="59">
        <f t="shared" si="58"/>
        <v>3.4610000000000021</v>
      </c>
      <c r="Q191" s="59"/>
      <c r="R191" s="1">
        <v>2655.8</v>
      </c>
      <c r="S191" s="1">
        <v>205</v>
      </c>
      <c r="T191" s="4">
        <f t="shared" si="62"/>
        <v>658</v>
      </c>
      <c r="U191" s="35">
        <f t="shared" si="60"/>
        <v>9.3465045592705156</v>
      </c>
      <c r="V191" s="36">
        <f t="shared" ref="V191:V192" si="64">U191*(1/12.0107)*(1/15)*(14.0067/1)</f>
        <v>0.72665032240882066</v>
      </c>
      <c r="W191" s="12" t="s">
        <v>635</v>
      </c>
      <c r="X191" s="1">
        <v>38</v>
      </c>
      <c r="Y191" s="1">
        <v>9</v>
      </c>
      <c r="Z191" s="1">
        <v>2599.5</v>
      </c>
      <c r="AA191" s="1">
        <v>2665.6</v>
      </c>
      <c r="AB191" s="1">
        <v>66</v>
      </c>
      <c r="AC191" s="1">
        <v>6.5049999999999999</v>
      </c>
      <c r="AD191" s="1" t="s">
        <v>177</v>
      </c>
      <c r="AE191" s="1">
        <v>-3.7120000000000002</v>
      </c>
      <c r="AF191" s="2" t="s">
        <v>636</v>
      </c>
      <c r="AG191" s="1" t="s">
        <v>1393</v>
      </c>
      <c r="AH191" s="1"/>
      <c r="AI191" s="1">
        <v>1.0873300000000001E-2</v>
      </c>
      <c r="AJ191" s="1" t="s">
        <v>592</v>
      </c>
      <c r="AK191" s="2" t="s">
        <v>637</v>
      </c>
      <c r="AL191"/>
      <c r="AM191"/>
      <c r="AN191"/>
      <c r="AO191"/>
      <c r="AP191"/>
      <c r="AQ191"/>
      <c r="AR191"/>
      <c r="AS191"/>
      <c r="AT191"/>
    </row>
    <row r="192" spans="1:46" s="7" customFormat="1" x14ac:dyDescent="0.2">
      <c r="A192" s="71" t="s">
        <v>610</v>
      </c>
      <c r="B192" s="31">
        <v>5</v>
      </c>
      <c r="C192" s="35" t="s">
        <v>640</v>
      </c>
      <c r="D192" s="237" t="s">
        <v>77</v>
      </c>
      <c r="E192" s="238" t="s">
        <v>29</v>
      </c>
      <c r="F192" s="239" t="s">
        <v>29</v>
      </c>
      <c r="G192" s="276" t="s">
        <v>898</v>
      </c>
      <c r="H192" s="214"/>
      <c r="I192" s="261" t="s">
        <v>892</v>
      </c>
      <c r="J192" s="39">
        <f>IF(O192 = "", "", O192-1.043)</f>
        <v>-28.905999999999999</v>
      </c>
      <c r="K192" s="302">
        <f t="shared" si="63"/>
        <v>3.3470000000000013</v>
      </c>
      <c r="N192" s="185">
        <f>IF(J192="","",J192-(-32.253))</f>
        <v>3.3470000000000013</v>
      </c>
      <c r="O192" s="12">
        <v>-27.863</v>
      </c>
      <c r="P192" s="59">
        <f t="shared" ref="P192:P205" si="65">O192-(-31.21)</f>
        <v>3.3470000000000013</v>
      </c>
      <c r="Q192" s="59"/>
      <c r="R192" s="1">
        <v>2655.8</v>
      </c>
      <c r="S192" s="1">
        <v>175</v>
      </c>
      <c r="T192" s="4">
        <f t="shared" si="62"/>
        <v>658</v>
      </c>
      <c r="U192" s="35">
        <f t="shared" si="60"/>
        <v>7.9787234042553195</v>
      </c>
      <c r="V192" s="36">
        <f t="shared" si="64"/>
        <v>0.62031125083679817</v>
      </c>
      <c r="W192" s="12" t="s">
        <v>638</v>
      </c>
      <c r="X192" s="1">
        <v>39</v>
      </c>
      <c r="Y192" s="1">
        <v>9</v>
      </c>
      <c r="Z192" s="1">
        <v>2599.5</v>
      </c>
      <c r="AA192" s="1">
        <v>2665.4</v>
      </c>
      <c r="AB192" s="1">
        <v>65.8</v>
      </c>
      <c r="AC192" s="1">
        <v>5.8129999999999997</v>
      </c>
      <c r="AD192" s="1" t="s">
        <v>639</v>
      </c>
      <c r="AE192" s="1">
        <v>-4.8419999999999996</v>
      </c>
      <c r="AF192" s="2" t="s">
        <v>640</v>
      </c>
      <c r="AG192" s="1" t="s">
        <v>1393</v>
      </c>
      <c r="AH192" s="1"/>
      <c r="AI192" s="1">
        <v>1.08754E-2</v>
      </c>
      <c r="AJ192" s="1" t="s">
        <v>592</v>
      </c>
      <c r="AK192" s="2" t="s">
        <v>641</v>
      </c>
      <c r="AL192"/>
      <c r="AM192"/>
      <c r="AN192"/>
      <c r="AO192"/>
      <c r="AP192"/>
      <c r="AQ192"/>
      <c r="AR192"/>
      <c r="AS192"/>
      <c r="AT192"/>
    </row>
    <row r="193" spans="1:48" s="7" customFormat="1" x14ac:dyDescent="0.2">
      <c r="A193" s="71" t="s">
        <v>50</v>
      </c>
      <c r="B193" s="31">
        <v>1</v>
      </c>
      <c r="C193" s="35" t="s">
        <v>999</v>
      </c>
      <c r="D193" s="237" t="s">
        <v>77</v>
      </c>
      <c r="E193" s="244" t="s">
        <v>29</v>
      </c>
      <c r="F193" s="244" t="s">
        <v>29</v>
      </c>
      <c r="G193" s="280" t="s">
        <v>894</v>
      </c>
      <c r="H193" s="214"/>
      <c r="I193" s="264" t="s">
        <v>893</v>
      </c>
      <c r="J193" s="206">
        <f t="shared" si="59"/>
        <v>-30.63</v>
      </c>
      <c r="K193" s="185">
        <f t="shared" si="48"/>
        <v>1.6230000000000011</v>
      </c>
      <c r="L193" s="7">
        <f>STDEVA(J193,J194,J195)</f>
        <v>0.41456040975150188</v>
      </c>
      <c r="M193" s="6"/>
      <c r="N193" s="6"/>
      <c r="O193" s="6">
        <v>-29.587</v>
      </c>
      <c r="P193" s="59">
        <f t="shared" si="65"/>
        <v>1.6230000000000011</v>
      </c>
      <c r="Q193" s="59">
        <f>STDEVA(O193,O195,O194)</f>
        <v>0.41456040975150188</v>
      </c>
      <c r="R193" s="4">
        <v>2648.2</v>
      </c>
      <c r="S193" s="4">
        <v>544</v>
      </c>
      <c r="T193" s="4">
        <f t="shared" si="62"/>
        <v>858</v>
      </c>
      <c r="U193" s="35">
        <f t="shared" si="60"/>
        <v>19.02097902097902</v>
      </c>
      <c r="V193" s="36">
        <f>U193*(1/12.0107)*(1/15)*(14.0067/1)</f>
        <v>1.4787988868433803</v>
      </c>
      <c r="W193" s="6" t="s">
        <v>996</v>
      </c>
      <c r="X193" s="4">
        <v>105</v>
      </c>
      <c r="Y193" s="4">
        <v>10</v>
      </c>
      <c r="Z193" s="4">
        <v>2637.4</v>
      </c>
      <c r="AA193" s="4">
        <v>2660.2</v>
      </c>
      <c r="AB193" s="4">
        <v>22.8</v>
      </c>
      <c r="AD193" s="4" t="s">
        <v>997</v>
      </c>
      <c r="AE193" s="4">
        <v>-4.992</v>
      </c>
      <c r="AF193" s="5" t="s">
        <v>999</v>
      </c>
      <c r="AG193" s="4" t="s">
        <v>998</v>
      </c>
      <c r="AH193" s="4"/>
    </row>
    <row r="194" spans="1:48" s="24" customFormat="1" x14ac:dyDescent="0.2">
      <c r="A194" s="71" t="s">
        <v>50</v>
      </c>
      <c r="B194" s="148">
        <v>1</v>
      </c>
      <c r="C194" s="150" t="s">
        <v>1003</v>
      </c>
      <c r="D194" s="245" t="s">
        <v>77</v>
      </c>
      <c r="E194" s="256" t="s">
        <v>29</v>
      </c>
      <c r="F194" s="256" t="s">
        <v>29</v>
      </c>
      <c r="G194" s="288" t="s">
        <v>894</v>
      </c>
      <c r="H194" s="282"/>
      <c r="I194" s="268" t="s">
        <v>894</v>
      </c>
      <c r="J194" s="206">
        <f t="shared" si="59"/>
        <v>-31.454999999999998</v>
      </c>
      <c r="K194" s="185">
        <f t="shared" si="48"/>
        <v>0.79800000000000182</v>
      </c>
      <c r="L194" s="7"/>
      <c r="M194" s="181"/>
      <c r="N194" s="182"/>
      <c r="O194" s="40">
        <v>-30.411999999999999</v>
      </c>
      <c r="P194" s="59">
        <f t="shared" si="65"/>
        <v>0.79800000000000182</v>
      </c>
      <c r="Q194" s="153"/>
      <c r="R194" s="23">
        <v>2648.4</v>
      </c>
      <c r="S194" s="23">
        <v>538</v>
      </c>
      <c r="T194" s="23">
        <f t="shared" si="62"/>
        <v>858</v>
      </c>
      <c r="U194" s="150">
        <f t="shared" si="60"/>
        <v>18.81118881118881</v>
      </c>
      <c r="V194" s="151">
        <f t="shared" ref="V194:V198" si="66">U194*(1/12.0107)*(1/15)*(14.0067/1)</f>
        <v>1.462488605003196</v>
      </c>
      <c r="W194" s="40" t="s">
        <v>1000</v>
      </c>
      <c r="X194" s="23">
        <v>106</v>
      </c>
      <c r="Y194" s="23">
        <v>9</v>
      </c>
      <c r="Z194" s="23">
        <v>2637.4</v>
      </c>
      <c r="AA194" s="23">
        <v>2660.6</v>
      </c>
      <c r="AB194" s="23">
        <v>23.2</v>
      </c>
      <c r="AD194" s="23" t="s">
        <v>1001</v>
      </c>
      <c r="AE194" s="23">
        <v>-6.3440000000000003</v>
      </c>
      <c r="AF194" s="68" t="s">
        <v>1003</v>
      </c>
      <c r="AG194" s="23" t="s">
        <v>1002</v>
      </c>
      <c r="AH194" s="23"/>
    </row>
    <row r="195" spans="1:48" s="7" customFormat="1" x14ac:dyDescent="0.2">
      <c r="A195" s="71" t="s">
        <v>50</v>
      </c>
      <c r="B195" s="31">
        <v>1</v>
      </c>
      <c r="C195" s="35" t="s">
        <v>1006</v>
      </c>
      <c r="D195" s="237" t="s">
        <v>77</v>
      </c>
      <c r="E195" s="244" t="s">
        <v>29</v>
      </c>
      <c r="F195" s="244" t="s">
        <v>29</v>
      </c>
      <c r="G195" s="280" t="s">
        <v>894</v>
      </c>
      <c r="H195" s="214"/>
      <c r="I195" s="264" t="s">
        <v>892</v>
      </c>
      <c r="J195" s="206">
        <f t="shared" si="59"/>
        <v>-31.114000000000001</v>
      </c>
      <c r="K195" s="185">
        <f t="shared" si="48"/>
        <v>1.1389999999999993</v>
      </c>
      <c r="M195" s="6"/>
      <c r="N195" s="6"/>
      <c r="O195" s="6">
        <v>-30.071000000000002</v>
      </c>
      <c r="P195" s="59">
        <f t="shared" si="65"/>
        <v>1.1389999999999993</v>
      </c>
      <c r="Q195" s="58"/>
      <c r="R195" s="4">
        <v>2648.7</v>
      </c>
      <c r="S195" s="4">
        <v>526</v>
      </c>
      <c r="T195" s="4">
        <f t="shared" si="62"/>
        <v>858</v>
      </c>
      <c r="U195" s="35">
        <f t="shared" si="60"/>
        <v>18.391608391608393</v>
      </c>
      <c r="V195" s="36">
        <f t="shared" si="66"/>
        <v>1.4298680413228275</v>
      </c>
      <c r="W195" s="6" t="s">
        <v>1004</v>
      </c>
      <c r="X195" s="4">
        <v>107</v>
      </c>
      <c r="Y195" s="4">
        <v>9</v>
      </c>
      <c r="Z195" s="4">
        <v>2637.6</v>
      </c>
      <c r="AA195" s="4">
        <v>2660.6</v>
      </c>
      <c r="AB195" s="4">
        <v>23</v>
      </c>
      <c r="AD195" s="4" t="s">
        <v>38</v>
      </c>
      <c r="AE195" s="4">
        <v>-5.9139999999999997</v>
      </c>
      <c r="AF195" s="5" t="s">
        <v>1006</v>
      </c>
      <c r="AG195" s="4" t="s">
        <v>1005</v>
      </c>
      <c r="AH195" s="4"/>
    </row>
    <row r="196" spans="1:48" s="7" customFormat="1" x14ac:dyDescent="0.2">
      <c r="A196" s="71" t="s">
        <v>50</v>
      </c>
      <c r="B196" s="31">
        <v>1</v>
      </c>
      <c r="C196" s="35" t="s">
        <v>1009</v>
      </c>
      <c r="D196" s="237" t="s">
        <v>77</v>
      </c>
      <c r="E196" s="244" t="s">
        <v>29</v>
      </c>
      <c r="F196" s="244" t="s">
        <v>29</v>
      </c>
      <c r="G196" s="280" t="s">
        <v>892</v>
      </c>
      <c r="H196" s="214"/>
      <c r="I196" s="264" t="s">
        <v>893</v>
      </c>
      <c r="J196" s="206">
        <f t="shared" si="59"/>
        <v>-30.917999999999999</v>
      </c>
      <c r="K196" s="185">
        <f t="shared" si="48"/>
        <v>1.3350000000000009</v>
      </c>
      <c r="L196" s="7">
        <f>STDEVA(J196,J197,J198)</f>
        <v>0.46668083311831005</v>
      </c>
      <c r="M196" s="6"/>
      <c r="N196" s="6"/>
      <c r="O196" s="6">
        <v>-29.875</v>
      </c>
      <c r="P196" s="59">
        <f t="shared" si="65"/>
        <v>1.3350000000000009</v>
      </c>
      <c r="Q196" s="59">
        <f>STDEVA(O196,O197,O198)</f>
        <v>0.46668083311831005</v>
      </c>
      <c r="R196" s="4">
        <v>2649.3</v>
      </c>
      <c r="S196" s="4">
        <v>652</v>
      </c>
      <c r="T196" s="4">
        <f t="shared" si="62"/>
        <v>858</v>
      </c>
      <c r="U196" s="35">
        <f t="shared" si="60"/>
        <v>22.797202797202797</v>
      </c>
      <c r="V196" s="36">
        <f t="shared" si="66"/>
        <v>1.7723839599666988</v>
      </c>
      <c r="W196" s="6" t="s">
        <v>1007</v>
      </c>
      <c r="X196" s="4">
        <v>115</v>
      </c>
      <c r="Y196" s="4">
        <v>9</v>
      </c>
      <c r="Z196" s="4">
        <v>2638</v>
      </c>
      <c r="AA196" s="4">
        <v>2661.6</v>
      </c>
      <c r="AB196" s="4">
        <v>23.6</v>
      </c>
      <c r="AD196" s="4" t="s">
        <v>86</v>
      </c>
      <c r="AE196" s="4">
        <v>-5.702</v>
      </c>
      <c r="AF196" s="5" t="s">
        <v>1009</v>
      </c>
      <c r="AG196" s="4" t="s">
        <v>1008</v>
      </c>
      <c r="AH196" s="4"/>
    </row>
    <row r="197" spans="1:48" s="7" customFormat="1" x14ac:dyDescent="0.2">
      <c r="A197" s="71" t="s">
        <v>50</v>
      </c>
      <c r="B197" s="31">
        <v>1</v>
      </c>
      <c r="C197" s="35" t="s">
        <v>1012</v>
      </c>
      <c r="D197" s="237" t="s">
        <v>77</v>
      </c>
      <c r="E197" s="244" t="s">
        <v>29</v>
      </c>
      <c r="F197" s="244" t="s">
        <v>29</v>
      </c>
      <c r="G197" s="280" t="s">
        <v>892</v>
      </c>
      <c r="H197" s="214"/>
      <c r="I197" s="264" t="s">
        <v>894</v>
      </c>
      <c r="J197" s="206">
        <f t="shared" si="59"/>
        <v>-30.474</v>
      </c>
      <c r="K197" s="185">
        <f t="shared" ref="K197:K242" si="67">IF(J197="","",J197-(-32.253))</f>
        <v>1.7789999999999999</v>
      </c>
      <c r="L197" s="157"/>
      <c r="M197" s="6"/>
      <c r="N197" s="6"/>
      <c r="O197" s="6">
        <v>-29.431000000000001</v>
      </c>
      <c r="P197" s="59">
        <f t="shared" si="65"/>
        <v>1.7789999999999999</v>
      </c>
      <c r="Q197" s="58"/>
      <c r="R197" s="4">
        <v>2649.1</v>
      </c>
      <c r="S197" s="4">
        <v>646</v>
      </c>
      <c r="T197" s="4">
        <f t="shared" si="62"/>
        <v>858</v>
      </c>
      <c r="U197" s="35">
        <f t="shared" si="60"/>
        <v>22.58741258741259</v>
      </c>
      <c r="V197" s="36">
        <f t="shared" si="66"/>
        <v>1.7560736781265145</v>
      </c>
      <c r="W197" s="6" t="s">
        <v>1010</v>
      </c>
      <c r="X197" s="4">
        <v>116</v>
      </c>
      <c r="Y197" s="4">
        <v>9</v>
      </c>
      <c r="Z197" s="4">
        <v>2637.8</v>
      </c>
      <c r="AA197" s="4">
        <v>2661.2</v>
      </c>
      <c r="AB197" s="4">
        <v>23.4</v>
      </c>
      <c r="AD197" s="4" t="s">
        <v>1001</v>
      </c>
      <c r="AE197" s="4">
        <v>-5.173</v>
      </c>
      <c r="AF197" s="5" t="s">
        <v>1012</v>
      </c>
      <c r="AG197" s="4" t="s">
        <v>1011</v>
      </c>
      <c r="AH197" s="4"/>
    </row>
    <row r="198" spans="1:48" s="7" customFormat="1" x14ac:dyDescent="0.2">
      <c r="A198" s="71" t="s">
        <v>28</v>
      </c>
      <c r="B198" s="31">
        <v>1</v>
      </c>
      <c r="C198" s="35" t="s">
        <v>1015</v>
      </c>
      <c r="D198" s="237" t="s">
        <v>77</v>
      </c>
      <c r="E198" s="244" t="s">
        <v>29</v>
      </c>
      <c r="F198" s="244" t="s">
        <v>29</v>
      </c>
      <c r="G198" s="280" t="s">
        <v>892</v>
      </c>
      <c r="H198" s="214"/>
      <c r="I198" s="264" t="s">
        <v>892</v>
      </c>
      <c r="J198" s="206">
        <f t="shared" si="59"/>
        <v>-31.407</v>
      </c>
      <c r="K198" s="185">
        <f t="shared" si="67"/>
        <v>0.84600000000000009</v>
      </c>
      <c r="L198" s="157"/>
      <c r="M198" s="6"/>
      <c r="N198" s="6"/>
      <c r="O198" s="6">
        <v>-30.364000000000001</v>
      </c>
      <c r="P198" s="59">
        <f t="shared" si="65"/>
        <v>0.84600000000000009</v>
      </c>
      <c r="Q198" s="58"/>
      <c r="R198" s="4">
        <v>2648.4</v>
      </c>
      <c r="S198" s="4">
        <v>651</v>
      </c>
      <c r="T198" s="4">
        <f t="shared" si="62"/>
        <v>858</v>
      </c>
      <c r="U198" s="35">
        <f t="shared" si="60"/>
        <v>22.762237762237763</v>
      </c>
      <c r="V198" s="36">
        <f t="shared" si="66"/>
        <v>1.7696655796600014</v>
      </c>
      <c r="W198" s="6" t="s">
        <v>1013</v>
      </c>
      <c r="X198" s="4">
        <v>117</v>
      </c>
      <c r="Y198" s="4">
        <v>9</v>
      </c>
      <c r="Z198" s="4">
        <v>2637.2</v>
      </c>
      <c r="AA198" s="4">
        <v>2660.6</v>
      </c>
      <c r="AB198" s="4">
        <v>23.4</v>
      </c>
      <c r="AD198" s="4" t="s">
        <v>48</v>
      </c>
      <c r="AE198" s="4">
        <v>-5.8090000000000002</v>
      </c>
      <c r="AF198" s="5" t="s">
        <v>1015</v>
      </c>
      <c r="AG198" s="4" t="s">
        <v>1014</v>
      </c>
      <c r="AH198" s="4"/>
    </row>
    <row r="199" spans="1:48" s="7" customFormat="1" hidden="1" x14ac:dyDescent="0.2">
      <c r="A199" s="71"/>
      <c r="B199" s="31"/>
      <c r="C199" s="4"/>
      <c r="D199" s="44"/>
      <c r="E199" s="54"/>
      <c r="F199" s="54"/>
      <c r="G199" s="64"/>
      <c r="H199" s="46"/>
      <c r="I199" s="54"/>
      <c r="J199" s="39" t="str">
        <f t="shared" si="59"/>
        <v/>
      </c>
      <c r="K199" s="185" t="str">
        <f t="shared" si="67"/>
        <v/>
      </c>
      <c r="L199" s="157"/>
      <c r="M199" s="6"/>
      <c r="N199" s="6"/>
      <c r="O199" s="6"/>
      <c r="P199" s="59"/>
      <c r="Q199" s="58"/>
      <c r="R199" s="4"/>
      <c r="S199" s="4"/>
      <c r="T199" s="4"/>
      <c r="U199" s="35"/>
      <c r="V199" s="36"/>
      <c r="W199" s="6"/>
      <c r="X199" s="4"/>
      <c r="Y199" s="4"/>
      <c r="Z199" s="4"/>
      <c r="AA199" s="4"/>
      <c r="AB199" s="4"/>
      <c r="AD199" s="4"/>
      <c r="AE199" s="4"/>
      <c r="AF199" s="5"/>
      <c r="AG199" s="4"/>
      <c r="AH199" s="4"/>
    </row>
    <row r="200" spans="1:48" s="7" customFormat="1" x14ac:dyDescent="0.2">
      <c r="A200" s="71" t="s">
        <v>308</v>
      </c>
      <c r="B200" s="31">
        <v>2</v>
      </c>
      <c r="C200" s="35" t="s">
        <v>350</v>
      </c>
      <c r="D200" s="237" t="s">
        <v>77</v>
      </c>
      <c r="E200" s="238" t="s">
        <v>29</v>
      </c>
      <c r="F200" s="239" t="s">
        <v>29</v>
      </c>
      <c r="G200" s="276" t="s">
        <v>895</v>
      </c>
      <c r="H200" s="289"/>
      <c r="I200" s="261" t="s">
        <v>893</v>
      </c>
      <c r="J200" s="206">
        <f t="shared" si="59"/>
        <v>-30.338000000000001</v>
      </c>
      <c r="K200" s="185">
        <f t="shared" si="67"/>
        <v>1.9149999999999991</v>
      </c>
      <c r="L200" s="7">
        <f>STDEVA(J200,J201,J202)</f>
        <v>0.42067445845926904</v>
      </c>
      <c r="M200" s="6"/>
      <c r="N200" s="6"/>
      <c r="O200" s="6">
        <v>-29.295000000000002</v>
      </c>
      <c r="P200" s="59">
        <f t="shared" si="65"/>
        <v>1.9149999999999991</v>
      </c>
      <c r="Q200" s="59">
        <f>STDEVA(O200,O201,O202)</f>
        <v>0.42067445845926904</v>
      </c>
      <c r="R200" s="4">
        <v>2669.1</v>
      </c>
      <c r="S200" s="4">
        <v>203</v>
      </c>
      <c r="T200" s="4">
        <f t="shared" ref="T200:T208" si="68">IF(B200=1,$AQ$2,IF(B200=2,$AQ$3,IF(B200=3,$AQ$4,IF(B200=4,$AQ$5,IF(B200=5,$AQ$6,IF(B200=6,$AQ$7,IF(B200=7,$AQ$8)))))))</f>
        <v>904</v>
      </c>
      <c r="U200" s="35">
        <f t="shared" si="60"/>
        <v>6.7367256637168138</v>
      </c>
      <c r="V200" s="36">
        <f>U200*(1/12.0107)*(1/15)*(14.0067/1)</f>
        <v>0.52375129594990188</v>
      </c>
      <c r="W200" s="6" t="s">
        <v>348</v>
      </c>
      <c r="X200" s="4">
        <v>123</v>
      </c>
      <c r="Y200" s="4">
        <v>9</v>
      </c>
      <c r="Z200" s="4">
        <v>2659.5</v>
      </c>
      <c r="AA200" s="4">
        <v>2679.4</v>
      </c>
      <c r="AB200" s="4">
        <v>19.899999999999999</v>
      </c>
      <c r="AC200" s="4"/>
      <c r="AD200" s="4" t="s">
        <v>349</v>
      </c>
      <c r="AE200" s="4">
        <v>-8.6560000000000006</v>
      </c>
      <c r="AF200" s="5" t="s">
        <v>350</v>
      </c>
      <c r="AG200" s="1" t="s">
        <v>1387</v>
      </c>
      <c r="AH200" s="1"/>
    </row>
    <row r="201" spans="1:48" s="7" customFormat="1" x14ac:dyDescent="0.2">
      <c r="A201" s="71" t="s">
        <v>308</v>
      </c>
      <c r="B201" s="31">
        <v>2</v>
      </c>
      <c r="C201" s="35" t="s">
        <v>352</v>
      </c>
      <c r="D201" s="237" t="s">
        <v>77</v>
      </c>
      <c r="E201" s="238" t="s">
        <v>29</v>
      </c>
      <c r="F201" s="239" t="s">
        <v>29</v>
      </c>
      <c r="G201" s="276" t="s">
        <v>895</v>
      </c>
      <c r="H201" s="214"/>
      <c r="I201" s="261" t="s">
        <v>894</v>
      </c>
      <c r="J201" s="206">
        <f t="shared" si="59"/>
        <v>-31.132999999999999</v>
      </c>
      <c r="K201" s="185">
        <f t="shared" si="67"/>
        <v>1.120000000000001</v>
      </c>
      <c r="L201" s="157"/>
      <c r="M201" s="6"/>
      <c r="N201" s="6"/>
      <c r="O201" s="6">
        <v>-30.09</v>
      </c>
      <c r="P201" s="59">
        <f t="shared" si="65"/>
        <v>1.120000000000001</v>
      </c>
      <c r="Q201" s="58"/>
      <c r="R201" s="4">
        <v>2669.6</v>
      </c>
      <c r="S201" s="4">
        <v>206</v>
      </c>
      <c r="T201" s="4">
        <f t="shared" si="68"/>
        <v>904</v>
      </c>
      <c r="U201" s="35">
        <f t="shared" si="60"/>
        <v>6.836283185840708</v>
      </c>
      <c r="V201" s="36">
        <f t="shared" ref="V201:V208" si="69">U201*(1/12.0107)*(1/15)*(14.0067/1)</f>
        <v>0.53149146288512217</v>
      </c>
      <c r="W201" s="6" t="s">
        <v>351</v>
      </c>
      <c r="X201" s="4">
        <v>124</v>
      </c>
      <c r="Y201" s="4">
        <v>9</v>
      </c>
      <c r="Z201" s="4">
        <v>2659.9</v>
      </c>
      <c r="AA201" s="4">
        <v>2679.8</v>
      </c>
      <c r="AB201" s="4">
        <v>19.899999999999999</v>
      </c>
      <c r="AC201" s="4"/>
      <c r="AD201" s="4" t="s">
        <v>349</v>
      </c>
      <c r="AE201" s="4">
        <v>-9.6020000000000003</v>
      </c>
      <c r="AF201" s="5" t="s">
        <v>352</v>
      </c>
      <c r="AG201" s="1" t="s">
        <v>1387</v>
      </c>
      <c r="AH201" s="1"/>
    </row>
    <row r="202" spans="1:48" s="7" customFormat="1" x14ac:dyDescent="0.2">
      <c r="A202" s="71" t="s">
        <v>308</v>
      </c>
      <c r="B202" s="31">
        <v>2</v>
      </c>
      <c r="C202" s="35" t="s">
        <v>355</v>
      </c>
      <c r="D202" s="237" t="s">
        <v>77</v>
      </c>
      <c r="E202" s="238" t="s">
        <v>29</v>
      </c>
      <c r="F202" s="239" t="s">
        <v>29</v>
      </c>
      <c r="G202" s="276" t="s">
        <v>895</v>
      </c>
      <c r="H202" s="214"/>
      <c r="I202" s="261" t="s">
        <v>892</v>
      </c>
      <c r="J202" s="206">
        <f t="shared" si="59"/>
        <v>-30.974</v>
      </c>
      <c r="K202" s="185">
        <f t="shared" si="67"/>
        <v>1.2789999999999999</v>
      </c>
      <c r="L202" s="157"/>
      <c r="M202" s="6"/>
      <c r="N202" s="6"/>
      <c r="O202" s="6">
        <v>-29.931000000000001</v>
      </c>
      <c r="P202" s="59">
        <f t="shared" si="65"/>
        <v>1.2789999999999999</v>
      </c>
      <c r="Q202" s="58"/>
      <c r="R202" s="4">
        <v>2669.1</v>
      </c>
      <c r="S202" s="4">
        <v>199</v>
      </c>
      <c r="T202" s="4">
        <f t="shared" si="68"/>
        <v>904</v>
      </c>
      <c r="U202" s="35">
        <f t="shared" si="60"/>
        <v>6.6039823008849563</v>
      </c>
      <c r="V202" s="36">
        <f t="shared" si="69"/>
        <v>0.51343107336960825</v>
      </c>
      <c r="W202" s="6" t="s">
        <v>353</v>
      </c>
      <c r="X202" s="4">
        <v>125</v>
      </c>
      <c r="Y202" s="4">
        <v>9</v>
      </c>
      <c r="Z202" s="4">
        <v>2659.5</v>
      </c>
      <c r="AA202" s="4">
        <v>2679.4</v>
      </c>
      <c r="AB202" s="4">
        <v>19.899999999999999</v>
      </c>
      <c r="AC202" s="4"/>
      <c r="AD202" s="4" t="s">
        <v>354</v>
      </c>
      <c r="AE202" s="4">
        <v>-11.132</v>
      </c>
      <c r="AF202" s="5" t="s">
        <v>355</v>
      </c>
      <c r="AG202" s="1" t="s">
        <v>1387</v>
      </c>
      <c r="AH202" s="1"/>
    </row>
    <row r="203" spans="1:48" s="7" customFormat="1" x14ac:dyDescent="0.2">
      <c r="A203" s="71" t="s">
        <v>368</v>
      </c>
      <c r="B203" s="31">
        <v>2</v>
      </c>
      <c r="C203" s="35" t="s">
        <v>374</v>
      </c>
      <c r="D203" s="237" t="s">
        <v>77</v>
      </c>
      <c r="E203" s="238" t="s">
        <v>29</v>
      </c>
      <c r="F203" s="239" t="s">
        <v>29</v>
      </c>
      <c r="G203" s="276" t="s">
        <v>896</v>
      </c>
      <c r="H203" s="214"/>
      <c r="I203" s="261" t="s">
        <v>893</v>
      </c>
      <c r="J203" s="206">
        <f t="shared" ref="J203" si="70">IF(O203 = "", "", O203-1.043)</f>
        <v>-31.084</v>
      </c>
      <c r="K203" s="185">
        <f t="shared" ref="K203" si="71">IF(J203="","",J203-(-32.253))</f>
        <v>1.1690000000000005</v>
      </c>
      <c r="L203" s="7">
        <f>STDEVA(J203,J204,J205)</f>
        <v>0.26217233517923522</v>
      </c>
      <c r="M203" s="6"/>
      <c r="N203" s="6"/>
      <c r="O203" s="6">
        <v>-30.041</v>
      </c>
      <c r="P203" s="59">
        <f>O203-(-31.21)</f>
        <v>1.1690000000000005</v>
      </c>
      <c r="Q203" s="59"/>
      <c r="R203" s="4">
        <v>2669.1</v>
      </c>
      <c r="S203" s="4">
        <v>180</v>
      </c>
      <c r="T203" s="4">
        <f t="shared" si="68"/>
        <v>904</v>
      </c>
      <c r="U203" s="35">
        <f t="shared" si="60"/>
        <v>5.9734513274336285</v>
      </c>
      <c r="V203" s="36">
        <f t="shared" si="69"/>
        <v>0.46441001611321348</v>
      </c>
      <c r="W203" s="6" t="s">
        <v>372</v>
      </c>
      <c r="X203" s="4">
        <v>133</v>
      </c>
      <c r="Y203" s="4">
        <v>9</v>
      </c>
      <c r="Z203" s="4">
        <v>2659.3</v>
      </c>
      <c r="AA203" s="4">
        <v>2679.4</v>
      </c>
      <c r="AB203" s="4">
        <v>20.100000000000001</v>
      </c>
      <c r="AC203" s="4"/>
      <c r="AD203" s="4" t="s">
        <v>373</v>
      </c>
      <c r="AE203" s="4">
        <v>-8.0009999999999994</v>
      </c>
      <c r="AF203" s="5" t="s">
        <v>374</v>
      </c>
      <c r="AG203" s="1" t="s">
        <v>1387</v>
      </c>
      <c r="AH203" s="1"/>
    </row>
    <row r="204" spans="1:48" s="7" customFormat="1" x14ac:dyDescent="0.2">
      <c r="A204" s="71" t="s">
        <v>368</v>
      </c>
      <c r="B204" s="31">
        <v>2</v>
      </c>
      <c r="C204" s="35" t="s">
        <v>377</v>
      </c>
      <c r="D204" s="237" t="s">
        <v>77</v>
      </c>
      <c r="E204" s="238" t="s">
        <v>29</v>
      </c>
      <c r="F204" s="239" t="s">
        <v>29</v>
      </c>
      <c r="G204" s="276" t="s">
        <v>896</v>
      </c>
      <c r="H204" s="214"/>
      <c r="I204" s="261" t="s">
        <v>894</v>
      </c>
      <c r="J204" s="206">
        <f t="shared" si="59"/>
        <v>-31.312999999999999</v>
      </c>
      <c r="K204" s="185">
        <f t="shared" si="67"/>
        <v>0.94000000000000128</v>
      </c>
      <c r="L204" s="157"/>
      <c r="M204" s="6"/>
      <c r="N204" s="6"/>
      <c r="O204" s="6">
        <v>-30.27</v>
      </c>
      <c r="P204" s="59">
        <f t="shared" si="65"/>
        <v>0.94000000000000128</v>
      </c>
      <c r="Q204" s="59">
        <f>STDEVA(O204,O205)</f>
        <v>0.36981684656056413</v>
      </c>
      <c r="R204" s="4">
        <v>2668.7</v>
      </c>
      <c r="S204" s="4">
        <v>172</v>
      </c>
      <c r="T204" s="4">
        <f t="shared" si="68"/>
        <v>904</v>
      </c>
      <c r="U204" s="35">
        <f t="shared" si="60"/>
        <v>5.7079646017699108</v>
      </c>
      <c r="V204" s="36">
        <f t="shared" si="69"/>
        <v>0.44376957095262626</v>
      </c>
      <c r="W204" s="6" t="s">
        <v>375</v>
      </c>
      <c r="X204" s="4">
        <v>134</v>
      </c>
      <c r="Y204" s="4">
        <v>9</v>
      </c>
      <c r="Z204" s="4">
        <v>2659.1</v>
      </c>
      <c r="AA204" s="4">
        <v>2678.8</v>
      </c>
      <c r="AB204" s="4">
        <v>19.600000000000001</v>
      </c>
      <c r="AC204" s="4"/>
      <c r="AD204" s="4" t="s">
        <v>376</v>
      </c>
      <c r="AE204" s="4">
        <v>-8.8190000000000008</v>
      </c>
      <c r="AF204" s="5" t="s">
        <v>377</v>
      </c>
      <c r="AG204" s="1" t="s">
        <v>1387</v>
      </c>
      <c r="AH204" s="1"/>
    </row>
    <row r="205" spans="1:48" s="11" customFormat="1" x14ac:dyDescent="0.2">
      <c r="A205" s="71" t="s">
        <v>368</v>
      </c>
      <c r="B205" s="31">
        <v>2</v>
      </c>
      <c r="C205" s="35" t="s">
        <v>380</v>
      </c>
      <c r="D205" s="237" t="s">
        <v>77</v>
      </c>
      <c r="E205" s="238" t="s">
        <v>29</v>
      </c>
      <c r="F205" s="239" t="s">
        <v>29</v>
      </c>
      <c r="G205" s="276" t="s">
        <v>896</v>
      </c>
      <c r="H205" s="214"/>
      <c r="I205" s="261" t="s">
        <v>892</v>
      </c>
      <c r="J205" s="206">
        <f t="shared" si="59"/>
        <v>-30.79</v>
      </c>
      <c r="K205" s="185">
        <f t="shared" si="67"/>
        <v>1.463000000000001</v>
      </c>
      <c r="L205" s="157"/>
      <c r="M205" s="6"/>
      <c r="N205" s="6"/>
      <c r="O205" s="6">
        <v>-29.747</v>
      </c>
      <c r="P205" s="59">
        <f t="shared" si="65"/>
        <v>1.463000000000001</v>
      </c>
      <c r="Q205" s="58"/>
      <c r="R205" s="4">
        <v>2668.5</v>
      </c>
      <c r="S205" s="4">
        <v>177</v>
      </c>
      <c r="T205" s="4">
        <f t="shared" si="68"/>
        <v>904</v>
      </c>
      <c r="U205" s="35">
        <f t="shared" si="60"/>
        <v>5.8738938053097343</v>
      </c>
      <c r="V205" s="36">
        <f t="shared" si="69"/>
        <v>0.4566698491779933</v>
      </c>
      <c r="W205" s="6" t="s">
        <v>378</v>
      </c>
      <c r="X205" s="4">
        <v>135</v>
      </c>
      <c r="Y205" s="4">
        <v>9</v>
      </c>
      <c r="Z205" s="4">
        <v>2658.7</v>
      </c>
      <c r="AA205" s="4">
        <v>2678.5</v>
      </c>
      <c r="AB205" s="4">
        <v>19.899999999999999</v>
      </c>
      <c r="AC205" s="4"/>
      <c r="AD205" s="4" t="s">
        <v>379</v>
      </c>
      <c r="AE205" s="4">
        <v>-9.452</v>
      </c>
      <c r="AF205" s="5" t="s">
        <v>380</v>
      </c>
      <c r="AG205" s="1" t="s">
        <v>1387</v>
      </c>
      <c r="AH205" s="1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 s="116" customFormat="1" x14ac:dyDescent="0.2">
      <c r="A206" s="71" t="s">
        <v>1091</v>
      </c>
      <c r="B206" s="110">
        <v>7</v>
      </c>
      <c r="C206" s="120" t="s">
        <v>1095</v>
      </c>
      <c r="D206" s="254" t="s">
        <v>77</v>
      </c>
      <c r="E206" s="254" t="s">
        <v>29</v>
      </c>
      <c r="F206" s="254" t="s">
        <v>29</v>
      </c>
      <c r="G206" s="290" t="s">
        <v>896</v>
      </c>
      <c r="H206" s="291"/>
      <c r="I206" s="269" t="s">
        <v>893</v>
      </c>
      <c r="J206" s="206" t="str">
        <f t="shared" si="59"/>
        <v/>
      </c>
      <c r="K206" s="185" t="str">
        <f t="shared" si="67"/>
        <v/>
      </c>
      <c r="L206" s="157"/>
      <c r="M206" s="136">
        <v>-30.323</v>
      </c>
      <c r="N206" s="136">
        <f>M206-(-31.21)</f>
        <v>0.88700000000000045</v>
      </c>
      <c r="Q206" s="119"/>
      <c r="R206" s="135">
        <v>2201</v>
      </c>
      <c r="S206" s="135">
        <v>71</v>
      </c>
      <c r="T206" s="111">
        <f t="shared" si="68"/>
        <v>445</v>
      </c>
      <c r="U206" s="120">
        <f t="shared" si="60"/>
        <v>4.7865168539325849</v>
      </c>
      <c r="V206" s="121">
        <f t="shared" si="69"/>
        <v>0.37213099218739704</v>
      </c>
      <c r="W206" s="136" t="s">
        <v>1093</v>
      </c>
      <c r="X206" s="135">
        <v>37</v>
      </c>
      <c r="Y206" s="135">
        <v>6</v>
      </c>
      <c r="Z206" s="135">
        <v>2191.6</v>
      </c>
      <c r="AA206" s="135">
        <v>2209.1</v>
      </c>
      <c r="AB206" s="135">
        <v>17.600000000000001</v>
      </c>
      <c r="AC206" s="135">
        <v>0.59699999999999998</v>
      </c>
      <c r="AD206" s="135" t="s">
        <v>1096</v>
      </c>
      <c r="AE206" s="135">
        <v>-15.698</v>
      </c>
      <c r="AF206" s="137" t="s">
        <v>1094</v>
      </c>
      <c r="AG206" s="135"/>
      <c r="AH206" s="135"/>
      <c r="AI206" s="135">
        <v>1.08412E-2</v>
      </c>
      <c r="AJ206" s="123" t="s">
        <v>592</v>
      </c>
      <c r="AK206" s="135" t="s">
        <v>1092</v>
      </c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</row>
    <row r="207" spans="1:48" s="116" customFormat="1" x14ac:dyDescent="0.2">
      <c r="A207" s="71" t="s">
        <v>1091</v>
      </c>
      <c r="B207" s="110">
        <v>7</v>
      </c>
      <c r="C207" s="120" t="s">
        <v>1100</v>
      </c>
      <c r="D207" s="254" t="s">
        <v>77</v>
      </c>
      <c r="E207" s="254" t="s">
        <v>29</v>
      </c>
      <c r="F207" s="254" t="s">
        <v>29</v>
      </c>
      <c r="G207" s="290" t="s">
        <v>896</v>
      </c>
      <c r="H207" s="291"/>
      <c r="I207" s="269" t="s">
        <v>894</v>
      </c>
      <c r="J207" s="206" t="str">
        <f t="shared" si="59"/>
        <v/>
      </c>
      <c r="K207" s="185" t="str">
        <f t="shared" si="67"/>
        <v/>
      </c>
      <c r="L207" s="157"/>
      <c r="M207" s="136">
        <v>-29.24</v>
      </c>
      <c r="N207" s="136">
        <f>M207-(-31.21)</f>
        <v>1.9700000000000024</v>
      </c>
      <c r="Q207" s="119"/>
      <c r="R207" s="135">
        <v>2201</v>
      </c>
      <c r="S207" s="135">
        <v>73</v>
      </c>
      <c r="T207" s="111">
        <f t="shared" si="68"/>
        <v>445</v>
      </c>
      <c r="U207" s="120">
        <f t="shared" si="60"/>
        <v>4.9213483146067416</v>
      </c>
      <c r="V207" s="121">
        <f t="shared" si="69"/>
        <v>0.38261355534760527</v>
      </c>
      <c r="W207" s="136" t="s">
        <v>1098</v>
      </c>
      <c r="X207" s="135">
        <v>38</v>
      </c>
      <c r="Y207" s="135">
        <v>6</v>
      </c>
      <c r="Z207" s="135">
        <v>2191.4</v>
      </c>
      <c r="AA207" s="135">
        <v>2209.3000000000002</v>
      </c>
      <c r="AB207" s="135">
        <v>18</v>
      </c>
      <c r="AC207" s="135">
        <v>0.63100000000000001</v>
      </c>
      <c r="AD207" s="135" t="s">
        <v>1101</v>
      </c>
      <c r="AE207" s="135">
        <v>-16.027000000000001</v>
      </c>
      <c r="AF207" s="137" t="s">
        <v>1099</v>
      </c>
      <c r="AG207" s="135"/>
      <c r="AH207" s="135"/>
      <c r="AI207" s="135">
        <v>1.08533E-2</v>
      </c>
      <c r="AJ207" s="123" t="s">
        <v>592</v>
      </c>
      <c r="AK207" s="135" t="s">
        <v>1097</v>
      </c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</row>
    <row r="208" spans="1:48" s="116" customFormat="1" x14ac:dyDescent="0.2">
      <c r="A208" s="71" t="s">
        <v>1091</v>
      </c>
      <c r="B208" s="110">
        <v>7</v>
      </c>
      <c r="C208" s="120" t="s">
        <v>1105</v>
      </c>
      <c r="D208" s="254" t="s">
        <v>77</v>
      </c>
      <c r="E208" s="254" t="s">
        <v>29</v>
      </c>
      <c r="F208" s="254" t="s">
        <v>29</v>
      </c>
      <c r="G208" s="290" t="s">
        <v>896</v>
      </c>
      <c r="H208" s="291"/>
      <c r="I208" s="269" t="s">
        <v>892</v>
      </c>
      <c r="J208" s="206" t="str">
        <f t="shared" si="59"/>
        <v/>
      </c>
      <c r="K208" s="185" t="str">
        <f t="shared" si="67"/>
        <v/>
      </c>
      <c r="L208" s="157"/>
      <c r="M208" s="136">
        <v>-28.696999999999999</v>
      </c>
      <c r="N208" s="136">
        <f>M208-(-31.21)</f>
        <v>2.5130000000000017</v>
      </c>
      <c r="Q208" s="119"/>
      <c r="R208" s="135">
        <v>2201.4</v>
      </c>
      <c r="S208" s="135">
        <v>70</v>
      </c>
      <c r="T208" s="111">
        <f t="shared" si="68"/>
        <v>445</v>
      </c>
      <c r="U208" s="120">
        <f t="shared" si="60"/>
        <v>4.7191011235955056</v>
      </c>
      <c r="V208" s="121">
        <f t="shared" si="69"/>
        <v>0.36688971060729275</v>
      </c>
      <c r="W208" s="136" t="s">
        <v>1103</v>
      </c>
      <c r="X208" s="135">
        <v>39</v>
      </c>
      <c r="Y208" s="135">
        <v>6</v>
      </c>
      <c r="Z208" s="135">
        <v>2191.8000000000002</v>
      </c>
      <c r="AA208" s="135">
        <v>2209.5</v>
      </c>
      <c r="AB208" s="135">
        <v>17.8</v>
      </c>
      <c r="AC208" s="135">
        <v>0.58599999999999997</v>
      </c>
      <c r="AD208" s="135" t="s">
        <v>1106</v>
      </c>
      <c r="AE208" s="135">
        <v>-17.995000000000001</v>
      </c>
      <c r="AF208" s="137" t="s">
        <v>1104</v>
      </c>
      <c r="AG208" s="135"/>
      <c r="AH208" s="135"/>
      <c r="AI208" s="135">
        <v>1.08594E-2</v>
      </c>
      <c r="AJ208" s="123" t="s">
        <v>592</v>
      </c>
      <c r="AK208" s="135" t="s">
        <v>1102</v>
      </c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</row>
    <row r="209" spans="1:48" x14ac:dyDescent="0.2">
      <c r="A209" s="71" t="s">
        <v>723</v>
      </c>
      <c r="B209" s="204"/>
      <c r="C209" s="35" t="s">
        <v>491</v>
      </c>
      <c r="D209" s="35" t="s">
        <v>77</v>
      </c>
      <c r="E209" s="211" t="s">
        <v>29</v>
      </c>
      <c r="F209" s="211" t="s">
        <v>29</v>
      </c>
      <c r="G209" s="280">
        <v>7</v>
      </c>
      <c r="H209" s="270"/>
      <c r="I209" s="214">
        <v>1</v>
      </c>
      <c r="J209" s="258">
        <v>-30.158999999999999</v>
      </c>
      <c r="L209" s="7">
        <f>STDEVA(J209,J210,J211)</f>
        <v>0.59932888392860084</v>
      </c>
      <c r="M209" s="39">
        <f>IF(O209 = "", "", O209-1.043)</f>
        <v>-28.637999999999998</v>
      </c>
      <c r="N209" s="185">
        <f>IF(M209="","",M209-(-32.253))</f>
        <v>3.615000000000002</v>
      </c>
      <c r="O209" s="1">
        <v>-27.594999999999999</v>
      </c>
      <c r="P209" s="1">
        <f t="shared" ref="P209" si="72">O209-(-31.21)</f>
        <v>3.615000000000002</v>
      </c>
      <c r="Q209" s="59">
        <f>STDEVA(O209,O210)</f>
        <v>0.18384776310850345</v>
      </c>
      <c r="S209" s="1">
        <v>141</v>
      </c>
      <c r="T209" s="4">
        <f>T208</f>
        <v>445</v>
      </c>
      <c r="U209" s="35">
        <f t="shared" ref="U209" si="73">(S209/T209)*30</f>
        <v>9.5056179775280896</v>
      </c>
      <c r="X209" s="1"/>
      <c r="Y209" s="1"/>
      <c r="AC209" s="1">
        <v>1.419</v>
      </c>
      <c r="AG209" t="s">
        <v>1393</v>
      </c>
    </row>
    <row r="210" spans="1:48" x14ac:dyDescent="0.2">
      <c r="A210" s="71" t="s">
        <v>723</v>
      </c>
      <c r="B210" s="204"/>
      <c r="C210" s="35" t="s">
        <v>492</v>
      </c>
      <c r="D210" s="35" t="s">
        <v>77</v>
      </c>
      <c r="E210" s="211" t="s">
        <v>29</v>
      </c>
      <c r="F210" s="211" t="s">
        <v>29</v>
      </c>
      <c r="G210" s="280">
        <v>7</v>
      </c>
      <c r="H210" s="270"/>
      <c r="I210" s="214">
        <v>2</v>
      </c>
      <c r="J210" s="258">
        <v>-29.0276666666667</v>
      </c>
      <c r="L210" s="157"/>
      <c r="M210" s="39">
        <f>IF(O210 = "", "", O210-1.043)</f>
        <v>-28.898</v>
      </c>
      <c r="N210" s="185">
        <f>IF(M210="","",M210-(-32.253))</f>
        <v>3.3550000000000004</v>
      </c>
      <c r="O210" s="1">
        <v>-27.855</v>
      </c>
      <c r="P210" s="1">
        <f>O210-(-31.21)</f>
        <v>3.3550000000000004</v>
      </c>
      <c r="Q210" s="1"/>
      <c r="S210" s="1">
        <v>164</v>
      </c>
      <c r="T210" s="4">
        <f>T209</f>
        <v>445</v>
      </c>
      <c r="U210" s="35">
        <f>(S210/T210)*30</f>
        <v>11.056179775280897</v>
      </c>
      <c r="X210" s="1"/>
      <c r="Y210" s="1"/>
      <c r="AC210" s="1">
        <v>1.633</v>
      </c>
      <c r="AG210" t="s">
        <v>1393</v>
      </c>
    </row>
    <row r="211" spans="1:48" x14ac:dyDescent="0.2">
      <c r="C211" s="211"/>
      <c r="D211" s="35" t="s">
        <v>77</v>
      </c>
      <c r="E211" s="211" t="s">
        <v>29</v>
      </c>
      <c r="F211" s="211" t="s">
        <v>29</v>
      </c>
      <c r="G211" s="280">
        <v>7</v>
      </c>
      <c r="H211" s="270"/>
      <c r="I211" s="270" t="s">
        <v>892</v>
      </c>
      <c r="J211" s="258">
        <v>-29.250333333333302</v>
      </c>
    </row>
    <row r="212" spans="1:48" hidden="1" x14ac:dyDescent="0.2">
      <c r="A212" s="71"/>
      <c r="B212" s="204"/>
      <c r="C212" s="1"/>
      <c r="D212" s="1"/>
      <c r="E212"/>
      <c r="F212"/>
      <c r="G212" s="84"/>
      <c r="H212" s="56"/>
      <c r="I212"/>
      <c r="J212" s="39" t="str">
        <f t="shared" si="59"/>
        <v/>
      </c>
      <c r="K212" s="185" t="str">
        <f t="shared" si="67"/>
        <v/>
      </c>
      <c r="L212" s="157"/>
      <c r="M212" s="12"/>
      <c r="N212" s="12"/>
      <c r="O212" s="1"/>
      <c r="P212" s="1"/>
      <c r="Q212" s="1"/>
      <c r="S212" s="1"/>
      <c r="T212" s="4"/>
      <c r="U212" s="35"/>
      <c r="X212" s="1"/>
      <c r="Y212" s="1"/>
      <c r="AC212" s="1"/>
    </row>
    <row r="213" spans="1:48" s="116" customFormat="1" x14ac:dyDescent="0.2">
      <c r="A213" s="71" t="s">
        <v>506</v>
      </c>
      <c r="B213" s="110">
        <v>4</v>
      </c>
      <c r="C213" s="120" t="s">
        <v>511</v>
      </c>
      <c r="D213" s="254" t="s">
        <v>77</v>
      </c>
      <c r="E213" s="240" t="s">
        <v>29</v>
      </c>
      <c r="F213" s="255" t="s">
        <v>29</v>
      </c>
      <c r="G213" s="287" t="s">
        <v>888</v>
      </c>
      <c r="H213" s="221"/>
      <c r="I213" s="262" t="s">
        <v>893</v>
      </c>
      <c r="J213" s="206" t="str">
        <f t="shared" si="59"/>
        <v/>
      </c>
      <c r="K213" s="185" t="str">
        <f t="shared" si="67"/>
        <v/>
      </c>
      <c r="L213" s="7">
        <f>STDEVA(M214,M215)</f>
        <v>0.41295036021294351</v>
      </c>
      <c r="M213" s="118">
        <v>-28.594000000000001</v>
      </c>
      <c r="N213" s="136">
        <f>M213-(-31.21)</f>
        <v>2.6159999999999997</v>
      </c>
      <c r="R213" s="111">
        <v>2665.6</v>
      </c>
      <c r="S213" s="111">
        <v>1034</v>
      </c>
      <c r="T213" s="111">
        <f t="shared" ref="T213:T218" si="74">IF(B213=1,$AQ$2,IF(B213=2,$AQ$3,IF(B213=3,$AQ$4,IF(B213=4,$AQ$5,IF(B213=5,$AQ$6,IF(B213=6,$AQ$7,IF(B213=7,$AQ$8)))))))</f>
        <v>1047</v>
      </c>
      <c r="U213" s="120">
        <f t="shared" si="60"/>
        <v>29.627507163323781</v>
      </c>
      <c r="V213" s="121">
        <f t="shared" ref="V213:V228" si="75">U213*(1/12.0107)*(1/15)*(14.0067/1)</f>
        <v>2.3034105954664161</v>
      </c>
      <c r="W213" s="118" t="s">
        <v>509</v>
      </c>
      <c r="X213" s="111">
        <v>30</v>
      </c>
      <c r="Y213" s="111">
        <v>9</v>
      </c>
      <c r="Z213" s="111">
        <v>2600</v>
      </c>
      <c r="AA213" s="111">
        <v>2693.2</v>
      </c>
      <c r="AB213" s="111">
        <v>93.2</v>
      </c>
      <c r="AC213" s="111"/>
      <c r="AD213" s="111" t="s">
        <v>510</v>
      </c>
      <c r="AE213" s="111">
        <v>-7.5330000000000004</v>
      </c>
      <c r="AF213" s="122" t="s">
        <v>511</v>
      </c>
      <c r="AG213" s="4" t="s">
        <v>1424</v>
      </c>
      <c r="AH213" s="111"/>
    </row>
    <row r="214" spans="1:48" s="7" customFormat="1" x14ac:dyDescent="0.2">
      <c r="A214" s="71" t="s">
        <v>506</v>
      </c>
      <c r="B214" s="31">
        <v>4</v>
      </c>
      <c r="C214" s="35" t="s">
        <v>514</v>
      </c>
      <c r="D214" s="237" t="s">
        <v>77</v>
      </c>
      <c r="E214" s="238" t="s">
        <v>29</v>
      </c>
      <c r="F214" s="239" t="s">
        <v>29</v>
      </c>
      <c r="G214" s="276" t="s">
        <v>888</v>
      </c>
      <c r="H214" s="214"/>
      <c r="I214" s="261" t="s">
        <v>894</v>
      </c>
      <c r="L214" s="157"/>
      <c r="M214" s="206">
        <f>IF(O214 = "", "", O214-1.043)</f>
        <v>-27.007999999999999</v>
      </c>
      <c r="N214" s="185">
        <f>IF(M214="","",M214-(-32.253))</f>
        <v>5.245000000000001</v>
      </c>
      <c r="O214" s="6">
        <v>-25.965</v>
      </c>
      <c r="P214" s="59">
        <f t="shared" ref="P214:P222" si="76">O214-(-31.21)</f>
        <v>5.245000000000001</v>
      </c>
      <c r="Q214" s="59">
        <f>STDEVA(O214,O215)</f>
        <v>0.41295036021294351</v>
      </c>
      <c r="R214" s="4">
        <v>2740.4</v>
      </c>
      <c r="S214" s="4">
        <v>68</v>
      </c>
      <c r="T214" s="4">
        <f t="shared" si="74"/>
        <v>1047</v>
      </c>
      <c r="U214" s="35">
        <f t="shared" si="60"/>
        <v>1.9484240687679084</v>
      </c>
      <c r="V214" s="36">
        <f t="shared" si="75"/>
        <v>0.1514815478643291</v>
      </c>
      <c r="W214" s="6" t="s">
        <v>512</v>
      </c>
      <c r="X214" s="4">
        <v>31</v>
      </c>
      <c r="Y214" s="4">
        <v>9</v>
      </c>
      <c r="Z214" s="4">
        <v>2599.5</v>
      </c>
      <c r="AA214" s="4">
        <v>2745</v>
      </c>
      <c r="AB214" s="4">
        <v>145.5</v>
      </c>
      <c r="AC214" s="4"/>
      <c r="AD214" s="4" t="s">
        <v>513</v>
      </c>
      <c r="AE214" s="4">
        <v>10.356</v>
      </c>
      <c r="AF214" s="5" t="s">
        <v>514</v>
      </c>
      <c r="AG214" s="4" t="s">
        <v>1424</v>
      </c>
      <c r="AH214" s="4"/>
    </row>
    <row r="215" spans="1:48" s="7" customFormat="1" x14ac:dyDescent="0.2">
      <c r="A215" s="71" t="s">
        <v>506</v>
      </c>
      <c r="B215" s="31">
        <v>4</v>
      </c>
      <c r="C215" s="35" t="s">
        <v>517</v>
      </c>
      <c r="D215" s="237" t="s">
        <v>77</v>
      </c>
      <c r="E215" s="238" t="s">
        <v>29</v>
      </c>
      <c r="F215" s="239" t="s">
        <v>29</v>
      </c>
      <c r="G215" s="276" t="s">
        <v>888</v>
      </c>
      <c r="H215" s="214"/>
      <c r="I215" s="261" t="s">
        <v>892</v>
      </c>
      <c r="L215" s="157"/>
      <c r="M215" s="206">
        <f>IF(O215 = "", "", O215-1.043)</f>
        <v>-27.591999999999999</v>
      </c>
      <c r="N215" s="185">
        <f>IF(M215="","",M215-(-32.253))</f>
        <v>4.6610000000000014</v>
      </c>
      <c r="O215" s="6">
        <v>-26.548999999999999</v>
      </c>
      <c r="P215" s="59">
        <f t="shared" si="76"/>
        <v>4.6610000000000014</v>
      </c>
      <c r="Q215" s="58"/>
      <c r="R215" s="4">
        <v>2664.8</v>
      </c>
      <c r="S215" s="4">
        <v>865</v>
      </c>
      <c r="T215" s="4">
        <f t="shared" si="74"/>
        <v>1047</v>
      </c>
      <c r="U215" s="35">
        <f t="shared" si="60"/>
        <v>24.785100286532952</v>
      </c>
      <c r="V215" s="36">
        <f t="shared" si="75"/>
        <v>1.9269343956271274</v>
      </c>
      <c r="W215" s="6" t="s">
        <v>515</v>
      </c>
      <c r="X215" s="4">
        <v>32</v>
      </c>
      <c r="Y215" s="4">
        <v>9</v>
      </c>
      <c r="Z215" s="4">
        <v>2599.8000000000002</v>
      </c>
      <c r="AA215" s="4">
        <v>2692.1</v>
      </c>
      <c r="AB215" s="4">
        <v>92.4</v>
      </c>
      <c r="AC215" s="4"/>
      <c r="AD215" s="4" t="s">
        <v>516</v>
      </c>
      <c r="AE215" s="4">
        <v>-2.1379999999999999</v>
      </c>
      <c r="AF215" s="5" t="s">
        <v>517</v>
      </c>
      <c r="AG215" s="4" t="s">
        <v>1424</v>
      </c>
      <c r="AH215" s="4"/>
    </row>
    <row r="216" spans="1:48" s="7" customFormat="1" x14ac:dyDescent="0.2">
      <c r="A216" s="71" t="s">
        <v>506</v>
      </c>
      <c r="B216" s="31">
        <v>4</v>
      </c>
      <c r="C216" s="35" t="s">
        <v>526</v>
      </c>
      <c r="D216" s="237" t="s">
        <v>77</v>
      </c>
      <c r="E216" s="238" t="s">
        <v>29</v>
      </c>
      <c r="F216" s="239" t="s">
        <v>29</v>
      </c>
      <c r="G216" s="276" t="s">
        <v>889</v>
      </c>
      <c r="H216" s="214"/>
      <c r="I216" s="261" t="s">
        <v>893</v>
      </c>
      <c r="J216" s="206">
        <f t="shared" ref="J216:J242" si="77">IF(O216 = "", "", O216-1.043)</f>
        <v>-28.77</v>
      </c>
      <c r="K216" s="185">
        <f t="shared" si="67"/>
        <v>3.4830000000000005</v>
      </c>
      <c r="L216" s="157"/>
      <c r="M216" s="6"/>
      <c r="N216" s="6"/>
      <c r="O216" s="6">
        <v>-27.727</v>
      </c>
      <c r="P216" s="59">
        <f t="shared" si="76"/>
        <v>3.4830000000000005</v>
      </c>
      <c r="Q216" s="59">
        <f>STDEVA(O216,O217,O218)</f>
        <v>0.28851169820303613</v>
      </c>
      <c r="R216" s="4">
        <v>2663.7</v>
      </c>
      <c r="S216" s="4">
        <v>632</v>
      </c>
      <c r="T216" s="4">
        <f t="shared" si="74"/>
        <v>1047</v>
      </c>
      <c r="U216" s="35">
        <f t="shared" si="60"/>
        <v>18.108882521489971</v>
      </c>
      <c r="V216" s="36">
        <f t="shared" si="75"/>
        <v>1.407887327209647</v>
      </c>
      <c r="W216" s="6" t="s">
        <v>524</v>
      </c>
      <c r="X216" s="4">
        <v>37</v>
      </c>
      <c r="Y216" s="4">
        <v>9</v>
      </c>
      <c r="Z216" s="4">
        <v>2599.5</v>
      </c>
      <c r="AA216" s="4">
        <v>2690.7</v>
      </c>
      <c r="AB216" s="4">
        <v>91.1</v>
      </c>
      <c r="AC216" s="4"/>
      <c r="AD216" s="4" t="s">
        <v>525</v>
      </c>
      <c r="AE216" s="4">
        <v>-5.516</v>
      </c>
      <c r="AF216" s="5" t="s">
        <v>526</v>
      </c>
      <c r="AG216" s="4" t="s">
        <v>1392</v>
      </c>
      <c r="AH216" s="4" t="s">
        <v>1394</v>
      </c>
    </row>
    <row r="217" spans="1:48" x14ac:dyDescent="0.2">
      <c r="A217" s="71" t="s">
        <v>506</v>
      </c>
      <c r="B217" s="31">
        <v>4</v>
      </c>
      <c r="C217" s="35" t="s">
        <v>528</v>
      </c>
      <c r="D217" s="237" t="s">
        <v>77</v>
      </c>
      <c r="E217" s="238" t="s">
        <v>29</v>
      </c>
      <c r="F217" s="239" t="s">
        <v>29</v>
      </c>
      <c r="G217" s="276" t="s">
        <v>889</v>
      </c>
      <c r="H217" s="214"/>
      <c r="I217" s="261" t="s">
        <v>894</v>
      </c>
      <c r="J217" s="206">
        <f t="shared" si="77"/>
        <v>-28.279</v>
      </c>
      <c r="K217" s="185">
        <f t="shared" si="67"/>
        <v>3.9740000000000002</v>
      </c>
      <c r="L217" s="157"/>
      <c r="M217" s="6"/>
      <c r="N217" s="6"/>
      <c r="O217" s="6">
        <v>-27.236000000000001</v>
      </c>
      <c r="P217" s="59">
        <f t="shared" si="76"/>
        <v>3.9740000000000002</v>
      </c>
      <c r="Q217" s="58"/>
      <c r="R217" s="4">
        <v>2662.9</v>
      </c>
      <c r="S217" s="4">
        <v>457</v>
      </c>
      <c r="T217" s="4">
        <f t="shared" si="74"/>
        <v>1047</v>
      </c>
      <c r="U217" s="35">
        <f t="shared" si="60"/>
        <v>13.094555873925501</v>
      </c>
      <c r="V217" s="36">
        <f t="shared" si="75"/>
        <v>1.0180451084411528</v>
      </c>
      <c r="W217" s="6" t="s">
        <v>527</v>
      </c>
      <c r="X217" s="4">
        <v>38</v>
      </c>
      <c r="Y217" s="4">
        <v>9</v>
      </c>
      <c r="Z217" s="4">
        <v>2599.5</v>
      </c>
      <c r="AA217" s="4">
        <v>2682.7</v>
      </c>
      <c r="AB217" s="4">
        <v>83.2</v>
      </c>
      <c r="AC217" s="4"/>
      <c r="AD217" s="4" t="s">
        <v>236</v>
      </c>
      <c r="AE217" s="4">
        <v>-7.1189999999999998</v>
      </c>
      <c r="AF217" s="5" t="s">
        <v>528</v>
      </c>
      <c r="AG217" s="4" t="s">
        <v>1392</v>
      </c>
      <c r="AH217" s="4" t="s">
        <v>1394</v>
      </c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 x14ac:dyDescent="0.2">
      <c r="A218" s="71" t="s">
        <v>506</v>
      </c>
      <c r="B218" s="31">
        <v>4</v>
      </c>
      <c r="C218" s="35" t="s">
        <v>530</v>
      </c>
      <c r="D218" s="237" t="s">
        <v>77</v>
      </c>
      <c r="E218" s="238" t="s">
        <v>29</v>
      </c>
      <c r="F218" s="239" t="s">
        <v>29</v>
      </c>
      <c r="G218" s="276" t="s">
        <v>889</v>
      </c>
      <c r="H218" s="214"/>
      <c r="I218" s="261" t="s">
        <v>892</v>
      </c>
      <c r="J218" s="206">
        <f t="shared" si="77"/>
        <v>-28.786999999999999</v>
      </c>
      <c r="K218" s="185">
        <f t="shared" si="67"/>
        <v>3.4660000000000011</v>
      </c>
      <c r="L218" s="157"/>
      <c r="M218" s="6"/>
      <c r="N218" s="6"/>
      <c r="O218" s="6">
        <v>-27.744</v>
      </c>
      <c r="P218" s="59">
        <f t="shared" si="76"/>
        <v>3.4660000000000011</v>
      </c>
      <c r="Q218" s="58"/>
      <c r="R218" s="4">
        <v>2662.7</v>
      </c>
      <c r="S218" s="4">
        <v>438</v>
      </c>
      <c r="T218" s="4">
        <f t="shared" si="74"/>
        <v>1047</v>
      </c>
      <c r="U218" s="35">
        <f t="shared" si="60"/>
        <v>12.550143266475645</v>
      </c>
      <c r="V218" s="36">
        <f t="shared" si="75"/>
        <v>0.97571938183200224</v>
      </c>
      <c r="W218" s="6" t="s">
        <v>529</v>
      </c>
      <c r="X218" s="4">
        <v>39</v>
      </c>
      <c r="Y218" s="4">
        <v>9</v>
      </c>
      <c r="Z218" s="4">
        <v>2599.5</v>
      </c>
      <c r="AA218" s="4">
        <v>2673.9</v>
      </c>
      <c r="AB218" s="4">
        <v>74.400000000000006</v>
      </c>
      <c r="AC218" s="4"/>
      <c r="AD218" s="4" t="s">
        <v>310</v>
      </c>
      <c r="AE218" s="4">
        <v>-8.4190000000000005</v>
      </c>
      <c r="AF218" s="5" t="s">
        <v>530</v>
      </c>
      <c r="AG218" s="4" t="s">
        <v>1392</v>
      </c>
      <c r="AH218" s="4" t="s">
        <v>1394</v>
      </c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 hidden="1" x14ac:dyDescent="0.2">
      <c r="A219" s="71"/>
      <c r="G219" s="70"/>
      <c r="H219" s="56"/>
      <c r="I219" s="56"/>
      <c r="J219" s="39" t="str">
        <f t="shared" si="77"/>
        <v/>
      </c>
      <c r="K219" s="185" t="str">
        <f t="shared" si="67"/>
        <v/>
      </c>
      <c r="L219" s="157"/>
    </row>
    <row r="220" spans="1:48" hidden="1" x14ac:dyDescent="0.2">
      <c r="A220" s="71" t="s">
        <v>308</v>
      </c>
      <c r="B220" s="31">
        <v>2</v>
      </c>
      <c r="C220" s="35" t="s">
        <v>326</v>
      </c>
      <c r="D220" s="237" t="s">
        <v>77</v>
      </c>
      <c r="E220" s="238" t="s">
        <v>40</v>
      </c>
      <c r="F220" s="239" t="s">
        <v>40</v>
      </c>
      <c r="G220" s="276" t="s">
        <v>893</v>
      </c>
      <c r="H220" s="214"/>
      <c r="I220" s="261" t="s">
        <v>893</v>
      </c>
      <c r="J220" s="206">
        <f t="shared" si="77"/>
        <v>-30.436</v>
      </c>
      <c r="K220" s="185">
        <f t="shared" si="67"/>
        <v>1.8170000000000002</v>
      </c>
      <c r="L220" s="157"/>
      <c r="M220" s="6"/>
      <c r="N220" s="6"/>
      <c r="O220" s="6">
        <v>-29.393000000000001</v>
      </c>
      <c r="P220" s="59">
        <f t="shared" si="76"/>
        <v>1.8170000000000002</v>
      </c>
      <c r="Q220" s="58">
        <f>STDEVA(O220,O221,O222)</f>
        <v>0.43079461463671953</v>
      </c>
      <c r="R220" s="4">
        <v>2669.6</v>
      </c>
      <c r="S220" s="4">
        <v>102</v>
      </c>
      <c r="T220" s="4">
        <f t="shared" ref="T220:T236" si="78">IF(B220=1,$AQ$2,IF(B220=2,$AQ$3,IF(B220=3,$AQ$4,IF(B220=4,$AQ$5,IF(B220=5,$AQ$6,IF(B220=6,$AQ$7,IF(B220=7,$AQ$8)))))))</f>
        <v>904</v>
      </c>
      <c r="U220" s="35">
        <f t="shared" si="60"/>
        <v>3.3849557522123894</v>
      </c>
      <c r="V220" s="36">
        <f t="shared" si="75"/>
        <v>0.26316567579748767</v>
      </c>
      <c r="W220" s="6" t="s">
        <v>324</v>
      </c>
      <c r="X220" s="4">
        <v>114</v>
      </c>
      <c r="Y220" s="4">
        <v>9</v>
      </c>
      <c r="Z220" s="4">
        <v>2659.9</v>
      </c>
      <c r="AA220" s="4">
        <v>2679.2</v>
      </c>
      <c r="AB220" s="4">
        <v>19.2</v>
      </c>
      <c r="AC220" s="4"/>
      <c r="AD220" s="4" t="s">
        <v>325</v>
      </c>
      <c r="AE220" s="4">
        <v>-8.766</v>
      </c>
      <c r="AF220" s="5" t="s">
        <v>326</v>
      </c>
      <c r="AG220" s="13" t="s">
        <v>1387</v>
      </c>
      <c r="AH220" s="13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 hidden="1" x14ac:dyDescent="0.2">
      <c r="A221" s="71" t="s">
        <v>308</v>
      </c>
      <c r="B221" s="31">
        <v>2</v>
      </c>
      <c r="C221" s="35" t="s">
        <v>329</v>
      </c>
      <c r="D221" s="237" t="s">
        <v>77</v>
      </c>
      <c r="E221" s="238" t="s">
        <v>40</v>
      </c>
      <c r="F221" s="239" t="s">
        <v>40</v>
      </c>
      <c r="G221" s="276" t="s">
        <v>893</v>
      </c>
      <c r="H221" s="214"/>
      <c r="I221" s="261" t="s">
        <v>894</v>
      </c>
      <c r="J221" s="206">
        <f t="shared" si="77"/>
        <v>-29.588000000000001</v>
      </c>
      <c r="K221" s="185">
        <f t="shared" si="67"/>
        <v>2.6649999999999991</v>
      </c>
      <c r="L221" s="157"/>
      <c r="M221" s="6"/>
      <c r="N221" s="6"/>
      <c r="O221" s="6">
        <v>-28.545000000000002</v>
      </c>
      <c r="P221" s="59">
        <f t="shared" si="76"/>
        <v>2.6649999999999991</v>
      </c>
      <c r="Q221" s="58"/>
      <c r="R221" s="4">
        <v>2669.3</v>
      </c>
      <c r="S221" s="4">
        <v>103</v>
      </c>
      <c r="T221" s="4">
        <f t="shared" si="78"/>
        <v>904</v>
      </c>
      <c r="U221" s="35">
        <f t="shared" si="60"/>
        <v>3.418141592920354</v>
      </c>
      <c r="V221" s="36">
        <f t="shared" si="75"/>
        <v>0.26574573144256108</v>
      </c>
      <c r="W221" s="6" t="s">
        <v>327</v>
      </c>
      <c r="X221" s="4">
        <v>115</v>
      </c>
      <c r="Y221" s="4">
        <v>9</v>
      </c>
      <c r="Z221" s="4">
        <v>2659.7</v>
      </c>
      <c r="AA221" s="4">
        <v>2679</v>
      </c>
      <c r="AB221" s="4">
        <v>19.2</v>
      </c>
      <c r="AC221" s="4"/>
      <c r="AD221" s="4" t="s">
        <v>328</v>
      </c>
      <c r="AE221" s="4">
        <v>-10.901999999999999</v>
      </c>
      <c r="AF221" s="5" t="s">
        <v>329</v>
      </c>
      <c r="AG221" s="13" t="s">
        <v>1387</v>
      </c>
      <c r="AH221" s="13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 hidden="1" x14ac:dyDescent="0.2">
      <c r="A222" s="71" t="s">
        <v>308</v>
      </c>
      <c r="B222" s="31">
        <v>2</v>
      </c>
      <c r="C222" s="35" t="s">
        <v>332</v>
      </c>
      <c r="D222" s="237" t="s">
        <v>77</v>
      </c>
      <c r="E222" s="238" t="s">
        <v>40</v>
      </c>
      <c r="F222" s="239" t="s">
        <v>40</v>
      </c>
      <c r="G222" s="276" t="s">
        <v>893</v>
      </c>
      <c r="H222" s="214"/>
      <c r="I222" s="261" t="s">
        <v>892</v>
      </c>
      <c r="J222" s="206">
        <f t="shared" si="77"/>
        <v>-29.88</v>
      </c>
      <c r="K222" s="185">
        <f t="shared" si="67"/>
        <v>2.3730000000000011</v>
      </c>
      <c r="L222" s="157"/>
      <c r="M222" s="6"/>
      <c r="N222" s="6"/>
      <c r="O222" s="6">
        <v>-28.837</v>
      </c>
      <c r="P222" s="59">
        <f t="shared" si="76"/>
        <v>2.3730000000000011</v>
      </c>
      <c r="Q222" s="58"/>
      <c r="R222" s="4">
        <v>2669.3</v>
      </c>
      <c r="S222" s="4">
        <v>100</v>
      </c>
      <c r="T222" s="4">
        <f t="shared" si="78"/>
        <v>904</v>
      </c>
      <c r="U222" s="35">
        <f t="shared" si="60"/>
        <v>3.3185840707964602</v>
      </c>
      <c r="V222" s="36">
        <f t="shared" si="75"/>
        <v>0.25800556450734086</v>
      </c>
      <c r="W222" s="6" t="s">
        <v>330</v>
      </c>
      <c r="X222" s="4">
        <v>116</v>
      </c>
      <c r="Y222" s="4">
        <v>9</v>
      </c>
      <c r="Z222" s="4">
        <v>2659.7</v>
      </c>
      <c r="AA222" s="4">
        <v>2678.8</v>
      </c>
      <c r="AB222" s="4">
        <v>19</v>
      </c>
      <c r="AC222" s="4"/>
      <c r="AD222" s="4" t="s">
        <v>331</v>
      </c>
      <c r="AE222" s="4">
        <v>-13.118</v>
      </c>
      <c r="AF222" s="5" t="s">
        <v>332</v>
      </c>
      <c r="AG222" s="13" t="s">
        <v>1387</v>
      </c>
      <c r="AH222" s="13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 s="93" customFormat="1" hidden="1" x14ac:dyDescent="0.2">
      <c r="A223" s="71" t="s">
        <v>610</v>
      </c>
      <c r="B223" s="85">
        <v>5</v>
      </c>
      <c r="C223" s="90" t="s">
        <v>621</v>
      </c>
      <c r="D223" s="241" t="s">
        <v>77</v>
      </c>
      <c r="E223" s="242" t="s">
        <v>40</v>
      </c>
      <c r="F223" s="243" t="s">
        <v>40</v>
      </c>
      <c r="G223" s="277" t="s">
        <v>898</v>
      </c>
      <c r="H223" s="278"/>
      <c r="I223" s="263" t="s">
        <v>893</v>
      </c>
      <c r="J223" s="206">
        <f t="shared" si="77"/>
        <v>-29.56</v>
      </c>
      <c r="K223" s="185">
        <f t="shared" si="67"/>
        <v>2.6930000000000014</v>
      </c>
      <c r="L223" s="58">
        <f>STDEVA(J223,J224,J225)</f>
        <v>0.39761455372424864</v>
      </c>
      <c r="M223" s="6"/>
      <c r="N223" s="6"/>
      <c r="O223" s="86">
        <v>-28.516999999999999</v>
      </c>
      <c r="P223" s="88">
        <f t="shared" ref="P223:P242" si="79">O223-(-31.21)</f>
        <v>2.6930000000000014</v>
      </c>
      <c r="Q223" s="58">
        <f>STDEVA(O223,O224,O225)</f>
        <v>0.39761455372424864</v>
      </c>
      <c r="R223" s="86">
        <v>2656.6</v>
      </c>
      <c r="S223" s="86">
        <v>339</v>
      </c>
      <c r="T223" s="89">
        <f t="shared" si="78"/>
        <v>658</v>
      </c>
      <c r="U223" s="90">
        <f t="shared" si="60"/>
        <v>15.455927051671733</v>
      </c>
      <c r="V223" s="91">
        <f t="shared" si="75"/>
        <v>1.2016315087638549</v>
      </c>
      <c r="W223" s="87" t="s">
        <v>619</v>
      </c>
      <c r="X223" s="86">
        <v>34</v>
      </c>
      <c r="Y223" s="86">
        <v>11</v>
      </c>
      <c r="Z223" s="86">
        <v>2645.9</v>
      </c>
      <c r="AA223" s="86">
        <v>2667</v>
      </c>
      <c r="AB223" s="86">
        <v>21.1</v>
      </c>
      <c r="AC223" s="86">
        <v>3.101</v>
      </c>
      <c r="AD223" s="86" t="s">
        <v>620</v>
      </c>
      <c r="AE223" s="86">
        <v>-8.9469999999999992</v>
      </c>
      <c r="AF223" s="92" t="s">
        <v>621</v>
      </c>
      <c r="AG223" s="86" t="s">
        <v>1393</v>
      </c>
      <c r="AH223" s="86"/>
      <c r="AI223" s="86">
        <v>1.08614E-2</v>
      </c>
      <c r="AJ223" s="86" t="s">
        <v>592</v>
      </c>
      <c r="AK223" s="92" t="s">
        <v>622</v>
      </c>
      <c r="AU223" s="94"/>
      <c r="AV223" s="94"/>
    </row>
    <row r="224" spans="1:48" s="93" customFormat="1" hidden="1" x14ac:dyDescent="0.2">
      <c r="A224" s="71" t="s">
        <v>610</v>
      </c>
      <c r="B224" s="85">
        <v>5</v>
      </c>
      <c r="C224" s="90" t="s">
        <v>625</v>
      </c>
      <c r="D224" s="241" t="s">
        <v>77</v>
      </c>
      <c r="E224" s="242" t="s">
        <v>40</v>
      </c>
      <c r="F224" s="243" t="s">
        <v>40</v>
      </c>
      <c r="G224" s="277" t="s">
        <v>898</v>
      </c>
      <c r="H224" s="278"/>
      <c r="I224" s="263" t="s">
        <v>894</v>
      </c>
      <c r="J224" s="206">
        <f t="shared" si="77"/>
        <v>-30.137999999999998</v>
      </c>
      <c r="K224" s="185">
        <f t="shared" si="67"/>
        <v>2.115000000000002</v>
      </c>
      <c r="L224" s="157"/>
      <c r="M224" s="87"/>
      <c r="N224" s="87"/>
      <c r="O224" s="86">
        <v>-29.094999999999999</v>
      </c>
      <c r="P224" s="88">
        <f t="shared" si="79"/>
        <v>2.115000000000002</v>
      </c>
      <c r="Q224" s="88"/>
      <c r="R224" s="86">
        <v>2656.4</v>
      </c>
      <c r="S224" s="86">
        <v>403</v>
      </c>
      <c r="T224" s="89">
        <f t="shared" si="78"/>
        <v>658</v>
      </c>
      <c r="U224" s="90">
        <f t="shared" si="60"/>
        <v>18.373860182370819</v>
      </c>
      <c r="V224" s="91">
        <f t="shared" si="75"/>
        <v>1.4284881947841694</v>
      </c>
      <c r="W224" s="87" t="s">
        <v>623</v>
      </c>
      <c r="X224" s="86">
        <v>35</v>
      </c>
      <c r="Y224" s="86">
        <v>9</v>
      </c>
      <c r="Z224" s="86">
        <v>2599.5</v>
      </c>
      <c r="AA224" s="86">
        <v>2666.6</v>
      </c>
      <c r="AB224" s="86">
        <v>67.099999999999994</v>
      </c>
      <c r="AC224" s="86">
        <v>7.9139999999999997</v>
      </c>
      <c r="AD224" s="86" t="s">
        <v>624</v>
      </c>
      <c r="AE224" s="86">
        <v>-5.4089999999999998</v>
      </c>
      <c r="AF224" s="92" t="s">
        <v>625</v>
      </c>
      <c r="AG224" s="86" t="s">
        <v>1393</v>
      </c>
      <c r="AH224" s="86"/>
      <c r="AI224" s="86">
        <v>1.08731E-2</v>
      </c>
      <c r="AJ224" s="86" t="s">
        <v>592</v>
      </c>
      <c r="AK224" s="92" t="s">
        <v>626</v>
      </c>
      <c r="AU224" s="94"/>
      <c r="AV224" s="94"/>
    </row>
    <row r="225" spans="1:48" s="93" customFormat="1" hidden="1" x14ac:dyDescent="0.2">
      <c r="A225" s="71" t="s">
        <v>610</v>
      </c>
      <c r="B225" s="85">
        <v>5</v>
      </c>
      <c r="C225" s="90" t="s">
        <v>629</v>
      </c>
      <c r="D225" s="241" t="s">
        <v>77</v>
      </c>
      <c r="E225" s="242" t="s">
        <v>40</v>
      </c>
      <c r="F225" s="243" t="s">
        <v>40</v>
      </c>
      <c r="G225" s="277" t="s">
        <v>898</v>
      </c>
      <c r="H225" s="278"/>
      <c r="I225" s="263" t="s">
        <v>892</v>
      </c>
      <c r="J225" s="206">
        <f t="shared" si="77"/>
        <v>-29.375999999999998</v>
      </c>
      <c r="K225" s="185">
        <f t="shared" si="67"/>
        <v>2.8770000000000024</v>
      </c>
      <c r="L225" s="157"/>
      <c r="M225" s="87"/>
      <c r="N225" s="87"/>
      <c r="O225" s="86">
        <v>-28.332999999999998</v>
      </c>
      <c r="P225" s="88">
        <f t="shared" si="79"/>
        <v>2.8770000000000024</v>
      </c>
      <c r="Q225" s="88"/>
      <c r="R225" s="86">
        <v>2656</v>
      </c>
      <c r="S225" s="86">
        <v>444</v>
      </c>
      <c r="T225" s="89">
        <f t="shared" si="78"/>
        <v>658</v>
      </c>
      <c r="U225" s="90">
        <f t="shared" si="60"/>
        <v>20.243161094224924</v>
      </c>
      <c r="V225" s="91">
        <f t="shared" si="75"/>
        <v>1.5738182592659338</v>
      </c>
      <c r="W225" s="87" t="s">
        <v>627</v>
      </c>
      <c r="X225" s="86">
        <v>36</v>
      </c>
      <c r="Y225" s="86">
        <v>9</v>
      </c>
      <c r="Z225" s="86">
        <v>2599.5</v>
      </c>
      <c r="AA225" s="86">
        <v>2666.4</v>
      </c>
      <c r="AB225" s="86">
        <v>66.900000000000006</v>
      </c>
      <c r="AC225" s="86">
        <v>8.3320000000000007</v>
      </c>
      <c r="AD225" s="86" t="s">
        <v>628</v>
      </c>
      <c r="AE225" s="86">
        <v>-5.2249999999999996</v>
      </c>
      <c r="AF225" s="92" t="s">
        <v>629</v>
      </c>
      <c r="AG225" s="86" t="s">
        <v>1393</v>
      </c>
      <c r="AH225" s="86"/>
      <c r="AI225" s="86">
        <v>1.08775E-2</v>
      </c>
      <c r="AJ225" s="86" t="s">
        <v>592</v>
      </c>
      <c r="AK225" s="92" t="s">
        <v>630</v>
      </c>
      <c r="AU225" s="94"/>
      <c r="AV225" s="94"/>
    </row>
    <row r="226" spans="1:48" hidden="1" x14ac:dyDescent="0.2">
      <c r="A226" s="71" t="s">
        <v>610</v>
      </c>
      <c r="B226" s="31">
        <v>5</v>
      </c>
      <c r="C226" s="35" t="s">
        <v>649</v>
      </c>
      <c r="D226" s="237" t="s">
        <v>77</v>
      </c>
      <c r="E226" s="238" t="s">
        <v>40</v>
      </c>
      <c r="F226" s="239" t="s">
        <v>40</v>
      </c>
      <c r="G226" s="276" t="s">
        <v>899</v>
      </c>
      <c r="H226" s="214"/>
      <c r="I226" s="261" t="s">
        <v>893</v>
      </c>
      <c r="J226" s="206">
        <f t="shared" si="77"/>
        <v>-29.782999999999998</v>
      </c>
      <c r="K226" s="185">
        <f t="shared" si="67"/>
        <v>2.4700000000000024</v>
      </c>
      <c r="L226" s="58">
        <f>STDEVA(J226,J227,J228)</f>
        <v>9.1936572338397027E-2</v>
      </c>
      <c r="M226" s="12"/>
      <c r="N226" s="12"/>
      <c r="O226" s="12">
        <v>-28.74</v>
      </c>
      <c r="P226" s="59">
        <f t="shared" si="79"/>
        <v>2.4700000000000024</v>
      </c>
      <c r="Q226" s="58">
        <f>STDEVA(O226,O227,O228)</f>
        <v>9.1936572338397055E-2</v>
      </c>
      <c r="R226" s="1">
        <v>2656.4</v>
      </c>
      <c r="S226" s="1">
        <v>351</v>
      </c>
      <c r="T226" s="4">
        <f t="shared" si="78"/>
        <v>658</v>
      </c>
      <c r="U226" s="35">
        <f t="shared" si="60"/>
        <v>16.003039513677813</v>
      </c>
      <c r="V226" s="36">
        <f t="shared" si="75"/>
        <v>1.2441671373926639</v>
      </c>
      <c r="W226" s="12" t="s">
        <v>648</v>
      </c>
      <c r="X226" s="1">
        <v>43</v>
      </c>
      <c r="Y226" s="1">
        <v>9</v>
      </c>
      <c r="Z226" s="1">
        <v>2599.5</v>
      </c>
      <c r="AA226" s="1">
        <v>2666.4</v>
      </c>
      <c r="AB226" s="1">
        <v>66.900000000000006</v>
      </c>
      <c r="AC226" s="1">
        <v>7.72</v>
      </c>
      <c r="AD226" s="1" t="s">
        <v>409</v>
      </c>
      <c r="AE226" s="1">
        <v>-2.1800000000000002</v>
      </c>
      <c r="AF226" s="2" t="s">
        <v>649</v>
      </c>
      <c r="AG226" s="147" t="s">
        <v>1393</v>
      </c>
      <c r="AH226" s="1"/>
      <c r="AI226" s="1">
        <v>1.08693E-2</v>
      </c>
      <c r="AJ226" s="1" t="s">
        <v>592</v>
      </c>
      <c r="AK226" s="2" t="s">
        <v>650</v>
      </c>
      <c r="AU226" s="7"/>
      <c r="AV226" s="7"/>
    </row>
    <row r="227" spans="1:48" hidden="1" x14ac:dyDescent="0.2">
      <c r="A227" s="71" t="s">
        <v>610</v>
      </c>
      <c r="B227" s="31">
        <v>5</v>
      </c>
      <c r="C227" s="35" t="s">
        <v>652</v>
      </c>
      <c r="D227" s="237" t="s">
        <v>77</v>
      </c>
      <c r="E227" s="238" t="s">
        <v>40</v>
      </c>
      <c r="F227" s="239" t="s">
        <v>40</v>
      </c>
      <c r="G227" s="276" t="s">
        <v>899</v>
      </c>
      <c r="H227" s="214"/>
      <c r="I227" s="261" t="s">
        <v>894</v>
      </c>
      <c r="J227" s="206">
        <f t="shared" si="77"/>
        <v>-29.965999999999998</v>
      </c>
      <c r="K227" s="185">
        <f t="shared" si="67"/>
        <v>2.2870000000000026</v>
      </c>
      <c r="L227" s="157"/>
      <c r="M227" s="12"/>
      <c r="N227" s="12"/>
      <c r="O227" s="12">
        <v>-28.922999999999998</v>
      </c>
      <c r="P227" s="59">
        <f t="shared" si="79"/>
        <v>2.2870000000000026</v>
      </c>
      <c r="Q227" s="59"/>
      <c r="R227" s="1">
        <v>2656</v>
      </c>
      <c r="S227" s="1">
        <v>345</v>
      </c>
      <c r="T227" s="4">
        <f t="shared" si="78"/>
        <v>658</v>
      </c>
      <c r="U227" s="35">
        <f t="shared" si="60"/>
        <v>15.729483282674773</v>
      </c>
      <c r="V227" s="36">
        <f t="shared" si="75"/>
        <v>1.2228993230782594</v>
      </c>
      <c r="W227" s="12" t="s">
        <v>651</v>
      </c>
      <c r="X227" s="1">
        <v>44</v>
      </c>
      <c r="Y227" s="1">
        <v>9</v>
      </c>
      <c r="Z227" s="1">
        <v>2599.5</v>
      </c>
      <c r="AA227" s="1">
        <v>2666.2</v>
      </c>
      <c r="AB227" s="1">
        <v>66.7</v>
      </c>
      <c r="AC227" s="1">
        <v>7.835</v>
      </c>
      <c r="AD227" s="1" t="s">
        <v>239</v>
      </c>
      <c r="AE227" s="1">
        <v>-1.877</v>
      </c>
      <c r="AF227" s="2" t="s">
        <v>652</v>
      </c>
      <c r="AG227" s="147" t="s">
        <v>1393</v>
      </c>
      <c r="AH227" s="1"/>
      <c r="AI227" s="1">
        <v>1.08705E-2</v>
      </c>
      <c r="AJ227" s="1" t="s">
        <v>592</v>
      </c>
      <c r="AK227" s="2" t="s">
        <v>653</v>
      </c>
      <c r="AU227" s="7"/>
      <c r="AV227" s="7"/>
    </row>
    <row r="228" spans="1:48" hidden="1" x14ac:dyDescent="0.2">
      <c r="A228" s="71" t="s">
        <v>610</v>
      </c>
      <c r="B228" s="31">
        <v>5</v>
      </c>
      <c r="C228" s="35" t="s">
        <v>655</v>
      </c>
      <c r="D228" s="237" t="s">
        <v>77</v>
      </c>
      <c r="E228" s="238" t="s">
        <v>40</v>
      </c>
      <c r="F228" s="239" t="s">
        <v>40</v>
      </c>
      <c r="G228" s="276" t="s">
        <v>899</v>
      </c>
      <c r="H228" s="214"/>
      <c r="I228" s="261" t="s">
        <v>892</v>
      </c>
      <c r="J228" s="206">
        <f t="shared" si="77"/>
        <v>-29.858999999999998</v>
      </c>
      <c r="K228" s="185">
        <f t="shared" si="67"/>
        <v>2.3940000000000019</v>
      </c>
      <c r="L228" s="157"/>
      <c r="M228" s="12"/>
      <c r="N228" s="12"/>
      <c r="O228" s="12">
        <v>-28.815999999999999</v>
      </c>
      <c r="P228" s="59">
        <f t="shared" si="79"/>
        <v>2.3940000000000019</v>
      </c>
      <c r="Q228" s="59"/>
      <c r="R228" s="1">
        <v>2656.4</v>
      </c>
      <c r="S228" s="1">
        <v>281</v>
      </c>
      <c r="T228" s="4">
        <f t="shared" si="78"/>
        <v>658</v>
      </c>
      <c r="U228" s="35">
        <f t="shared" si="60"/>
        <v>12.811550151975684</v>
      </c>
      <c r="V228" s="36">
        <f t="shared" si="75"/>
        <v>0.99604263705794449</v>
      </c>
      <c r="W228" s="12" t="s">
        <v>654</v>
      </c>
      <c r="X228" s="1">
        <v>45</v>
      </c>
      <c r="Y228" s="1">
        <v>9</v>
      </c>
      <c r="Z228" s="1">
        <v>2599.5</v>
      </c>
      <c r="AA228" s="1">
        <v>2666.4</v>
      </c>
      <c r="AB228" s="1">
        <v>66.900000000000006</v>
      </c>
      <c r="AC228" s="1">
        <v>6.8289999999999997</v>
      </c>
      <c r="AD228" s="1" t="s">
        <v>271</v>
      </c>
      <c r="AE228" s="1">
        <v>-3.2679999999999998</v>
      </c>
      <c r="AF228" s="2" t="s">
        <v>655</v>
      </c>
      <c r="AG228" s="147" t="s">
        <v>1393</v>
      </c>
      <c r="AH228" s="1"/>
      <c r="AI228" s="1">
        <v>1.08605E-2</v>
      </c>
      <c r="AJ228" s="1" t="s">
        <v>592</v>
      </c>
      <c r="AK228" s="2" t="s">
        <v>656</v>
      </c>
      <c r="AU228" s="7"/>
      <c r="AV228" s="7"/>
    </row>
    <row r="229" spans="1:48" hidden="1" x14ac:dyDescent="0.2">
      <c r="A229" s="71" t="s">
        <v>50</v>
      </c>
      <c r="B229" s="31">
        <v>1</v>
      </c>
      <c r="C229" s="35" t="s">
        <v>1019</v>
      </c>
      <c r="D229" s="237" t="s">
        <v>77</v>
      </c>
      <c r="E229" s="244" t="s">
        <v>40</v>
      </c>
      <c r="F229" s="244" t="s">
        <v>40</v>
      </c>
      <c r="G229" s="280" t="s">
        <v>894</v>
      </c>
      <c r="H229" s="214"/>
      <c r="I229" s="264" t="s">
        <v>893</v>
      </c>
      <c r="J229" s="206">
        <f t="shared" si="77"/>
        <v>-31.939</v>
      </c>
      <c r="K229" s="185">
        <f t="shared" si="67"/>
        <v>0.31400000000000006</v>
      </c>
      <c r="L229" s="157"/>
      <c r="M229" s="6"/>
      <c r="N229" s="6"/>
      <c r="O229" s="6">
        <v>-30.896000000000001</v>
      </c>
      <c r="P229" s="59">
        <f t="shared" si="79"/>
        <v>0.31400000000000006</v>
      </c>
      <c r="Q229" s="58">
        <f>STDEVA(O229,O230,O231)</f>
        <v>0.13982489048806845</v>
      </c>
      <c r="R229" s="4">
        <v>2648.9</v>
      </c>
      <c r="S229" s="4">
        <v>462</v>
      </c>
      <c r="T229" s="4">
        <f t="shared" si="78"/>
        <v>858</v>
      </c>
      <c r="U229" s="35">
        <f t="shared" si="60"/>
        <v>16.153846153846153</v>
      </c>
      <c r="V229" s="36">
        <f>U229*(1/12.0107)*(1/15)*(14.0067/1)</f>
        <v>1.2558917016941944</v>
      </c>
      <c r="W229" s="6" t="s">
        <v>1016</v>
      </c>
      <c r="X229" s="4">
        <v>102</v>
      </c>
      <c r="Y229" s="4">
        <v>6</v>
      </c>
      <c r="Z229" s="4">
        <v>2638.2</v>
      </c>
      <c r="AA229" s="4">
        <v>2661</v>
      </c>
      <c r="AB229" s="4">
        <v>22.8</v>
      </c>
      <c r="AC229" s="7"/>
      <c r="AD229" s="4" t="s">
        <v>1017</v>
      </c>
      <c r="AE229" s="4">
        <v>-5.4749999999999996</v>
      </c>
      <c r="AF229" s="5" t="s">
        <v>1019</v>
      </c>
      <c r="AG229" s="4" t="s">
        <v>1018</v>
      </c>
      <c r="AH229" s="4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 hidden="1" x14ac:dyDescent="0.2">
      <c r="A230" s="71" t="s">
        <v>50</v>
      </c>
      <c r="B230" s="31">
        <v>1</v>
      </c>
      <c r="C230" s="35" t="s">
        <v>1023</v>
      </c>
      <c r="D230" s="237" t="s">
        <v>77</v>
      </c>
      <c r="E230" s="244" t="s">
        <v>40</v>
      </c>
      <c r="F230" s="244" t="s">
        <v>40</v>
      </c>
      <c r="G230" s="280" t="s">
        <v>894</v>
      </c>
      <c r="H230" s="214"/>
      <c r="I230" s="264" t="s">
        <v>894</v>
      </c>
      <c r="J230" s="206">
        <f t="shared" si="77"/>
        <v>-31.686999999999998</v>
      </c>
      <c r="K230" s="185">
        <f t="shared" si="67"/>
        <v>0.5660000000000025</v>
      </c>
      <c r="L230" s="157"/>
      <c r="M230" s="6"/>
      <c r="N230" s="6"/>
      <c r="O230" s="6">
        <v>-30.643999999999998</v>
      </c>
      <c r="P230" s="59">
        <f t="shared" si="79"/>
        <v>0.5660000000000025</v>
      </c>
      <c r="Q230" s="58"/>
      <c r="R230" s="4">
        <v>2648.2</v>
      </c>
      <c r="S230" s="4">
        <v>491</v>
      </c>
      <c r="T230" s="4">
        <f t="shared" si="78"/>
        <v>858</v>
      </c>
      <c r="U230" s="35">
        <f t="shared" si="60"/>
        <v>17.167832167832167</v>
      </c>
      <c r="V230" s="36">
        <f t="shared" ref="V230:V234" si="80">U230*(1/12.0107)*(1/15)*(14.0067/1)</f>
        <v>1.3347247305884187</v>
      </c>
      <c r="W230" s="6" t="s">
        <v>1020</v>
      </c>
      <c r="X230" s="4">
        <v>103</v>
      </c>
      <c r="Y230" s="4">
        <v>6</v>
      </c>
      <c r="Z230" s="4">
        <v>2637.4</v>
      </c>
      <c r="AA230" s="4">
        <v>2660.2</v>
      </c>
      <c r="AB230" s="4">
        <v>22.8</v>
      </c>
      <c r="AC230" s="7"/>
      <c r="AD230" s="4" t="s">
        <v>1021</v>
      </c>
      <c r="AE230" s="4">
        <v>-4.4669999999999996</v>
      </c>
      <c r="AF230" s="5" t="s">
        <v>1023</v>
      </c>
      <c r="AG230" s="4" t="s">
        <v>1022</v>
      </c>
      <c r="AH230" s="4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 hidden="1" x14ac:dyDescent="0.2">
      <c r="A231" s="71" t="s">
        <v>50</v>
      </c>
      <c r="B231" s="31">
        <v>1</v>
      </c>
      <c r="C231" s="35" t="s">
        <v>1026</v>
      </c>
      <c r="D231" s="237" t="s">
        <v>77</v>
      </c>
      <c r="E231" s="244" t="s">
        <v>40</v>
      </c>
      <c r="F231" s="244" t="s">
        <v>40</v>
      </c>
      <c r="G231" s="280" t="s">
        <v>894</v>
      </c>
      <c r="H231" s="214"/>
      <c r="I231" s="264" t="s">
        <v>892</v>
      </c>
      <c r="J231" s="206">
        <f t="shared" si="77"/>
        <v>-31.707999999999998</v>
      </c>
      <c r="K231" s="185">
        <f t="shared" si="67"/>
        <v>0.54500000000000171</v>
      </c>
      <c r="L231" s="157"/>
      <c r="M231" s="6"/>
      <c r="N231" s="6"/>
      <c r="O231" s="6">
        <v>-30.664999999999999</v>
      </c>
      <c r="P231" s="59">
        <f t="shared" si="79"/>
        <v>0.54500000000000171</v>
      </c>
      <c r="Q231" s="58"/>
      <c r="R231" s="4">
        <v>2648.2</v>
      </c>
      <c r="S231" s="4">
        <v>490</v>
      </c>
      <c r="T231" s="4">
        <f t="shared" si="78"/>
        <v>858</v>
      </c>
      <c r="U231" s="35">
        <f t="shared" si="60"/>
        <v>17.132867132867133</v>
      </c>
      <c r="V231" s="36">
        <f t="shared" si="80"/>
        <v>1.3320063502817217</v>
      </c>
      <c r="W231" s="6" t="s">
        <v>1024</v>
      </c>
      <c r="X231" s="4">
        <v>104</v>
      </c>
      <c r="Y231" s="4">
        <v>6</v>
      </c>
      <c r="Z231" s="4">
        <v>2637.6</v>
      </c>
      <c r="AA231" s="4">
        <v>2660.4</v>
      </c>
      <c r="AB231" s="4">
        <v>22.8</v>
      </c>
      <c r="AC231" s="7"/>
      <c r="AD231" s="4" t="s">
        <v>134</v>
      </c>
      <c r="AE231" s="4">
        <v>-4.6269999999999998</v>
      </c>
      <c r="AF231" s="5" t="s">
        <v>1026</v>
      </c>
      <c r="AG231" s="4" t="s">
        <v>1025</v>
      </c>
      <c r="AH231" s="4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 hidden="1" x14ac:dyDescent="0.2">
      <c r="A232" s="71" t="s">
        <v>50</v>
      </c>
      <c r="B232" s="31">
        <v>1</v>
      </c>
      <c r="C232" s="35" t="s">
        <v>1030</v>
      </c>
      <c r="D232" s="237" t="s">
        <v>77</v>
      </c>
      <c r="E232" s="244" t="s">
        <v>40</v>
      </c>
      <c r="F232" s="244" t="s">
        <v>40</v>
      </c>
      <c r="G232" s="280" t="s">
        <v>892</v>
      </c>
      <c r="H232" s="214"/>
      <c r="I232" s="264" t="s">
        <v>893</v>
      </c>
      <c r="J232" s="206">
        <f t="shared" si="77"/>
        <v>-30.978999999999999</v>
      </c>
      <c r="K232" s="185">
        <f t="shared" si="67"/>
        <v>1.2740000000000009</v>
      </c>
      <c r="L232" s="157"/>
      <c r="M232" s="6"/>
      <c r="N232" s="6"/>
      <c r="O232" s="6">
        <v>-29.936</v>
      </c>
      <c r="P232" s="59">
        <f t="shared" si="79"/>
        <v>1.2740000000000009</v>
      </c>
      <c r="Q232" s="58">
        <f>STDEVA(O232,O233,O234)</f>
        <v>0.56102257827411273</v>
      </c>
      <c r="R232" s="4">
        <v>2647.8</v>
      </c>
      <c r="S232" s="4">
        <v>657</v>
      </c>
      <c r="T232" s="4">
        <f t="shared" si="78"/>
        <v>858</v>
      </c>
      <c r="U232" s="35">
        <f t="shared" si="60"/>
        <v>22.972027972027973</v>
      </c>
      <c r="V232" s="36">
        <f t="shared" si="80"/>
        <v>1.7859758615001857</v>
      </c>
      <c r="W232" s="6" t="s">
        <v>1027</v>
      </c>
      <c r="X232" s="4">
        <v>111</v>
      </c>
      <c r="Y232" s="4">
        <v>9</v>
      </c>
      <c r="Z232" s="4">
        <v>2637</v>
      </c>
      <c r="AA232" s="4">
        <v>2659.7</v>
      </c>
      <c r="AB232" s="4">
        <v>22.8</v>
      </c>
      <c r="AC232" s="7"/>
      <c r="AD232" s="4" t="s">
        <v>1028</v>
      </c>
      <c r="AE232" s="4">
        <v>-7.6630000000000003</v>
      </c>
      <c r="AF232" s="5" t="s">
        <v>1030</v>
      </c>
      <c r="AG232" s="4" t="s">
        <v>1029</v>
      </c>
      <c r="AH232" s="4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 hidden="1" x14ac:dyDescent="0.2">
      <c r="A233" s="71" t="s">
        <v>50</v>
      </c>
      <c r="B233" s="31">
        <v>1</v>
      </c>
      <c r="C233" s="35" t="s">
        <v>1033</v>
      </c>
      <c r="D233" s="237" t="s">
        <v>77</v>
      </c>
      <c r="E233" s="244" t="s">
        <v>40</v>
      </c>
      <c r="F233" s="244" t="s">
        <v>40</v>
      </c>
      <c r="G233" s="280" t="s">
        <v>892</v>
      </c>
      <c r="H233" s="214"/>
      <c r="I233" s="264" t="s">
        <v>894</v>
      </c>
      <c r="J233" s="206">
        <f t="shared" si="77"/>
        <v>-30.565999999999999</v>
      </c>
      <c r="K233" s="185">
        <f t="shared" si="67"/>
        <v>1.6870000000000012</v>
      </c>
      <c r="L233" s="157"/>
      <c r="M233" s="6"/>
      <c r="N233" s="6"/>
      <c r="O233" s="6">
        <v>-29.523</v>
      </c>
      <c r="P233" s="59">
        <f>O233-(-31.21)</f>
        <v>1.6870000000000012</v>
      </c>
      <c r="Q233" s="58"/>
      <c r="R233" s="4">
        <v>2649.1</v>
      </c>
      <c r="S233" s="4">
        <v>579</v>
      </c>
      <c r="T233" s="4">
        <f t="shared" si="78"/>
        <v>858</v>
      </c>
      <c r="U233" s="35">
        <f t="shared" si="60"/>
        <v>20.244755244755243</v>
      </c>
      <c r="V233" s="36">
        <f t="shared" si="80"/>
        <v>1.5739421975777892</v>
      </c>
      <c r="W233" s="6" t="s">
        <v>1031</v>
      </c>
      <c r="X233" s="4">
        <v>112</v>
      </c>
      <c r="Y233" s="4">
        <v>9</v>
      </c>
      <c r="Z233" s="4">
        <v>2638</v>
      </c>
      <c r="AA233" s="4">
        <v>2661.2</v>
      </c>
      <c r="AB233" s="4">
        <v>23.2</v>
      </c>
      <c r="AC233" s="7"/>
      <c r="AD233" s="4" t="s">
        <v>820</v>
      </c>
      <c r="AE233" s="4">
        <v>-2.6480000000000001</v>
      </c>
      <c r="AF233" s="5" t="s">
        <v>1033</v>
      </c>
      <c r="AG233" s="4" t="s">
        <v>1032</v>
      </c>
      <c r="AH233" s="4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 s="154" customFormat="1" hidden="1" x14ac:dyDescent="0.2">
      <c r="A234" s="71" t="s">
        <v>50</v>
      </c>
      <c r="B234" s="148">
        <v>1</v>
      </c>
      <c r="C234" s="150" t="s">
        <v>1037</v>
      </c>
      <c r="D234" s="245" t="s">
        <v>77</v>
      </c>
      <c r="E234" s="256" t="s">
        <v>40</v>
      </c>
      <c r="F234" s="256" t="s">
        <v>40</v>
      </c>
      <c r="G234" s="288" t="s">
        <v>892</v>
      </c>
      <c r="H234" s="282"/>
      <c r="I234" s="268" t="s">
        <v>892</v>
      </c>
      <c r="J234" s="206">
        <f t="shared" si="77"/>
        <v>-31.675999999999998</v>
      </c>
      <c r="K234" s="185">
        <f t="shared" si="67"/>
        <v>0.57700000000000173</v>
      </c>
      <c r="L234" s="157"/>
      <c r="M234" s="183"/>
      <c r="N234" s="183"/>
      <c r="O234" s="40">
        <v>-30.632999999999999</v>
      </c>
      <c r="P234" s="149">
        <f>O234-(-31.21)</f>
        <v>0.57700000000000173</v>
      </c>
      <c r="Q234" s="153"/>
      <c r="R234" s="23">
        <v>2648.2</v>
      </c>
      <c r="S234" s="23">
        <v>570</v>
      </c>
      <c r="T234" s="23">
        <f t="shared" si="78"/>
        <v>858</v>
      </c>
      <c r="U234" s="150">
        <f t="shared" si="60"/>
        <v>19.93006993006993</v>
      </c>
      <c r="V234" s="151">
        <f t="shared" si="80"/>
        <v>1.5494767748175127</v>
      </c>
      <c r="W234" s="40" t="s">
        <v>1034</v>
      </c>
      <c r="X234" s="23">
        <v>113</v>
      </c>
      <c r="Y234" s="23">
        <v>8</v>
      </c>
      <c r="Z234" s="23">
        <v>2637.4</v>
      </c>
      <c r="AA234" s="23">
        <v>2660.4</v>
      </c>
      <c r="AB234" s="23">
        <v>23</v>
      </c>
      <c r="AC234" s="24"/>
      <c r="AD234" s="23" t="s">
        <v>1035</v>
      </c>
      <c r="AE234" s="23">
        <v>-4.907</v>
      </c>
      <c r="AF234" s="68" t="s">
        <v>1037</v>
      </c>
      <c r="AG234" s="23" t="s">
        <v>1036</v>
      </c>
      <c r="AH234" s="23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</row>
    <row r="235" spans="1:48" hidden="1" x14ac:dyDescent="0.2">
      <c r="A235" s="71" t="s">
        <v>66</v>
      </c>
      <c r="B235" s="31">
        <v>2</v>
      </c>
      <c r="C235" s="35" t="s">
        <v>102</v>
      </c>
      <c r="D235" s="237" t="s">
        <v>77</v>
      </c>
      <c r="E235" s="238" t="s">
        <v>40</v>
      </c>
      <c r="F235" s="239" t="s">
        <v>40</v>
      </c>
      <c r="G235" s="276" t="s">
        <v>891</v>
      </c>
      <c r="H235" s="214"/>
      <c r="I235" s="261" t="s">
        <v>894</v>
      </c>
      <c r="J235" s="206">
        <f t="shared" si="77"/>
        <v>-30.285</v>
      </c>
      <c r="K235" s="185">
        <f t="shared" si="67"/>
        <v>1.968</v>
      </c>
      <c r="L235" s="157"/>
      <c r="M235" s="6"/>
      <c r="N235" s="6"/>
      <c r="O235" s="6">
        <v>-29.242000000000001</v>
      </c>
      <c r="P235" s="59">
        <f t="shared" si="79"/>
        <v>1.968</v>
      </c>
      <c r="Q235" s="58">
        <f>STDEVA(O235,O236,O237)</f>
        <v>0.43268618343244125</v>
      </c>
      <c r="R235" s="4">
        <v>2668.7</v>
      </c>
      <c r="S235" s="4">
        <v>241</v>
      </c>
      <c r="T235" s="4">
        <f t="shared" si="78"/>
        <v>904</v>
      </c>
      <c r="U235" s="35">
        <f t="shared" si="60"/>
        <v>7.9977876106194685</v>
      </c>
      <c r="V235" s="36">
        <f>U235*(1/12.0107)*(1/15)*(14.0067/1)</f>
        <v>0.62179341046269143</v>
      </c>
      <c r="W235" s="6" t="s">
        <v>100</v>
      </c>
      <c r="X235" s="4">
        <v>25</v>
      </c>
      <c r="Y235" s="4">
        <v>9</v>
      </c>
      <c r="Z235" s="4">
        <v>2658.3</v>
      </c>
      <c r="AA235" s="4">
        <v>2679</v>
      </c>
      <c r="AB235" s="4">
        <v>20.7</v>
      </c>
      <c r="AC235" s="4"/>
      <c r="AD235" s="4" t="s">
        <v>101</v>
      </c>
      <c r="AE235" s="4">
        <v>-17.242000000000001</v>
      </c>
      <c r="AF235" s="5" t="s">
        <v>102</v>
      </c>
      <c r="AG235" s="4" t="s">
        <v>1387</v>
      </c>
      <c r="AH235" s="4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 hidden="1" x14ac:dyDescent="0.2">
      <c r="A236" s="71" t="s">
        <v>66</v>
      </c>
      <c r="B236" s="31">
        <v>2</v>
      </c>
      <c r="C236" s="35" t="s">
        <v>105</v>
      </c>
      <c r="D236" s="237" t="s">
        <v>77</v>
      </c>
      <c r="E236" s="238" t="s">
        <v>40</v>
      </c>
      <c r="F236" s="239" t="s">
        <v>40</v>
      </c>
      <c r="G236" s="276" t="s">
        <v>891</v>
      </c>
      <c r="H236" s="214"/>
      <c r="I236" s="261" t="s">
        <v>892</v>
      </c>
      <c r="J236" s="206">
        <f t="shared" si="77"/>
        <v>-30.516999999999999</v>
      </c>
      <c r="K236" s="185">
        <f t="shared" si="67"/>
        <v>1.7360000000000007</v>
      </c>
      <c r="L236" s="157"/>
      <c r="M236" s="6"/>
      <c r="N236" s="6"/>
      <c r="O236" s="6">
        <v>-29.474</v>
      </c>
      <c r="P236" s="59">
        <f t="shared" si="79"/>
        <v>1.7360000000000007</v>
      </c>
      <c r="Q236" s="58"/>
      <c r="R236" s="4">
        <v>2669.1</v>
      </c>
      <c r="S236" s="4">
        <v>246</v>
      </c>
      <c r="T236" s="4">
        <f t="shared" si="78"/>
        <v>904</v>
      </c>
      <c r="U236" s="35">
        <f t="shared" si="60"/>
        <v>8.163716814159292</v>
      </c>
      <c r="V236" s="36">
        <f t="shared" ref="V236:V248" si="81">U236*(1/12.0107)*(1/15)*(14.0067/1)</f>
        <v>0.63469368868805842</v>
      </c>
      <c r="W236" s="6" t="s">
        <v>103</v>
      </c>
      <c r="X236" s="4">
        <v>26</v>
      </c>
      <c r="Y236" s="4">
        <v>9</v>
      </c>
      <c r="Z236" s="4">
        <v>2658.3</v>
      </c>
      <c r="AA236" s="4">
        <v>2679.2</v>
      </c>
      <c r="AB236" s="4">
        <v>20.9</v>
      </c>
      <c r="AC236" s="4"/>
      <c r="AD236" s="4" t="s">
        <v>104</v>
      </c>
      <c r="AE236" s="4">
        <v>-16.273</v>
      </c>
      <c r="AF236" s="5" t="s">
        <v>105</v>
      </c>
      <c r="AG236" s="4" t="s">
        <v>1387</v>
      </c>
      <c r="AH236" s="4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 hidden="1" x14ac:dyDescent="0.2">
      <c r="A237" s="71"/>
      <c r="B237" s="31"/>
      <c r="C237" s="35" t="s">
        <v>1430</v>
      </c>
      <c r="D237" s="237" t="s">
        <v>77</v>
      </c>
      <c r="E237" s="238" t="s">
        <v>40</v>
      </c>
      <c r="F237" s="239" t="s">
        <v>40</v>
      </c>
      <c r="G237" s="276" t="s">
        <v>891</v>
      </c>
      <c r="H237" s="214"/>
      <c r="I237" s="261" t="s">
        <v>893</v>
      </c>
      <c r="J237" s="206">
        <f t="shared" si="77"/>
        <v>-31.122999999999998</v>
      </c>
      <c r="K237" s="185">
        <f t="shared" si="67"/>
        <v>1.1300000000000026</v>
      </c>
      <c r="L237" s="157"/>
      <c r="M237" s="6"/>
      <c r="N237" s="6"/>
      <c r="O237" s="6">
        <v>-30.08</v>
      </c>
      <c r="P237" s="59">
        <f t="shared" si="79"/>
        <v>1.1300000000000026</v>
      </c>
      <c r="Q237" s="58"/>
      <c r="R237" s="4"/>
      <c r="S237" s="4">
        <v>238</v>
      </c>
      <c r="T237" s="4">
        <v>904</v>
      </c>
      <c r="U237" s="35">
        <f t="shared" ref="U237" si="82">(S237/T237)*30</f>
        <v>7.8982300884955761</v>
      </c>
      <c r="V237" s="36"/>
      <c r="W237" s="6"/>
      <c r="X237" s="4"/>
      <c r="Y237" s="4"/>
      <c r="Z237" s="4"/>
      <c r="AA237" s="4"/>
      <c r="AB237" s="4"/>
      <c r="AC237" s="4"/>
      <c r="AD237" s="4"/>
      <c r="AE237" s="4"/>
      <c r="AF237" s="5"/>
      <c r="AG237" s="4" t="s">
        <v>1387</v>
      </c>
      <c r="AH237" s="4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 hidden="1" x14ac:dyDescent="0.2">
      <c r="A238" s="71" t="s">
        <v>308</v>
      </c>
      <c r="B238" s="31">
        <v>2</v>
      </c>
      <c r="C238" s="35" t="s">
        <v>341</v>
      </c>
      <c r="D238" s="237" t="s">
        <v>77</v>
      </c>
      <c r="E238" s="238" t="s">
        <v>40</v>
      </c>
      <c r="F238" s="239" t="s">
        <v>40</v>
      </c>
      <c r="G238" s="276" t="s">
        <v>895</v>
      </c>
      <c r="H238" s="214"/>
      <c r="I238" s="261" t="s">
        <v>893</v>
      </c>
      <c r="J238" s="206">
        <f t="shared" si="77"/>
        <v>-29.978999999999999</v>
      </c>
      <c r="K238" s="185">
        <f t="shared" si="67"/>
        <v>2.2740000000000009</v>
      </c>
      <c r="L238" s="58">
        <f>STDEVA(J238,J239,J240)</f>
        <v>0.56510559485226652</v>
      </c>
      <c r="M238" s="6"/>
      <c r="N238" s="6"/>
      <c r="O238" s="6">
        <v>-28.936</v>
      </c>
      <c r="P238" s="59">
        <f t="shared" si="79"/>
        <v>2.2740000000000009</v>
      </c>
      <c r="Q238" s="58">
        <f>STDEVA(O238,O239,O240)</f>
        <v>0.56510559485226652</v>
      </c>
      <c r="R238" s="4">
        <v>2668.7</v>
      </c>
      <c r="S238" s="4">
        <v>155</v>
      </c>
      <c r="T238" s="4">
        <f>IF(B238=1,$AQ$2,IF(B238=2,$AQ$3,IF(B238=3,$AQ$4,IF(B238=4,$AQ$5,IF(B238=5,$AQ$6,IF(B238=6,$AQ$7,IF(B238=7,$AQ$8)))))))</f>
        <v>904</v>
      </c>
      <c r="U238" s="35">
        <f t="shared" si="60"/>
        <v>5.1438053097345131</v>
      </c>
      <c r="V238" s="36">
        <f t="shared" si="81"/>
        <v>0.3999086249863783</v>
      </c>
      <c r="W238" s="6" t="s">
        <v>339</v>
      </c>
      <c r="X238" s="4">
        <v>120</v>
      </c>
      <c r="Y238" s="4">
        <v>9</v>
      </c>
      <c r="Z238" s="4">
        <v>2659.1</v>
      </c>
      <c r="AA238" s="4">
        <v>2678.8</v>
      </c>
      <c r="AB238" s="4">
        <v>19.600000000000001</v>
      </c>
      <c r="AC238" s="4"/>
      <c r="AD238" s="4" t="s">
        <v>340</v>
      </c>
      <c r="AE238" s="4">
        <v>-15.471</v>
      </c>
      <c r="AF238" s="5" t="s">
        <v>341</v>
      </c>
      <c r="AG238" s="4" t="s">
        <v>1387</v>
      </c>
      <c r="AH238" s="4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 hidden="1" x14ac:dyDescent="0.2">
      <c r="A239" s="71" t="s">
        <v>308</v>
      </c>
      <c r="B239" s="31">
        <v>2</v>
      </c>
      <c r="C239" s="35" t="s">
        <v>344</v>
      </c>
      <c r="D239" s="237" t="s">
        <v>77</v>
      </c>
      <c r="E239" s="238" t="s">
        <v>40</v>
      </c>
      <c r="F239" s="239" t="s">
        <v>40</v>
      </c>
      <c r="G239" s="276" t="s">
        <v>895</v>
      </c>
      <c r="H239" s="214"/>
      <c r="I239" s="261" t="s">
        <v>894</v>
      </c>
      <c r="J239" s="206">
        <f t="shared" si="77"/>
        <v>-30.257999999999999</v>
      </c>
      <c r="K239" s="185">
        <f t="shared" si="67"/>
        <v>1.995000000000001</v>
      </c>
      <c r="L239" s="157"/>
      <c r="M239" s="6"/>
      <c r="N239" s="6"/>
      <c r="O239" s="6">
        <v>-29.215</v>
      </c>
      <c r="P239" s="59">
        <f t="shared" si="79"/>
        <v>1.995000000000001</v>
      </c>
      <c r="Q239" s="58"/>
      <c r="R239" s="4">
        <v>2672.1</v>
      </c>
      <c r="S239" s="4">
        <v>27</v>
      </c>
      <c r="T239" s="4">
        <f>IF(B239=1,$AQ$2,IF(B239=2,$AQ$3,IF(B239=3,$AQ$4,IF(B239=4,$AQ$5,IF(B239=5,$AQ$6,IF(B239=6,$AQ$7,IF(B239=7,$AQ$8)))))))</f>
        <v>904</v>
      </c>
      <c r="U239" s="35">
        <f t="shared" si="60"/>
        <v>0.89601769911504425</v>
      </c>
      <c r="V239" s="36">
        <f t="shared" si="81"/>
        <v>6.9661502416982019E-2</v>
      </c>
      <c r="W239" s="6" t="s">
        <v>342</v>
      </c>
      <c r="X239" s="4">
        <v>121</v>
      </c>
      <c r="Y239" s="4">
        <v>9</v>
      </c>
      <c r="Z239" s="4">
        <v>2663.5</v>
      </c>
      <c r="AA239" s="4">
        <v>2678.8</v>
      </c>
      <c r="AB239" s="4">
        <v>15.3</v>
      </c>
      <c r="AC239" s="4"/>
      <c r="AD239" s="4" t="s">
        <v>343</v>
      </c>
      <c r="AE239" s="4">
        <v>-6.1890000000000001</v>
      </c>
      <c r="AF239" s="5" t="s">
        <v>344</v>
      </c>
      <c r="AG239" s="4" t="s">
        <v>1387</v>
      </c>
      <c r="AH239" s="4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1:48" s="154" customFormat="1" hidden="1" x14ac:dyDescent="0.2">
      <c r="A240" s="71" t="s">
        <v>308</v>
      </c>
      <c r="B240" s="148">
        <v>2</v>
      </c>
      <c r="C240" s="150" t="s">
        <v>347</v>
      </c>
      <c r="D240" s="245" t="s">
        <v>77</v>
      </c>
      <c r="E240" s="246" t="s">
        <v>40</v>
      </c>
      <c r="F240" s="247" t="s">
        <v>40</v>
      </c>
      <c r="G240" s="281" t="s">
        <v>895</v>
      </c>
      <c r="H240" s="282"/>
      <c r="I240" s="265" t="s">
        <v>892</v>
      </c>
      <c r="J240" s="206">
        <f t="shared" si="77"/>
        <v>-29.169999999999998</v>
      </c>
      <c r="K240" s="185">
        <f t="shared" si="67"/>
        <v>3.083000000000002</v>
      </c>
      <c r="L240" s="157"/>
      <c r="M240" s="183"/>
      <c r="N240" s="183"/>
      <c r="O240" s="40">
        <v>-28.126999999999999</v>
      </c>
      <c r="P240" s="149">
        <f>O240-(-31.21)</f>
        <v>3.083000000000002</v>
      </c>
      <c r="Q240" s="153"/>
      <c r="R240" s="23">
        <v>2669.3</v>
      </c>
      <c r="S240" s="23">
        <v>160</v>
      </c>
      <c r="T240" s="23">
        <f>IF(B240=1,$AQ$2,IF(B240=2,$AQ$3,IF(B240=3,$AQ$4,IF(B240=4,$AQ$5,IF(B240=5,$AQ$6,IF(B240=6,$AQ$7,IF(B240=7,$AQ$8)))))))</f>
        <v>904</v>
      </c>
      <c r="U240" s="150">
        <f t="shared" si="60"/>
        <v>5.3097345132743365</v>
      </c>
      <c r="V240" s="151">
        <f t="shared" si="81"/>
        <v>0.41280890321174535</v>
      </c>
      <c r="W240" s="40" t="s">
        <v>345</v>
      </c>
      <c r="X240" s="23">
        <v>122</v>
      </c>
      <c r="Y240" s="23">
        <v>9</v>
      </c>
      <c r="Z240" s="23">
        <v>2659.5</v>
      </c>
      <c r="AA240" s="23">
        <v>2679.2</v>
      </c>
      <c r="AB240" s="23">
        <v>19.600000000000001</v>
      </c>
      <c r="AC240" s="23"/>
      <c r="AD240" s="23" t="s">
        <v>346</v>
      </c>
      <c r="AE240" s="23">
        <v>-7.718</v>
      </c>
      <c r="AF240" s="68" t="s">
        <v>347</v>
      </c>
      <c r="AG240" s="23" t="s">
        <v>1387</v>
      </c>
      <c r="AH240" s="23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</row>
    <row r="241" spans="1:48" hidden="1" x14ac:dyDescent="0.2">
      <c r="A241" s="71" t="s">
        <v>308</v>
      </c>
      <c r="B241" s="31">
        <v>2</v>
      </c>
      <c r="C241" s="35" t="s">
        <v>367</v>
      </c>
      <c r="D241" s="237" t="s">
        <v>77</v>
      </c>
      <c r="E241" s="238" t="s">
        <v>40</v>
      </c>
      <c r="F241" s="239" t="s">
        <v>40</v>
      </c>
      <c r="G241" s="276" t="s">
        <v>896</v>
      </c>
      <c r="H241" s="214"/>
      <c r="I241" s="261" t="s">
        <v>893</v>
      </c>
      <c r="J241" s="206">
        <f t="shared" si="77"/>
        <v>-28.864000000000001</v>
      </c>
      <c r="K241" s="185">
        <f t="shared" si="67"/>
        <v>3.3889999999999993</v>
      </c>
      <c r="L241" s="157"/>
      <c r="M241" s="6"/>
      <c r="N241" s="6"/>
      <c r="O241" s="6">
        <v>-27.821000000000002</v>
      </c>
      <c r="P241" s="59">
        <f t="shared" si="79"/>
        <v>3.3889999999999993</v>
      </c>
      <c r="Q241" s="58">
        <f>STDEVA(O241,O242)</f>
        <v>0.68660068453213774</v>
      </c>
      <c r="R241" s="4">
        <v>2669.1</v>
      </c>
      <c r="S241" s="4">
        <v>158</v>
      </c>
      <c r="T241" s="4">
        <f>IF(B241=1,$AQ$2,IF(B241=2,$AQ$3,IF(B241=3,$AQ$4,IF(B241=4,$AQ$5,IF(B241=5,$AQ$6,IF(B241=6,$AQ$7,IF(B241=7,$AQ$8)))))))</f>
        <v>904</v>
      </c>
      <c r="U241" s="35">
        <f t="shared" si="60"/>
        <v>5.2433628318584073</v>
      </c>
      <c r="V241" s="36">
        <f t="shared" si="81"/>
        <v>0.40764879192159853</v>
      </c>
      <c r="W241" s="6" t="s">
        <v>365</v>
      </c>
      <c r="X241" s="4">
        <v>130</v>
      </c>
      <c r="Y241" s="4">
        <v>9</v>
      </c>
      <c r="Z241" s="4">
        <v>2659.5</v>
      </c>
      <c r="AA241" s="4">
        <v>2679.2</v>
      </c>
      <c r="AB241" s="4">
        <v>19.600000000000001</v>
      </c>
      <c r="AC241" s="4"/>
      <c r="AD241" s="4" t="s">
        <v>366</v>
      </c>
      <c r="AE241" s="4">
        <v>-13.643000000000001</v>
      </c>
      <c r="AF241" s="5" t="s">
        <v>367</v>
      </c>
      <c r="AG241" s="4" t="s">
        <v>1387</v>
      </c>
      <c r="AH241" s="4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spans="1:48" hidden="1" x14ac:dyDescent="0.2">
      <c r="A242" s="71" t="s">
        <v>368</v>
      </c>
      <c r="B242" s="31">
        <v>2</v>
      </c>
      <c r="C242" s="35" t="s">
        <v>371</v>
      </c>
      <c r="D242" s="237" t="s">
        <v>77</v>
      </c>
      <c r="E242" s="238" t="s">
        <v>40</v>
      </c>
      <c r="F242" s="239" t="s">
        <v>40</v>
      </c>
      <c r="G242" s="276" t="s">
        <v>896</v>
      </c>
      <c r="H242" s="214"/>
      <c r="I242" s="261" t="s">
        <v>892</v>
      </c>
      <c r="J242" s="206">
        <f t="shared" si="77"/>
        <v>-29.835000000000001</v>
      </c>
      <c r="K242" s="185">
        <f t="shared" si="67"/>
        <v>2.4179999999999993</v>
      </c>
      <c r="L242" s="157"/>
      <c r="M242" s="6"/>
      <c r="N242" s="6"/>
      <c r="O242" s="6">
        <v>-28.792000000000002</v>
      </c>
      <c r="P242" s="59">
        <f t="shared" si="79"/>
        <v>2.4179999999999993</v>
      </c>
      <c r="Q242" s="58"/>
      <c r="R242" s="4">
        <v>2668.7</v>
      </c>
      <c r="S242" s="4">
        <v>158</v>
      </c>
      <c r="T242" s="4">
        <f>IF(B242=1,$AQ$2,IF(B242=2,$AQ$3,IF(B242=3,$AQ$4,IF(B242=4,$AQ$5,IF(B242=5,$AQ$6,IF(B242=6,$AQ$7,IF(B242=7,$AQ$8)))))))</f>
        <v>904</v>
      </c>
      <c r="U242" s="35">
        <f t="shared" si="60"/>
        <v>5.2433628318584073</v>
      </c>
      <c r="V242" s="36">
        <f t="shared" si="81"/>
        <v>0.40764879192159853</v>
      </c>
      <c r="W242" s="6" t="s">
        <v>369</v>
      </c>
      <c r="X242" s="4">
        <v>132</v>
      </c>
      <c r="Y242" s="4">
        <v>9</v>
      </c>
      <c r="Z242" s="4">
        <v>2658.9</v>
      </c>
      <c r="AA242" s="4">
        <v>2678.5</v>
      </c>
      <c r="AB242" s="4">
        <v>19.600000000000001</v>
      </c>
      <c r="AC242" s="4"/>
      <c r="AD242" s="4" t="s">
        <v>370</v>
      </c>
      <c r="AE242" s="4">
        <v>-6.4080000000000004</v>
      </c>
      <c r="AF242" s="5" t="s">
        <v>371</v>
      </c>
      <c r="AG242" s="4" t="s">
        <v>1387</v>
      </c>
      <c r="AH242" s="4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spans="1:48" s="103" customFormat="1" hidden="1" x14ac:dyDescent="0.2">
      <c r="A243" s="158">
        <v>42852</v>
      </c>
      <c r="B243" s="164"/>
      <c r="C243" s="35" t="s">
        <v>1417</v>
      </c>
      <c r="D243" s="237" t="s">
        <v>77</v>
      </c>
      <c r="E243" s="238" t="s">
        <v>40</v>
      </c>
      <c r="F243" s="239" t="s">
        <v>40</v>
      </c>
      <c r="G243" s="276" t="s">
        <v>897</v>
      </c>
      <c r="H243" s="214"/>
      <c r="I243" s="261" t="s">
        <v>891</v>
      </c>
      <c r="J243" s="206"/>
      <c r="K243" s="162"/>
      <c r="L243" s="165" t="s">
        <v>1445</v>
      </c>
      <c r="N243" s="162"/>
      <c r="O243" s="162">
        <v>-26.405000000000001</v>
      </c>
      <c r="P243" s="102">
        <f t="shared" ref="P243:P244" si="83">O243-(-32.253)</f>
        <v>5.847999999999999</v>
      </c>
      <c r="Q243" s="102">
        <f>STDEVA(O243,O244,O245)</f>
        <v>1.0667902011798442</v>
      </c>
      <c r="R243" s="160"/>
      <c r="S243" s="160">
        <v>100</v>
      </c>
      <c r="T243" s="160">
        <v>755</v>
      </c>
      <c r="U243" s="160">
        <f t="shared" si="60"/>
        <v>3.9735099337748347</v>
      </c>
      <c r="V243" s="165">
        <f t="shared" si="81"/>
        <v>0.30892321895978292</v>
      </c>
      <c r="W243" s="162"/>
      <c r="X243" s="160"/>
      <c r="Y243" s="160"/>
      <c r="Z243" s="160"/>
      <c r="AA243" s="160"/>
      <c r="AB243" s="160"/>
      <c r="AC243" s="160"/>
      <c r="AD243" s="160"/>
      <c r="AE243" s="160"/>
      <c r="AF243" s="165"/>
      <c r="AG243" s="103" t="s">
        <v>1408</v>
      </c>
      <c r="AH243" s="160"/>
    </row>
    <row r="244" spans="1:48" s="103" customFormat="1" hidden="1" x14ac:dyDescent="0.2">
      <c r="A244" s="158">
        <v>42852</v>
      </c>
      <c r="B244" s="164"/>
      <c r="C244" s="35" t="s">
        <v>1418</v>
      </c>
      <c r="D244" s="237" t="s">
        <v>77</v>
      </c>
      <c r="E244" s="238" t="s">
        <v>40</v>
      </c>
      <c r="F244" s="239" t="s">
        <v>40</v>
      </c>
      <c r="G244" s="276" t="s">
        <v>897</v>
      </c>
      <c r="H244" s="214"/>
      <c r="I244" s="261" t="s">
        <v>895</v>
      </c>
      <c r="J244" s="206"/>
      <c r="K244" s="162"/>
      <c r="L244" s="165" t="s">
        <v>1445</v>
      </c>
      <c r="N244" s="162"/>
      <c r="O244" s="162">
        <v>-27.363</v>
      </c>
      <c r="P244" s="102">
        <f t="shared" si="83"/>
        <v>4.8900000000000006</v>
      </c>
      <c r="Q244" s="102"/>
      <c r="R244" s="160"/>
      <c r="S244" s="160">
        <v>102</v>
      </c>
      <c r="T244" s="160">
        <v>755</v>
      </c>
      <c r="U244" s="160">
        <f t="shared" si="60"/>
        <v>4.0529801324503314</v>
      </c>
      <c r="V244" s="165">
        <f t="shared" si="81"/>
        <v>0.31510168333897859</v>
      </c>
      <c r="W244" s="162"/>
      <c r="X244" s="160"/>
      <c r="Y244" s="160"/>
      <c r="Z244" s="160"/>
      <c r="AA244" s="160"/>
      <c r="AB244" s="160"/>
      <c r="AC244" s="160"/>
      <c r="AD244" s="160"/>
      <c r="AE244" s="160"/>
      <c r="AF244" s="165"/>
      <c r="AG244" s="103" t="s">
        <v>1408</v>
      </c>
      <c r="AH244" s="160"/>
    </row>
    <row r="245" spans="1:48" s="103" customFormat="1" hidden="1" x14ac:dyDescent="0.2">
      <c r="A245" s="158">
        <v>42852</v>
      </c>
      <c r="B245" s="164"/>
      <c r="C245" s="35" t="s">
        <v>1416</v>
      </c>
      <c r="D245" s="237" t="s">
        <v>77</v>
      </c>
      <c r="E245" s="238" t="s">
        <v>40</v>
      </c>
      <c r="F245" s="239" t="s">
        <v>40</v>
      </c>
      <c r="G245" s="276" t="s">
        <v>897</v>
      </c>
      <c r="H245" s="214"/>
      <c r="I245" s="261" t="s">
        <v>896</v>
      </c>
      <c r="J245" s="258"/>
      <c r="L245" s="165" t="s">
        <v>1445</v>
      </c>
      <c r="O245" s="162">
        <v>-28.535</v>
      </c>
      <c r="P245" s="162">
        <f>O245-(-31.21)</f>
        <v>2.6750000000000007</v>
      </c>
      <c r="Q245" s="104"/>
      <c r="R245" s="160"/>
      <c r="S245" s="160">
        <v>102</v>
      </c>
      <c r="T245" s="160">
        <v>755</v>
      </c>
      <c r="U245" s="160">
        <f t="shared" si="60"/>
        <v>4.0529801324503314</v>
      </c>
      <c r="V245" s="165">
        <f t="shared" si="81"/>
        <v>0.31510168333897859</v>
      </c>
      <c r="W245" s="162"/>
      <c r="X245" s="160"/>
      <c r="Y245" s="160"/>
      <c r="Z245" s="160"/>
      <c r="AA245" s="160"/>
      <c r="AB245" s="160"/>
      <c r="AC245" s="160"/>
      <c r="AD245" s="160"/>
      <c r="AE245" s="160"/>
      <c r="AF245" s="165"/>
      <c r="AG245" s="103" t="s">
        <v>1408</v>
      </c>
      <c r="AH245" s="160"/>
    </row>
    <row r="246" spans="1:48" hidden="1" x14ac:dyDescent="0.2">
      <c r="A246" s="71" t="s">
        <v>484</v>
      </c>
      <c r="B246" s="31">
        <v>4</v>
      </c>
      <c r="C246" s="35" t="s">
        <v>502</v>
      </c>
      <c r="D246" s="237" t="s">
        <v>77</v>
      </c>
      <c r="E246" s="238" t="s">
        <v>40</v>
      </c>
      <c r="F246" s="239" t="s">
        <v>40</v>
      </c>
      <c r="G246" s="276" t="s">
        <v>888</v>
      </c>
      <c r="H246" s="214"/>
      <c r="I246" s="261" t="s">
        <v>893</v>
      </c>
      <c r="J246" s="258"/>
      <c r="L246" s="58" t="s">
        <v>1488</v>
      </c>
      <c r="M246" s="39">
        <f t="shared" ref="M246:M251" si="84">IF(O246 = "", "", O246-1.043)</f>
        <v>-30.617999999999999</v>
      </c>
      <c r="N246" s="185">
        <f t="shared" ref="N246:N251" si="85">IF(M246="","",M246-(-32.253))</f>
        <v>1.6350000000000016</v>
      </c>
      <c r="O246" s="6">
        <v>-29.574999999999999</v>
      </c>
      <c r="P246" s="59">
        <f t="shared" ref="P246:P306" si="86">O246-(-31.21)</f>
        <v>1.6350000000000016</v>
      </c>
      <c r="Q246" s="58">
        <f>STDEVA(O246,O247,O248)</f>
        <v>0.40771436079686857</v>
      </c>
      <c r="R246" s="4">
        <v>2671.4</v>
      </c>
      <c r="S246" s="4">
        <v>2883</v>
      </c>
      <c r="T246" s="4">
        <f t="shared" ref="T246:T277" si="87">IF(B246=1,$AQ$2,IF(B246=2,$AQ$3,IF(B246=3,$AQ$4,IF(B246=4,$AQ$5,IF(B246=5,$AQ$6,IF(B246=6,$AQ$7,IF(B246=7,$AQ$8)))))))</f>
        <v>1047</v>
      </c>
      <c r="U246" s="35">
        <f t="shared" ref="U246:U307" si="88">(S246/T246)*30</f>
        <v>82.607449856733524</v>
      </c>
      <c r="V246" s="36">
        <f t="shared" si="81"/>
        <v>6.4223720954832473</v>
      </c>
      <c r="W246" s="6" t="s">
        <v>500</v>
      </c>
      <c r="X246" s="4">
        <v>27</v>
      </c>
      <c r="Y246" s="4">
        <v>9</v>
      </c>
      <c r="Z246" s="4">
        <v>2601</v>
      </c>
      <c r="AA246" s="4">
        <v>2726.8</v>
      </c>
      <c r="AB246" s="4">
        <v>125.8</v>
      </c>
      <c r="AC246" s="4"/>
      <c r="AD246" s="4" t="s">
        <v>501</v>
      </c>
      <c r="AE246" s="4">
        <v>-6.3780000000000001</v>
      </c>
      <c r="AF246" s="5" t="s">
        <v>502</v>
      </c>
      <c r="AG246" s="4" t="s">
        <v>1424</v>
      </c>
      <c r="AH246" s="4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spans="1:48" hidden="1" x14ac:dyDescent="0.2">
      <c r="A247" s="71" t="s">
        <v>484</v>
      </c>
      <c r="B247" s="31">
        <v>4</v>
      </c>
      <c r="C247" s="35" t="s">
        <v>505</v>
      </c>
      <c r="D247" s="237" t="s">
        <v>77</v>
      </c>
      <c r="E247" s="238" t="s">
        <v>40</v>
      </c>
      <c r="F247" s="239" t="s">
        <v>40</v>
      </c>
      <c r="G247" s="276" t="s">
        <v>888</v>
      </c>
      <c r="H247" s="214"/>
      <c r="I247" s="261" t="s">
        <v>894</v>
      </c>
      <c r="J247" s="258"/>
      <c r="L247" s="58" t="s">
        <v>1488</v>
      </c>
      <c r="M247" s="39">
        <f t="shared" si="84"/>
        <v>-30.547000000000001</v>
      </c>
      <c r="N247" s="185">
        <f t="shared" si="85"/>
        <v>1.7059999999999995</v>
      </c>
      <c r="O247" s="6">
        <v>-29.504000000000001</v>
      </c>
      <c r="P247" s="59">
        <f t="shared" si="86"/>
        <v>1.7059999999999995</v>
      </c>
      <c r="Q247" s="58"/>
      <c r="R247" s="4">
        <v>2667.3</v>
      </c>
      <c r="S247" s="4">
        <v>1515</v>
      </c>
      <c r="T247" s="4">
        <f t="shared" si="87"/>
        <v>1047</v>
      </c>
      <c r="U247" s="35">
        <f t="shared" si="88"/>
        <v>43.409742120343836</v>
      </c>
      <c r="V247" s="36">
        <f t="shared" si="81"/>
        <v>3.3749197796243906</v>
      </c>
      <c r="W247" s="6" t="s">
        <v>503</v>
      </c>
      <c r="X247" s="4">
        <v>28</v>
      </c>
      <c r="Y247" s="4">
        <v>9</v>
      </c>
      <c r="Z247" s="4">
        <v>2599.5</v>
      </c>
      <c r="AA247" s="4">
        <v>2695.1</v>
      </c>
      <c r="AB247" s="4">
        <v>95.5</v>
      </c>
      <c r="AC247" s="4"/>
      <c r="AD247" s="4" t="s">
        <v>504</v>
      </c>
      <c r="AE247" s="4">
        <v>-6.7830000000000004</v>
      </c>
      <c r="AF247" s="5" t="s">
        <v>505</v>
      </c>
      <c r="AG247" s="4" t="s">
        <v>1424</v>
      </c>
      <c r="AH247" s="4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spans="1:48" hidden="1" x14ac:dyDescent="0.2">
      <c r="A248" s="71" t="s">
        <v>506</v>
      </c>
      <c r="B248" s="31">
        <v>4</v>
      </c>
      <c r="C248" s="35" t="s">
        <v>508</v>
      </c>
      <c r="D248" s="237" t="s">
        <v>77</v>
      </c>
      <c r="E248" s="238" t="s">
        <v>40</v>
      </c>
      <c r="F248" s="239" t="s">
        <v>40</v>
      </c>
      <c r="G248" s="276" t="s">
        <v>888</v>
      </c>
      <c r="H248" s="214"/>
      <c r="I248" s="261" t="s">
        <v>892</v>
      </c>
      <c r="J248" s="258"/>
      <c r="L248" s="58" t="s">
        <v>1488</v>
      </c>
      <c r="M248" s="39">
        <f t="shared" si="84"/>
        <v>-31.285999999999998</v>
      </c>
      <c r="N248" s="185">
        <f t="shared" si="85"/>
        <v>0.9670000000000023</v>
      </c>
      <c r="O248" s="6">
        <v>-30.242999999999999</v>
      </c>
      <c r="P248" s="59">
        <f t="shared" si="86"/>
        <v>0.9670000000000023</v>
      </c>
      <c r="Q248" s="58"/>
      <c r="R248" s="4">
        <v>2667.9</v>
      </c>
      <c r="S248" s="4">
        <v>1753</v>
      </c>
      <c r="T248" s="4">
        <f t="shared" si="87"/>
        <v>1047</v>
      </c>
      <c r="U248" s="35">
        <f t="shared" si="88"/>
        <v>50.229226361031515</v>
      </c>
      <c r="V248" s="36">
        <f t="shared" si="81"/>
        <v>3.9051051971495432</v>
      </c>
      <c r="W248" s="6" t="s">
        <v>507</v>
      </c>
      <c r="X248" s="4">
        <v>29</v>
      </c>
      <c r="Y248" s="4">
        <v>9</v>
      </c>
      <c r="Z248" s="4">
        <v>2601</v>
      </c>
      <c r="AA248" s="4">
        <v>2695.5</v>
      </c>
      <c r="AB248" s="4">
        <v>94.5</v>
      </c>
      <c r="AC248" s="4"/>
      <c r="AD248" s="4" t="s">
        <v>142</v>
      </c>
      <c r="AE248" s="4">
        <v>-7.7370000000000001</v>
      </c>
      <c r="AF248" s="5" t="s">
        <v>508</v>
      </c>
      <c r="AG248" s="4" t="s">
        <v>1424</v>
      </c>
      <c r="AH248" s="4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spans="1:48" s="93" customFormat="1" hidden="1" x14ac:dyDescent="0.2">
      <c r="A249" s="71" t="s">
        <v>593</v>
      </c>
      <c r="B249" s="85">
        <v>5</v>
      </c>
      <c r="C249" s="35" t="s">
        <v>600</v>
      </c>
      <c r="D249" s="237" t="s">
        <v>77</v>
      </c>
      <c r="E249" s="238" t="s">
        <v>40</v>
      </c>
      <c r="F249" s="239" t="s">
        <v>40</v>
      </c>
      <c r="G249" s="276" t="s">
        <v>889</v>
      </c>
      <c r="H249" s="278"/>
      <c r="I249" s="263" t="s">
        <v>893</v>
      </c>
      <c r="J249" s="258">
        <v>-30.268000000000001</v>
      </c>
      <c r="L249" s="58">
        <f>STDEVA(J249,J251,J250)</f>
        <v>0.20295264910264132</v>
      </c>
      <c r="M249" s="39">
        <f t="shared" si="84"/>
        <v>-30.905999999999999</v>
      </c>
      <c r="N249" s="185">
        <f t="shared" si="85"/>
        <v>1.3470000000000013</v>
      </c>
      <c r="O249" s="86">
        <v>-29.863</v>
      </c>
      <c r="P249" s="88">
        <f t="shared" si="86"/>
        <v>1.3470000000000013</v>
      </c>
      <c r="Q249" s="58">
        <f>STDEVA(O249,O251,O250)</f>
        <v>0.22344872640794597</v>
      </c>
      <c r="R249" s="86">
        <v>2656.4</v>
      </c>
      <c r="S249" s="86">
        <v>185</v>
      </c>
      <c r="T249" s="89">
        <f t="shared" si="87"/>
        <v>658</v>
      </c>
      <c r="U249" s="90">
        <f t="shared" si="88"/>
        <v>8.4346504559270521</v>
      </c>
      <c r="V249" s="91">
        <f>U249*(1/12.0107)*(1/15)*(14.0067/1)</f>
        <v>0.65575760802747241</v>
      </c>
      <c r="W249" s="87" t="s">
        <v>598</v>
      </c>
      <c r="X249" s="86">
        <v>27</v>
      </c>
      <c r="Y249" s="86">
        <v>10</v>
      </c>
      <c r="Z249" s="86">
        <v>2646.1</v>
      </c>
      <c r="AA249" s="86">
        <v>2666.6</v>
      </c>
      <c r="AB249" s="86">
        <v>20.5</v>
      </c>
      <c r="AC249" s="86">
        <v>1.8029999999999999</v>
      </c>
      <c r="AD249" s="86" t="s">
        <v>599</v>
      </c>
      <c r="AE249" s="86">
        <v>-13.843</v>
      </c>
      <c r="AF249" s="92" t="s">
        <v>600</v>
      </c>
      <c r="AG249" s="86" t="s">
        <v>1393</v>
      </c>
      <c r="AH249" s="86"/>
      <c r="AI249" s="86">
        <v>1.0844599999999999E-2</v>
      </c>
      <c r="AJ249" s="86" t="s">
        <v>592</v>
      </c>
      <c r="AK249" s="92" t="s">
        <v>601</v>
      </c>
      <c r="AU249" s="94"/>
      <c r="AV249" s="94"/>
    </row>
    <row r="250" spans="1:48" s="126" customFormat="1" hidden="1" x14ac:dyDescent="0.2">
      <c r="A250" s="71" t="s">
        <v>593</v>
      </c>
      <c r="B250" s="124">
        <v>5</v>
      </c>
      <c r="C250" s="35" t="s">
        <v>604</v>
      </c>
      <c r="D250" s="237" t="s">
        <v>77</v>
      </c>
      <c r="E250" s="238" t="s">
        <v>40</v>
      </c>
      <c r="F250" s="239" t="s">
        <v>40</v>
      </c>
      <c r="G250" s="276" t="s">
        <v>889</v>
      </c>
      <c r="H250" s="284"/>
      <c r="I250" s="266" t="s">
        <v>894</v>
      </c>
      <c r="J250" s="258">
        <v>-30.644666666666701</v>
      </c>
      <c r="L250" s="157"/>
      <c r="M250" s="39">
        <f t="shared" si="84"/>
        <v>-30.462</v>
      </c>
      <c r="N250" s="185">
        <f t="shared" si="85"/>
        <v>1.7910000000000004</v>
      </c>
      <c r="O250" s="131">
        <v>-29.419</v>
      </c>
      <c r="P250" s="131">
        <f>O250-(-31.21)</f>
        <v>1.7910000000000004</v>
      </c>
      <c r="Q250" s="127"/>
      <c r="R250" s="125">
        <v>2656</v>
      </c>
      <c r="S250" s="125">
        <v>182</v>
      </c>
      <c r="T250" s="128">
        <f t="shared" si="87"/>
        <v>658</v>
      </c>
      <c r="U250" s="129">
        <f t="shared" si="88"/>
        <v>8.297872340425533</v>
      </c>
      <c r="V250" s="130">
        <f t="shared" ref="V250:V257" si="89">U250*(1/12.0107)*(1/15)*(14.0067/1)</f>
        <v>0.64512370087027027</v>
      </c>
      <c r="W250" s="131" t="s">
        <v>602</v>
      </c>
      <c r="X250" s="125">
        <v>28</v>
      </c>
      <c r="Y250" s="125">
        <v>10</v>
      </c>
      <c r="Z250" s="125">
        <v>2645.3</v>
      </c>
      <c r="AA250" s="125">
        <v>2665.8</v>
      </c>
      <c r="AB250" s="125">
        <v>20.5</v>
      </c>
      <c r="AC250" s="125">
        <v>1.766</v>
      </c>
      <c r="AD250" s="125" t="s">
        <v>603</v>
      </c>
      <c r="AE250" s="125">
        <v>-12.831</v>
      </c>
      <c r="AF250" s="132" t="s">
        <v>604</v>
      </c>
      <c r="AG250" s="125" t="s">
        <v>1393</v>
      </c>
      <c r="AH250" s="125"/>
      <c r="AI250" s="125">
        <v>1.08626E-2</v>
      </c>
      <c r="AJ250" s="125" t="s">
        <v>592</v>
      </c>
      <c r="AK250" s="132" t="s">
        <v>605</v>
      </c>
      <c r="AU250" s="133"/>
      <c r="AV250" s="133"/>
    </row>
    <row r="251" spans="1:48" s="93" customFormat="1" hidden="1" x14ac:dyDescent="0.2">
      <c r="A251" s="71" t="s">
        <v>593</v>
      </c>
      <c r="B251" s="85">
        <v>5</v>
      </c>
      <c r="C251" s="35" t="s">
        <v>608</v>
      </c>
      <c r="D251" s="237" t="s">
        <v>77</v>
      </c>
      <c r="E251" s="238" t="s">
        <v>40</v>
      </c>
      <c r="F251" s="239" t="s">
        <v>40</v>
      </c>
      <c r="G251" s="276" t="s">
        <v>889</v>
      </c>
      <c r="H251" s="278"/>
      <c r="I251" s="263" t="s">
        <v>892</v>
      </c>
      <c r="J251" s="258">
        <v>-30.587333333333302</v>
      </c>
      <c r="L251" s="157"/>
      <c r="M251" s="39">
        <f t="shared" si="84"/>
        <v>-30.64</v>
      </c>
      <c r="N251" s="185">
        <f t="shared" si="85"/>
        <v>1.6129999999999995</v>
      </c>
      <c r="O251" s="86">
        <v>-29.597000000000001</v>
      </c>
      <c r="P251" s="88">
        <f t="shared" si="86"/>
        <v>1.6129999999999995</v>
      </c>
      <c r="Q251" s="88"/>
      <c r="R251" s="86">
        <v>2656.4</v>
      </c>
      <c r="S251" s="86">
        <v>151</v>
      </c>
      <c r="T251" s="89">
        <f t="shared" si="87"/>
        <v>658</v>
      </c>
      <c r="U251" s="90">
        <f t="shared" si="88"/>
        <v>6.8844984802431606</v>
      </c>
      <c r="V251" s="91">
        <f t="shared" si="89"/>
        <v>0.53523999357918006</v>
      </c>
      <c r="W251" s="87" t="s">
        <v>606</v>
      </c>
      <c r="X251" s="86">
        <v>29</v>
      </c>
      <c r="Y251" s="86">
        <v>10</v>
      </c>
      <c r="Z251" s="86">
        <v>2645.7</v>
      </c>
      <c r="AA251" s="86">
        <v>2666</v>
      </c>
      <c r="AB251" s="86">
        <v>20.3</v>
      </c>
      <c r="AC251" s="86">
        <v>1.4890000000000001</v>
      </c>
      <c r="AD251" s="86" t="s">
        <v>607</v>
      </c>
      <c r="AE251" s="86">
        <v>-14.077</v>
      </c>
      <c r="AF251" s="92" t="s">
        <v>608</v>
      </c>
      <c r="AG251" s="86" t="s">
        <v>1393</v>
      </c>
      <c r="AH251" s="86"/>
      <c r="AI251" s="86">
        <v>1.0849299999999999E-2</v>
      </c>
      <c r="AJ251" s="86" t="s">
        <v>592</v>
      </c>
      <c r="AK251" s="92" t="s">
        <v>609</v>
      </c>
      <c r="AU251" s="94"/>
      <c r="AV251" s="94"/>
    </row>
    <row r="252" spans="1:48" hidden="1" x14ac:dyDescent="0.2">
      <c r="A252" s="71" t="s">
        <v>1257</v>
      </c>
      <c r="B252" s="31">
        <v>7</v>
      </c>
      <c r="C252" s="1" t="s">
        <v>1261</v>
      </c>
      <c r="D252" s="33" t="s">
        <v>1285</v>
      </c>
      <c r="E252" s="33" t="s">
        <v>1286</v>
      </c>
      <c r="F252" s="48"/>
      <c r="G252" s="33" t="s">
        <v>1291</v>
      </c>
      <c r="H252" s="2"/>
      <c r="I252" s="2"/>
      <c r="J252" s="39">
        <f t="shared" ref="J252:J282" si="90">IF(O252 = "", "", O252-1.043)</f>
        <v>-32.448</v>
      </c>
      <c r="K252" s="185">
        <f t="shared" ref="K252:K309" si="91">IF(J252="","",J252-(-32.253))</f>
        <v>-0.19500000000000028</v>
      </c>
      <c r="L252" s="157"/>
      <c r="M252" s="12"/>
      <c r="N252" s="12"/>
      <c r="O252" s="12">
        <v>-31.405000000000001</v>
      </c>
      <c r="P252" s="59">
        <f t="shared" si="86"/>
        <v>-0.19500000000000028</v>
      </c>
      <c r="Q252" s="1"/>
      <c r="R252" s="1">
        <v>2210</v>
      </c>
      <c r="S252" s="1">
        <v>2993</v>
      </c>
      <c r="T252" s="4">
        <f t="shared" si="87"/>
        <v>445</v>
      </c>
      <c r="U252" s="35">
        <f t="shared" si="88"/>
        <v>201.77528089887639</v>
      </c>
      <c r="V252" s="36">
        <f t="shared" si="89"/>
        <v>15.687155769251815</v>
      </c>
      <c r="W252" s="1" t="s">
        <v>1259</v>
      </c>
      <c r="X252" s="1">
        <v>81</v>
      </c>
      <c r="Y252" s="1">
        <v>5</v>
      </c>
      <c r="Z252" s="1">
        <v>2195.1</v>
      </c>
      <c r="AA252" s="1">
        <v>2236.6999999999998</v>
      </c>
      <c r="AB252" s="1">
        <v>41.6</v>
      </c>
      <c r="AC252" s="1">
        <v>28.890999999999998</v>
      </c>
      <c r="AD252" s="1" t="s">
        <v>1262</v>
      </c>
      <c r="AE252" s="1">
        <v>-15.548999999999999</v>
      </c>
      <c r="AF252" s="2" t="s">
        <v>1260</v>
      </c>
      <c r="AI252" s="1">
        <v>1.0829099999999999E-2</v>
      </c>
      <c r="AJ252" t="s">
        <v>592</v>
      </c>
      <c r="AK252" s="1" t="s">
        <v>1258</v>
      </c>
    </row>
    <row r="253" spans="1:48" hidden="1" x14ac:dyDescent="0.2">
      <c r="A253" s="71" t="s">
        <v>1227</v>
      </c>
      <c r="B253" s="31">
        <v>7</v>
      </c>
      <c r="C253" s="1" t="s">
        <v>1231</v>
      </c>
      <c r="D253" s="33" t="s">
        <v>1285</v>
      </c>
      <c r="E253" s="33" t="s">
        <v>1286</v>
      </c>
      <c r="F253" s="48"/>
      <c r="G253" s="33" t="s">
        <v>1290</v>
      </c>
      <c r="H253" s="2"/>
      <c r="I253" s="2"/>
      <c r="J253" s="39">
        <f t="shared" si="90"/>
        <v>-33.234000000000002</v>
      </c>
      <c r="K253" s="185">
        <f t="shared" si="91"/>
        <v>-0.98100000000000165</v>
      </c>
      <c r="L253" s="157"/>
      <c r="M253" s="12"/>
      <c r="N253" s="12"/>
      <c r="O253" s="12">
        <v>-32.191000000000003</v>
      </c>
      <c r="P253" s="59">
        <f t="shared" si="86"/>
        <v>-0.98100000000000165</v>
      </c>
      <c r="Q253" s="1"/>
      <c r="R253" s="1">
        <v>2215.1999999999998</v>
      </c>
      <c r="S253" s="1">
        <v>5096</v>
      </c>
      <c r="T253" s="4">
        <f t="shared" si="87"/>
        <v>445</v>
      </c>
      <c r="U253" s="35">
        <f t="shared" si="88"/>
        <v>343.55056179775278</v>
      </c>
      <c r="V253" s="36">
        <f t="shared" si="89"/>
        <v>26.709570932210916</v>
      </c>
      <c r="W253" s="1" t="s">
        <v>1229</v>
      </c>
      <c r="X253" s="1">
        <v>81</v>
      </c>
      <c r="Y253" s="1">
        <v>5</v>
      </c>
      <c r="Z253" s="1">
        <v>2196.4</v>
      </c>
      <c r="AA253" s="1">
        <v>2245.5</v>
      </c>
      <c r="AB253" s="1">
        <v>49.1</v>
      </c>
      <c r="AC253" s="1">
        <v>53.786000000000001</v>
      </c>
      <c r="AD253" s="1" t="s">
        <v>1232</v>
      </c>
      <c r="AE253" s="1">
        <v>-8.7520000000000007</v>
      </c>
      <c r="AF253" s="2" t="s">
        <v>1230</v>
      </c>
      <c r="AI253" s="1">
        <v>1.08203E-2</v>
      </c>
      <c r="AJ253" t="s">
        <v>592</v>
      </c>
      <c r="AK253" s="1" t="s">
        <v>1228</v>
      </c>
    </row>
    <row r="254" spans="1:48" hidden="1" x14ac:dyDescent="0.2">
      <c r="A254" s="71" t="s">
        <v>1257</v>
      </c>
      <c r="B254" s="31">
        <v>7</v>
      </c>
      <c r="C254" s="1" t="s">
        <v>1266</v>
      </c>
      <c r="D254" s="33" t="s">
        <v>1285</v>
      </c>
      <c r="E254" s="33" t="s">
        <v>1286</v>
      </c>
      <c r="F254" s="48"/>
      <c r="G254" s="33" t="s">
        <v>1292</v>
      </c>
      <c r="H254" s="2"/>
      <c r="I254" s="2"/>
      <c r="J254" s="39">
        <f t="shared" si="90"/>
        <v>-32.317999999999998</v>
      </c>
      <c r="K254" s="185">
        <f t="shared" si="91"/>
        <v>-6.4999999999997726E-2</v>
      </c>
      <c r="L254" s="157"/>
      <c r="M254" s="12"/>
      <c r="N254" s="12"/>
      <c r="O254" s="12">
        <v>-31.274999999999999</v>
      </c>
      <c r="P254" s="59">
        <f t="shared" si="86"/>
        <v>-6.4999999999997726E-2</v>
      </c>
      <c r="Q254" s="1"/>
      <c r="R254" s="1">
        <v>2209.3000000000002</v>
      </c>
      <c r="S254" s="1">
        <v>2993</v>
      </c>
      <c r="T254" s="4">
        <f t="shared" si="87"/>
        <v>445</v>
      </c>
      <c r="U254" s="35">
        <f t="shared" si="88"/>
        <v>201.77528089887639</v>
      </c>
      <c r="V254" s="36">
        <f t="shared" si="89"/>
        <v>15.687155769251815</v>
      </c>
      <c r="W254" s="1" t="s">
        <v>1264</v>
      </c>
      <c r="X254" s="1">
        <v>82</v>
      </c>
      <c r="Y254" s="1">
        <v>5</v>
      </c>
      <c r="Z254" s="1">
        <v>2194.9</v>
      </c>
      <c r="AA254" s="1">
        <v>2236.5</v>
      </c>
      <c r="AB254" s="1">
        <v>41.6</v>
      </c>
      <c r="AC254" s="1">
        <v>28.963000000000001</v>
      </c>
      <c r="AD254" s="1" t="s">
        <v>1267</v>
      </c>
      <c r="AE254" s="1">
        <v>-15.648999999999999</v>
      </c>
      <c r="AF254" s="2" t="s">
        <v>1265</v>
      </c>
      <c r="AI254" s="1">
        <v>1.08305E-2</v>
      </c>
      <c r="AJ254" t="s">
        <v>592</v>
      </c>
      <c r="AK254" s="1" t="s">
        <v>1263</v>
      </c>
    </row>
    <row r="255" spans="1:48" hidden="1" x14ac:dyDescent="0.2">
      <c r="A255" s="71" t="s">
        <v>1227</v>
      </c>
      <c r="B255" s="31">
        <v>7</v>
      </c>
      <c r="C255" s="1" t="s">
        <v>1236</v>
      </c>
      <c r="D255" s="33" t="s">
        <v>1285</v>
      </c>
      <c r="E255" s="33" t="s">
        <v>1286</v>
      </c>
      <c r="F255" s="48"/>
      <c r="G255" s="33" t="s">
        <v>1287</v>
      </c>
      <c r="H255" s="2"/>
      <c r="I255" s="2"/>
      <c r="J255" s="39">
        <f t="shared" si="90"/>
        <v>-32.963999999999999</v>
      </c>
      <c r="K255" s="185">
        <f t="shared" si="91"/>
        <v>-0.71099999999999852</v>
      </c>
      <c r="L255" s="157"/>
      <c r="M255" s="12"/>
      <c r="N255" s="12"/>
      <c r="O255" s="12">
        <v>-31.920999999999999</v>
      </c>
      <c r="P255" s="59">
        <f t="shared" si="86"/>
        <v>-0.71099999999999852</v>
      </c>
      <c r="Q255" s="1"/>
      <c r="R255" s="1">
        <v>2205.8000000000002</v>
      </c>
      <c r="S255" s="1">
        <v>1529</v>
      </c>
      <c r="T255" s="4">
        <f t="shared" si="87"/>
        <v>445</v>
      </c>
      <c r="U255" s="35">
        <f t="shared" si="88"/>
        <v>103.07865168539325</v>
      </c>
      <c r="V255" s="36">
        <f t="shared" si="89"/>
        <v>8.0139195359792943</v>
      </c>
      <c r="W255" s="1" t="s">
        <v>1234</v>
      </c>
      <c r="X255" s="1">
        <v>82</v>
      </c>
      <c r="Y255" s="1">
        <v>5</v>
      </c>
      <c r="Z255" s="1">
        <v>2195.8000000000002</v>
      </c>
      <c r="AA255" s="1">
        <v>2227.3000000000002</v>
      </c>
      <c r="AB255" s="1">
        <v>31.6</v>
      </c>
      <c r="AC255" s="1">
        <v>12.464</v>
      </c>
      <c r="AD255" s="1" t="s">
        <v>1237</v>
      </c>
      <c r="AE255" s="1">
        <v>-12.086</v>
      </c>
      <c r="AF255" s="2" t="s">
        <v>1235</v>
      </c>
      <c r="AI255" s="1">
        <v>1.0823299999999999E-2</v>
      </c>
      <c r="AJ255" t="s">
        <v>592</v>
      </c>
      <c r="AK255" s="1" t="s">
        <v>1233</v>
      </c>
    </row>
    <row r="256" spans="1:48" hidden="1" x14ac:dyDescent="0.2">
      <c r="A256" s="71" t="s">
        <v>1227</v>
      </c>
      <c r="B256" s="31">
        <v>7</v>
      </c>
      <c r="C256" s="1" t="s">
        <v>1241</v>
      </c>
      <c r="D256" s="33" t="s">
        <v>1285</v>
      </c>
      <c r="E256" s="33" t="s">
        <v>1286</v>
      </c>
      <c r="F256" s="48"/>
      <c r="G256" s="33" t="s">
        <v>1287</v>
      </c>
      <c r="H256" s="2"/>
      <c r="I256" s="2"/>
      <c r="J256" s="39">
        <f t="shared" si="90"/>
        <v>-32.679000000000002</v>
      </c>
      <c r="K256" s="185">
        <f t="shared" si="91"/>
        <v>-0.42600000000000193</v>
      </c>
      <c r="L256" s="157"/>
      <c r="M256" s="12"/>
      <c r="N256" s="12"/>
      <c r="O256" s="12">
        <v>-31.635999999999999</v>
      </c>
      <c r="P256" s="59">
        <f t="shared" si="86"/>
        <v>-0.42599999999999838</v>
      </c>
      <c r="Q256" s="1"/>
      <c r="R256" s="1">
        <v>2206.6</v>
      </c>
      <c r="S256" s="1">
        <v>1861</v>
      </c>
      <c r="T256" s="4">
        <f t="shared" si="87"/>
        <v>445</v>
      </c>
      <c r="U256" s="35">
        <f t="shared" si="88"/>
        <v>125.46067415730337</v>
      </c>
      <c r="V256" s="36">
        <f t="shared" si="89"/>
        <v>9.7540250205738843</v>
      </c>
      <c r="W256" s="1" t="s">
        <v>1239</v>
      </c>
      <c r="X256" s="1">
        <v>83</v>
      </c>
      <c r="Y256" s="1">
        <v>5</v>
      </c>
      <c r="Z256" s="1">
        <v>2195.3000000000002</v>
      </c>
      <c r="AA256" s="1">
        <v>2230.9</v>
      </c>
      <c r="AB256" s="1">
        <v>35.5</v>
      </c>
      <c r="AC256" s="1">
        <v>17.001000000000001</v>
      </c>
      <c r="AD256" s="1" t="s">
        <v>1242</v>
      </c>
      <c r="AE256" s="1">
        <v>-11.968</v>
      </c>
      <c r="AF256" s="2" t="s">
        <v>1240</v>
      </c>
      <c r="AI256" s="1">
        <v>1.0826499999999999E-2</v>
      </c>
      <c r="AJ256" t="s">
        <v>592</v>
      </c>
      <c r="AK256" s="1" t="s">
        <v>1238</v>
      </c>
    </row>
    <row r="257" spans="1:48" hidden="1" x14ac:dyDescent="0.2">
      <c r="A257" s="71" t="s">
        <v>1257</v>
      </c>
      <c r="B257" s="31">
        <v>7</v>
      </c>
      <c r="C257" s="1" t="s">
        <v>1271</v>
      </c>
      <c r="D257" s="33" t="s">
        <v>1285</v>
      </c>
      <c r="E257" s="33" t="s">
        <v>1286</v>
      </c>
      <c r="F257" s="48"/>
      <c r="G257" s="33" t="s">
        <v>1293</v>
      </c>
      <c r="H257" s="2"/>
      <c r="I257" s="2"/>
      <c r="J257" s="39">
        <f t="shared" si="90"/>
        <v>-32.152999999999999</v>
      </c>
      <c r="K257" s="185">
        <f t="shared" si="91"/>
        <v>0.10000000000000142</v>
      </c>
      <c r="L257" s="157"/>
      <c r="M257" s="12"/>
      <c r="N257" s="12"/>
      <c r="O257" s="12">
        <v>-31.11</v>
      </c>
      <c r="P257" s="59">
        <f t="shared" si="86"/>
        <v>0.10000000000000142</v>
      </c>
      <c r="Q257" s="1"/>
      <c r="R257" s="1">
        <v>2208.9</v>
      </c>
      <c r="S257" s="1">
        <v>2792</v>
      </c>
      <c r="T257" s="4">
        <f t="shared" si="87"/>
        <v>445</v>
      </c>
      <c r="U257" s="35">
        <f t="shared" si="88"/>
        <v>188.22471910112361</v>
      </c>
      <c r="V257" s="36">
        <f t="shared" si="89"/>
        <v>14.633658171650879</v>
      </c>
      <c r="W257" s="1" t="s">
        <v>1269</v>
      </c>
      <c r="X257" s="1">
        <v>83</v>
      </c>
      <c r="Y257" s="1">
        <v>5</v>
      </c>
      <c r="Z257" s="1">
        <v>2194.9</v>
      </c>
      <c r="AA257" s="1">
        <v>2235.6999999999998</v>
      </c>
      <c r="AB257" s="1">
        <v>40.799999999999997</v>
      </c>
      <c r="AC257" s="1">
        <v>26.225999999999999</v>
      </c>
      <c r="AD257" s="1" t="s">
        <v>1272</v>
      </c>
      <c r="AE257" s="1">
        <v>-16.192</v>
      </c>
      <c r="AF257" s="2" t="s">
        <v>1270</v>
      </c>
      <c r="AI257" s="1">
        <v>1.0832400000000001E-2</v>
      </c>
      <c r="AJ257" t="s">
        <v>592</v>
      </c>
      <c r="AK257" s="1" t="s">
        <v>1268</v>
      </c>
    </row>
    <row r="258" spans="1:48" hidden="1" x14ac:dyDescent="0.2">
      <c r="A258" s="71" t="s">
        <v>1227</v>
      </c>
      <c r="B258" s="31">
        <v>7</v>
      </c>
      <c r="C258" s="1" t="s">
        <v>1246</v>
      </c>
      <c r="D258" s="33" t="s">
        <v>1288</v>
      </c>
      <c r="E258" s="33" t="s">
        <v>1286</v>
      </c>
      <c r="F258" s="48"/>
      <c r="G258" s="33" t="s">
        <v>1289</v>
      </c>
      <c r="H258" s="2"/>
      <c r="I258" s="2"/>
      <c r="J258" s="39">
        <f t="shared" si="90"/>
        <v>-32.697000000000003</v>
      </c>
      <c r="K258" s="185">
        <f t="shared" si="91"/>
        <v>-0.44400000000000261</v>
      </c>
      <c r="L258" s="157"/>
      <c r="M258" s="12"/>
      <c r="N258" s="12"/>
      <c r="O258" s="12">
        <v>-31.654</v>
      </c>
      <c r="P258" s="59">
        <f t="shared" si="86"/>
        <v>-0.44399999999999906</v>
      </c>
      <c r="Q258" s="1"/>
      <c r="R258" s="1">
        <v>2203.3000000000002</v>
      </c>
      <c r="S258" s="1">
        <v>782</v>
      </c>
      <c r="T258" s="4">
        <f t="shared" si="87"/>
        <v>445</v>
      </c>
      <c r="U258" s="35">
        <f t="shared" si="88"/>
        <v>52.719101123595507</v>
      </c>
      <c r="V258" s="36">
        <f>U258*(1/12.0107)*(1/15)*(14.0067/1)</f>
        <v>4.0986821956414703</v>
      </c>
      <c r="W258" s="1" t="s">
        <v>1244</v>
      </c>
      <c r="X258" s="1">
        <v>84</v>
      </c>
      <c r="Y258" s="1">
        <v>5</v>
      </c>
      <c r="Z258" s="1">
        <v>2195.3000000000002</v>
      </c>
      <c r="AA258" s="1">
        <v>2221.5</v>
      </c>
      <c r="AB258" s="1">
        <v>26.1</v>
      </c>
      <c r="AC258" s="1">
        <v>6.1529999999999996</v>
      </c>
      <c r="AD258" s="1" t="s">
        <v>1247</v>
      </c>
      <c r="AE258" s="1">
        <v>-14.473000000000001</v>
      </c>
      <c r="AF258" s="2" t="s">
        <v>1245</v>
      </c>
      <c r="AI258" s="1">
        <v>1.0826300000000001E-2</v>
      </c>
      <c r="AJ258" t="s">
        <v>592</v>
      </c>
      <c r="AK258" s="1" t="s">
        <v>1243</v>
      </c>
    </row>
    <row r="259" spans="1:48" hidden="1" x14ac:dyDescent="0.2">
      <c r="A259" s="71" t="s">
        <v>1257</v>
      </c>
      <c r="B259" s="31">
        <v>7</v>
      </c>
      <c r="C259" s="1" t="s">
        <v>1276</v>
      </c>
      <c r="D259" s="33" t="s">
        <v>1288</v>
      </c>
      <c r="E259" s="33" t="s">
        <v>1286</v>
      </c>
      <c r="F259" s="48"/>
      <c r="G259" s="33" t="s">
        <v>1291</v>
      </c>
      <c r="H259" s="2"/>
      <c r="I259" s="2"/>
      <c r="J259" s="39">
        <f t="shared" si="90"/>
        <v>-31.581</v>
      </c>
      <c r="K259" s="185">
        <f t="shared" si="91"/>
        <v>0.6720000000000006</v>
      </c>
      <c r="L259" s="157"/>
      <c r="M259" s="12"/>
      <c r="N259" s="12"/>
      <c r="O259" s="12">
        <v>-30.538</v>
      </c>
      <c r="P259" s="59">
        <f t="shared" si="86"/>
        <v>0.6720000000000006</v>
      </c>
      <c r="Q259" s="1"/>
      <c r="R259" s="1">
        <v>2204.1</v>
      </c>
      <c r="S259" s="1">
        <v>921</v>
      </c>
      <c r="T259" s="4">
        <f t="shared" si="87"/>
        <v>445</v>
      </c>
      <c r="U259" s="35">
        <f t="shared" si="88"/>
        <v>62.08988764044944</v>
      </c>
      <c r="V259" s="36">
        <f t="shared" ref="V259:V265" si="92">U259*(1/12.0107)*(1/15)*(14.0067/1)</f>
        <v>4.8272203352759524</v>
      </c>
      <c r="W259" s="1" t="s">
        <v>1274</v>
      </c>
      <c r="X259" s="1">
        <v>84</v>
      </c>
      <c r="Y259" s="1">
        <v>5</v>
      </c>
      <c r="Z259" s="1">
        <v>2195.1</v>
      </c>
      <c r="AA259" s="1">
        <v>2223.1</v>
      </c>
      <c r="AB259" s="1">
        <v>28</v>
      </c>
      <c r="AC259" s="1">
        <v>7.6340000000000003</v>
      </c>
      <c r="AD259" s="1" t="s">
        <v>1247</v>
      </c>
      <c r="AE259" s="1">
        <v>-20.689</v>
      </c>
      <c r="AF259" s="2" t="s">
        <v>1275</v>
      </c>
      <c r="AI259" s="1">
        <v>1.0838800000000001E-2</v>
      </c>
      <c r="AJ259" t="s">
        <v>592</v>
      </c>
      <c r="AK259" s="1" t="s">
        <v>1273</v>
      </c>
    </row>
    <row r="260" spans="1:48" hidden="1" x14ac:dyDescent="0.2">
      <c r="A260" s="71" t="s">
        <v>1227</v>
      </c>
      <c r="B260" s="31">
        <v>7</v>
      </c>
      <c r="C260" s="1" t="s">
        <v>1251</v>
      </c>
      <c r="D260" s="33" t="s">
        <v>1288</v>
      </c>
      <c r="E260" s="33" t="s">
        <v>1286</v>
      </c>
      <c r="F260" s="48"/>
      <c r="G260" s="33" t="s">
        <v>1290</v>
      </c>
      <c r="H260" s="2"/>
      <c r="I260" s="2"/>
      <c r="J260" s="39">
        <f t="shared" si="90"/>
        <v>-32.427</v>
      </c>
      <c r="K260" s="185">
        <f t="shared" si="91"/>
        <v>-0.17399999999999949</v>
      </c>
      <c r="L260" s="157"/>
      <c r="M260" s="12"/>
      <c r="N260" s="12"/>
      <c r="O260" s="12">
        <v>-31.384</v>
      </c>
      <c r="P260" s="59">
        <f t="shared" si="86"/>
        <v>-0.17399999999999949</v>
      </c>
      <c r="Q260" s="1"/>
      <c r="R260" s="1">
        <v>2202.9</v>
      </c>
      <c r="S260" s="1">
        <v>628</v>
      </c>
      <c r="T260" s="4">
        <f t="shared" si="87"/>
        <v>445</v>
      </c>
      <c r="U260" s="35">
        <f t="shared" si="88"/>
        <v>42.337078651685388</v>
      </c>
      <c r="V260" s="36">
        <f t="shared" si="92"/>
        <v>3.2915248323054263</v>
      </c>
      <c r="W260" s="1" t="s">
        <v>1249</v>
      </c>
      <c r="X260" s="1">
        <v>85</v>
      </c>
      <c r="Y260" s="1">
        <v>5</v>
      </c>
      <c r="Z260" s="1">
        <v>2195.1</v>
      </c>
      <c r="AA260" s="1">
        <v>2219.4</v>
      </c>
      <c r="AB260" s="1">
        <v>24.2</v>
      </c>
      <c r="AC260" s="1">
        <v>4.8289999999999997</v>
      </c>
      <c r="AD260" s="1" t="s">
        <v>1252</v>
      </c>
      <c r="AE260" s="1">
        <v>-15.407</v>
      </c>
      <c r="AF260" s="2" t="s">
        <v>1250</v>
      </c>
      <c r="AI260" s="1">
        <v>1.08293E-2</v>
      </c>
      <c r="AJ260" t="s">
        <v>592</v>
      </c>
      <c r="AK260" s="1" t="s">
        <v>1248</v>
      </c>
    </row>
    <row r="261" spans="1:48" hidden="1" x14ac:dyDescent="0.2">
      <c r="A261" s="71" t="s">
        <v>1257</v>
      </c>
      <c r="B261" s="31">
        <v>7</v>
      </c>
      <c r="C261" s="1" t="s">
        <v>1280</v>
      </c>
      <c r="D261" s="33" t="s">
        <v>1288</v>
      </c>
      <c r="E261" s="33" t="s">
        <v>1286</v>
      </c>
      <c r="F261" s="48"/>
      <c r="G261" s="33" t="s">
        <v>1292</v>
      </c>
      <c r="H261" s="2"/>
      <c r="I261" s="2"/>
      <c r="J261" s="39">
        <f t="shared" si="90"/>
        <v>-31.687999999999999</v>
      </c>
      <c r="K261" s="185">
        <f t="shared" si="91"/>
        <v>0.56500000000000128</v>
      </c>
      <c r="L261" s="157"/>
      <c r="M261" s="12"/>
      <c r="N261" s="12"/>
      <c r="O261" s="12">
        <v>-30.645</v>
      </c>
      <c r="P261" s="59">
        <f t="shared" si="86"/>
        <v>0.56500000000000128</v>
      </c>
      <c r="Q261" s="1"/>
      <c r="R261" s="1">
        <v>2204.1</v>
      </c>
      <c r="S261" s="1">
        <v>975</v>
      </c>
      <c r="T261" s="4">
        <f t="shared" si="87"/>
        <v>445</v>
      </c>
      <c r="U261" s="35">
        <f t="shared" si="88"/>
        <v>65.730337078651672</v>
      </c>
      <c r="V261" s="36">
        <f t="shared" si="92"/>
        <v>5.1102495406015773</v>
      </c>
      <c r="W261" s="1" t="s">
        <v>1278</v>
      </c>
      <c r="X261" s="1">
        <v>85</v>
      </c>
      <c r="Y261" s="1">
        <v>5</v>
      </c>
      <c r="Z261" s="1">
        <v>2194.9</v>
      </c>
      <c r="AA261" s="1">
        <v>2223.3000000000002</v>
      </c>
      <c r="AB261" s="1">
        <v>28.4</v>
      </c>
      <c r="AC261" s="1">
        <v>8.0220000000000002</v>
      </c>
      <c r="AD261" s="1" t="s">
        <v>1247</v>
      </c>
      <c r="AE261" s="1">
        <v>-20.79</v>
      </c>
      <c r="AF261" s="2" t="s">
        <v>1279</v>
      </c>
      <c r="AI261" s="1">
        <v>1.0837599999999999E-2</v>
      </c>
      <c r="AJ261" t="s">
        <v>592</v>
      </c>
      <c r="AK261" s="1" t="s">
        <v>1277</v>
      </c>
    </row>
    <row r="262" spans="1:48" hidden="1" x14ac:dyDescent="0.2">
      <c r="A262" s="71" t="s">
        <v>1227</v>
      </c>
      <c r="B262" s="31">
        <v>7</v>
      </c>
      <c r="C262" s="1" t="s">
        <v>1256</v>
      </c>
      <c r="D262" s="33" t="s">
        <v>1288</v>
      </c>
      <c r="E262" s="33" t="s">
        <v>1286</v>
      </c>
      <c r="F262" s="48"/>
      <c r="G262" s="33" t="s">
        <v>1287</v>
      </c>
      <c r="H262" s="2"/>
      <c r="I262" s="2"/>
      <c r="J262" s="39">
        <f t="shared" si="90"/>
        <v>-32.283999999999999</v>
      </c>
      <c r="K262" s="185">
        <f t="shared" si="91"/>
        <v>-3.0999999999998806E-2</v>
      </c>
      <c r="L262" s="157"/>
      <c r="M262" s="12"/>
      <c r="N262" s="12"/>
      <c r="O262" s="12">
        <v>-31.241</v>
      </c>
      <c r="P262" s="59">
        <f t="shared" si="86"/>
        <v>-3.0999999999998806E-2</v>
      </c>
      <c r="Q262" s="1"/>
      <c r="R262" s="1">
        <v>2203.3000000000002</v>
      </c>
      <c r="S262" s="1">
        <v>671</v>
      </c>
      <c r="T262" s="4">
        <f t="shared" si="87"/>
        <v>445</v>
      </c>
      <c r="U262" s="35">
        <f t="shared" si="88"/>
        <v>45.235955056179776</v>
      </c>
      <c r="V262" s="36">
        <f t="shared" si="92"/>
        <v>3.5168999402499068</v>
      </c>
      <c r="W262" s="1" t="s">
        <v>1254</v>
      </c>
      <c r="X262" s="1">
        <v>86</v>
      </c>
      <c r="Y262" s="1">
        <v>5</v>
      </c>
      <c r="Z262" s="1">
        <v>2195.3000000000002</v>
      </c>
      <c r="AA262" s="1">
        <v>2220.1999999999998</v>
      </c>
      <c r="AB262" s="1">
        <v>24.9</v>
      </c>
      <c r="AC262" s="1">
        <v>5.1449999999999996</v>
      </c>
      <c r="AD262" s="1" t="s">
        <v>1247</v>
      </c>
      <c r="AE262" s="1">
        <v>-15.805</v>
      </c>
      <c r="AF262" s="2" t="s">
        <v>1255</v>
      </c>
      <c r="AI262" s="1">
        <v>1.0830899999999999E-2</v>
      </c>
      <c r="AJ262" t="s">
        <v>592</v>
      </c>
      <c r="AK262" s="1" t="s">
        <v>1253</v>
      </c>
    </row>
    <row r="263" spans="1:48" hidden="1" x14ac:dyDescent="0.2">
      <c r="A263" s="71" t="s">
        <v>1257</v>
      </c>
      <c r="B263" s="31">
        <v>7</v>
      </c>
      <c r="C263" s="1" t="s">
        <v>1284</v>
      </c>
      <c r="D263" s="33" t="s">
        <v>1288</v>
      </c>
      <c r="E263" s="33" t="s">
        <v>1286</v>
      </c>
      <c r="F263" s="48"/>
      <c r="G263" s="33" t="s">
        <v>1293</v>
      </c>
      <c r="H263" s="2"/>
      <c r="I263" s="2"/>
      <c r="J263" s="39">
        <f t="shared" si="90"/>
        <v>-31.645</v>
      </c>
      <c r="K263" s="185">
        <f t="shared" si="91"/>
        <v>0.60800000000000054</v>
      </c>
      <c r="L263" s="157"/>
      <c r="M263" s="12"/>
      <c r="N263" s="12"/>
      <c r="O263" s="12">
        <v>-30.602</v>
      </c>
      <c r="P263" s="59">
        <f t="shared" si="86"/>
        <v>0.60800000000000054</v>
      </c>
      <c r="Q263" s="1"/>
      <c r="R263" s="1">
        <v>2203.9</v>
      </c>
      <c r="S263" s="1">
        <v>873</v>
      </c>
      <c r="T263" s="4">
        <f t="shared" si="87"/>
        <v>445</v>
      </c>
      <c r="U263" s="35">
        <f t="shared" si="88"/>
        <v>58.853932584269664</v>
      </c>
      <c r="V263" s="36">
        <f t="shared" si="92"/>
        <v>4.5756388194309521</v>
      </c>
      <c r="W263" s="1" t="s">
        <v>1282</v>
      </c>
      <c r="X263" s="1">
        <v>86</v>
      </c>
      <c r="Y263" s="1">
        <v>5</v>
      </c>
      <c r="Z263" s="1">
        <v>2195.1</v>
      </c>
      <c r="AA263" s="1">
        <v>2222.6999999999998</v>
      </c>
      <c r="AB263" s="1">
        <v>27.6</v>
      </c>
      <c r="AC263" s="1">
        <v>7.1669999999999998</v>
      </c>
      <c r="AD263" s="1" t="s">
        <v>1252</v>
      </c>
      <c r="AE263" s="1">
        <v>-21.387</v>
      </c>
      <c r="AF263" s="2" t="s">
        <v>1283</v>
      </c>
      <c r="AI263" s="1">
        <v>1.08381E-2</v>
      </c>
      <c r="AJ263" t="s">
        <v>592</v>
      </c>
      <c r="AK263" s="1" t="s">
        <v>1281</v>
      </c>
    </row>
    <row r="264" spans="1:48" hidden="1" x14ac:dyDescent="0.2">
      <c r="A264" s="71" t="s">
        <v>452</v>
      </c>
      <c r="B264" s="31">
        <v>4</v>
      </c>
      <c r="C264" s="4" t="s">
        <v>483</v>
      </c>
      <c r="D264" s="44" t="s">
        <v>478</v>
      </c>
      <c r="E264" s="32" t="s">
        <v>479</v>
      </c>
      <c r="F264" s="45" t="s">
        <v>479</v>
      </c>
      <c r="G264" s="32" t="s">
        <v>480</v>
      </c>
      <c r="H264" s="32" t="s">
        <v>901</v>
      </c>
      <c r="I264" s="32" t="s">
        <v>893</v>
      </c>
      <c r="J264" s="39">
        <f t="shared" si="90"/>
        <v>-32.375</v>
      </c>
      <c r="K264" s="185">
        <f t="shared" si="91"/>
        <v>-0.12199999999999989</v>
      </c>
      <c r="L264" s="157"/>
      <c r="M264" s="6"/>
      <c r="N264" s="6"/>
      <c r="O264" s="6">
        <v>-31.332000000000001</v>
      </c>
      <c r="P264" s="59">
        <f t="shared" si="86"/>
        <v>-0.12199999999999989</v>
      </c>
      <c r="Q264" s="5"/>
      <c r="R264" s="4">
        <v>2665</v>
      </c>
      <c r="S264" s="4">
        <v>3446</v>
      </c>
      <c r="T264" s="4">
        <f t="shared" si="87"/>
        <v>1047</v>
      </c>
      <c r="U264" s="35">
        <f t="shared" si="88"/>
        <v>98.739255014326645</v>
      </c>
      <c r="V264" s="36">
        <f t="shared" si="92"/>
        <v>7.6765502050070307</v>
      </c>
      <c r="W264" s="6" t="s">
        <v>481</v>
      </c>
      <c r="X264" s="4">
        <v>5</v>
      </c>
      <c r="Y264" s="4">
        <v>9</v>
      </c>
      <c r="Z264" s="4">
        <v>2650.7</v>
      </c>
      <c r="AA264" s="4">
        <v>2697.4</v>
      </c>
      <c r="AB264" s="4">
        <v>46.6</v>
      </c>
      <c r="AC264" s="4"/>
      <c r="AD264" s="4" t="s">
        <v>482</v>
      </c>
      <c r="AE264" s="4">
        <v>-6.4619999999999997</v>
      </c>
      <c r="AF264" s="5" t="s">
        <v>483</v>
      </c>
      <c r="AG264" s="4"/>
      <c r="AH264" s="4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11"/>
      <c r="AV264" s="11"/>
    </row>
    <row r="265" spans="1:48" hidden="1" x14ac:dyDescent="0.2">
      <c r="A265" s="71" t="s">
        <v>484</v>
      </c>
      <c r="B265" s="31">
        <v>4</v>
      </c>
      <c r="C265" s="4" t="s">
        <v>487</v>
      </c>
      <c r="D265" s="44" t="s">
        <v>478</v>
      </c>
      <c r="E265" s="32" t="s">
        <v>479</v>
      </c>
      <c r="F265" s="45" t="s">
        <v>479</v>
      </c>
      <c r="G265" s="32" t="s">
        <v>480</v>
      </c>
      <c r="H265" s="32" t="s">
        <v>901</v>
      </c>
      <c r="I265" s="32" t="s">
        <v>894</v>
      </c>
      <c r="J265" s="39">
        <f t="shared" si="90"/>
        <v>-32.651000000000003</v>
      </c>
      <c r="K265" s="185">
        <f t="shared" si="91"/>
        <v>-0.39800000000000324</v>
      </c>
      <c r="L265" s="157"/>
      <c r="M265" s="6"/>
      <c r="N265" s="6"/>
      <c r="O265" s="6">
        <v>-31.608000000000001</v>
      </c>
      <c r="P265" s="59">
        <f t="shared" si="86"/>
        <v>-0.39799999999999969</v>
      </c>
      <c r="Q265" s="5"/>
      <c r="R265" s="4">
        <v>2665.6</v>
      </c>
      <c r="S265" s="4">
        <v>3682</v>
      </c>
      <c r="T265" s="4">
        <f t="shared" si="87"/>
        <v>1047</v>
      </c>
      <c r="U265" s="35">
        <f t="shared" si="88"/>
        <v>105.50143266475644</v>
      </c>
      <c r="V265" s="36">
        <f t="shared" si="92"/>
        <v>8.202280282889113</v>
      </c>
      <c r="W265" s="6" t="s">
        <v>485</v>
      </c>
      <c r="X265" s="4">
        <v>6</v>
      </c>
      <c r="Y265" s="4">
        <v>9</v>
      </c>
      <c r="Z265" s="4">
        <v>2651.2</v>
      </c>
      <c r="AA265" s="4">
        <v>2699.2</v>
      </c>
      <c r="AB265" s="4">
        <v>48.1</v>
      </c>
      <c r="AC265" s="4"/>
      <c r="AD265" s="4" t="s">
        <v>486</v>
      </c>
      <c r="AE265" s="4">
        <v>-6.8090000000000002</v>
      </c>
      <c r="AF265" s="5" t="s">
        <v>487</v>
      </c>
      <c r="AG265" s="4"/>
      <c r="AH265" s="4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spans="1:48" hidden="1" x14ac:dyDescent="0.2">
      <c r="A266" s="71" t="s">
        <v>1077</v>
      </c>
      <c r="B266" s="31">
        <v>7</v>
      </c>
      <c r="C266" s="1" t="s">
        <v>1081</v>
      </c>
      <c r="D266" s="33" t="s">
        <v>478</v>
      </c>
      <c r="E266" s="32" t="s">
        <v>479</v>
      </c>
      <c r="F266" s="45" t="s">
        <v>479</v>
      </c>
      <c r="G266" s="32" t="s">
        <v>480</v>
      </c>
      <c r="H266" s="2"/>
      <c r="I266" s="2">
        <v>1</v>
      </c>
      <c r="J266" s="39">
        <f t="shared" si="90"/>
        <v>-31.660999999999998</v>
      </c>
      <c r="K266" s="185">
        <f t="shared" si="91"/>
        <v>0.5920000000000023</v>
      </c>
      <c r="L266" s="157"/>
      <c r="M266" s="12"/>
      <c r="N266" s="12"/>
      <c r="O266" s="12">
        <v>-30.617999999999999</v>
      </c>
      <c r="P266" s="59">
        <f t="shared" si="86"/>
        <v>0.5920000000000023</v>
      </c>
      <c r="Q266" s="1"/>
      <c r="R266" s="1">
        <v>2207.6999999999998</v>
      </c>
      <c r="S266" s="1">
        <v>2537</v>
      </c>
      <c r="T266" s="4">
        <f t="shared" si="87"/>
        <v>445</v>
      </c>
      <c r="U266" s="35">
        <f t="shared" si="88"/>
        <v>171.03370786516854</v>
      </c>
      <c r="V266" s="36">
        <f>U266*(1/12.0107)*(1/15)*(14.0067/1)</f>
        <v>13.29713136872431</v>
      </c>
      <c r="W266" s="1" t="s">
        <v>1079</v>
      </c>
      <c r="X266" s="1">
        <v>144</v>
      </c>
      <c r="Y266" s="1">
        <v>5</v>
      </c>
      <c r="Z266" s="1">
        <v>2195.1</v>
      </c>
      <c r="AA266" s="1">
        <v>2247.1999999999998</v>
      </c>
      <c r="AB266" s="1">
        <v>52</v>
      </c>
      <c r="AC266" s="1">
        <v>25.811</v>
      </c>
      <c r="AD266" s="1" t="s">
        <v>555</v>
      </c>
      <c r="AE266" s="1">
        <v>-7.6230000000000002</v>
      </c>
      <c r="AF266" s="2" t="s">
        <v>1080</v>
      </c>
      <c r="AI266" s="1">
        <v>1.0837899999999999E-2</v>
      </c>
      <c r="AJ266" s="1" t="s">
        <v>592</v>
      </c>
      <c r="AK266" s="1" t="s">
        <v>1078</v>
      </c>
    </row>
    <row r="267" spans="1:48" hidden="1" x14ac:dyDescent="0.2">
      <c r="A267" s="71" t="s">
        <v>1077</v>
      </c>
      <c r="B267" s="31">
        <v>7</v>
      </c>
      <c r="C267" s="1" t="s">
        <v>1085</v>
      </c>
      <c r="D267" s="33" t="s">
        <v>478</v>
      </c>
      <c r="E267" s="32" t="s">
        <v>479</v>
      </c>
      <c r="F267" s="45" t="s">
        <v>479</v>
      </c>
      <c r="G267" s="32" t="s">
        <v>480</v>
      </c>
      <c r="H267" s="2"/>
      <c r="I267" s="2">
        <v>2</v>
      </c>
      <c r="J267" s="39">
        <f t="shared" si="90"/>
        <v>-31.782999999999998</v>
      </c>
      <c r="K267" s="185">
        <f t="shared" si="91"/>
        <v>0.47000000000000242</v>
      </c>
      <c r="L267" s="157"/>
      <c r="M267" s="12"/>
      <c r="N267" s="12"/>
      <c r="O267" s="12">
        <v>-30.74</v>
      </c>
      <c r="P267" s="59">
        <f t="shared" si="86"/>
        <v>0.47000000000000242</v>
      </c>
      <c r="Q267" s="1"/>
      <c r="R267" s="1">
        <v>2209.1</v>
      </c>
      <c r="S267" s="1">
        <v>3443</v>
      </c>
      <c r="T267" s="4">
        <f t="shared" si="87"/>
        <v>445</v>
      </c>
      <c r="U267" s="35">
        <f t="shared" si="88"/>
        <v>232.11235955056179</v>
      </c>
      <c r="V267" s="36">
        <f t="shared" ref="V267:V271" si="93">U267*(1/12.0107)*(1/15)*(14.0067/1)</f>
        <v>18.045732480298703</v>
      </c>
      <c r="W267" s="1" t="s">
        <v>1083</v>
      </c>
      <c r="X267" s="1">
        <v>145</v>
      </c>
      <c r="Y267" s="1">
        <v>5</v>
      </c>
      <c r="Z267" s="1">
        <v>2194.3000000000002</v>
      </c>
      <c r="AA267" s="1">
        <v>2238</v>
      </c>
      <c r="AB267" s="1">
        <v>43.7</v>
      </c>
      <c r="AC267" s="1">
        <v>36.5</v>
      </c>
      <c r="AD267" s="1" t="s">
        <v>1086</v>
      </c>
      <c r="AE267" s="1">
        <v>-7.7779999999999996</v>
      </c>
      <c r="AF267" s="2" t="s">
        <v>1084</v>
      </c>
      <c r="AI267" s="1">
        <v>1.0836500000000001E-2</v>
      </c>
      <c r="AJ267" s="1" t="s">
        <v>592</v>
      </c>
      <c r="AK267" s="1" t="s">
        <v>1082</v>
      </c>
    </row>
    <row r="268" spans="1:48" hidden="1" x14ac:dyDescent="0.2">
      <c r="A268" s="71" t="s">
        <v>1077</v>
      </c>
      <c r="B268" s="31">
        <v>7</v>
      </c>
      <c r="C268" s="1" t="s">
        <v>1090</v>
      </c>
      <c r="D268" s="33" t="s">
        <v>478</v>
      </c>
      <c r="E268" s="32" t="s">
        <v>479</v>
      </c>
      <c r="F268" s="45" t="s">
        <v>479</v>
      </c>
      <c r="G268" s="32" t="s">
        <v>480</v>
      </c>
      <c r="H268" s="2"/>
      <c r="I268" s="2">
        <v>3</v>
      </c>
      <c r="J268" s="39">
        <f t="shared" si="90"/>
        <v>-31.959</v>
      </c>
      <c r="K268" s="185">
        <f t="shared" si="91"/>
        <v>0.29400000000000048</v>
      </c>
      <c r="L268" s="157"/>
      <c r="M268" s="12"/>
      <c r="N268" s="12"/>
      <c r="O268" s="12">
        <v>-30.916</v>
      </c>
      <c r="P268" s="59">
        <f t="shared" si="86"/>
        <v>0.29400000000000048</v>
      </c>
      <c r="Q268" s="1"/>
      <c r="R268" s="1">
        <v>2210.8000000000002</v>
      </c>
      <c r="S268" s="1">
        <v>4032</v>
      </c>
      <c r="T268" s="4">
        <f t="shared" si="87"/>
        <v>445</v>
      </c>
      <c r="U268" s="35">
        <f t="shared" si="88"/>
        <v>271.82022471910113</v>
      </c>
      <c r="V268" s="36">
        <f t="shared" si="93"/>
        <v>21.132847330980066</v>
      </c>
      <c r="W268" s="1" t="s">
        <v>1088</v>
      </c>
      <c r="X268" s="1">
        <v>146</v>
      </c>
      <c r="Y268" s="1">
        <v>5</v>
      </c>
      <c r="Z268" s="1">
        <v>2194.3000000000002</v>
      </c>
      <c r="AA268" s="1">
        <v>2240.1</v>
      </c>
      <c r="AB268" s="1">
        <v>45.8</v>
      </c>
      <c r="AC268" s="1">
        <v>45.174999999999997</v>
      </c>
      <c r="AD268" s="1" t="s">
        <v>1086</v>
      </c>
      <c r="AE268" s="1">
        <v>-7.9450000000000003</v>
      </c>
      <c r="AF268" s="2" t="s">
        <v>1089</v>
      </c>
      <c r="AI268" s="1">
        <v>1.08346E-2</v>
      </c>
      <c r="AJ268" s="1" t="s">
        <v>592</v>
      </c>
      <c r="AK268" s="1" t="s">
        <v>1087</v>
      </c>
    </row>
    <row r="269" spans="1:48" hidden="1" x14ac:dyDescent="0.2">
      <c r="A269" s="71" t="s">
        <v>1156</v>
      </c>
      <c r="B269" s="31">
        <v>7</v>
      </c>
      <c r="C269" s="1" t="s">
        <v>1170</v>
      </c>
      <c r="D269" s="33" t="s">
        <v>78</v>
      </c>
      <c r="E269" s="33" t="s">
        <v>30</v>
      </c>
      <c r="F269" s="33" t="s">
        <v>30</v>
      </c>
      <c r="G269" s="2">
        <v>2</v>
      </c>
      <c r="H269" s="33" t="s">
        <v>160</v>
      </c>
      <c r="I269" s="2">
        <v>1</v>
      </c>
      <c r="J269" s="39">
        <f t="shared" si="90"/>
        <v>-33.868000000000002</v>
      </c>
      <c r="K269" s="185">
        <f t="shared" si="91"/>
        <v>-1.615000000000002</v>
      </c>
      <c r="L269" s="157"/>
      <c r="M269" s="12"/>
      <c r="N269" s="12"/>
      <c r="O269" s="38">
        <v>-32.825000000000003</v>
      </c>
      <c r="P269" s="59">
        <f t="shared" si="86"/>
        <v>-1.615000000000002</v>
      </c>
      <c r="Q269" s="1"/>
      <c r="R269" s="1">
        <v>2201</v>
      </c>
      <c r="S269" s="1">
        <v>177</v>
      </c>
      <c r="T269" s="4">
        <f t="shared" si="87"/>
        <v>445</v>
      </c>
      <c r="U269" s="35">
        <f t="shared" si="88"/>
        <v>11.932584269662922</v>
      </c>
      <c r="V269" s="36">
        <f t="shared" si="93"/>
        <v>0.92770683967844036</v>
      </c>
      <c r="W269" s="1" t="s">
        <v>1168</v>
      </c>
      <c r="X269" s="1">
        <v>67</v>
      </c>
      <c r="Y269" s="1">
        <v>5</v>
      </c>
      <c r="Z269" s="1">
        <v>2191.4</v>
      </c>
      <c r="AA269" s="1">
        <v>2209.8000000000002</v>
      </c>
      <c r="AB269" s="1">
        <v>18.399999999999999</v>
      </c>
      <c r="AC269" s="1">
        <v>1.409</v>
      </c>
      <c r="AD269" s="1" t="s">
        <v>1171</v>
      </c>
      <c r="AE269" s="1">
        <v>-10.351000000000001</v>
      </c>
      <c r="AF269" s="2" t="s">
        <v>1169</v>
      </c>
      <c r="AI269" s="1">
        <v>1.08132E-2</v>
      </c>
      <c r="AJ269" t="s">
        <v>592</v>
      </c>
      <c r="AK269" s="1" t="s">
        <v>1167</v>
      </c>
    </row>
    <row r="270" spans="1:48" hidden="1" x14ac:dyDescent="0.2">
      <c r="A270" s="71" t="s">
        <v>1156</v>
      </c>
      <c r="B270" s="31">
        <v>7</v>
      </c>
      <c r="C270" s="1" t="s">
        <v>1175</v>
      </c>
      <c r="D270" s="33" t="s">
        <v>78</v>
      </c>
      <c r="E270" s="33" t="s">
        <v>30</v>
      </c>
      <c r="F270" s="33" t="s">
        <v>30</v>
      </c>
      <c r="G270" s="2">
        <v>2</v>
      </c>
      <c r="H270" s="33" t="s">
        <v>160</v>
      </c>
      <c r="I270" s="2">
        <v>2</v>
      </c>
      <c r="J270" s="39">
        <f t="shared" si="90"/>
        <v>-30.552</v>
      </c>
      <c r="K270" s="185">
        <f t="shared" si="91"/>
        <v>1.7010000000000005</v>
      </c>
      <c r="L270" s="157"/>
      <c r="M270" s="12"/>
      <c r="N270" s="12"/>
      <c r="O270" s="38">
        <v>-29.509</v>
      </c>
      <c r="P270" s="59">
        <f t="shared" si="86"/>
        <v>1.7010000000000005</v>
      </c>
      <c r="Q270" s="1"/>
      <c r="R270" s="1">
        <v>2201</v>
      </c>
      <c r="S270" s="1">
        <v>189</v>
      </c>
      <c r="T270" s="4">
        <f t="shared" si="87"/>
        <v>445</v>
      </c>
      <c r="U270" s="35">
        <f t="shared" si="88"/>
        <v>12.741573033707866</v>
      </c>
      <c r="V270" s="36">
        <f t="shared" si="93"/>
        <v>0.99060221863969056</v>
      </c>
      <c r="W270" s="1" t="s">
        <v>1173</v>
      </c>
      <c r="X270" s="1">
        <v>68</v>
      </c>
      <c r="Y270" s="1">
        <v>5</v>
      </c>
      <c r="Z270" s="1">
        <v>2190.9</v>
      </c>
      <c r="AA270" s="1">
        <v>2210</v>
      </c>
      <c r="AB270" s="1">
        <v>19</v>
      </c>
      <c r="AC270" s="1">
        <v>1.536</v>
      </c>
      <c r="AD270" s="1" t="s">
        <v>1176</v>
      </c>
      <c r="AE270" s="1">
        <v>-14.236000000000001</v>
      </c>
      <c r="AF270" s="2" t="s">
        <v>1174</v>
      </c>
      <c r="AI270" s="1">
        <v>1.08503E-2</v>
      </c>
      <c r="AJ270" t="s">
        <v>592</v>
      </c>
      <c r="AK270" s="1" t="s">
        <v>1172</v>
      </c>
    </row>
    <row r="271" spans="1:48" hidden="1" x14ac:dyDescent="0.2">
      <c r="A271" s="71" t="s">
        <v>1156</v>
      </c>
      <c r="B271" s="31">
        <v>7</v>
      </c>
      <c r="C271" s="1" t="s">
        <v>1180</v>
      </c>
      <c r="D271" s="33" t="s">
        <v>78</v>
      </c>
      <c r="E271" s="33" t="s">
        <v>30</v>
      </c>
      <c r="F271" s="33" t="s">
        <v>30</v>
      </c>
      <c r="G271" s="2">
        <v>2</v>
      </c>
      <c r="H271" s="33" t="s">
        <v>160</v>
      </c>
      <c r="I271" s="2">
        <v>3</v>
      </c>
      <c r="J271" s="39">
        <f t="shared" si="90"/>
        <v>-30.669999999999998</v>
      </c>
      <c r="K271" s="185">
        <f t="shared" si="91"/>
        <v>1.583000000000002</v>
      </c>
      <c r="L271" s="157"/>
      <c r="M271" s="12"/>
      <c r="N271" s="12"/>
      <c r="O271" s="38">
        <v>-29.626999999999999</v>
      </c>
      <c r="P271" s="59">
        <f t="shared" si="86"/>
        <v>1.583000000000002</v>
      </c>
      <c r="Q271" s="1"/>
      <c r="R271" s="1">
        <v>2201.4</v>
      </c>
      <c r="S271" s="1">
        <v>195</v>
      </c>
      <c r="T271" s="4">
        <f t="shared" si="87"/>
        <v>445</v>
      </c>
      <c r="U271" s="35">
        <f t="shared" si="88"/>
        <v>13.146067415730338</v>
      </c>
      <c r="V271" s="36">
        <f t="shared" si="93"/>
        <v>1.0220499081203156</v>
      </c>
      <c r="W271" s="1" t="s">
        <v>1178</v>
      </c>
      <c r="X271" s="1">
        <v>69</v>
      </c>
      <c r="Y271" s="1">
        <v>5</v>
      </c>
      <c r="Z271" s="1">
        <v>2191.6</v>
      </c>
      <c r="AA271" s="1">
        <v>2210.4</v>
      </c>
      <c r="AB271" s="1">
        <v>18.8</v>
      </c>
      <c r="AC271" s="1">
        <v>1.571</v>
      </c>
      <c r="AD271" s="1" t="s">
        <v>1181</v>
      </c>
      <c r="AE271" s="1">
        <v>-14.457000000000001</v>
      </c>
      <c r="AF271" s="2" t="s">
        <v>1179</v>
      </c>
      <c r="AI271" s="1">
        <v>1.0848999999999999E-2</v>
      </c>
      <c r="AJ271" t="s">
        <v>592</v>
      </c>
      <c r="AK271" s="1" t="s">
        <v>1177</v>
      </c>
    </row>
    <row r="272" spans="1:48" hidden="1" x14ac:dyDescent="0.2">
      <c r="A272" s="71" t="s">
        <v>144</v>
      </c>
      <c r="B272" s="31">
        <v>2</v>
      </c>
      <c r="C272" s="4" t="s">
        <v>163</v>
      </c>
      <c r="D272" s="44" t="s">
        <v>78</v>
      </c>
      <c r="E272" s="32" t="s">
        <v>30</v>
      </c>
      <c r="F272" s="45" t="s">
        <v>30</v>
      </c>
      <c r="G272" s="2">
        <v>21</v>
      </c>
      <c r="H272" s="32" t="s">
        <v>1076</v>
      </c>
      <c r="I272" s="32" t="s">
        <v>893</v>
      </c>
      <c r="J272" s="39">
        <f t="shared" si="90"/>
        <v>-22.440999999999999</v>
      </c>
      <c r="K272" s="185">
        <f t="shared" si="91"/>
        <v>9.8120000000000012</v>
      </c>
      <c r="L272" s="157"/>
      <c r="M272" s="6"/>
      <c r="N272" s="6"/>
      <c r="O272" s="39">
        <v>-21.398</v>
      </c>
      <c r="P272" s="59">
        <f t="shared" si="86"/>
        <v>9.8120000000000012</v>
      </c>
      <c r="Q272" s="5"/>
      <c r="R272" s="4">
        <v>2665.8</v>
      </c>
      <c r="S272" s="4">
        <v>47</v>
      </c>
      <c r="T272" s="4">
        <f t="shared" si="87"/>
        <v>904</v>
      </c>
      <c r="U272" s="35">
        <f t="shared" si="88"/>
        <v>1.5597345132743361</v>
      </c>
      <c r="V272" s="36">
        <f>U272*(1/12.0107)*(1/15)*(14.0067/1)</f>
        <v>0.12126261531845019</v>
      </c>
      <c r="W272" s="6" t="s">
        <v>161</v>
      </c>
      <c r="X272" s="4">
        <v>53</v>
      </c>
      <c r="Y272" s="4">
        <v>9</v>
      </c>
      <c r="Z272" s="4">
        <v>2658.5</v>
      </c>
      <c r="AA272" s="4">
        <v>2672.9</v>
      </c>
      <c r="AB272" s="4">
        <v>14.4</v>
      </c>
      <c r="AC272" s="4"/>
      <c r="AD272" s="4" t="s">
        <v>162</v>
      </c>
      <c r="AE272" s="4">
        <v>-7.7220000000000004</v>
      </c>
      <c r="AF272" s="5" t="s">
        <v>163</v>
      </c>
      <c r="AG272" s="4"/>
      <c r="AH272" s="4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spans="1:48" hidden="1" x14ac:dyDescent="0.2">
      <c r="A273" s="71" t="s">
        <v>144</v>
      </c>
      <c r="B273" s="31">
        <v>2</v>
      </c>
      <c r="C273" s="4" t="s">
        <v>166</v>
      </c>
      <c r="D273" s="44" t="s">
        <v>78</v>
      </c>
      <c r="E273" s="32" t="s">
        <v>30</v>
      </c>
      <c r="F273" s="45" t="s">
        <v>30</v>
      </c>
      <c r="G273" s="2">
        <v>21</v>
      </c>
      <c r="H273" s="32" t="s">
        <v>1076</v>
      </c>
      <c r="I273" s="32" t="s">
        <v>894</v>
      </c>
      <c r="J273" s="39">
        <f t="shared" si="90"/>
        <v>-25.622999999999998</v>
      </c>
      <c r="K273" s="185">
        <f t="shared" si="91"/>
        <v>6.6300000000000026</v>
      </c>
      <c r="L273" s="157"/>
      <c r="M273" s="6"/>
      <c r="N273" s="6"/>
      <c r="O273" s="39">
        <v>-24.58</v>
      </c>
      <c r="P273" s="59">
        <f t="shared" si="86"/>
        <v>6.6300000000000026</v>
      </c>
      <c r="Q273" s="5"/>
      <c r="R273" s="4">
        <v>2665.6</v>
      </c>
      <c r="S273" s="4">
        <v>46</v>
      </c>
      <c r="T273" s="4">
        <f t="shared" si="87"/>
        <v>904</v>
      </c>
      <c r="U273" s="35">
        <f t="shared" si="88"/>
        <v>1.5265486725663717</v>
      </c>
      <c r="V273" s="36">
        <f t="shared" ref="V273:V294" si="94">U273*(1/12.0107)*(1/15)*(14.0067/1)</f>
        <v>0.11868255967337678</v>
      </c>
      <c r="W273" s="6" t="s">
        <v>164</v>
      </c>
      <c r="X273" s="4">
        <v>54</v>
      </c>
      <c r="Y273" s="4">
        <v>9</v>
      </c>
      <c r="Z273" s="4">
        <v>2658.1</v>
      </c>
      <c r="AA273" s="4">
        <v>2672.5</v>
      </c>
      <c r="AB273" s="4">
        <v>14.4</v>
      </c>
      <c r="AC273" s="4"/>
      <c r="AD273" s="4" t="s">
        <v>165</v>
      </c>
      <c r="AE273" s="4">
        <v>-9.5190000000000001</v>
      </c>
      <c r="AF273" s="5" t="s">
        <v>166</v>
      </c>
      <c r="AG273" s="4"/>
      <c r="AH273" s="4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spans="1:48" hidden="1" x14ac:dyDescent="0.2">
      <c r="A274" s="71" t="s">
        <v>144</v>
      </c>
      <c r="B274" s="31">
        <v>2</v>
      </c>
      <c r="C274" s="4" t="s">
        <v>169</v>
      </c>
      <c r="D274" s="44" t="s">
        <v>78</v>
      </c>
      <c r="E274" s="32" t="s">
        <v>30</v>
      </c>
      <c r="F274" s="45" t="s">
        <v>30</v>
      </c>
      <c r="G274" s="2">
        <v>21</v>
      </c>
      <c r="H274" s="32" t="s">
        <v>1076</v>
      </c>
      <c r="I274" s="32" t="s">
        <v>892</v>
      </c>
      <c r="J274" s="39">
        <f t="shared" si="90"/>
        <v>-30.282</v>
      </c>
      <c r="K274" s="185">
        <f t="shared" si="91"/>
        <v>1.9710000000000001</v>
      </c>
      <c r="L274" s="157"/>
      <c r="M274" s="6"/>
      <c r="N274" s="6"/>
      <c r="O274" s="39">
        <v>-29.239000000000001</v>
      </c>
      <c r="P274" s="59">
        <f t="shared" si="86"/>
        <v>1.9710000000000001</v>
      </c>
      <c r="Q274" s="5"/>
      <c r="R274" s="4">
        <v>2665.4</v>
      </c>
      <c r="S274" s="4">
        <v>49</v>
      </c>
      <c r="T274" s="4">
        <f t="shared" si="87"/>
        <v>904</v>
      </c>
      <c r="U274" s="35">
        <f t="shared" si="88"/>
        <v>1.6261061946902655</v>
      </c>
      <c r="V274" s="36">
        <f t="shared" si="94"/>
        <v>0.12642272660859702</v>
      </c>
      <c r="W274" s="6" t="s">
        <v>167</v>
      </c>
      <c r="X274" s="4">
        <v>55</v>
      </c>
      <c r="Y274" s="4">
        <v>9</v>
      </c>
      <c r="Z274" s="4">
        <v>2658.1</v>
      </c>
      <c r="AA274" s="4">
        <v>2672.5</v>
      </c>
      <c r="AB274" s="4">
        <v>14.4</v>
      </c>
      <c r="AC274" s="4"/>
      <c r="AD274" s="4" t="s">
        <v>168</v>
      </c>
      <c r="AE274" s="4">
        <v>-2.9089999999999998</v>
      </c>
      <c r="AF274" s="5" t="s">
        <v>169</v>
      </c>
      <c r="AG274" s="4"/>
      <c r="AH274" s="4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spans="1:48" hidden="1" x14ac:dyDescent="0.2">
      <c r="A275" s="71" t="s">
        <v>144</v>
      </c>
      <c r="B275" s="31">
        <v>2</v>
      </c>
      <c r="C275" s="4" t="s">
        <v>172</v>
      </c>
      <c r="D275" s="44" t="s">
        <v>78</v>
      </c>
      <c r="E275" s="32" t="s">
        <v>30</v>
      </c>
      <c r="F275" s="45" t="s">
        <v>30</v>
      </c>
      <c r="G275" s="2">
        <v>21</v>
      </c>
      <c r="H275" s="32" t="s">
        <v>1075</v>
      </c>
      <c r="I275" s="32" t="s">
        <v>893</v>
      </c>
      <c r="J275" s="39">
        <f t="shared" si="90"/>
        <v>-27.49</v>
      </c>
      <c r="K275" s="185">
        <f t="shared" si="91"/>
        <v>4.7630000000000017</v>
      </c>
      <c r="L275" s="157"/>
      <c r="M275" s="6"/>
      <c r="N275" s="6"/>
      <c r="O275" s="39">
        <v>-26.446999999999999</v>
      </c>
      <c r="P275" s="59">
        <f t="shared" si="86"/>
        <v>4.7630000000000017</v>
      </c>
      <c r="Q275" s="5"/>
      <c r="R275" s="4">
        <v>2665.6</v>
      </c>
      <c r="S275" s="4">
        <v>43</v>
      </c>
      <c r="T275" s="4">
        <f t="shared" si="87"/>
        <v>904</v>
      </c>
      <c r="U275" s="35">
        <f t="shared" si="88"/>
        <v>1.4269911504424777</v>
      </c>
      <c r="V275" s="36">
        <f t="shared" si="94"/>
        <v>0.11094239273815656</v>
      </c>
      <c r="W275" s="6" t="s">
        <v>170</v>
      </c>
      <c r="X275" s="4">
        <v>56</v>
      </c>
      <c r="Y275" s="4">
        <v>9</v>
      </c>
      <c r="Z275" s="4">
        <v>2658.1</v>
      </c>
      <c r="AA275" s="4">
        <v>2672.5</v>
      </c>
      <c r="AB275" s="4">
        <v>14.4</v>
      </c>
      <c r="AC275" s="4"/>
      <c r="AD275" s="4" t="s">
        <v>171</v>
      </c>
      <c r="AE275" s="4">
        <v>-9.7899999999999991</v>
      </c>
      <c r="AF275" s="5" t="s">
        <v>172</v>
      </c>
      <c r="AG275" s="4"/>
      <c r="AH275" s="4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spans="1:48" hidden="1" x14ac:dyDescent="0.2">
      <c r="A276" s="71" t="s">
        <v>144</v>
      </c>
      <c r="B276" s="31">
        <v>2</v>
      </c>
      <c r="C276" s="4" t="s">
        <v>175</v>
      </c>
      <c r="D276" s="44" t="s">
        <v>78</v>
      </c>
      <c r="E276" s="32" t="s">
        <v>30</v>
      </c>
      <c r="F276" s="45" t="s">
        <v>30</v>
      </c>
      <c r="G276" s="2">
        <v>21</v>
      </c>
      <c r="H276" s="32" t="s">
        <v>1075</v>
      </c>
      <c r="I276" s="32" t="s">
        <v>894</v>
      </c>
      <c r="J276" s="39">
        <f t="shared" si="90"/>
        <v>-30.811999999999998</v>
      </c>
      <c r="K276" s="185">
        <f t="shared" si="91"/>
        <v>1.4410000000000025</v>
      </c>
      <c r="L276" s="157"/>
      <c r="M276" s="6"/>
      <c r="N276" s="6"/>
      <c r="O276" s="39">
        <v>-29.768999999999998</v>
      </c>
      <c r="P276" s="59">
        <f t="shared" si="86"/>
        <v>1.4410000000000025</v>
      </c>
      <c r="Q276" s="5"/>
      <c r="R276" s="4">
        <v>2686.3</v>
      </c>
      <c r="S276" s="4">
        <v>62</v>
      </c>
      <c r="T276" s="4">
        <f t="shared" si="87"/>
        <v>904</v>
      </c>
      <c r="U276" s="35">
        <f t="shared" si="88"/>
        <v>2.0575221238938051</v>
      </c>
      <c r="V276" s="36">
        <f t="shared" si="94"/>
        <v>0.15996344999455131</v>
      </c>
      <c r="W276" s="6" t="s">
        <v>173</v>
      </c>
      <c r="X276" s="4">
        <v>57</v>
      </c>
      <c r="Y276" s="4">
        <v>9</v>
      </c>
      <c r="Z276" s="4">
        <v>2649.5</v>
      </c>
      <c r="AA276" s="4">
        <v>2719.1</v>
      </c>
      <c r="AB276" s="4">
        <v>69.599999999999994</v>
      </c>
      <c r="AC276" s="4"/>
      <c r="AD276" s="4" t="s">
        <v>174</v>
      </c>
      <c r="AE276" s="4">
        <v>9.8230000000000004</v>
      </c>
      <c r="AF276" s="5" t="s">
        <v>175</v>
      </c>
      <c r="AG276" s="4"/>
      <c r="AH276" s="4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spans="1:48" hidden="1" x14ac:dyDescent="0.2">
      <c r="A277" s="71" t="s">
        <v>144</v>
      </c>
      <c r="B277" s="31">
        <v>2</v>
      </c>
      <c r="C277" s="4" t="s">
        <v>178</v>
      </c>
      <c r="D277" s="44" t="s">
        <v>78</v>
      </c>
      <c r="E277" s="32" t="s">
        <v>30</v>
      </c>
      <c r="F277" s="45" t="s">
        <v>30</v>
      </c>
      <c r="G277" s="2">
        <v>21</v>
      </c>
      <c r="H277" s="32" t="s">
        <v>1075</v>
      </c>
      <c r="I277" s="32" t="s">
        <v>892</v>
      </c>
      <c r="J277" s="39">
        <f t="shared" si="90"/>
        <v>-26.954999999999998</v>
      </c>
      <c r="K277" s="185">
        <f t="shared" si="91"/>
        <v>5.2980000000000018</v>
      </c>
      <c r="L277" s="157"/>
      <c r="M277" s="6"/>
      <c r="N277" s="6"/>
      <c r="O277" s="39">
        <v>-25.911999999999999</v>
      </c>
      <c r="P277" s="59">
        <f t="shared" si="86"/>
        <v>5.2980000000000018</v>
      </c>
      <c r="Q277" s="5"/>
      <c r="R277" s="4">
        <v>2684.2</v>
      </c>
      <c r="S277" s="4">
        <v>39</v>
      </c>
      <c r="T277" s="4">
        <f t="shared" si="87"/>
        <v>904</v>
      </c>
      <c r="U277" s="35">
        <f t="shared" si="88"/>
        <v>1.2942477876106193</v>
      </c>
      <c r="V277" s="36">
        <f t="shared" si="94"/>
        <v>0.10062217015786291</v>
      </c>
      <c r="W277" s="6" t="s">
        <v>176</v>
      </c>
      <c r="X277" s="4">
        <v>58</v>
      </c>
      <c r="Y277" s="4">
        <v>9</v>
      </c>
      <c r="Z277" s="4">
        <v>2660.6</v>
      </c>
      <c r="AA277" s="4">
        <v>2689.2</v>
      </c>
      <c r="AB277" s="4">
        <v>28.6</v>
      </c>
      <c r="AC277" s="4"/>
      <c r="AD277" s="4" t="s">
        <v>177</v>
      </c>
      <c r="AE277" s="4">
        <v>-2.8330000000000002</v>
      </c>
      <c r="AF277" s="5" t="s">
        <v>178</v>
      </c>
      <c r="AG277" s="4"/>
      <c r="AH277" s="4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spans="1:48" hidden="1" x14ac:dyDescent="0.2">
      <c r="A278" s="71" t="s">
        <v>144</v>
      </c>
      <c r="B278" s="31">
        <v>2</v>
      </c>
      <c r="C278" s="4" t="s">
        <v>199</v>
      </c>
      <c r="D278" s="44" t="s">
        <v>78</v>
      </c>
      <c r="E278" s="32" t="s">
        <v>30</v>
      </c>
      <c r="F278" s="45" t="s">
        <v>30</v>
      </c>
      <c r="G278" s="2">
        <v>22</v>
      </c>
      <c r="H278" s="32" t="s">
        <v>886</v>
      </c>
      <c r="I278" s="32" t="s">
        <v>893</v>
      </c>
      <c r="J278" s="39">
        <f t="shared" si="90"/>
        <v>-24.506999999999998</v>
      </c>
      <c r="K278" s="185">
        <f t="shared" si="91"/>
        <v>7.7460000000000022</v>
      </c>
      <c r="L278" s="157"/>
      <c r="M278" s="6"/>
      <c r="N278" s="6"/>
      <c r="O278" s="39">
        <v>-23.463999999999999</v>
      </c>
      <c r="P278" s="59">
        <f t="shared" si="86"/>
        <v>7.7460000000000022</v>
      </c>
      <c r="Q278" s="5"/>
      <c r="R278" s="4">
        <v>2667</v>
      </c>
      <c r="S278" s="4">
        <v>33</v>
      </c>
      <c r="T278" s="4">
        <f t="shared" ref="T278:T309" si="95">IF(B278=1,$AQ$2,IF(B278=2,$AQ$3,IF(B278=3,$AQ$4,IF(B278=4,$AQ$5,IF(B278=5,$AQ$6,IF(B278=6,$AQ$7,IF(B278=7,$AQ$8)))))))</f>
        <v>904</v>
      </c>
      <c r="U278" s="35">
        <f t="shared" si="88"/>
        <v>1.095132743362832</v>
      </c>
      <c r="V278" s="36">
        <f t="shared" si="94"/>
        <v>8.5141836287422487E-2</v>
      </c>
      <c r="W278" s="6" t="s">
        <v>197</v>
      </c>
      <c r="X278" s="4">
        <v>66</v>
      </c>
      <c r="Y278" s="4">
        <v>9</v>
      </c>
      <c r="Z278" s="4">
        <v>2660.2</v>
      </c>
      <c r="AA278" s="4">
        <v>2673.9</v>
      </c>
      <c r="AB278" s="4">
        <v>13.8</v>
      </c>
      <c r="AC278" s="4"/>
      <c r="AD278" s="4" t="s">
        <v>198</v>
      </c>
      <c r="AE278" s="4">
        <v>-5.13</v>
      </c>
      <c r="AF278" s="5" t="s">
        <v>199</v>
      </c>
      <c r="AG278" s="4"/>
      <c r="AH278" s="4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spans="1:48" hidden="1" x14ac:dyDescent="0.2">
      <c r="A279" s="71" t="s">
        <v>200</v>
      </c>
      <c r="B279" s="31">
        <v>2</v>
      </c>
      <c r="C279" s="4" t="s">
        <v>203</v>
      </c>
      <c r="D279" s="44" t="s">
        <v>78</v>
      </c>
      <c r="E279" s="32" t="s">
        <v>30</v>
      </c>
      <c r="F279" s="45" t="s">
        <v>30</v>
      </c>
      <c r="G279" s="2">
        <v>22</v>
      </c>
      <c r="H279" s="32" t="s">
        <v>886</v>
      </c>
      <c r="I279" s="32" t="s">
        <v>894</v>
      </c>
      <c r="J279" s="39">
        <f t="shared" si="90"/>
        <v>-26.282999999999998</v>
      </c>
      <c r="K279" s="185">
        <f t="shared" si="91"/>
        <v>5.9700000000000024</v>
      </c>
      <c r="L279" s="157"/>
      <c r="M279" s="6"/>
      <c r="N279" s="6"/>
      <c r="O279" s="39">
        <v>-25.24</v>
      </c>
      <c r="P279" s="59">
        <f t="shared" si="86"/>
        <v>5.9700000000000024</v>
      </c>
      <c r="Q279" s="5"/>
      <c r="R279" s="4">
        <v>2667</v>
      </c>
      <c r="S279" s="4">
        <v>35</v>
      </c>
      <c r="T279" s="4">
        <f t="shared" si="95"/>
        <v>904</v>
      </c>
      <c r="U279" s="35">
        <f t="shared" si="88"/>
        <v>1.1615044247787609</v>
      </c>
      <c r="V279" s="36">
        <f t="shared" si="94"/>
        <v>9.0301947577569278E-2</v>
      </c>
      <c r="W279" s="6" t="s">
        <v>201</v>
      </c>
      <c r="X279" s="4">
        <v>67</v>
      </c>
      <c r="Y279" s="4">
        <v>9</v>
      </c>
      <c r="Z279" s="4">
        <v>2659.7</v>
      </c>
      <c r="AA279" s="4">
        <v>2673.5</v>
      </c>
      <c r="AB279" s="4">
        <v>13.8</v>
      </c>
      <c r="AC279" s="4"/>
      <c r="AD279" s="4" t="s">
        <v>202</v>
      </c>
      <c r="AE279" s="4">
        <v>-15.590999999999999</v>
      </c>
      <c r="AF279" s="5" t="s">
        <v>203</v>
      </c>
      <c r="AG279" s="4"/>
      <c r="AH279" s="4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spans="1:48" hidden="1" x14ac:dyDescent="0.2">
      <c r="A280" s="71" t="s">
        <v>200</v>
      </c>
      <c r="B280" s="31">
        <v>2</v>
      </c>
      <c r="C280" s="4" t="s">
        <v>206</v>
      </c>
      <c r="D280" s="44" t="s">
        <v>78</v>
      </c>
      <c r="E280" s="32" t="s">
        <v>30</v>
      </c>
      <c r="F280" s="45" t="s">
        <v>30</v>
      </c>
      <c r="G280" s="2">
        <v>22</v>
      </c>
      <c r="H280" s="32" t="s">
        <v>886</v>
      </c>
      <c r="I280" s="32" t="s">
        <v>892</v>
      </c>
      <c r="J280" s="39">
        <f t="shared" si="90"/>
        <v>-25.18</v>
      </c>
      <c r="K280" s="185">
        <f t="shared" si="91"/>
        <v>7.0730000000000004</v>
      </c>
      <c r="L280" s="157"/>
      <c r="M280" s="6"/>
      <c r="N280" s="6"/>
      <c r="O280" s="39">
        <v>-24.137</v>
      </c>
      <c r="P280" s="59">
        <f t="shared" si="86"/>
        <v>7.0730000000000004</v>
      </c>
      <c r="Q280" s="5"/>
      <c r="R280" s="4">
        <v>2666.6</v>
      </c>
      <c r="S280" s="4">
        <v>35</v>
      </c>
      <c r="T280" s="4">
        <f t="shared" si="95"/>
        <v>904</v>
      </c>
      <c r="U280" s="35">
        <f t="shared" si="88"/>
        <v>1.1615044247787609</v>
      </c>
      <c r="V280" s="36">
        <f t="shared" si="94"/>
        <v>9.0301947577569278E-2</v>
      </c>
      <c r="W280" s="6" t="s">
        <v>204</v>
      </c>
      <c r="X280" s="4">
        <v>68</v>
      </c>
      <c r="Y280" s="4">
        <v>9</v>
      </c>
      <c r="Z280" s="4">
        <v>2659.5</v>
      </c>
      <c r="AA280" s="4">
        <v>2673.1</v>
      </c>
      <c r="AB280" s="4">
        <v>13.6</v>
      </c>
      <c r="AC280" s="4"/>
      <c r="AD280" s="4" t="s">
        <v>205</v>
      </c>
      <c r="AE280" s="4">
        <v>-7.984</v>
      </c>
      <c r="AF280" s="5" t="s">
        <v>206</v>
      </c>
      <c r="AG280" s="4"/>
      <c r="AH280" s="4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spans="1:48" hidden="1" x14ac:dyDescent="0.2">
      <c r="A281" s="71" t="s">
        <v>144</v>
      </c>
      <c r="B281" s="31">
        <v>2</v>
      </c>
      <c r="C281" s="4" t="s">
        <v>153</v>
      </c>
      <c r="D281" s="44" t="s">
        <v>78</v>
      </c>
      <c r="E281" s="32" t="s">
        <v>30</v>
      </c>
      <c r="F281" s="45" t="s">
        <v>30</v>
      </c>
      <c r="G281" s="2">
        <v>22</v>
      </c>
      <c r="H281" s="32" t="s">
        <v>160</v>
      </c>
      <c r="I281" s="32" t="s">
        <v>893</v>
      </c>
      <c r="J281" s="39">
        <f t="shared" si="90"/>
        <v>-24.689999999999998</v>
      </c>
      <c r="K281" s="185">
        <f t="shared" si="91"/>
        <v>7.5630000000000024</v>
      </c>
      <c r="L281" s="157"/>
      <c r="M281" s="6"/>
      <c r="N281" s="6"/>
      <c r="O281" s="39">
        <v>-23.646999999999998</v>
      </c>
      <c r="P281" s="59">
        <f t="shared" si="86"/>
        <v>7.5630000000000024</v>
      </c>
      <c r="Q281" s="5"/>
      <c r="R281" s="4">
        <v>2665.2</v>
      </c>
      <c r="S281" s="4">
        <v>45</v>
      </c>
      <c r="T281" s="4">
        <f t="shared" si="95"/>
        <v>904</v>
      </c>
      <c r="U281" s="35">
        <f t="shared" si="88"/>
        <v>1.4933628318584071</v>
      </c>
      <c r="V281" s="36">
        <f t="shared" si="94"/>
        <v>0.11610250402830337</v>
      </c>
      <c r="W281" s="6" t="s">
        <v>151</v>
      </c>
      <c r="X281" s="4">
        <v>50</v>
      </c>
      <c r="Y281" s="4">
        <v>9</v>
      </c>
      <c r="Z281" s="4">
        <v>2658.7</v>
      </c>
      <c r="AA281" s="4">
        <v>2672.9</v>
      </c>
      <c r="AB281" s="4">
        <v>14.2</v>
      </c>
      <c r="AC281" s="4"/>
      <c r="AD281" s="4" t="s">
        <v>152</v>
      </c>
      <c r="AE281" s="4">
        <v>-11.488</v>
      </c>
      <c r="AF281" s="5" t="s">
        <v>153</v>
      </c>
      <c r="AG281" s="4"/>
      <c r="AH281" s="4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spans="1:48" hidden="1" x14ac:dyDescent="0.2">
      <c r="A282" s="71" t="s">
        <v>144</v>
      </c>
      <c r="B282" s="31">
        <v>2</v>
      </c>
      <c r="C282" s="4" t="s">
        <v>156</v>
      </c>
      <c r="D282" s="44" t="s">
        <v>78</v>
      </c>
      <c r="E282" s="32" t="s">
        <v>30</v>
      </c>
      <c r="F282" s="45" t="s">
        <v>30</v>
      </c>
      <c r="G282" s="2">
        <v>22</v>
      </c>
      <c r="H282" s="32" t="s">
        <v>160</v>
      </c>
      <c r="I282" s="32" t="s">
        <v>894</v>
      </c>
      <c r="J282" s="39">
        <f t="shared" si="90"/>
        <v>-30.602999999999998</v>
      </c>
      <c r="K282" s="185">
        <f t="shared" si="91"/>
        <v>1.6500000000000021</v>
      </c>
      <c r="L282" s="157"/>
      <c r="M282" s="6"/>
      <c r="N282" s="6"/>
      <c r="O282" s="39">
        <v>-29.56</v>
      </c>
      <c r="P282" s="59">
        <f t="shared" si="86"/>
        <v>1.6500000000000021</v>
      </c>
      <c r="Q282" s="5"/>
      <c r="R282" s="4">
        <v>2670.8</v>
      </c>
      <c r="S282" s="4">
        <v>34</v>
      </c>
      <c r="T282" s="4">
        <f t="shared" si="95"/>
        <v>904</v>
      </c>
      <c r="U282" s="35">
        <f t="shared" si="88"/>
        <v>1.1283185840707965</v>
      </c>
      <c r="V282" s="36">
        <f t="shared" si="94"/>
        <v>8.7721891932495896E-2</v>
      </c>
      <c r="W282" s="6" t="s">
        <v>154</v>
      </c>
      <c r="X282" s="4">
        <v>51</v>
      </c>
      <c r="Y282" s="4">
        <v>9</v>
      </c>
      <c r="Z282" s="4">
        <v>2661.8</v>
      </c>
      <c r="AA282" s="4">
        <v>2678.8</v>
      </c>
      <c r="AB282" s="4">
        <v>16.899999999999999</v>
      </c>
      <c r="AC282" s="4"/>
      <c r="AD282" s="4" t="s">
        <v>155</v>
      </c>
      <c r="AE282" s="4">
        <v>-1.6559999999999999</v>
      </c>
      <c r="AF282" s="5" t="s">
        <v>156</v>
      </c>
      <c r="AG282" s="4"/>
      <c r="AH282" s="4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spans="1:48" hidden="1" x14ac:dyDescent="0.2">
      <c r="A283" s="71" t="s">
        <v>144</v>
      </c>
      <c r="B283" s="31">
        <v>2</v>
      </c>
      <c r="C283" s="4" t="s">
        <v>159</v>
      </c>
      <c r="D283" s="44" t="s">
        <v>78</v>
      </c>
      <c r="E283" s="32" t="s">
        <v>30</v>
      </c>
      <c r="F283" s="45" t="s">
        <v>30</v>
      </c>
      <c r="G283" s="2">
        <v>22</v>
      </c>
      <c r="H283" s="32" t="s">
        <v>160</v>
      </c>
      <c r="I283" s="32" t="s">
        <v>892</v>
      </c>
      <c r="J283" s="39">
        <f t="shared" ref="J283:J314" si="96">IF(O283 = "", "", O283-1.043)</f>
        <v>-26.753999999999998</v>
      </c>
      <c r="K283" s="185">
        <f t="shared" si="91"/>
        <v>5.4990000000000023</v>
      </c>
      <c r="L283" s="157"/>
      <c r="M283" s="6"/>
      <c r="N283" s="6"/>
      <c r="O283" s="39">
        <v>-25.710999999999999</v>
      </c>
      <c r="P283" s="59">
        <f t="shared" si="86"/>
        <v>5.4990000000000023</v>
      </c>
      <c r="Q283" s="5"/>
      <c r="R283" s="4">
        <v>2665.8</v>
      </c>
      <c r="S283" s="4">
        <v>43</v>
      </c>
      <c r="T283" s="4">
        <f t="shared" si="95"/>
        <v>904</v>
      </c>
      <c r="U283" s="35">
        <f t="shared" si="88"/>
        <v>1.4269911504424777</v>
      </c>
      <c r="V283" s="36">
        <f t="shared" si="94"/>
        <v>0.11094239273815656</v>
      </c>
      <c r="W283" s="6" t="s">
        <v>157</v>
      </c>
      <c r="X283" s="4">
        <v>52</v>
      </c>
      <c r="Y283" s="4">
        <v>9</v>
      </c>
      <c r="Z283" s="4">
        <v>2658.3</v>
      </c>
      <c r="AA283" s="4">
        <v>2672.5</v>
      </c>
      <c r="AB283" s="4">
        <v>14.2</v>
      </c>
      <c r="AC283" s="4"/>
      <c r="AD283" s="4" t="s">
        <v>158</v>
      </c>
      <c r="AE283" s="4">
        <v>-2.238</v>
      </c>
      <c r="AF283" s="5" t="s">
        <v>159</v>
      </c>
      <c r="AG283" s="4"/>
      <c r="AH283" s="4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</row>
    <row r="284" spans="1:48" hidden="1" x14ac:dyDescent="0.2">
      <c r="A284" s="71" t="s">
        <v>144</v>
      </c>
      <c r="B284" s="31">
        <v>2</v>
      </c>
      <c r="C284" s="4" t="s">
        <v>190</v>
      </c>
      <c r="D284" s="44" t="s">
        <v>78</v>
      </c>
      <c r="E284" s="32" t="s">
        <v>30</v>
      </c>
      <c r="F284" s="45" t="s">
        <v>30</v>
      </c>
      <c r="G284" s="2">
        <v>23</v>
      </c>
      <c r="H284" s="32" t="s">
        <v>886</v>
      </c>
      <c r="I284" s="32" t="s">
        <v>893</v>
      </c>
      <c r="J284" s="39">
        <f t="shared" si="96"/>
        <v>-28.263999999999999</v>
      </c>
      <c r="K284" s="185">
        <f t="shared" si="91"/>
        <v>3.9890000000000008</v>
      </c>
      <c r="L284" s="157"/>
      <c r="M284" s="6"/>
      <c r="N284" s="6"/>
      <c r="O284" s="39">
        <v>-27.221</v>
      </c>
      <c r="P284" s="59">
        <f t="shared" si="86"/>
        <v>3.9890000000000008</v>
      </c>
      <c r="Q284" s="5"/>
      <c r="R284" s="4">
        <v>2667.3</v>
      </c>
      <c r="S284" s="4">
        <v>32</v>
      </c>
      <c r="T284" s="4">
        <f t="shared" si="95"/>
        <v>904</v>
      </c>
      <c r="U284" s="35">
        <f t="shared" si="88"/>
        <v>1.0619469026548671</v>
      </c>
      <c r="V284" s="36">
        <f t="shared" si="94"/>
        <v>8.256178064234905E-2</v>
      </c>
      <c r="W284" s="6" t="s">
        <v>188</v>
      </c>
      <c r="X284" s="4">
        <v>62</v>
      </c>
      <c r="Y284" s="4">
        <v>9</v>
      </c>
      <c r="Z284" s="4">
        <v>2659.7</v>
      </c>
      <c r="AA284" s="4">
        <v>2673.3</v>
      </c>
      <c r="AB284" s="4">
        <v>13.6</v>
      </c>
      <c r="AC284" s="4"/>
      <c r="AD284" s="4" t="s">
        <v>189</v>
      </c>
      <c r="AE284" s="4">
        <v>-2.09</v>
      </c>
      <c r="AF284" s="5" t="s">
        <v>190</v>
      </c>
      <c r="AG284" s="4"/>
      <c r="AH284" s="4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</row>
    <row r="285" spans="1:48" hidden="1" x14ac:dyDescent="0.2">
      <c r="A285" s="71" t="s">
        <v>144</v>
      </c>
      <c r="B285" s="31">
        <v>2</v>
      </c>
      <c r="C285" s="4" t="s">
        <v>193</v>
      </c>
      <c r="D285" s="44" t="s">
        <v>78</v>
      </c>
      <c r="E285" s="32" t="s">
        <v>30</v>
      </c>
      <c r="F285" s="45" t="s">
        <v>30</v>
      </c>
      <c r="G285" s="2">
        <v>23</v>
      </c>
      <c r="H285" s="32" t="s">
        <v>886</v>
      </c>
      <c r="I285" s="32" t="s">
        <v>894</v>
      </c>
      <c r="J285" s="39">
        <f t="shared" si="96"/>
        <v>-24.317999999999998</v>
      </c>
      <c r="K285" s="185">
        <f t="shared" si="91"/>
        <v>7.9350000000000023</v>
      </c>
      <c r="L285" s="157"/>
      <c r="M285" s="6"/>
      <c r="N285" s="6"/>
      <c r="O285" s="39">
        <v>-23.274999999999999</v>
      </c>
      <c r="P285" s="59">
        <f t="shared" si="86"/>
        <v>7.9350000000000023</v>
      </c>
      <c r="Q285" s="5"/>
      <c r="R285" s="4">
        <v>2667</v>
      </c>
      <c r="S285" s="4">
        <v>35</v>
      </c>
      <c r="T285" s="4">
        <f t="shared" si="95"/>
        <v>904</v>
      </c>
      <c r="U285" s="35">
        <f t="shared" si="88"/>
        <v>1.1615044247787609</v>
      </c>
      <c r="V285" s="36">
        <f t="shared" si="94"/>
        <v>9.0301947577569278E-2</v>
      </c>
      <c r="W285" s="6" t="s">
        <v>191</v>
      </c>
      <c r="X285" s="4">
        <v>63</v>
      </c>
      <c r="Y285" s="4">
        <v>9</v>
      </c>
      <c r="Z285" s="4">
        <v>2659.3</v>
      </c>
      <c r="AA285" s="4">
        <v>2673.1</v>
      </c>
      <c r="AB285" s="4">
        <v>13.8</v>
      </c>
      <c r="AC285" s="4"/>
      <c r="AD285" s="4" t="s">
        <v>192</v>
      </c>
      <c r="AE285" s="4">
        <v>-7.718</v>
      </c>
      <c r="AF285" s="5" t="s">
        <v>193</v>
      </c>
      <c r="AG285" s="4"/>
      <c r="AH285" s="4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</row>
    <row r="286" spans="1:48" hidden="1" x14ac:dyDescent="0.2">
      <c r="A286" s="71" t="s">
        <v>144</v>
      </c>
      <c r="B286" s="31">
        <v>2</v>
      </c>
      <c r="C286" s="4" t="s">
        <v>196</v>
      </c>
      <c r="D286" s="44" t="s">
        <v>78</v>
      </c>
      <c r="E286" s="32" t="s">
        <v>30</v>
      </c>
      <c r="F286" s="45" t="s">
        <v>30</v>
      </c>
      <c r="G286" s="2">
        <v>23</v>
      </c>
      <c r="H286" s="32" t="s">
        <v>886</v>
      </c>
      <c r="I286" s="32" t="s">
        <v>892</v>
      </c>
      <c r="J286" s="39">
        <f t="shared" si="96"/>
        <v>-28.268999999999998</v>
      </c>
      <c r="K286" s="185">
        <f t="shared" si="91"/>
        <v>3.9840000000000018</v>
      </c>
      <c r="L286" s="157"/>
      <c r="M286" s="6"/>
      <c r="N286" s="6"/>
      <c r="O286" s="39">
        <v>-27.225999999999999</v>
      </c>
      <c r="P286" s="59">
        <f t="shared" si="86"/>
        <v>3.9840000000000018</v>
      </c>
      <c r="Q286" s="5"/>
      <c r="R286" s="4">
        <v>2667.5</v>
      </c>
      <c r="S286" s="4">
        <v>36</v>
      </c>
      <c r="T286" s="4">
        <f t="shared" si="95"/>
        <v>904</v>
      </c>
      <c r="U286" s="35">
        <f t="shared" si="88"/>
        <v>1.1946902654867257</v>
      </c>
      <c r="V286" s="36">
        <f t="shared" si="94"/>
        <v>9.2882003222642714E-2</v>
      </c>
      <c r="W286" s="6" t="s">
        <v>194</v>
      </c>
      <c r="X286" s="4">
        <v>64</v>
      </c>
      <c r="Y286" s="4">
        <v>9</v>
      </c>
      <c r="Z286" s="4">
        <v>2659.7</v>
      </c>
      <c r="AA286" s="4">
        <v>2673.5</v>
      </c>
      <c r="AB286" s="4">
        <v>13.8</v>
      </c>
      <c r="AC286" s="4"/>
      <c r="AD286" s="4" t="s">
        <v>195</v>
      </c>
      <c r="AE286" s="4">
        <v>-4.2539999999999996</v>
      </c>
      <c r="AF286" s="5" t="s">
        <v>196</v>
      </c>
      <c r="AG286" s="4"/>
      <c r="AH286" s="4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</row>
    <row r="287" spans="1:48" hidden="1" x14ac:dyDescent="0.2">
      <c r="A287" s="71" t="s">
        <v>106</v>
      </c>
      <c r="B287" s="31">
        <v>2</v>
      </c>
      <c r="C287" s="4" t="s">
        <v>143</v>
      </c>
      <c r="D287" s="44" t="s">
        <v>78</v>
      </c>
      <c r="E287" s="32" t="s">
        <v>30</v>
      </c>
      <c r="F287" s="45" t="s">
        <v>30</v>
      </c>
      <c r="G287" s="2">
        <v>23</v>
      </c>
      <c r="H287" s="32" t="s">
        <v>160</v>
      </c>
      <c r="I287" s="32" t="s">
        <v>893</v>
      </c>
      <c r="J287" s="39">
        <f t="shared" si="96"/>
        <v>-28.74</v>
      </c>
      <c r="K287" s="185">
        <f t="shared" si="91"/>
        <v>3.5130000000000017</v>
      </c>
      <c r="L287" s="157"/>
      <c r="M287" s="6"/>
      <c r="N287" s="6"/>
      <c r="O287" s="39">
        <v>-27.696999999999999</v>
      </c>
      <c r="P287" s="59">
        <f t="shared" si="86"/>
        <v>3.5130000000000017</v>
      </c>
      <c r="Q287" s="5"/>
      <c r="R287" s="4">
        <v>2666.6</v>
      </c>
      <c r="S287" s="4">
        <v>40</v>
      </c>
      <c r="T287" s="4">
        <f t="shared" si="95"/>
        <v>904</v>
      </c>
      <c r="U287" s="35">
        <f t="shared" si="88"/>
        <v>1.3274336283185841</v>
      </c>
      <c r="V287" s="36">
        <f t="shared" si="94"/>
        <v>0.10320222580293634</v>
      </c>
      <c r="W287" s="6" t="s">
        <v>141</v>
      </c>
      <c r="X287" s="4">
        <v>46</v>
      </c>
      <c r="Y287" s="4">
        <v>9</v>
      </c>
      <c r="Z287" s="4">
        <v>2658.5</v>
      </c>
      <c r="AA287" s="4">
        <v>2673.1</v>
      </c>
      <c r="AB287" s="4">
        <v>14.6</v>
      </c>
      <c r="AC287" s="4"/>
      <c r="AD287" s="4" t="s">
        <v>142</v>
      </c>
      <c r="AE287" s="4">
        <v>-8.0980000000000008</v>
      </c>
      <c r="AF287" s="5" t="s">
        <v>143</v>
      </c>
      <c r="AG287" s="4"/>
      <c r="AH287" s="4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</row>
    <row r="288" spans="1:48" hidden="1" x14ac:dyDescent="0.2">
      <c r="A288" s="71" t="s">
        <v>144</v>
      </c>
      <c r="B288" s="31">
        <v>2</v>
      </c>
      <c r="C288" s="4" t="s">
        <v>147</v>
      </c>
      <c r="D288" s="44" t="s">
        <v>78</v>
      </c>
      <c r="E288" s="32" t="s">
        <v>30</v>
      </c>
      <c r="F288" s="45" t="s">
        <v>30</v>
      </c>
      <c r="G288" s="2">
        <v>23</v>
      </c>
      <c r="H288" s="32" t="s">
        <v>160</v>
      </c>
      <c r="I288" s="32" t="s">
        <v>894</v>
      </c>
      <c r="J288" s="39">
        <f t="shared" si="96"/>
        <v>-32.274999999999999</v>
      </c>
      <c r="K288" s="185">
        <f t="shared" si="91"/>
        <v>-2.1999999999998465E-2</v>
      </c>
      <c r="L288" s="157"/>
      <c r="M288" s="6"/>
      <c r="N288" s="6"/>
      <c r="O288" s="39">
        <v>-31.231999999999999</v>
      </c>
      <c r="P288" s="59">
        <f t="shared" si="86"/>
        <v>-2.1999999999998465E-2</v>
      </c>
      <c r="Q288" s="5"/>
      <c r="R288" s="4">
        <v>2666.4</v>
      </c>
      <c r="S288" s="4">
        <v>39</v>
      </c>
      <c r="T288" s="4">
        <f t="shared" si="95"/>
        <v>904</v>
      </c>
      <c r="U288" s="35">
        <f t="shared" si="88"/>
        <v>1.2942477876106193</v>
      </c>
      <c r="V288" s="36">
        <f t="shared" si="94"/>
        <v>0.10062217015786291</v>
      </c>
      <c r="W288" s="6" t="s">
        <v>145</v>
      </c>
      <c r="X288" s="4">
        <v>47</v>
      </c>
      <c r="Y288" s="4">
        <v>9</v>
      </c>
      <c r="Z288" s="4">
        <v>2658.5</v>
      </c>
      <c r="AA288" s="4">
        <v>2672.9</v>
      </c>
      <c r="AB288" s="4">
        <v>14.4</v>
      </c>
      <c r="AC288" s="4"/>
      <c r="AD288" s="4" t="s">
        <v>146</v>
      </c>
      <c r="AE288" s="4">
        <v>-3.3889999999999998</v>
      </c>
      <c r="AF288" s="5" t="s">
        <v>147</v>
      </c>
      <c r="AG288" s="4"/>
      <c r="AH288" s="4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</row>
    <row r="289" spans="1:48" hidden="1" x14ac:dyDescent="0.2">
      <c r="A289" s="71" t="s">
        <v>144</v>
      </c>
      <c r="B289" s="31">
        <v>2</v>
      </c>
      <c r="C289" s="4" t="s">
        <v>150</v>
      </c>
      <c r="D289" s="44" t="s">
        <v>78</v>
      </c>
      <c r="E289" s="32" t="s">
        <v>30</v>
      </c>
      <c r="F289" s="45" t="s">
        <v>30</v>
      </c>
      <c r="G289" s="2">
        <v>23</v>
      </c>
      <c r="H289" s="32" t="s">
        <v>160</v>
      </c>
      <c r="I289" s="32" t="s">
        <v>892</v>
      </c>
      <c r="J289" s="39">
        <f t="shared" si="96"/>
        <v>-30.347999999999999</v>
      </c>
      <c r="K289" s="185">
        <f t="shared" si="91"/>
        <v>1.9050000000000011</v>
      </c>
      <c r="L289" s="157"/>
      <c r="M289" s="6"/>
      <c r="N289" s="6"/>
      <c r="O289" s="39">
        <v>-29.305</v>
      </c>
      <c r="P289" s="59">
        <f t="shared" si="86"/>
        <v>1.9050000000000011</v>
      </c>
      <c r="Q289" s="5"/>
      <c r="R289" s="4">
        <v>2666</v>
      </c>
      <c r="S289" s="4">
        <v>40</v>
      </c>
      <c r="T289" s="4">
        <f t="shared" si="95"/>
        <v>904</v>
      </c>
      <c r="U289" s="35">
        <f t="shared" si="88"/>
        <v>1.3274336283185841</v>
      </c>
      <c r="V289" s="36">
        <f>U289*(1/12.0107)*(1/15)*(14.0067/1)</f>
        <v>0.10320222580293634</v>
      </c>
      <c r="W289" s="6" t="s">
        <v>148</v>
      </c>
      <c r="X289" s="4">
        <v>48</v>
      </c>
      <c r="Y289" s="4">
        <v>9</v>
      </c>
      <c r="Z289" s="4">
        <v>2658.3</v>
      </c>
      <c r="AA289" s="4">
        <v>2672.7</v>
      </c>
      <c r="AB289" s="4">
        <v>14.4</v>
      </c>
      <c r="AC289" s="4"/>
      <c r="AD289" s="4" t="s">
        <v>149</v>
      </c>
      <c r="AE289" s="4">
        <v>-9.9789999999999992</v>
      </c>
      <c r="AF289" s="5" t="s">
        <v>150</v>
      </c>
      <c r="AG289" s="4"/>
      <c r="AH289" s="4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</row>
    <row r="290" spans="1:48" hidden="1" x14ac:dyDescent="0.2">
      <c r="A290" s="71" t="s">
        <v>144</v>
      </c>
      <c r="B290" s="31">
        <v>2</v>
      </c>
      <c r="C290" s="4" t="s">
        <v>181</v>
      </c>
      <c r="D290" s="44" t="s">
        <v>78</v>
      </c>
      <c r="E290" s="32" t="s">
        <v>30</v>
      </c>
      <c r="F290" s="45" t="s">
        <v>30</v>
      </c>
      <c r="G290" s="2">
        <v>3</v>
      </c>
      <c r="H290" s="32" t="s">
        <v>886</v>
      </c>
      <c r="I290" s="32" t="s">
        <v>893</v>
      </c>
      <c r="J290" s="39">
        <f t="shared" si="96"/>
        <v>-32.295999999999999</v>
      </c>
      <c r="K290" s="185">
        <f t="shared" si="91"/>
        <v>-4.2999999999999261E-2</v>
      </c>
      <c r="L290" s="157"/>
      <c r="M290" s="6"/>
      <c r="N290" s="6"/>
      <c r="O290" s="39">
        <v>-31.253</v>
      </c>
      <c r="P290" s="59">
        <f t="shared" si="86"/>
        <v>-4.2999999999999261E-2</v>
      </c>
      <c r="Q290" s="5"/>
      <c r="R290" s="4">
        <v>2668.3</v>
      </c>
      <c r="S290" s="4">
        <v>26</v>
      </c>
      <c r="T290" s="4">
        <f t="shared" si="95"/>
        <v>904</v>
      </c>
      <c r="U290" s="35">
        <f t="shared" si="88"/>
        <v>0.86283185840707965</v>
      </c>
      <c r="V290" s="36">
        <f t="shared" si="94"/>
        <v>6.7081446771908623E-2</v>
      </c>
      <c r="W290" s="6" t="s">
        <v>179</v>
      </c>
      <c r="X290" s="4">
        <v>59</v>
      </c>
      <c r="Y290" s="4">
        <v>9</v>
      </c>
      <c r="Z290" s="4">
        <v>2660.6</v>
      </c>
      <c r="AA290" s="4">
        <v>2673.5</v>
      </c>
      <c r="AB290" s="4">
        <v>13</v>
      </c>
      <c r="AC290" s="4"/>
      <c r="AD290" s="4" t="s">
        <v>180</v>
      </c>
      <c r="AE290" s="4">
        <v>-14.074</v>
      </c>
      <c r="AF290" s="5" t="s">
        <v>181</v>
      </c>
      <c r="AG290" s="4"/>
      <c r="AH290" s="4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</row>
    <row r="291" spans="1:48" hidden="1" x14ac:dyDescent="0.2">
      <c r="A291" s="71" t="s">
        <v>144</v>
      </c>
      <c r="B291" s="31">
        <v>2</v>
      </c>
      <c r="C291" s="4" t="s">
        <v>184</v>
      </c>
      <c r="D291" s="44" t="s">
        <v>78</v>
      </c>
      <c r="E291" s="32" t="s">
        <v>30</v>
      </c>
      <c r="F291" s="45" t="s">
        <v>30</v>
      </c>
      <c r="G291" s="2">
        <v>3</v>
      </c>
      <c r="H291" s="32" t="s">
        <v>886</v>
      </c>
      <c r="I291" s="32" t="s">
        <v>894</v>
      </c>
      <c r="J291" s="39">
        <f t="shared" si="96"/>
        <v>-27.593</v>
      </c>
      <c r="K291" s="185">
        <f t="shared" si="91"/>
        <v>4.66</v>
      </c>
      <c r="L291" s="157"/>
      <c r="M291" s="6"/>
      <c r="N291" s="6"/>
      <c r="O291" s="39">
        <v>-26.55</v>
      </c>
      <c r="P291" s="59">
        <f t="shared" si="86"/>
        <v>4.66</v>
      </c>
      <c r="Q291" s="5"/>
      <c r="R291" s="4">
        <v>2667.7</v>
      </c>
      <c r="S291" s="4">
        <v>27</v>
      </c>
      <c r="T291" s="4">
        <f t="shared" si="95"/>
        <v>904</v>
      </c>
      <c r="U291" s="35">
        <f t="shared" si="88"/>
        <v>0.89601769911504425</v>
      </c>
      <c r="V291" s="36">
        <f t="shared" si="94"/>
        <v>6.9661502416982019E-2</v>
      </c>
      <c r="W291" s="6" t="s">
        <v>182</v>
      </c>
      <c r="X291" s="4">
        <v>60</v>
      </c>
      <c r="Y291" s="4">
        <v>9</v>
      </c>
      <c r="Z291" s="4">
        <v>2659.9</v>
      </c>
      <c r="AA291" s="4">
        <v>2673.1</v>
      </c>
      <c r="AB291" s="4">
        <v>13.2</v>
      </c>
      <c r="AC291" s="4"/>
      <c r="AD291" s="4" t="s">
        <v>183</v>
      </c>
      <c r="AE291" s="4">
        <v>-11.417999999999999</v>
      </c>
      <c r="AF291" s="5" t="s">
        <v>184</v>
      </c>
      <c r="AG291" s="4"/>
      <c r="AH291" s="4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</row>
    <row r="292" spans="1:48" hidden="1" x14ac:dyDescent="0.2">
      <c r="A292" s="71" t="s">
        <v>144</v>
      </c>
      <c r="B292" s="31">
        <v>2</v>
      </c>
      <c r="C292" s="4" t="s">
        <v>187</v>
      </c>
      <c r="D292" s="44" t="s">
        <v>78</v>
      </c>
      <c r="E292" s="32" t="s">
        <v>30</v>
      </c>
      <c r="F292" s="45" t="s">
        <v>30</v>
      </c>
      <c r="G292" s="2">
        <v>3</v>
      </c>
      <c r="H292" s="32" t="s">
        <v>886</v>
      </c>
      <c r="I292" s="32" t="s">
        <v>892</v>
      </c>
      <c r="J292" s="39">
        <f t="shared" si="96"/>
        <v>-22.355999999999998</v>
      </c>
      <c r="K292" s="185">
        <f t="shared" si="91"/>
        <v>9.897000000000002</v>
      </c>
      <c r="L292" s="157"/>
      <c r="M292" s="6"/>
      <c r="N292" s="6"/>
      <c r="O292" s="39">
        <v>-21.312999999999999</v>
      </c>
      <c r="P292" s="59">
        <f t="shared" si="86"/>
        <v>9.897000000000002</v>
      </c>
      <c r="Q292" s="5"/>
      <c r="R292" s="4">
        <v>2673.3</v>
      </c>
      <c r="S292" s="4">
        <v>30</v>
      </c>
      <c r="T292" s="4">
        <f t="shared" si="95"/>
        <v>904</v>
      </c>
      <c r="U292" s="35">
        <f t="shared" si="88"/>
        <v>0.99557522123893816</v>
      </c>
      <c r="V292" s="36">
        <f t="shared" si="94"/>
        <v>7.740166935220226E-2</v>
      </c>
      <c r="W292" s="6" t="s">
        <v>185</v>
      </c>
      <c r="X292" s="4">
        <v>61</v>
      </c>
      <c r="Y292" s="4">
        <v>9</v>
      </c>
      <c r="Z292" s="4">
        <v>2665</v>
      </c>
      <c r="AA292" s="4">
        <v>2680.4</v>
      </c>
      <c r="AB292" s="4">
        <v>15.5</v>
      </c>
      <c r="AC292" s="4"/>
      <c r="AD292" s="4" t="s">
        <v>186</v>
      </c>
      <c r="AE292" s="4">
        <v>-48.149000000000001</v>
      </c>
      <c r="AF292" s="5" t="s">
        <v>187</v>
      </c>
      <c r="AG292" s="4"/>
      <c r="AH292" s="4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</row>
    <row r="293" spans="1:48" hidden="1" x14ac:dyDescent="0.2">
      <c r="A293" s="71" t="s">
        <v>28</v>
      </c>
      <c r="B293" s="31">
        <v>1</v>
      </c>
      <c r="C293" s="4" t="s">
        <v>1041</v>
      </c>
      <c r="D293" s="44" t="s">
        <v>78</v>
      </c>
      <c r="E293" s="54" t="s">
        <v>30</v>
      </c>
      <c r="F293" s="54" t="s">
        <v>30</v>
      </c>
      <c r="G293" s="2">
        <v>3</v>
      </c>
      <c r="H293" s="46" t="s">
        <v>160</v>
      </c>
      <c r="I293" s="54" t="s">
        <v>893</v>
      </c>
      <c r="J293" s="39">
        <f t="shared" si="96"/>
        <v>-30.753999999999998</v>
      </c>
      <c r="K293" s="185">
        <f t="shared" si="91"/>
        <v>1.4990000000000023</v>
      </c>
      <c r="L293" s="157"/>
      <c r="M293" s="6"/>
      <c r="N293" s="6"/>
      <c r="O293" s="39">
        <v>-29.710999999999999</v>
      </c>
      <c r="P293" s="59">
        <f t="shared" si="86"/>
        <v>1.4990000000000023</v>
      </c>
      <c r="Q293" s="5"/>
      <c r="R293" s="4">
        <v>2647.6</v>
      </c>
      <c r="S293" s="4">
        <v>193</v>
      </c>
      <c r="T293" s="4">
        <f t="shared" si="95"/>
        <v>858</v>
      </c>
      <c r="U293" s="35">
        <f t="shared" si="88"/>
        <v>6.7482517482517483</v>
      </c>
      <c r="V293" s="36">
        <f t="shared" si="94"/>
        <v>0.52464739919259651</v>
      </c>
      <c r="W293" s="4" t="s">
        <v>1038</v>
      </c>
      <c r="X293" s="4">
        <v>118</v>
      </c>
      <c r="Y293" s="4">
        <v>8</v>
      </c>
      <c r="Z293" s="4">
        <v>2637.6</v>
      </c>
      <c r="AA293" s="4">
        <v>2658.9</v>
      </c>
      <c r="AB293" s="4">
        <v>21.3</v>
      </c>
      <c r="AC293" s="7"/>
      <c r="AD293" s="4" t="s">
        <v>1039</v>
      </c>
      <c r="AE293" s="4">
        <v>-7.0549999999999997</v>
      </c>
      <c r="AF293" s="5" t="s">
        <v>1041</v>
      </c>
      <c r="AG293" s="4" t="s">
        <v>1040</v>
      </c>
      <c r="AH293" s="4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spans="1:48" hidden="1" x14ac:dyDescent="0.2">
      <c r="A294" s="71" t="s">
        <v>28</v>
      </c>
      <c r="B294" s="31">
        <v>1</v>
      </c>
      <c r="C294" s="4" t="s">
        <v>1045</v>
      </c>
      <c r="D294" s="44" t="s">
        <v>78</v>
      </c>
      <c r="E294" s="54" t="s">
        <v>30</v>
      </c>
      <c r="F294" s="54" t="s">
        <v>30</v>
      </c>
      <c r="G294" s="2">
        <v>3</v>
      </c>
      <c r="H294" s="46" t="s">
        <v>160</v>
      </c>
      <c r="I294" s="54" t="s">
        <v>894</v>
      </c>
      <c r="J294" s="39">
        <f t="shared" si="96"/>
        <v>-31.276</v>
      </c>
      <c r="K294" s="185">
        <f t="shared" si="91"/>
        <v>0.97700000000000031</v>
      </c>
      <c r="L294" s="157"/>
      <c r="M294" s="6"/>
      <c r="N294" s="6"/>
      <c r="O294" s="39">
        <v>-30.233000000000001</v>
      </c>
      <c r="P294" s="59">
        <f t="shared" si="86"/>
        <v>0.97700000000000031</v>
      </c>
      <c r="Q294" s="5"/>
      <c r="R294" s="4">
        <v>2647.8</v>
      </c>
      <c r="S294" s="4">
        <v>189</v>
      </c>
      <c r="T294" s="4">
        <f t="shared" si="95"/>
        <v>858</v>
      </c>
      <c r="U294" s="35">
        <f t="shared" si="88"/>
        <v>6.6083916083916083</v>
      </c>
      <c r="V294" s="36">
        <f t="shared" si="94"/>
        <v>0.51377387796580687</v>
      </c>
      <c r="W294" s="4" t="s">
        <v>1042</v>
      </c>
      <c r="X294" s="4">
        <v>119</v>
      </c>
      <c r="Y294" s="4">
        <v>7</v>
      </c>
      <c r="Z294" s="4">
        <v>2637.6</v>
      </c>
      <c r="AA294" s="4">
        <v>2658.9</v>
      </c>
      <c r="AB294" s="4">
        <v>21.3</v>
      </c>
      <c r="AC294" s="7"/>
      <c r="AD294" s="4" t="s">
        <v>1043</v>
      </c>
      <c r="AE294" s="4">
        <v>-6.7779999999999996</v>
      </c>
      <c r="AF294" s="5" t="s">
        <v>1045</v>
      </c>
      <c r="AG294" s="4" t="s">
        <v>1044</v>
      </c>
      <c r="AH294" s="4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spans="1:48" hidden="1" x14ac:dyDescent="0.2">
      <c r="A295" s="71" t="s">
        <v>28</v>
      </c>
      <c r="B295" s="31">
        <v>1</v>
      </c>
      <c r="C295" s="4" t="s">
        <v>1049</v>
      </c>
      <c r="D295" s="44" t="s">
        <v>78</v>
      </c>
      <c r="E295" s="54" t="s">
        <v>30</v>
      </c>
      <c r="F295" s="54" t="s">
        <v>30</v>
      </c>
      <c r="G295" s="2">
        <v>3</v>
      </c>
      <c r="H295" s="46" t="s">
        <v>160</v>
      </c>
      <c r="I295" s="54" t="s">
        <v>892</v>
      </c>
      <c r="J295" s="39">
        <f t="shared" si="96"/>
        <v>-31.673999999999999</v>
      </c>
      <c r="K295" s="185">
        <f t="shared" si="91"/>
        <v>0.57900000000000063</v>
      </c>
      <c r="L295" s="157"/>
      <c r="M295" s="6"/>
      <c r="N295" s="6"/>
      <c r="O295" s="39">
        <v>-30.631</v>
      </c>
      <c r="P295" s="59">
        <f t="shared" si="86"/>
        <v>0.57900000000000063</v>
      </c>
      <c r="Q295" s="5"/>
      <c r="R295" s="4">
        <v>2648.2</v>
      </c>
      <c r="S295" s="4">
        <v>188</v>
      </c>
      <c r="T295" s="4">
        <f t="shared" si="95"/>
        <v>858</v>
      </c>
      <c r="U295" s="35">
        <f t="shared" si="88"/>
        <v>6.5734265734265733</v>
      </c>
      <c r="V295" s="36">
        <f>U295*(1/12.0107)*(1/15)*(14.0067/1)</f>
        <v>0.5110554976591094</v>
      </c>
      <c r="W295" s="4" t="s">
        <v>1046</v>
      </c>
      <c r="X295" s="4">
        <v>120</v>
      </c>
      <c r="Y295" s="4">
        <v>7</v>
      </c>
      <c r="Z295" s="4">
        <v>2638.4</v>
      </c>
      <c r="AA295" s="4">
        <v>2659.3</v>
      </c>
      <c r="AB295" s="4">
        <v>20.9</v>
      </c>
      <c r="AC295" s="7"/>
      <c r="AD295" s="4" t="s">
        <v>1047</v>
      </c>
      <c r="AE295" s="4">
        <v>-8.1679999999999993</v>
      </c>
      <c r="AF295" s="5" t="s">
        <v>1049</v>
      </c>
      <c r="AG295" s="4" t="s">
        <v>1048</v>
      </c>
      <c r="AH295" s="4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spans="1:48" hidden="1" x14ac:dyDescent="0.2">
      <c r="A296" s="71" t="s">
        <v>106</v>
      </c>
      <c r="B296" s="31">
        <v>2</v>
      </c>
      <c r="C296" s="4" t="s">
        <v>135</v>
      </c>
      <c r="D296" s="44" t="s">
        <v>78</v>
      </c>
      <c r="E296" s="32" t="s">
        <v>30</v>
      </c>
      <c r="F296" s="45" t="s">
        <v>30</v>
      </c>
      <c r="G296" s="2">
        <v>34</v>
      </c>
      <c r="H296" s="32" t="s">
        <v>160</v>
      </c>
      <c r="I296" s="32" t="s">
        <v>893</v>
      </c>
      <c r="J296" s="39">
        <f t="shared" si="96"/>
        <v>-32.392000000000003</v>
      </c>
      <c r="K296" s="185">
        <f t="shared" si="91"/>
        <v>-0.1390000000000029</v>
      </c>
      <c r="L296" s="157"/>
      <c r="M296" s="6"/>
      <c r="N296" s="6"/>
      <c r="O296" s="39">
        <v>-31.349</v>
      </c>
      <c r="P296" s="59">
        <f t="shared" si="86"/>
        <v>-0.13899999999999935</v>
      </c>
      <c r="Q296" s="5"/>
      <c r="R296" s="4">
        <v>2668.5</v>
      </c>
      <c r="S296" s="4">
        <v>456</v>
      </c>
      <c r="T296" s="4">
        <f t="shared" si="95"/>
        <v>904</v>
      </c>
      <c r="U296" s="35">
        <f t="shared" si="88"/>
        <v>15.132743362831858</v>
      </c>
      <c r="V296" s="36">
        <f>U296*(1/12.0107)*(1/15)*(14.0067/1)</f>
        <v>1.1765053741534743</v>
      </c>
      <c r="W296" s="6" t="s">
        <v>133</v>
      </c>
      <c r="X296" s="4">
        <v>43</v>
      </c>
      <c r="Y296" s="4">
        <v>9</v>
      </c>
      <c r="Z296" s="4">
        <v>2658.1</v>
      </c>
      <c r="AA296" s="4">
        <v>2679</v>
      </c>
      <c r="AB296" s="4">
        <v>20.9</v>
      </c>
      <c r="AC296" s="4"/>
      <c r="AD296" s="4" t="s">
        <v>134</v>
      </c>
      <c r="AE296" s="4">
        <v>-5.7329999999999997</v>
      </c>
      <c r="AF296" s="5" t="s">
        <v>135</v>
      </c>
      <c r="AG296" s="4"/>
      <c r="AH296" s="4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</row>
    <row r="297" spans="1:48" hidden="1" x14ac:dyDescent="0.2">
      <c r="A297" s="71" t="s">
        <v>106</v>
      </c>
      <c r="B297" s="31">
        <v>2</v>
      </c>
      <c r="C297" s="4" t="s">
        <v>137</v>
      </c>
      <c r="D297" s="44" t="s">
        <v>78</v>
      </c>
      <c r="E297" s="32" t="s">
        <v>30</v>
      </c>
      <c r="F297" s="45" t="s">
        <v>30</v>
      </c>
      <c r="G297" s="2">
        <v>34</v>
      </c>
      <c r="H297" s="32" t="s">
        <v>160</v>
      </c>
      <c r="I297" s="32" t="s">
        <v>894</v>
      </c>
      <c r="J297" s="39">
        <f t="shared" si="96"/>
        <v>-30.614999999999998</v>
      </c>
      <c r="K297" s="185">
        <f t="shared" si="91"/>
        <v>1.6380000000000017</v>
      </c>
      <c r="L297" s="157"/>
      <c r="M297" s="6"/>
      <c r="N297" s="6"/>
      <c r="O297" s="39">
        <v>-29.571999999999999</v>
      </c>
      <c r="P297" s="59">
        <f t="shared" si="86"/>
        <v>1.6380000000000017</v>
      </c>
      <c r="Q297" s="5"/>
      <c r="R297" s="4">
        <v>2668.9</v>
      </c>
      <c r="S297" s="4">
        <v>434</v>
      </c>
      <c r="T297" s="4">
        <f t="shared" si="95"/>
        <v>904</v>
      </c>
      <c r="U297" s="35">
        <f t="shared" si="88"/>
        <v>14.402654867256638</v>
      </c>
      <c r="V297" s="36">
        <f t="shared" ref="V297:V310" si="97">U297*(1/12.0107)*(1/15)*(14.0067/1)</f>
        <v>1.1197441499618594</v>
      </c>
      <c r="W297" s="6" t="s">
        <v>136</v>
      </c>
      <c r="X297" s="4">
        <v>44</v>
      </c>
      <c r="Y297" s="4">
        <v>9</v>
      </c>
      <c r="Z297" s="4">
        <v>2658.5</v>
      </c>
      <c r="AA297" s="4">
        <v>2679.4</v>
      </c>
      <c r="AB297" s="4">
        <v>20.9</v>
      </c>
      <c r="AC297" s="4"/>
      <c r="AD297" s="4" t="s">
        <v>131</v>
      </c>
      <c r="AE297" s="4">
        <v>-8.141</v>
      </c>
      <c r="AF297" s="5" t="s">
        <v>137</v>
      </c>
      <c r="AG297" s="4"/>
      <c r="AH297" s="4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</row>
    <row r="298" spans="1:48" hidden="1" x14ac:dyDescent="0.2">
      <c r="A298" s="71" t="s">
        <v>106</v>
      </c>
      <c r="B298" s="31">
        <v>2</v>
      </c>
      <c r="C298" s="4" t="s">
        <v>140</v>
      </c>
      <c r="D298" s="44" t="s">
        <v>78</v>
      </c>
      <c r="E298" s="32" t="s">
        <v>30</v>
      </c>
      <c r="F298" s="45" t="s">
        <v>30</v>
      </c>
      <c r="G298" s="2">
        <v>34</v>
      </c>
      <c r="H298" s="32" t="s">
        <v>160</v>
      </c>
      <c r="I298" s="32" t="s">
        <v>892</v>
      </c>
      <c r="J298" s="39">
        <f t="shared" si="96"/>
        <v>-30.817999999999998</v>
      </c>
      <c r="K298" s="185">
        <f t="shared" si="91"/>
        <v>1.4350000000000023</v>
      </c>
      <c r="L298" s="157"/>
      <c r="M298" s="6"/>
      <c r="N298" s="6"/>
      <c r="O298" s="39">
        <v>-29.774999999999999</v>
      </c>
      <c r="P298" s="59">
        <f t="shared" si="86"/>
        <v>1.4350000000000023</v>
      </c>
      <c r="Q298" s="5"/>
      <c r="R298" s="4">
        <v>2668.9</v>
      </c>
      <c r="S298" s="4">
        <v>462</v>
      </c>
      <c r="T298" s="4">
        <f t="shared" si="95"/>
        <v>904</v>
      </c>
      <c r="U298" s="35">
        <f t="shared" si="88"/>
        <v>15.331858407079645</v>
      </c>
      <c r="V298" s="36">
        <f t="shared" si="97"/>
        <v>1.1919857080239147</v>
      </c>
      <c r="W298" s="6" t="s">
        <v>138</v>
      </c>
      <c r="X298" s="4">
        <v>45</v>
      </c>
      <c r="Y298" s="4">
        <v>9</v>
      </c>
      <c r="Z298" s="4">
        <v>2658.5</v>
      </c>
      <c r="AA298" s="4">
        <v>2679.4</v>
      </c>
      <c r="AB298" s="4">
        <v>20.9</v>
      </c>
      <c r="AC298" s="4"/>
      <c r="AD298" s="4" t="s">
        <v>139</v>
      </c>
      <c r="AE298" s="4">
        <v>-7.91</v>
      </c>
      <c r="AF298" s="5" t="s">
        <v>140</v>
      </c>
      <c r="AG298" s="4"/>
      <c r="AH298" s="4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</row>
    <row r="299" spans="1:48" hidden="1" x14ac:dyDescent="0.2">
      <c r="A299" s="71" t="s">
        <v>106</v>
      </c>
      <c r="B299" s="31">
        <v>2</v>
      </c>
      <c r="C299" s="4" t="s">
        <v>126</v>
      </c>
      <c r="D299" s="44" t="s">
        <v>78</v>
      </c>
      <c r="E299" s="32" t="s">
        <v>30</v>
      </c>
      <c r="F299" s="45" t="s">
        <v>30</v>
      </c>
      <c r="G299" s="2">
        <v>35</v>
      </c>
      <c r="H299" s="32" t="s">
        <v>160</v>
      </c>
      <c r="I299" s="32" t="s">
        <v>893</v>
      </c>
      <c r="J299" s="39">
        <f t="shared" si="96"/>
        <v>-28.091999999999999</v>
      </c>
      <c r="K299" s="185">
        <f t="shared" si="91"/>
        <v>4.1610000000000014</v>
      </c>
      <c r="L299" s="157"/>
      <c r="M299" s="6"/>
      <c r="N299" s="6"/>
      <c r="O299" s="39">
        <v>-27.048999999999999</v>
      </c>
      <c r="P299" s="59">
        <f t="shared" si="86"/>
        <v>4.1610000000000014</v>
      </c>
      <c r="Q299" s="5"/>
      <c r="R299" s="4">
        <v>2664.8</v>
      </c>
      <c r="S299" s="4">
        <v>42</v>
      </c>
      <c r="T299" s="4">
        <f t="shared" si="95"/>
        <v>904</v>
      </c>
      <c r="U299" s="35">
        <f t="shared" si="88"/>
        <v>1.3938053097345133</v>
      </c>
      <c r="V299" s="36">
        <f t="shared" si="97"/>
        <v>0.10836233709308317</v>
      </c>
      <c r="W299" s="6" t="s">
        <v>124</v>
      </c>
      <c r="X299" s="4">
        <v>40</v>
      </c>
      <c r="Y299" s="4">
        <v>9</v>
      </c>
      <c r="Z299" s="4">
        <v>2657.9</v>
      </c>
      <c r="AA299" s="4">
        <v>2672.1</v>
      </c>
      <c r="AB299" s="4">
        <v>14.2</v>
      </c>
      <c r="AC299" s="4"/>
      <c r="AD299" s="4" t="s">
        <v>125</v>
      </c>
      <c r="AE299" s="4">
        <v>-4.1929999999999996</v>
      </c>
      <c r="AF299" s="5" t="s">
        <v>126</v>
      </c>
      <c r="AG299" s="4"/>
      <c r="AH299" s="4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</row>
    <row r="300" spans="1:48" hidden="1" x14ac:dyDescent="0.2">
      <c r="A300" s="71" t="s">
        <v>106</v>
      </c>
      <c r="B300" s="31">
        <v>2</v>
      </c>
      <c r="C300" s="4" t="s">
        <v>129</v>
      </c>
      <c r="D300" s="44" t="s">
        <v>78</v>
      </c>
      <c r="E300" s="32" t="s">
        <v>30</v>
      </c>
      <c r="F300" s="45" t="s">
        <v>30</v>
      </c>
      <c r="G300" s="2">
        <v>35</v>
      </c>
      <c r="H300" s="32" t="s">
        <v>160</v>
      </c>
      <c r="I300" s="32" t="s">
        <v>894</v>
      </c>
      <c r="J300" s="39">
        <f t="shared" si="96"/>
        <v>-34.161999999999999</v>
      </c>
      <c r="K300" s="185">
        <f t="shared" si="91"/>
        <v>-1.9089999999999989</v>
      </c>
      <c r="L300" s="157"/>
      <c r="M300" s="6"/>
      <c r="N300" s="6"/>
      <c r="O300" s="39">
        <v>-33.119</v>
      </c>
      <c r="P300" s="59">
        <f t="shared" si="86"/>
        <v>-1.9089999999999989</v>
      </c>
      <c r="Q300" s="5"/>
      <c r="R300" s="4">
        <v>2672.3</v>
      </c>
      <c r="S300" s="4">
        <v>24</v>
      </c>
      <c r="T300" s="4">
        <f t="shared" si="95"/>
        <v>904</v>
      </c>
      <c r="U300" s="35">
        <f t="shared" si="88"/>
        <v>0.79646017699115046</v>
      </c>
      <c r="V300" s="36">
        <f t="shared" si="97"/>
        <v>6.1921335481761798E-2</v>
      </c>
      <c r="W300" s="6" t="s">
        <v>127</v>
      </c>
      <c r="X300" s="4">
        <v>41</v>
      </c>
      <c r="Y300" s="4">
        <v>9</v>
      </c>
      <c r="Z300" s="4">
        <v>2664.5</v>
      </c>
      <c r="AA300" s="4">
        <v>2677.9</v>
      </c>
      <c r="AB300" s="4">
        <v>13.4</v>
      </c>
      <c r="AC300" s="4"/>
      <c r="AD300" s="4" t="s">
        <v>128</v>
      </c>
      <c r="AE300" s="4">
        <v>0.621</v>
      </c>
      <c r="AF300" s="5" t="s">
        <v>129</v>
      </c>
      <c r="AG300" s="4"/>
      <c r="AH300" s="4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</row>
    <row r="301" spans="1:48" hidden="1" x14ac:dyDescent="0.2">
      <c r="A301" s="71" t="s">
        <v>106</v>
      </c>
      <c r="B301" s="31">
        <v>2</v>
      </c>
      <c r="C301" s="4" t="s">
        <v>132</v>
      </c>
      <c r="D301" s="44" t="s">
        <v>78</v>
      </c>
      <c r="E301" s="32" t="s">
        <v>30</v>
      </c>
      <c r="F301" s="45" t="s">
        <v>30</v>
      </c>
      <c r="G301" s="2">
        <v>35</v>
      </c>
      <c r="H301" s="32" t="s">
        <v>160</v>
      </c>
      <c r="I301" s="32" t="s">
        <v>892</v>
      </c>
      <c r="J301" s="39">
        <f t="shared" si="96"/>
        <v>-28.027000000000001</v>
      </c>
      <c r="K301" s="185">
        <f t="shared" si="91"/>
        <v>4.2259999999999991</v>
      </c>
      <c r="L301" s="157"/>
      <c r="M301" s="6"/>
      <c r="N301" s="6"/>
      <c r="O301" s="39">
        <v>-26.984000000000002</v>
      </c>
      <c r="P301" s="59">
        <f t="shared" si="86"/>
        <v>4.2259999999999991</v>
      </c>
      <c r="Q301" s="5"/>
      <c r="R301" s="4">
        <v>2665.4</v>
      </c>
      <c r="S301" s="4">
        <v>36</v>
      </c>
      <c r="T301" s="4">
        <f t="shared" si="95"/>
        <v>904</v>
      </c>
      <c r="U301" s="35">
        <f t="shared" si="88"/>
        <v>1.1946902654867257</v>
      </c>
      <c r="V301" s="36">
        <f t="shared" si="97"/>
        <v>9.2882003222642714E-2</v>
      </c>
      <c r="W301" s="6" t="s">
        <v>130</v>
      </c>
      <c r="X301" s="4">
        <v>42</v>
      </c>
      <c r="Y301" s="4">
        <v>9</v>
      </c>
      <c r="Z301" s="4">
        <v>2658.1</v>
      </c>
      <c r="AA301" s="4">
        <v>2672.3</v>
      </c>
      <c r="AB301" s="4">
        <v>14.2</v>
      </c>
      <c r="AC301" s="4"/>
      <c r="AD301" s="4" t="s">
        <v>131</v>
      </c>
      <c r="AE301" s="4">
        <v>2.569</v>
      </c>
      <c r="AF301" s="5" t="s">
        <v>132</v>
      </c>
      <c r="AG301" s="4"/>
      <c r="AH301" s="4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</row>
    <row r="302" spans="1:48" hidden="1" x14ac:dyDescent="0.2">
      <c r="A302" s="71" t="s">
        <v>28</v>
      </c>
      <c r="B302" s="31">
        <v>1</v>
      </c>
      <c r="C302" s="4" t="s">
        <v>1053</v>
      </c>
      <c r="D302" s="44" t="s">
        <v>78</v>
      </c>
      <c r="E302" s="54" t="s">
        <v>30</v>
      </c>
      <c r="F302" s="54" t="s">
        <v>30</v>
      </c>
      <c r="G302" s="2">
        <v>42</v>
      </c>
      <c r="H302" s="46" t="s">
        <v>160</v>
      </c>
      <c r="I302" s="54" t="s">
        <v>893</v>
      </c>
      <c r="J302" s="39">
        <f t="shared" si="96"/>
        <v>-31.684999999999999</v>
      </c>
      <c r="K302" s="185">
        <f t="shared" si="91"/>
        <v>0.56800000000000139</v>
      </c>
      <c r="L302" s="157"/>
      <c r="M302" s="6"/>
      <c r="N302" s="6"/>
      <c r="O302" s="39">
        <v>-30.641999999999999</v>
      </c>
      <c r="P302" s="59">
        <f t="shared" si="86"/>
        <v>0.56800000000000139</v>
      </c>
      <c r="Q302" s="5"/>
      <c r="R302" s="4">
        <v>2648.9</v>
      </c>
      <c r="S302" s="4">
        <v>611</v>
      </c>
      <c r="T302" s="4">
        <f t="shared" si="95"/>
        <v>858</v>
      </c>
      <c r="U302" s="35">
        <f t="shared" si="88"/>
        <v>21.363636363636363</v>
      </c>
      <c r="V302" s="36">
        <f t="shared" si="97"/>
        <v>1.6609303673921059</v>
      </c>
      <c r="W302" s="4" t="s">
        <v>1050</v>
      </c>
      <c r="X302" s="4">
        <v>121</v>
      </c>
      <c r="Y302" s="4">
        <v>7</v>
      </c>
      <c r="Z302" s="4">
        <v>2637.8</v>
      </c>
      <c r="AA302" s="4">
        <v>2661</v>
      </c>
      <c r="AB302" s="4">
        <v>23.2</v>
      </c>
      <c r="AC302" s="7"/>
      <c r="AD302" s="4" t="s">
        <v>1051</v>
      </c>
      <c r="AE302" s="4">
        <v>-7.4390000000000001</v>
      </c>
      <c r="AF302" s="5" t="s">
        <v>1053</v>
      </c>
      <c r="AG302" s="4" t="s">
        <v>1052</v>
      </c>
      <c r="AH302" s="4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spans="1:48" hidden="1" x14ac:dyDescent="0.2">
      <c r="A303" s="71" t="s">
        <v>28</v>
      </c>
      <c r="B303" s="31">
        <v>1</v>
      </c>
      <c r="C303" s="4" t="s">
        <v>1057</v>
      </c>
      <c r="D303" s="44" t="s">
        <v>78</v>
      </c>
      <c r="E303" s="54" t="s">
        <v>30</v>
      </c>
      <c r="F303" s="54" t="s">
        <v>30</v>
      </c>
      <c r="G303" s="2">
        <v>42</v>
      </c>
      <c r="H303" s="46" t="s">
        <v>160</v>
      </c>
      <c r="I303" s="54" t="s">
        <v>894</v>
      </c>
      <c r="J303" s="39">
        <f t="shared" si="96"/>
        <v>-31.58</v>
      </c>
      <c r="K303" s="185">
        <f t="shared" si="91"/>
        <v>0.67300000000000182</v>
      </c>
      <c r="L303" s="157"/>
      <c r="M303" s="6"/>
      <c r="N303" s="6"/>
      <c r="O303" s="39">
        <v>-30.536999999999999</v>
      </c>
      <c r="P303" s="59">
        <f t="shared" si="86"/>
        <v>0.67300000000000182</v>
      </c>
      <c r="Q303" s="5"/>
      <c r="R303" s="4">
        <v>2649.3</v>
      </c>
      <c r="S303" s="4">
        <v>544</v>
      </c>
      <c r="T303" s="4">
        <f t="shared" si="95"/>
        <v>858</v>
      </c>
      <c r="U303" s="35">
        <f t="shared" si="88"/>
        <v>19.02097902097902</v>
      </c>
      <c r="V303" s="36">
        <f t="shared" si="97"/>
        <v>1.4787988868433803</v>
      </c>
      <c r="W303" s="4" t="s">
        <v>1054</v>
      </c>
      <c r="X303" s="4">
        <v>122</v>
      </c>
      <c r="Y303" s="4">
        <v>7</v>
      </c>
      <c r="Z303" s="4">
        <v>2638.4</v>
      </c>
      <c r="AA303" s="4">
        <v>2662</v>
      </c>
      <c r="AB303" s="4">
        <v>23.6</v>
      </c>
      <c r="AC303" s="7"/>
      <c r="AD303" s="4" t="s">
        <v>1055</v>
      </c>
      <c r="AE303" s="4">
        <v>-3.3090000000000002</v>
      </c>
      <c r="AF303" s="5" t="s">
        <v>1057</v>
      </c>
      <c r="AG303" s="4" t="s">
        <v>1056</v>
      </c>
      <c r="AH303" s="4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spans="1:48" hidden="1" x14ac:dyDescent="0.2">
      <c r="A304" s="71" t="s">
        <v>28</v>
      </c>
      <c r="B304" s="31">
        <v>1</v>
      </c>
      <c r="C304" s="4" t="s">
        <v>1061</v>
      </c>
      <c r="D304" s="44" t="s">
        <v>78</v>
      </c>
      <c r="E304" s="54" t="s">
        <v>30</v>
      </c>
      <c r="F304" s="54" t="s">
        <v>30</v>
      </c>
      <c r="G304" s="2">
        <v>42</v>
      </c>
      <c r="H304" s="46" t="s">
        <v>160</v>
      </c>
      <c r="I304" s="54" t="s">
        <v>892</v>
      </c>
      <c r="J304" s="39">
        <f t="shared" si="96"/>
        <v>-30.893000000000001</v>
      </c>
      <c r="K304" s="185">
        <f t="shared" si="91"/>
        <v>1.3599999999999994</v>
      </c>
      <c r="L304" s="157"/>
      <c r="M304" s="6"/>
      <c r="N304" s="6"/>
      <c r="O304" s="39">
        <v>-29.85</v>
      </c>
      <c r="P304" s="59">
        <f t="shared" si="86"/>
        <v>1.3599999999999994</v>
      </c>
      <c r="Q304" s="5"/>
      <c r="R304" s="4">
        <v>2648.7</v>
      </c>
      <c r="S304" s="4">
        <v>575</v>
      </c>
      <c r="T304" s="4">
        <f t="shared" si="95"/>
        <v>858</v>
      </c>
      <c r="U304" s="35">
        <f t="shared" si="88"/>
        <v>20.104895104895107</v>
      </c>
      <c r="V304" s="36">
        <f t="shared" si="97"/>
        <v>1.5630686763509998</v>
      </c>
      <c r="W304" s="4" t="s">
        <v>1058</v>
      </c>
      <c r="X304" s="4">
        <v>123</v>
      </c>
      <c r="Y304" s="4">
        <v>7</v>
      </c>
      <c r="Z304" s="4">
        <v>2637.6</v>
      </c>
      <c r="AA304" s="4">
        <v>2660.8</v>
      </c>
      <c r="AB304" s="4">
        <v>23.2</v>
      </c>
      <c r="AC304" s="7"/>
      <c r="AD304" s="4" t="s">
        <v>1059</v>
      </c>
      <c r="AE304" s="4">
        <v>-3.4239999999999999</v>
      </c>
      <c r="AF304" s="5" t="s">
        <v>1061</v>
      </c>
      <c r="AG304" s="4" t="s">
        <v>1060</v>
      </c>
      <c r="AH304" s="4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spans="1:48" hidden="1" x14ac:dyDescent="0.2">
      <c r="A305" s="71" t="s">
        <v>506</v>
      </c>
      <c r="B305" s="31">
        <v>4</v>
      </c>
      <c r="C305" s="4" t="s">
        <v>533</v>
      </c>
      <c r="D305" s="44" t="s">
        <v>78</v>
      </c>
      <c r="E305" s="32" t="s">
        <v>273</v>
      </c>
      <c r="F305" s="45" t="s">
        <v>273</v>
      </c>
      <c r="G305" s="2">
        <v>3</v>
      </c>
      <c r="H305" s="32" t="s">
        <v>160</v>
      </c>
      <c r="I305" s="32" t="s">
        <v>893</v>
      </c>
      <c r="J305" s="39">
        <f t="shared" si="96"/>
        <v>-26.995999999999999</v>
      </c>
      <c r="K305" s="185">
        <f t="shared" si="91"/>
        <v>5.2570000000000014</v>
      </c>
      <c r="L305" s="157"/>
      <c r="M305" s="6"/>
      <c r="N305" s="6"/>
      <c r="O305" s="39">
        <v>-25.952999999999999</v>
      </c>
      <c r="P305" s="59">
        <f t="shared" si="86"/>
        <v>5.2570000000000014</v>
      </c>
      <c r="Q305" s="5"/>
      <c r="R305" s="4">
        <v>2661.6</v>
      </c>
      <c r="S305" s="4">
        <v>250</v>
      </c>
      <c r="T305" s="4">
        <f t="shared" si="95"/>
        <v>1047</v>
      </c>
      <c r="U305" s="35">
        <f t="shared" si="88"/>
        <v>7.1633237822349569</v>
      </c>
      <c r="V305" s="36">
        <f t="shared" si="97"/>
        <v>0.55691745538356285</v>
      </c>
      <c r="W305" s="6" t="s">
        <v>531</v>
      </c>
      <c r="X305" s="4">
        <v>40</v>
      </c>
      <c r="Y305" s="4">
        <v>9</v>
      </c>
      <c r="Z305" s="4">
        <v>2599.5</v>
      </c>
      <c r="AA305" s="4">
        <v>2672.1</v>
      </c>
      <c r="AB305" s="4">
        <v>72.5</v>
      </c>
      <c r="AC305" s="4"/>
      <c r="AD305" s="4" t="s">
        <v>532</v>
      </c>
      <c r="AE305" s="4">
        <v>-8.9060000000000006</v>
      </c>
      <c r="AF305" s="5" t="s">
        <v>533</v>
      </c>
      <c r="AG305" s="4"/>
      <c r="AH305" s="4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</row>
    <row r="306" spans="1:48" hidden="1" x14ac:dyDescent="0.2">
      <c r="A306" s="71" t="s">
        <v>506</v>
      </c>
      <c r="B306" s="31">
        <v>4</v>
      </c>
      <c r="C306" s="4" t="s">
        <v>536</v>
      </c>
      <c r="D306" s="44" t="s">
        <v>78</v>
      </c>
      <c r="E306" s="32" t="s">
        <v>273</v>
      </c>
      <c r="F306" s="45" t="s">
        <v>273</v>
      </c>
      <c r="G306" s="2">
        <v>3</v>
      </c>
      <c r="H306" s="32" t="s">
        <v>160</v>
      </c>
      <c r="I306" s="32" t="s">
        <v>894</v>
      </c>
      <c r="J306" s="39">
        <f t="shared" si="96"/>
        <v>-27.643999999999998</v>
      </c>
      <c r="K306" s="185">
        <f t="shared" si="91"/>
        <v>4.6090000000000018</v>
      </c>
      <c r="L306" s="157"/>
      <c r="M306" s="6"/>
      <c r="N306" s="6"/>
      <c r="O306" s="39">
        <v>-26.600999999999999</v>
      </c>
      <c r="P306" s="59">
        <f t="shared" si="86"/>
        <v>4.6090000000000018</v>
      </c>
      <c r="Q306" s="5"/>
      <c r="R306" s="4">
        <v>2741</v>
      </c>
      <c r="S306" s="4">
        <v>64</v>
      </c>
      <c r="T306" s="4">
        <f t="shared" si="95"/>
        <v>1047</v>
      </c>
      <c r="U306" s="35">
        <f t="shared" si="88"/>
        <v>1.8338108882521489</v>
      </c>
      <c r="V306" s="36">
        <f t="shared" si="97"/>
        <v>0.14257086857819209</v>
      </c>
      <c r="W306" s="6" t="s">
        <v>534</v>
      </c>
      <c r="X306" s="4">
        <v>41</v>
      </c>
      <c r="Y306" s="4">
        <v>9</v>
      </c>
      <c r="Z306" s="4">
        <v>2599.5</v>
      </c>
      <c r="AA306" s="4">
        <v>2745</v>
      </c>
      <c r="AB306" s="4">
        <v>145.5</v>
      </c>
      <c r="AC306" s="4"/>
      <c r="AD306" s="4" t="s">
        <v>535</v>
      </c>
      <c r="AE306" s="4">
        <v>12.952</v>
      </c>
      <c r="AF306" s="5" t="s">
        <v>536</v>
      </c>
      <c r="AG306" s="4"/>
      <c r="AH306" s="4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</row>
    <row r="307" spans="1:48" hidden="1" x14ac:dyDescent="0.2">
      <c r="A307" s="71" t="s">
        <v>506</v>
      </c>
      <c r="B307" s="31">
        <v>4</v>
      </c>
      <c r="C307" s="4" t="s">
        <v>539</v>
      </c>
      <c r="D307" s="44" t="s">
        <v>78</v>
      </c>
      <c r="E307" s="32" t="s">
        <v>273</v>
      </c>
      <c r="F307" s="45" t="s">
        <v>273</v>
      </c>
      <c r="G307" s="2">
        <v>3</v>
      </c>
      <c r="H307" s="32" t="s">
        <v>160</v>
      </c>
      <c r="I307" s="32" t="s">
        <v>892</v>
      </c>
      <c r="J307" s="39">
        <f t="shared" si="96"/>
        <v>-23.489000000000001</v>
      </c>
      <c r="K307" s="185">
        <f t="shared" si="91"/>
        <v>8.7639999999999993</v>
      </c>
      <c r="L307" s="157"/>
      <c r="M307" s="6"/>
      <c r="N307" s="6"/>
      <c r="O307" s="39">
        <v>-22.446000000000002</v>
      </c>
      <c r="P307" s="59">
        <f t="shared" ref="P307:P313" si="98">O307-(-31.21)</f>
        <v>8.7639999999999993</v>
      </c>
      <c r="Q307" s="5"/>
      <c r="R307" s="4">
        <v>2660.4</v>
      </c>
      <c r="S307" s="4">
        <v>67</v>
      </c>
      <c r="T307" s="4">
        <f t="shared" si="95"/>
        <v>1047</v>
      </c>
      <c r="U307" s="35">
        <f t="shared" si="88"/>
        <v>1.9197707736389686</v>
      </c>
      <c r="V307" s="36">
        <f t="shared" si="97"/>
        <v>0.14925387804279486</v>
      </c>
      <c r="W307" s="6" t="s">
        <v>537</v>
      </c>
      <c r="X307" s="4">
        <v>42</v>
      </c>
      <c r="Y307" s="4">
        <v>9</v>
      </c>
      <c r="Z307" s="4">
        <v>2599.5</v>
      </c>
      <c r="AA307" s="4">
        <v>2687.3</v>
      </c>
      <c r="AB307" s="4">
        <v>87.8</v>
      </c>
      <c r="AC307" s="4"/>
      <c r="AD307" s="4" t="s">
        <v>538</v>
      </c>
      <c r="AE307" s="4">
        <v>4.0439999999999996</v>
      </c>
      <c r="AF307" s="5" t="s">
        <v>539</v>
      </c>
      <c r="AG307" s="4"/>
      <c r="AH307" s="4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</row>
    <row r="308" spans="1:48" hidden="1" x14ac:dyDescent="0.2">
      <c r="A308" s="71" t="s">
        <v>849</v>
      </c>
      <c r="B308" s="31">
        <v>7</v>
      </c>
      <c r="C308" s="1" t="s">
        <v>852</v>
      </c>
      <c r="D308" s="33" t="s">
        <v>78</v>
      </c>
      <c r="E308" s="34" t="s">
        <v>273</v>
      </c>
      <c r="F308" s="47" t="s">
        <v>273</v>
      </c>
      <c r="G308" s="2">
        <v>4</v>
      </c>
      <c r="H308" s="34" t="s">
        <v>160</v>
      </c>
      <c r="I308" s="34" t="s">
        <v>893</v>
      </c>
      <c r="J308" s="39">
        <f t="shared" si="96"/>
        <v>-29.885999999999999</v>
      </c>
      <c r="K308" s="185">
        <f t="shared" si="91"/>
        <v>2.3670000000000009</v>
      </c>
      <c r="L308" s="157"/>
      <c r="M308" s="12"/>
      <c r="N308" s="12"/>
      <c r="O308" s="38">
        <v>-28.843</v>
      </c>
      <c r="P308" s="59">
        <f t="shared" si="98"/>
        <v>2.3670000000000009</v>
      </c>
      <c r="Q308" s="2"/>
      <c r="R308" s="1">
        <v>2200.1</v>
      </c>
      <c r="S308" s="1">
        <v>206</v>
      </c>
      <c r="T308" s="4">
        <f t="shared" si="95"/>
        <v>445</v>
      </c>
      <c r="U308" s="35">
        <f t="shared" ref="U308:U371" si="99">(S308/T308)*30</f>
        <v>13.887640449438202</v>
      </c>
      <c r="V308" s="36">
        <f t="shared" si="97"/>
        <v>1.0797040055014615</v>
      </c>
      <c r="W308" s="12" t="s">
        <v>850</v>
      </c>
      <c r="X308" s="1">
        <v>108</v>
      </c>
      <c r="Y308" s="1">
        <v>5</v>
      </c>
      <c r="Z308" s="1">
        <v>2194.6999999999998</v>
      </c>
      <c r="AA308" s="1">
        <v>2210</v>
      </c>
      <c r="AB308" s="1">
        <v>15.3</v>
      </c>
      <c r="AC308" s="1">
        <v>1.4890000000000001</v>
      </c>
      <c r="AD308" s="1" t="s">
        <v>851</v>
      </c>
      <c r="AE308" s="1">
        <v>-7.7619999999999996</v>
      </c>
      <c r="AF308" s="2" t="s">
        <v>852</v>
      </c>
      <c r="AG308" s="1"/>
      <c r="AH308" s="1"/>
      <c r="AI308" s="1">
        <v>1.08577E-2</v>
      </c>
      <c r="AJ308" s="1" t="s">
        <v>592</v>
      </c>
      <c r="AK308" s="2" t="s">
        <v>853</v>
      </c>
    </row>
    <row r="309" spans="1:48" hidden="1" x14ac:dyDescent="0.2">
      <c r="A309" s="71" t="s">
        <v>849</v>
      </c>
      <c r="B309" s="31">
        <v>7</v>
      </c>
      <c r="C309" s="1" t="s">
        <v>856</v>
      </c>
      <c r="D309" s="33" t="s">
        <v>78</v>
      </c>
      <c r="E309" s="34" t="s">
        <v>273</v>
      </c>
      <c r="F309" s="47" t="s">
        <v>273</v>
      </c>
      <c r="G309" s="2">
        <v>4</v>
      </c>
      <c r="H309" s="34" t="s">
        <v>160</v>
      </c>
      <c r="I309" s="34" t="s">
        <v>894</v>
      </c>
      <c r="J309" s="39">
        <f t="shared" si="96"/>
        <v>-30.209</v>
      </c>
      <c r="K309" s="185">
        <f t="shared" si="91"/>
        <v>2.0440000000000005</v>
      </c>
      <c r="L309" s="157"/>
      <c r="M309" s="12"/>
      <c r="N309" s="12"/>
      <c r="O309" s="38">
        <v>-29.166</v>
      </c>
      <c r="P309" s="59">
        <f t="shared" si="98"/>
        <v>2.0440000000000005</v>
      </c>
      <c r="Q309" s="2"/>
      <c r="R309" s="1">
        <v>2200.4</v>
      </c>
      <c r="S309" s="1">
        <v>180</v>
      </c>
      <c r="T309" s="4">
        <f t="shared" si="95"/>
        <v>445</v>
      </c>
      <c r="U309" s="35">
        <f t="shared" si="99"/>
        <v>12.134831460674157</v>
      </c>
      <c r="V309" s="36">
        <f t="shared" si="97"/>
        <v>0.94343068441875277</v>
      </c>
      <c r="W309" s="12" t="s">
        <v>854</v>
      </c>
      <c r="X309" s="1">
        <v>109</v>
      </c>
      <c r="Y309" s="1">
        <v>5</v>
      </c>
      <c r="Z309" s="1">
        <v>2194.5</v>
      </c>
      <c r="AA309" s="1">
        <v>2208.9</v>
      </c>
      <c r="AB309" s="1">
        <v>14.4</v>
      </c>
      <c r="AC309" s="1">
        <v>1.3109999999999999</v>
      </c>
      <c r="AD309" s="1" t="s">
        <v>855</v>
      </c>
      <c r="AE309" s="1">
        <v>-8.2929999999999993</v>
      </c>
      <c r="AF309" s="2" t="s">
        <v>856</v>
      </c>
      <c r="AG309" s="1"/>
      <c r="AH309" s="1"/>
      <c r="AI309" s="1">
        <v>1.08541E-2</v>
      </c>
      <c r="AJ309" s="1" t="s">
        <v>592</v>
      </c>
      <c r="AK309" s="2" t="s">
        <v>605</v>
      </c>
    </row>
    <row r="310" spans="1:48" hidden="1" x14ac:dyDescent="0.2">
      <c r="A310" s="71" t="s">
        <v>849</v>
      </c>
      <c r="B310" s="31">
        <v>7</v>
      </c>
      <c r="C310" s="1" t="s">
        <v>859</v>
      </c>
      <c r="D310" s="33" t="s">
        <v>78</v>
      </c>
      <c r="E310" s="34" t="s">
        <v>273</v>
      </c>
      <c r="F310" s="47" t="s">
        <v>273</v>
      </c>
      <c r="G310" s="2">
        <v>4</v>
      </c>
      <c r="H310" s="34" t="s">
        <v>160</v>
      </c>
      <c r="I310" s="34" t="s">
        <v>892</v>
      </c>
      <c r="J310" s="39">
        <f t="shared" si="96"/>
        <v>-30.448</v>
      </c>
      <c r="K310" s="185">
        <f t="shared" ref="K310:K373" si="100">IF(J310="","",J310-(-32.253))</f>
        <v>1.8049999999999997</v>
      </c>
      <c r="L310" s="157"/>
      <c r="M310" s="12"/>
      <c r="N310" s="12"/>
      <c r="O310" s="38">
        <v>-29.405000000000001</v>
      </c>
      <c r="P310" s="59">
        <f t="shared" si="98"/>
        <v>1.8049999999999997</v>
      </c>
      <c r="Q310" s="2"/>
      <c r="R310" s="1">
        <v>2200.4</v>
      </c>
      <c r="S310" s="1">
        <v>194</v>
      </c>
      <c r="T310" s="4">
        <f t="shared" ref="T310:T341" si="101">IF(B310=1,$AQ$2,IF(B310=2,$AQ$3,IF(B310=3,$AQ$4,IF(B310=4,$AQ$5,IF(B310=5,$AQ$6,IF(B310=6,$AQ$7,IF(B310=7,$AQ$8)))))))</f>
        <v>445</v>
      </c>
      <c r="U310" s="35">
        <f t="shared" si="99"/>
        <v>13.078651685393258</v>
      </c>
      <c r="V310" s="36">
        <f t="shared" si="97"/>
        <v>1.0168086265402112</v>
      </c>
      <c r="W310" s="12" t="s">
        <v>857</v>
      </c>
      <c r="X310" s="1">
        <v>110</v>
      </c>
      <c r="Y310" s="1">
        <v>5</v>
      </c>
      <c r="Z310" s="1">
        <v>2194.5</v>
      </c>
      <c r="AA310" s="1">
        <v>2208.9</v>
      </c>
      <c r="AB310" s="1">
        <v>14.4</v>
      </c>
      <c r="AC310" s="1">
        <v>1.407</v>
      </c>
      <c r="AD310" s="1" t="s">
        <v>858</v>
      </c>
      <c r="AE310" s="1">
        <v>-9.5210000000000008</v>
      </c>
      <c r="AF310" s="2" t="s">
        <v>859</v>
      </c>
      <c r="AG310" s="1"/>
      <c r="AH310" s="1"/>
      <c r="AI310" s="1">
        <v>1.0851400000000001E-2</v>
      </c>
      <c r="AJ310" s="1" t="s">
        <v>592</v>
      </c>
      <c r="AK310" s="2" t="s">
        <v>860</v>
      </c>
    </row>
    <row r="311" spans="1:48" hidden="1" x14ac:dyDescent="0.2">
      <c r="A311" s="71" t="s">
        <v>506</v>
      </c>
      <c r="B311" s="31">
        <v>4</v>
      </c>
      <c r="C311" s="4" t="s">
        <v>541</v>
      </c>
      <c r="D311" s="44" t="s">
        <v>78</v>
      </c>
      <c r="E311" s="32" t="s">
        <v>273</v>
      </c>
      <c r="F311" s="45" t="s">
        <v>273</v>
      </c>
      <c r="G311" s="2">
        <v>5</v>
      </c>
      <c r="H311" s="32" t="s">
        <v>160</v>
      </c>
      <c r="I311" s="32" t="s">
        <v>893</v>
      </c>
      <c r="J311" s="39">
        <f t="shared" si="96"/>
        <v>-28.56</v>
      </c>
      <c r="K311" s="185">
        <f t="shared" si="100"/>
        <v>3.6930000000000014</v>
      </c>
      <c r="L311" s="157"/>
      <c r="M311" s="6"/>
      <c r="N311" s="6"/>
      <c r="O311" s="39">
        <v>-27.516999999999999</v>
      </c>
      <c r="P311" s="59">
        <f t="shared" si="98"/>
        <v>3.6930000000000014</v>
      </c>
      <c r="Q311" s="5"/>
      <c r="R311" s="4">
        <v>2612.9</v>
      </c>
      <c r="S311" s="4">
        <v>57</v>
      </c>
      <c r="T311" s="4">
        <f t="shared" si="101"/>
        <v>1047</v>
      </c>
      <c r="U311" s="35">
        <f t="shared" si="99"/>
        <v>1.6332378223495703</v>
      </c>
      <c r="V311" s="36">
        <f>U311*(1/12.0107)*(1/15)*(14.0067/1)</f>
        <v>0.12697717982745232</v>
      </c>
      <c r="W311" s="6" t="s">
        <v>540</v>
      </c>
      <c r="X311" s="4">
        <v>43</v>
      </c>
      <c r="Y311" s="4">
        <v>9</v>
      </c>
      <c r="Z311" s="4">
        <v>2599.5</v>
      </c>
      <c r="AA311" s="4">
        <v>2621.7</v>
      </c>
      <c r="AB311" s="4">
        <v>22.2</v>
      </c>
      <c r="AC311" s="4"/>
      <c r="AD311" s="4" t="s">
        <v>522</v>
      </c>
      <c r="AE311" s="4">
        <v>9.8000000000000004E-2</v>
      </c>
      <c r="AF311" s="5" t="s">
        <v>541</v>
      </c>
      <c r="AG311" s="4"/>
      <c r="AH311" s="4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</row>
    <row r="312" spans="1:48" hidden="1" x14ac:dyDescent="0.2">
      <c r="A312" s="71" t="s">
        <v>506</v>
      </c>
      <c r="B312" s="31">
        <v>4</v>
      </c>
      <c r="C312" s="4" t="s">
        <v>544</v>
      </c>
      <c r="D312" s="44" t="s">
        <v>78</v>
      </c>
      <c r="E312" s="32" t="s">
        <v>273</v>
      </c>
      <c r="F312" s="45" t="s">
        <v>273</v>
      </c>
      <c r="G312" s="2">
        <v>5</v>
      </c>
      <c r="H312" s="32" t="s">
        <v>160</v>
      </c>
      <c r="I312" s="32" t="s">
        <v>894</v>
      </c>
      <c r="J312" s="39">
        <f t="shared" si="96"/>
        <v>-29.062999999999999</v>
      </c>
      <c r="K312" s="185">
        <f t="shared" si="100"/>
        <v>3.1900000000000013</v>
      </c>
      <c r="L312" s="157"/>
      <c r="M312" s="6"/>
      <c r="N312" s="6"/>
      <c r="O312" s="39">
        <v>-28.02</v>
      </c>
      <c r="P312" s="59">
        <f t="shared" si="98"/>
        <v>3.1900000000000013</v>
      </c>
      <c r="Q312" s="5"/>
      <c r="R312" s="4">
        <v>2613.1</v>
      </c>
      <c r="S312" s="4">
        <v>59</v>
      </c>
      <c r="T312" s="4">
        <f t="shared" si="101"/>
        <v>1047</v>
      </c>
      <c r="U312" s="35">
        <f t="shared" si="99"/>
        <v>1.69054441260745</v>
      </c>
      <c r="V312" s="36">
        <f t="shared" ref="V312:V326" si="102">U312*(1/12.0107)*(1/15)*(14.0067/1)</f>
        <v>0.13143251947052087</v>
      </c>
      <c r="W312" s="6" t="s">
        <v>542</v>
      </c>
      <c r="X312" s="4">
        <v>44</v>
      </c>
      <c r="Y312" s="4">
        <v>9</v>
      </c>
      <c r="Z312" s="4">
        <v>2599.5</v>
      </c>
      <c r="AA312" s="4">
        <v>2621.9</v>
      </c>
      <c r="AB312" s="4">
        <v>22.4</v>
      </c>
      <c r="AC312" s="4"/>
      <c r="AD312" s="4" t="s">
        <v>543</v>
      </c>
      <c r="AE312" s="4">
        <v>-3.16</v>
      </c>
      <c r="AF312" s="5" t="s">
        <v>544</v>
      </c>
      <c r="AG312" s="4"/>
      <c r="AH312" s="4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</row>
    <row r="313" spans="1:48" hidden="1" x14ac:dyDescent="0.2">
      <c r="A313" s="71" t="s">
        <v>506</v>
      </c>
      <c r="B313" s="31">
        <v>4</v>
      </c>
      <c r="C313" s="4" t="s">
        <v>547</v>
      </c>
      <c r="D313" s="44" t="s">
        <v>78</v>
      </c>
      <c r="E313" s="32" t="s">
        <v>273</v>
      </c>
      <c r="F313" s="45" t="s">
        <v>273</v>
      </c>
      <c r="G313" s="2">
        <v>5</v>
      </c>
      <c r="H313" s="32" t="s">
        <v>160</v>
      </c>
      <c r="I313" s="32" t="s">
        <v>892</v>
      </c>
      <c r="J313" s="39">
        <f t="shared" si="96"/>
        <v>-29.067999999999998</v>
      </c>
      <c r="K313" s="185">
        <f t="shared" si="100"/>
        <v>3.1850000000000023</v>
      </c>
      <c r="L313" s="157"/>
      <c r="M313" s="6"/>
      <c r="N313" s="6"/>
      <c r="O313" s="39">
        <v>-28.024999999999999</v>
      </c>
      <c r="P313" s="59">
        <f t="shared" si="98"/>
        <v>3.1850000000000023</v>
      </c>
      <c r="Q313" s="5"/>
      <c r="R313" s="4">
        <v>2614</v>
      </c>
      <c r="S313" s="4">
        <v>60</v>
      </c>
      <c r="T313" s="4">
        <f t="shared" si="101"/>
        <v>1047</v>
      </c>
      <c r="U313" s="35">
        <f t="shared" si="99"/>
        <v>1.7191977077363898</v>
      </c>
      <c r="V313" s="36">
        <f t="shared" si="102"/>
        <v>0.13366018929205511</v>
      </c>
      <c r="W313" s="6" t="s">
        <v>545</v>
      </c>
      <c r="X313" s="4">
        <v>45</v>
      </c>
      <c r="Y313" s="4">
        <v>9</v>
      </c>
      <c r="Z313" s="4">
        <v>2599.5</v>
      </c>
      <c r="AA313" s="4">
        <v>2622.5</v>
      </c>
      <c r="AB313" s="4">
        <v>23</v>
      </c>
      <c r="AC313" s="4"/>
      <c r="AD313" s="4" t="s">
        <v>546</v>
      </c>
      <c r="AE313" s="4">
        <v>-4.0259999999999998</v>
      </c>
      <c r="AF313" s="5" t="s">
        <v>547</v>
      </c>
      <c r="AG313" s="4"/>
      <c r="AH313" s="4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</row>
    <row r="314" spans="1:48" hidden="1" x14ac:dyDescent="0.2">
      <c r="A314" s="71" t="s">
        <v>250</v>
      </c>
      <c r="B314" s="31">
        <v>2</v>
      </c>
      <c r="C314" s="4" t="s">
        <v>276</v>
      </c>
      <c r="D314" s="44" t="s">
        <v>78</v>
      </c>
      <c r="E314" s="32" t="s">
        <v>273</v>
      </c>
      <c r="F314" s="45" t="s">
        <v>273</v>
      </c>
      <c r="G314" s="2">
        <v>7</v>
      </c>
      <c r="H314" s="32" t="s">
        <v>160</v>
      </c>
      <c r="I314" s="32" t="s">
        <v>893</v>
      </c>
      <c r="J314" s="39">
        <f t="shared" si="96"/>
        <v>-30.852999999999998</v>
      </c>
      <c r="K314" s="185">
        <f t="shared" si="100"/>
        <v>1.4000000000000021</v>
      </c>
      <c r="L314" s="157"/>
      <c r="M314" s="6"/>
      <c r="N314" s="6"/>
      <c r="O314" s="39">
        <v>-29.81</v>
      </c>
      <c r="P314" s="59">
        <f t="shared" ref="P314:P334" si="103">O314-(-31.21)</f>
        <v>1.4000000000000021</v>
      </c>
      <c r="Q314" s="5"/>
      <c r="R314" s="4">
        <v>2669.8</v>
      </c>
      <c r="S314" s="4">
        <v>744</v>
      </c>
      <c r="T314" s="4">
        <f t="shared" si="101"/>
        <v>904</v>
      </c>
      <c r="U314" s="35">
        <f t="shared" si="99"/>
        <v>24.690265486725661</v>
      </c>
      <c r="V314" s="36">
        <f t="shared" si="102"/>
        <v>1.9195613999346157</v>
      </c>
      <c r="W314" s="6" t="s">
        <v>274</v>
      </c>
      <c r="X314" s="4">
        <v>94</v>
      </c>
      <c r="Y314" s="4">
        <v>9</v>
      </c>
      <c r="Z314" s="4">
        <v>2659.7</v>
      </c>
      <c r="AA314" s="4">
        <v>2681.9</v>
      </c>
      <c r="AB314" s="4">
        <v>22.2</v>
      </c>
      <c r="AC314" s="4"/>
      <c r="AD314" s="4" t="s">
        <v>275</v>
      </c>
      <c r="AE314" s="4">
        <v>-9.9290000000000003</v>
      </c>
      <c r="AF314" s="5" t="s">
        <v>276</v>
      </c>
      <c r="AG314" s="4"/>
      <c r="AH314" s="4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</row>
    <row r="315" spans="1:48" hidden="1" x14ac:dyDescent="0.2">
      <c r="A315" s="71" t="s">
        <v>250</v>
      </c>
      <c r="B315" s="31">
        <v>2</v>
      </c>
      <c r="C315" s="4" t="s">
        <v>279</v>
      </c>
      <c r="D315" s="44" t="s">
        <v>78</v>
      </c>
      <c r="E315" s="32" t="s">
        <v>273</v>
      </c>
      <c r="F315" s="45" t="s">
        <v>273</v>
      </c>
      <c r="G315" s="2">
        <v>7</v>
      </c>
      <c r="H315" s="32" t="s">
        <v>160</v>
      </c>
      <c r="I315" s="32" t="s">
        <v>894</v>
      </c>
      <c r="J315" s="39">
        <f t="shared" ref="J315:J346" si="104">IF(O315 = "", "", O315-1.043)</f>
        <v>-30.898</v>
      </c>
      <c r="K315" s="185">
        <f t="shared" si="100"/>
        <v>1.3550000000000004</v>
      </c>
      <c r="L315" s="157"/>
      <c r="M315" s="6"/>
      <c r="N315" s="6"/>
      <c r="O315" s="39">
        <v>-29.855</v>
      </c>
      <c r="P315" s="59">
        <f t="shared" si="103"/>
        <v>1.3550000000000004</v>
      </c>
      <c r="Q315" s="5"/>
      <c r="R315" s="4">
        <v>2669.8</v>
      </c>
      <c r="S315" s="4">
        <v>713</v>
      </c>
      <c r="T315" s="4">
        <f t="shared" si="101"/>
        <v>904</v>
      </c>
      <c r="U315" s="35">
        <f t="shared" si="99"/>
        <v>23.661504424778762</v>
      </c>
      <c r="V315" s="36">
        <f t="shared" si="102"/>
        <v>1.8395796749373401</v>
      </c>
      <c r="W315" s="6" t="s">
        <v>277</v>
      </c>
      <c r="X315" s="4">
        <v>95</v>
      </c>
      <c r="Y315" s="4">
        <v>9</v>
      </c>
      <c r="Z315" s="4">
        <v>2659.5</v>
      </c>
      <c r="AA315" s="4">
        <v>2681.3</v>
      </c>
      <c r="AB315" s="4">
        <v>21.7</v>
      </c>
      <c r="AC315" s="4"/>
      <c r="AD315" s="4" t="s">
        <v>278</v>
      </c>
      <c r="AE315" s="4">
        <v>-11.022</v>
      </c>
      <c r="AF315" s="5" t="s">
        <v>279</v>
      </c>
      <c r="AG315" s="4"/>
      <c r="AH315" s="4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</row>
    <row r="316" spans="1:48" hidden="1" x14ac:dyDescent="0.2">
      <c r="A316" s="71" t="s">
        <v>250</v>
      </c>
      <c r="B316" s="31">
        <v>2</v>
      </c>
      <c r="C316" s="4" t="s">
        <v>282</v>
      </c>
      <c r="D316" s="44" t="s">
        <v>78</v>
      </c>
      <c r="E316" s="32" t="s">
        <v>273</v>
      </c>
      <c r="F316" s="45" t="s">
        <v>273</v>
      </c>
      <c r="G316" s="2">
        <v>7</v>
      </c>
      <c r="H316" s="32" t="s">
        <v>160</v>
      </c>
      <c r="I316" s="32" t="s">
        <v>892</v>
      </c>
      <c r="J316" s="39">
        <f t="shared" si="104"/>
        <v>-30.786999999999999</v>
      </c>
      <c r="K316" s="185">
        <f t="shared" si="100"/>
        <v>1.4660000000000011</v>
      </c>
      <c r="L316" s="157"/>
      <c r="M316" s="6"/>
      <c r="N316" s="6"/>
      <c r="O316" s="39">
        <v>-29.744</v>
      </c>
      <c r="P316" s="59">
        <f t="shared" si="103"/>
        <v>1.4660000000000011</v>
      </c>
      <c r="Q316" s="5"/>
      <c r="R316" s="4">
        <v>2670</v>
      </c>
      <c r="S316" s="4">
        <v>699</v>
      </c>
      <c r="T316" s="4">
        <f t="shared" si="101"/>
        <v>904</v>
      </c>
      <c r="U316" s="35">
        <f t="shared" si="99"/>
        <v>23.196902654867255</v>
      </c>
      <c r="V316" s="36">
        <f t="shared" si="102"/>
        <v>1.8034588959063123</v>
      </c>
      <c r="W316" s="6" t="s">
        <v>280</v>
      </c>
      <c r="X316" s="4">
        <v>96</v>
      </c>
      <c r="Y316" s="4">
        <v>9</v>
      </c>
      <c r="Z316" s="4">
        <v>2659.7</v>
      </c>
      <c r="AA316" s="4">
        <v>2681.5</v>
      </c>
      <c r="AB316" s="4">
        <v>21.7</v>
      </c>
      <c r="AC316" s="4"/>
      <c r="AD316" s="4" t="s">
        <v>281</v>
      </c>
      <c r="AE316" s="4">
        <v>-11.288</v>
      </c>
      <c r="AF316" s="5" t="s">
        <v>282</v>
      </c>
      <c r="AG316" s="4"/>
      <c r="AH316" s="4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</row>
    <row r="317" spans="1:48" hidden="1" x14ac:dyDescent="0.2">
      <c r="A317" s="71" t="s">
        <v>250</v>
      </c>
      <c r="B317" s="31">
        <v>2</v>
      </c>
      <c r="C317" s="4" t="s">
        <v>307</v>
      </c>
      <c r="D317" s="44" t="s">
        <v>78</v>
      </c>
      <c r="E317" s="32" t="s">
        <v>273</v>
      </c>
      <c r="F317" s="45" t="s">
        <v>273</v>
      </c>
      <c r="G317" s="2">
        <v>8</v>
      </c>
      <c r="H317" s="32" t="s">
        <v>160</v>
      </c>
      <c r="I317" s="32" t="s">
        <v>893</v>
      </c>
      <c r="J317" s="39">
        <f t="shared" si="104"/>
        <v>-31.230999999999998</v>
      </c>
      <c r="K317" s="185">
        <f t="shared" si="100"/>
        <v>1.022000000000002</v>
      </c>
      <c r="L317" s="157"/>
      <c r="M317" s="6"/>
      <c r="N317" s="6"/>
      <c r="O317" s="39">
        <v>-30.187999999999999</v>
      </c>
      <c r="P317" s="59">
        <f t="shared" si="103"/>
        <v>1.022000000000002</v>
      </c>
      <c r="Q317" s="5"/>
      <c r="R317" s="4">
        <v>2669.1</v>
      </c>
      <c r="S317" s="4">
        <v>742</v>
      </c>
      <c r="T317" s="4">
        <f t="shared" si="101"/>
        <v>904</v>
      </c>
      <c r="U317" s="35">
        <f t="shared" si="99"/>
        <v>24.623893805309734</v>
      </c>
      <c r="V317" s="36">
        <f t="shared" si="102"/>
        <v>1.9144012886444692</v>
      </c>
      <c r="W317" s="6" t="s">
        <v>306</v>
      </c>
      <c r="X317" s="4">
        <v>107</v>
      </c>
      <c r="Y317" s="4">
        <v>9</v>
      </c>
      <c r="Z317" s="4">
        <v>2658.7</v>
      </c>
      <c r="AA317" s="4">
        <v>2680.6</v>
      </c>
      <c r="AB317" s="4">
        <v>21.9</v>
      </c>
      <c r="AC317" s="4"/>
      <c r="AD317" s="4" t="s">
        <v>205</v>
      </c>
      <c r="AE317" s="4">
        <v>-12.587999999999999</v>
      </c>
      <c r="AF317" s="5" t="s">
        <v>307</v>
      </c>
      <c r="AG317" s="4"/>
      <c r="AH317" s="4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</row>
    <row r="318" spans="1:48" hidden="1" x14ac:dyDescent="0.2">
      <c r="A318" s="71" t="s">
        <v>308</v>
      </c>
      <c r="B318" s="31">
        <v>2</v>
      </c>
      <c r="C318" s="4" t="s">
        <v>311</v>
      </c>
      <c r="D318" s="44" t="s">
        <v>78</v>
      </c>
      <c r="E318" s="32" t="s">
        <v>273</v>
      </c>
      <c r="F318" s="45" t="s">
        <v>273</v>
      </c>
      <c r="G318" s="2">
        <v>8</v>
      </c>
      <c r="H318" s="32" t="s">
        <v>160</v>
      </c>
      <c r="I318" s="32" t="s">
        <v>894</v>
      </c>
      <c r="J318" s="39">
        <f t="shared" si="104"/>
        <v>-31.143000000000001</v>
      </c>
      <c r="K318" s="185">
        <f t="shared" si="100"/>
        <v>1.1099999999999994</v>
      </c>
      <c r="L318" s="157"/>
      <c r="M318" s="6"/>
      <c r="N318" s="6"/>
      <c r="O318" s="39">
        <v>-30.1</v>
      </c>
      <c r="P318" s="59">
        <f t="shared" si="103"/>
        <v>1.1099999999999994</v>
      </c>
      <c r="Q318" s="5"/>
      <c r="R318" s="4">
        <v>2669.8</v>
      </c>
      <c r="S318" s="4">
        <v>869</v>
      </c>
      <c r="T318" s="4">
        <f t="shared" si="101"/>
        <v>904</v>
      </c>
      <c r="U318" s="35">
        <f t="shared" si="99"/>
        <v>28.838495575221238</v>
      </c>
      <c r="V318" s="36">
        <f t="shared" si="102"/>
        <v>2.2420683555687915</v>
      </c>
      <c r="W318" s="6" t="s">
        <v>309</v>
      </c>
      <c r="X318" s="4">
        <v>108</v>
      </c>
      <c r="Y318" s="4">
        <v>9</v>
      </c>
      <c r="Z318" s="4">
        <v>2659.1</v>
      </c>
      <c r="AA318" s="4">
        <v>2681.1</v>
      </c>
      <c r="AB318" s="4">
        <v>21.9</v>
      </c>
      <c r="AC318" s="4"/>
      <c r="AD318" s="4" t="s">
        <v>310</v>
      </c>
      <c r="AE318" s="4">
        <v>-13.471</v>
      </c>
      <c r="AF318" s="5" t="s">
        <v>311</v>
      </c>
      <c r="AG318" s="4"/>
      <c r="AH318" s="4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</row>
    <row r="319" spans="1:48" s="24" customFormat="1" hidden="1" x14ac:dyDescent="0.2">
      <c r="A319" s="71" t="s">
        <v>308</v>
      </c>
      <c r="B319" s="31">
        <v>2</v>
      </c>
      <c r="C319" s="4" t="s">
        <v>314</v>
      </c>
      <c r="D319" s="44" t="s">
        <v>78</v>
      </c>
      <c r="E319" s="32" t="s">
        <v>273</v>
      </c>
      <c r="F319" s="45" t="s">
        <v>273</v>
      </c>
      <c r="G319" s="2">
        <v>8</v>
      </c>
      <c r="H319" s="32" t="s">
        <v>160</v>
      </c>
      <c r="I319" s="32" t="s">
        <v>892</v>
      </c>
      <c r="J319" s="39">
        <f t="shared" si="104"/>
        <v>-30.507999999999999</v>
      </c>
      <c r="K319" s="185">
        <f t="shared" si="100"/>
        <v>1.745000000000001</v>
      </c>
      <c r="L319" s="157"/>
      <c r="M319" s="6"/>
      <c r="N319" s="6"/>
      <c r="O319" s="39">
        <v>-29.465</v>
      </c>
      <c r="P319" s="59">
        <f t="shared" si="103"/>
        <v>1.745000000000001</v>
      </c>
      <c r="Q319" s="5"/>
      <c r="R319" s="4">
        <v>2670</v>
      </c>
      <c r="S319" s="4">
        <v>944</v>
      </c>
      <c r="T319" s="4">
        <f t="shared" si="101"/>
        <v>904</v>
      </c>
      <c r="U319" s="35">
        <f t="shared" si="99"/>
        <v>31.327433628318587</v>
      </c>
      <c r="V319" s="36">
        <f t="shared" si="102"/>
        <v>2.4355725289492978</v>
      </c>
      <c r="W319" s="6" t="s">
        <v>312</v>
      </c>
      <c r="X319" s="4">
        <v>109</v>
      </c>
      <c r="Y319" s="4">
        <v>9</v>
      </c>
      <c r="Z319" s="4">
        <v>2658.9</v>
      </c>
      <c r="AA319" s="4">
        <v>2681.3</v>
      </c>
      <c r="AB319" s="4">
        <v>22.4</v>
      </c>
      <c r="AC319" s="4"/>
      <c r="AD319" s="4" t="s">
        <v>313</v>
      </c>
      <c r="AE319" s="4">
        <v>-13.473000000000001</v>
      </c>
      <c r="AF319" s="5" t="s">
        <v>314</v>
      </c>
      <c r="AG319" s="4"/>
      <c r="AH319" s="4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/>
      <c r="AV319"/>
    </row>
    <row r="320" spans="1:48" s="7" customFormat="1" hidden="1" x14ac:dyDescent="0.2">
      <c r="A320" s="71" t="s">
        <v>610</v>
      </c>
      <c r="B320" s="31">
        <v>5</v>
      </c>
      <c r="C320" s="1" t="s">
        <v>659</v>
      </c>
      <c r="D320" s="33" t="s">
        <v>78</v>
      </c>
      <c r="E320" s="34" t="s">
        <v>657</v>
      </c>
      <c r="F320" s="47" t="s">
        <v>657</v>
      </c>
      <c r="G320" s="2">
        <v>7</v>
      </c>
      <c r="H320" s="34" t="s">
        <v>160</v>
      </c>
      <c r="I320" s="34" t="s">
        <v>893</v>
      </c>
      <c r="J320" s="39">
        <f t="shared" si="104"/>
        <v>-28.614999999999998</v>
      </c>
      <c r="K320" s="185">
        <f t="shared" si="100"/>
        <v>3.6380000000000017</v>
      </c>
      <c r="L320" s="157"/>
      <c r="M320" s="12"/>
      <c r="N320" s="12"/>
      <c r="O320" s="38">
        <v>-27.571999999999999</v>
      </c>
      <c r="P320" s="59">
        <f t="shared" si="103"/>
        <v>3.6380000000000017</v>
      </c>
      <c r="Q320" s="2"/>
      <c r="R320" s="1">
        <v>2656.4</v>
      </c>
      <c r="S320" s="1">
        <v>236</v>
      </c>
      <c r="T320" s="4">
        <f t="shared" si="101"/>
        <v>658</v>
      </c>
      <c r="U320" s="35">
        <f t="shared" si="99"/>
        <v>10.759878419452887</v>
      </c>
      <c r="V320" s="36">
        <f t="shared" si="102"/>
        <v>0.83653402969991075</v>
      </c>
      <c r="W320" s="12" t="s">
        <v>658</v>
      </c>
      <c r="X320" s="1">
        <v>46</v>
      </c>
      <c r="Y320" s="1">
        <v>9</v>
      </c>
      <c r="Z320" s="1">
        <v>2599.5</v>
      </c>
      <c r="AA320" s="1">
        <v>2666.2</v>
      </c>
      <c r="AB320" s="1">
        <v>66.7</v>
      </c>
      <c r="AC320" s="1">
        <v>6.3109999999999999</v>
      </c>
      <c r="AD320" s="1" t="s">
        <v>486</v>
      </c>
      <c r="AE320" s="1">
        <v>-3.0030000000000001</v>
      </c>
      <c r="AF320" s="2" t="s">
        <v>659</v>
      </c>
      <c r="AG320" s="1"/>
      <c r="AH320" s="1"/>
      <c r="AI320" s="1">
        <v>1.08719E-2</v>
      </c>
      <c r="AJ320" s="1" t="s">
        <v>592</v>
      </c>
      <c r="AK320" s="2" t="s">
        <v>660</v>
      </c>
      <c r="AL320"/>
      <c r="AM320"/>
      <c r="AN320"/>
      <c r="AO320"/>
      <c r="AP320"/>
      <c r="AQ320"/>
      <c r="AR320"/>
      <c r="AS320"/>
      <c r="AT320"/>
      <c r="AU320"/>
      <c r="AV320"/>
    </row>
    <row r="321" spans="1:48" s="7" customFormat="1" hidden="1" x14ac:dyDescent="0.2">
      <c r="A321" s="71" t="s">
        <v>610</v>
      </c>
      <c r="B321" s="31">
        <v>5</v>
      </c>
      <c r="C321" s="1" t="s">
        <v>663</v>
      </c>
      <c r="D321" s="33" t="s">
        <v>78</v>
      </c>
      <c r="E321" s="34" t="s">
        <v>657</v>
      </c>
      <c r="F321" s="47" t="s">
        <v>657</v>
      </c>
      <c r="G321" s="2">
        <v>7</v>
      </c>
      <c r="H321" s="34" t="s">
        <v>160</v>
      </c>
      <c r="I321" s="34" t="s">
        <v>892</v>
      </c>
      <c r="J321" s="39">
        <f t="shared" si="104"/>
        <v>-28.975999999999999</v>
      </c>
      <c r="K321" s="185">
        <f t="shared" si="100"/>
        <v>3.277000000000001</v>
      </c>
      <c r="L321" s="157"/>
      <c r="M321" s="12"/>
      <c r="N321" s="12"/>
      <c r="O321" s="38">
        <v>-27.933</v>
      </c>
      <c r="P321" s="59">
        <f t="shared" si="103"/>
        <v>3.277000000000001</v>
      </c>
      <c r="Q321" s="2"/>
      <c r="R321" s="1">
        <v>2656</v>
      </c>
      <c r="S321" s="1">
        <v>93</v>
      </c>
      <c r="T321" s="4">
        <f t="shared" si="101"/>
        <v>658</v>
      </c>
      <c r="U321" s="35">
        <f t="shared" si="99"/>
        <v>4.2401215805471129</v>
      </c>
      <c r="V321" s="36">
        <f t="shared" si="102"/>
        <v>0.32965112187326995</v>
      </c>
      <c r="W321" s="12" t="s">
        <v>661</v>
      </c>
      <c r="X321" s="1">
        <v>48</v>
      </c>
      <c r="Y321" s="1">
        <v>11</v>
      </c>
      <c r="Z321" s="1">
        <v>2645.5</v>
      </c>
      <c r="AA321" s="1">
        <v>2665.6</v>
      </c>
      <c r="AB321" s="1">
        <v>20.100000000000001</v>
      </c>
      <c r="AC321" s="1">
        <v>0.94899999999999995</v>
      </c>
      <c r="AD321" s="1" t="s">
        <v>662</v>
      </c>
      <c r="AE321" s="1">
        <v>-12.907</v>
      </c>
      <c r="AF321" s="2" t="s">
        <v>663</v>
      </c>
      <c r="AG321" s="1"/>
      <c r="AH321" s="1"/>
      <c r="AI321" s="1">
        <v>1.08679E-2</v>
      </c>
      <c r="AJ321" t="s">
        <v>592</v>
      </c>
      <c r="AK321" s="2" t="s">
        <v>664</v>
      </c>
      <c r="AL321"/>
      <c r="AM321"/>
      <c r="AN321"/>
      <c r="AO321"/>
      <c r="AP321"/>
      <c r="AQ321"/>
      <c r="AR321"/>
      <c r="AS321"/>
      <c r="AT321"/>
      <c r="AU321"/>
      <c r="AV321"/>
    </row>
    <row r="322" spans="1:48" s="7" customFormat="1" hidden="1" x14ac:dyDescent="0.2">
      <c r="A322" s="71" t="s">
        <v>610</v>
      </c>
      <c r="B322" s="31">
        <v>5</v>
      </c>
      <c r="C322" s="1" t="s">
        <v>667</v>
      </c>
      <c r="D322" s="33" t="s">
        <v>78</v>
      </c>
      <c r="E322" s="34" t="s">
        <v>657</v>
      </c>
      <c r="F322" s="47" t="s">
        <v>657</v>
      </c>
      <c r="G322" s="2">
        <v>8</v>
      </c>
      <c r="H322" s="34" t="s">
        <v>160</v>
      </c>
      <c r="I322" s="34" t="s">
        <v>893</v>
      </c>
      <c r="J322" s="39">
        <f t="shared" si="104"/>
        <v>-28.779999999999998</v>
      </c>
      <c r="K322" s="185">
        <f t="shared" si="100"/>
        <v>3.4730000000000025</v>
      </c>
      <c r="L322" s="157"/>
      <c r="M322" s="12"/>
      <c r="N322" s="12"/>
      <c r="O322" s="38">
        <v>-27.736999999999998</v>
      </c>
      <c r="P322" s="59">
        <f t="shared" si="103"/>
        <v>3.4730000000000025</v>
      </c>
      <c r="Q322" s="2"/>
      <c r="R322" s="1">
        <v>2657</v>
      </c>
      <c r="S322" s="1">
        <v>111</v>
      </c>
      <c r="T322" s="4">
        <f t="shared" si="101"/>
        <v>658</v>
      </c>
      <c r="U322" s="35">
        <f t="shared" si="99"/>
        <v>5.0607902735562309</v>
      </c>
      <c r="V322" s="36">
        <f t="shared" si="102"/>
        <v>0.39345456481648344</v>
      </c>
      <c r="W322" s="12" t="s">
        <v>665</v>
      </c>
      <c r="X322" s="1">
        <v>50</v>
      </c>
      <c r="Y322" s="1">
        <v>11</v>
      </c>
      <c r="Z322" s="1">
        <v>2646.8</v>
      </c>
      <c r="AA322" s="1">
        <v>2666.6</v>
      </c>
      <c r="AB322" s="1">
        <v>19.899999999999999</v>
      </c>
      <c r="AC322" s="1">
        <v>1.1120000000000001</v>
      </c>
      <c r="AD322" s="1" t="s">
        <v>666</v>
      </c>
      <c r="AE322" s="1">
        <v>-12.821</v>
      </c>
      <c r="AF322" s="2" t="s">
        <v>667</v>
      </c>
      <c r="AG322" s="1"/>
      <c r="AH322" s="1"/>
      <c r="AI322" s="1">
        <v>1.0870100000000001E-2</v>
      </c>
      <c r="AJ322" t="s">
        <v>592</v>
      </c>
      <c r="AK322" s="2" t="s">
        <v>668</v>
      </c>
      <c r="AL322"/>
      <c r="AM322"/>
      <c r="AN322"/>
      <c r="AO322"/>
      <c r="AP322"/>
      <c r="AQ322"/>
      <c r="AR322"/>
      <c r="AS322"/>
      <c r="AT322"/>
      <c r="AU322"/>
      <c r="AV322"/>
    </row>
    <row r="323" spans="1:48" s="7" customFormat="1" hidden="1" x14ac:dyDescent="0.2">
      <c r="A323" s="71" t="s">
        <v>669</v>
      </c>
      <c r="B323" s="31">
        <v>5</v>
      </c>
      <c r="C323" s="1" t="s">
        <v>672</v>
      </c>
      <c r="D323" s="33" t="s">
        <v>78</v>
      </c>
      <c r="E323" s="34" t="s">
        <v>657</v>
      </c>
      <c r="F323" s="47" t="s">
        <v>657</v>
      </c>
      <c r="G323" s="2">
        <v>8</v>
      </c>
      <c r="H323" s="34" t="s">
        <v>160</v>
      </c>
      <c r="I323" s="34" t="s">
        <v>892</v>
      </c>
      <c r="J323" s="39">
        <f t="shared" si="104"/>
        <v>-28.93</v>
      </c>
      <c r="K323" s="185">
        <f t="shared" si="100"/>
        <v>3.3230000000000004</v>
      </c>
      <c r="L323" s="157"/>
      <c r="M323" s="12"/>
      <c r="N323" s="12"/>
      <c r="O323" s="38">
        <v>-27.887</v>
      </c>
      <c r="P323" s="59">
        <f t="shared" si="103"/>
        <v>3.3230000000000004</v>
      </c>
      <c r="Q323" s="2"/>
      <c r="R323" s="1">
        <v>2656</v>
      </c>
      <c r="S323" s="1">
        <v>163</v>
      </c>
      <c r="T323" s="4">
        <f t="shared" si="101"/>
        <v>658</v>
      </c>
      <c r="U323" s="35">
        <f t="shared" si="99"/>
        <v>7.4316109422492396</v>
      </c>
      <c r="V323" s="36">
        <f t="shared" si="102"/>
        <v>0.57777562220798928</v>
      </c>
      <c r="W323" s="12" t="s">
        <v>670</v>
      </c>
      <c r="X323" s="1">
        <v>52</v>
      </c>
      <c r="Y323" s="1">
        <v>9</v>
      </c>
      <c r="Z323" s="1">
        <v>2599.5</v>
      </c>
      <c r="AA323" s="1">
        <v>2676.2</v>
      </c>
      <c r="AB323" s="1">
        <v>76.7</v>
      </c>
      <c r="AC323" s="1">
        <v>7.2949999999999999</v>
      </c>
      <c r="AD323" s="1" t="s">
        <v>671</v>
      </c>
      <c r="AE323" s="1">
        <v>3.4620000000000002</v>
      </c>
      <c r="AF323" s="2" t="s">
        <v>672</v>
      </c>
      <c r="AG323" s="1"/>
      <c r="AH323" s="1"/>
      <c r="AI323" s="1">
        <v>1.08684E-2</v>
      </c>
      <c r="AJ323" t="s">
        <v>592</v>
      </c>
      <c r="AK323" s="2" t="s">
        <v>673</v>
      </c>
      <c r="AL323"/>
      <c r="AM323"/>
      <c r="AN323"/>
      <c r="AO323"/>
      <c r="AP323"/>
      <c r="AQ323"/>
      <c r="AR323"/>
      <c r="AS323"/>
      <c r="AT323"/>
      <c r="AU323"/>
      <c r="AV323"/>
    </row>
    <row r="324" spans="1:48" s="7" customFormat="1" hidden="1" x14ac:dyDescent="0.2">
      <c r="A324" s="71" t="s">
        <v>1156</v>
      </c>
      <c r="B324" s="31">
        <v>7</v>
      </c>
      <c r="C324" s="1" t="s">
        <v>1200</v>
      </c>
      <c r="D324" s="33" t="s">
        <v>29</v>
      </c>
      <c r="E324" s="33" t="s">
        <v>30</v>
      </c>
      <c r="F324" s="33" t="s">
        <v>30</v>
      </c>
      <c r="G324" s="2">
        <v>11</v>
      </c>
      <c r="H324" s="33" t="s">
        <v>160</v>
      </c>
      <c r="I324" s="2">
        <v>1</v>
      </c>
      <c r="J324" s="39">
        <f t="shared" si="104"/>
        <v>-30.891999999999999</v>
      </c>
      <c r="K324" s="185">
        <f t="shared" si="100"/>
        <v>1.3610000000000007</v>
      </c>
      <c r="L324" s="157"/>
      <c r="M324" s="12"/>
      <c r="N324" s="12"/>
      <c r="O324" s="38">
        <v>-29.849</v>
      </c>
      <c r="P324" s="59">
        <f t="shared" si="103"/>
        <v>1.3610000000000007</v>
      </c>
      <c r="Q324" s="1"/>
      <c r="R324" s="1">
        <v>2201</v>
      </c>
      <c r="S324" s="1">
        <v>259</v>
      </c>
      <c r="T324" s="4">
        <f t="shared" si="101"/>
        <v>445</v>
      </c>
      <c r="U324" s="35">
        <f t="shared" si="99"/>
        <v>17.460674157303369</v>
      </c>
      <c r="V324" s="36">
        <f t="shared" si="102"/>
        <v>1.3574919292469831</v>
      </c>
      <c r="W324" s="1" t="s">
        <v>1198</v>
      </c>
      <c r="X324" s="1">
        <v>73</v>
      </c>
      <c r="Y324" s="1">
        <v>5</v>
      </c>
      <c r="Z324" s="1">
        <v>2192.1999999999998</v>
      </c>
      <c r="AA324" s="1">
        <v>2210.8000000000002</v>
      </c>
      <c r="AB324" s="1">
        <v>18.600000000000001</v>
      </c>
      <c r="AC324" s="1">
        <v>2.0369999999999999</v>
      </c>
      <c r="AD324" s="1" t="s">
        <v>1201</v>
      </c>
      <c r="AE324" s="1">
        <v>-16.91</v>
      </c>
      <c r="AF324" s="2" t="s">
        <v>1199</v>
      </c>
      <c r="AG324"/>
      <c r="AH324"/>
      <c r="AI324" s="1">
        <v>1.08465E-2</v>
      </c>
      <c r="AJ324" t="s">
        <v>592</v>
      </c>
      <c r="AK324" s="1" t="s">
        <v>1197</v>
      </c>
      <c r="AL324"/>
      <c r="AM324"/>
      <c r="AN324"/>
      <c r="AO324"/>
      <c r="AP324"/>
      <c r="AQ324"/>
      <c r="AR324"/>
      <c r="AS324"/>
      <c r="AT324"/>
      <c r="AU324"/>
      <c r="AV324"/>
    </row>
    <row r="325" spans="1:48" s="7" customFormat="1" hidden="1" x14ac:dyDescent="0.2">
      <c r="A325" s="71" t="s">
        <v>1156</v>
      </c>
      <c r="B325" s="31">
        <v>7</v>
      </c>
      <c r="C325" s="1" t="s">
        <v>1205</v>
      </c>
      <c r="D325" s="33" t="s">
        <v>29</v>
      </c>
      <c r="E325" s="33" t="s">
        <v>30</v>
      </c>
      <c r="F325" s="33" t="s">
        <v>30</v>
      </c>
      <c r="G325" s="2">
        <v>11</v>
      </c>
      <c r="H325" s="33" t="s">
        <v>160</v>
      </c>
      <c r="I325" s="2">
        <v>2</v>
      </c>
      <c r="J325" s="39">
        <f t="shared" si="104"/>
        <v>-31.431000000000001</v>
      </c>
      <c r="K325" s="185">
        <f t="shared" si="100"/>
        <v>0.82199999999999918</v>
      </c>
      <c r="L325" s="157"/>
      <c r="M325" s="12"/>
      <c r="N325" s="12"/>
      <c r="O325" s="38">
        <v>-30.388000000000002</v>
      </c>
      <c r="P325" s="59">
        <f t="shared" si="103"/>
        <v>0.82199999999999918</v>
      </c>
      <c r="Q325" s="1"/>
      <c r="R325" s="1">
        <v>2201.6</v>
      </c>
      <c r="S325" s="1">
        <v>260</v>
      </c>
      <c r="T325" s="4">
        <f t="shared" si="101"/>
        <v>445</v>
      </c>
      <c r="U325" s="35">
        <f t="shared" si="99"/>
        <v>17.528089887640448</v>
      </c>
      <c r="V325" s="36">
        <f t="shared" si="102"/>
        <v>1.3627332108270875</v>
      </c>
      <c r="W325" s="1" t="s">
        <v>1203</v>
      </c>
      <c r="X325" s="1">
        <v>74</v>
      </c>
      <c r="Y325" s="1">
        <v>5</v>
      </c>
      <c r="Z325" s="1">
        <v>2192.1999999999998</v>
      </c>
      <c r="AA325" s="1">
        <v>2211.4</v>
      </c>
      <c r="AB325" s="1">
        <v>19.2</v>
      </c>
      <c r="AC325" s="1">
        <v>2.081</v>
      </c>
      <c r="AD325" s="1" t="s">
        <v>1206</v>
      </c>
      <c r="AE325" s="1">
        <v>-17.756</v>
      </c>
      <c r="AF325" s="2" t="s">
        <v>1204</v>
      </c>
      <c r="AG325"/>
      <c r="AH325"/>
      <c r="AI325" s="1">
        <v>1.0840499999999999E-2</v>
      </c>
      <c r="AJ325" t="s">
        <v>592</v>
      </c>
      <c r="AK325" s="1" t="s">
        <v>1202</v>
      </c>
      <c r="AL325"/>
      <c r="AM325"/>
      <c r="AN325"/>
      <c r="AO325"/>
      <c r="AP325"/>
      <c r="AQ325"/>
      <c r="AR325"/>
      <c r="AS325"/>
      <c r="AT325"/>
      <c r="AU325"/>
      <c r="AV325"/>
    </row>
    <row r="326" spans="1:48" s="7" customFormat="1" hidden="1" x14ac:dyDescent="0.2">
      <c r="A326" s="71" t="s">
        <v>1156</v>
      </c>
      <c r="B326" s="31">
        <v>7</v>
      </c>
      <c r="C326" s="1" t="s">
        <v>1210</v>
      </c>
      <c r="D326" s="33" t="s">
        <v>29</v>
      </c>
      <c r="E326" s="33" t="s">
        <v>30</v>
      </c>
      <c r="F326" s="33" t="s">
        <v>30</v>
      </c>
      <c r="G326" s="2">
        <v>11</v>
      </c>
      <c r="H326" s="33" t="s">
        <v>160</v>
      </c>
      <c r="I326" s="2">
        <v>3</v>
      </c>
      <c r="J326" s="39">
        <f t="shared" si="104"/>
        <v>-31.128999999999998</v>
      </c>
      <c r="K326" s="185">
        <f t="shared" si="100"/>
        <v>1.1240000000000023</v>
      </c>
      <c r="L326" s="157"/>
      <c r="M326" s="12"/>
      <c r="N326" s="12"/>
      <c r="O326" s="38">
        <v>-30.085999999999999</v>
      </c>
      <c r="P326" s="59">
        <f t="shared" si="103"/>
        <v>1.1240000000000023</v>
      </c>
      <c r="Q326" s="1"/>
      <c r="R326" s="1">
        <v>2201.1999999999998</v>
      </c>
      <c r="S326" s="1">
        <v>243</v>
      </c>
      <c r="T326" s="4">
        <f t="shared" si="101"/>
        <v>445</v>
      </c>
      <c r="U326" s="35">
        <f t="shared" si="99"/>
        <v>16.382022471910112</v>
      </c>
      <c r="V326" s="36">
        <f t="shared" si="102"/>
        <v>1.2736314239653161</v>
      </c>
      <c r="W326" s="1" t="s">
        <v>1208</v>
      </c>
      <c r="X326" s="1">
        <v>75</v>
      </c>
      <c r="Y326" s="1">
        <v>5</v>
      </c>
      <c r="Z326" s="1">
        <v>2192.1999999999998</v>
      </c>
      <c r="AA326" s="1">
        <v>2211</v>
      </c>
      <c r="AB326" s="1">
        <v>18.8</v>
      </c>
      <c r="AC326" s="1">
        <v>1.9350000000000001</v>
      </c>
      <c r="AD326" s="1" t="s">
        <v>1211</v>
      </c>
      <c r="AE326" s="1">
        <v>-18.25</v>
      </c>
      <c r="AF326" s="2" t="s">
        <v>1209</v>
      </c>
      <c r="AG326"/>
      <c r="AH326"/>
      <c r="AI326" s="1">
        <v>1.0843800000000001E-2</v>
      </c>
      <c r="AJ326" t="s">
        <v>592</v>
      </c>
      <c r="AK326" s="1" t="s">
        <v>1207</v>
      </c>
      <c r="AL326"/>
      <c r="AM326"/>
      <c r="AN326"/>
      <c r="AO326"/>
      <c r="AP326"/>
      <c r="AQ326"/>
      <c r="AR326"/>
      <c r="AS326"/>
      <c r="AT326"/>
      <c r="AU326"/>
      <c r="AV326"/>
    </row>
    <row r="327" spans="1:48" s="7" customFormat="1" hidden="1" x14ac:dyDescent="0.2">
      <c r="A327" s="71" t="s">
        <v>250</v>
      </c>
      <c r="B327" s="31">
        <v>2</v>
      </c>
      <c r="C327" s="4" t="s">
        <v>253</v>
      </c>
      <c r="D327" s="44" t="s">
        <v>29</v>
      </c>
      <c r="E327" s="32" t="s">
        <v>30</v>
      </c>
      <c r="F327" s="45" t="s">
        <v>30</v>
      </c>
      <c r="G327" s="2">
        <v>40</v>
      </c>
      <c r="H327" s="32" t="s">
        <v>886</v>
      </c>
      <c r="I327" s="32" t="s">
        <v>893</v>
      </c>
      <c r="J327" s="39">
        <f t="shared" si="104"/>
        <v>-29.39</v>
      </c>
      <c r="K327" s="185">
        <f t="shared" si="100"/>
        <v>2.8629999999999995</v>
      </c>
      <c r="L327" s="157"/>
      <c r="M327" s="6"/>
      <c r="N327" s="6"/>
      <c r="O327" s="39">
        <v>-28.347000000000001</v>
      </c>
      <c r="P327" s="59">
        <f t="shared" si="103"/>
        <v>2.8629999999999995</v>
      </c>
      <c r="Q327" s="5"/>
      <c r="R327" s="4">
        <v>2667.7</v>
      </c>
      <c r="S327" s="4">
        <v>35</v>
      </c>
      <c r="T327" s="4">
        <f t="shared" si="101"/>
        <v>904</v>
      </c>
      <c r="U327" s="35">
        <f t="shared" si="99"/>
        <v>1.1615044247787609</v>
      </c>
      <c r="V327" s="36">
        <f>U327*(1/12.0107)*(1/15)*(14.0067/1)</f>
        <v>9.0301947577569278E-2</v>
      </c>
      <c r="W327" s="6" t="s">
        <v>251</v>
      </c>
      <c r="X327" s="4">
        <v>85</v>
      </c>
      <c r="Y327" s="4">
        <v>9</v>
      </c>
      <c r="Z327" s="4">
        <v>2659.9</v>
      </c>
      <c r="AA327" s="4">
        <v>2673.9</v>
      </c>
      <c r="AB327" s="4">
        <v>14</v>
      </c>
      <c r="AC327" s="4"/>
      <c r="AD327" s="4" t="s">
        <v>252</v>
      </c>
      <c r="AE327" s="4">
        <v>-9.1039999999999992</v>
      </c>
      <c r="AF327" s="5" t="s">
        <v>253</v>
      </c>
      <c r="AG327" s="4"/>
      <c r="AH327" s="4"/>
      <c r="AU327"/>
      <c r="AV327"/>
    </row>
    <row r="328" spans="1:48" s="7" customFormat="1" hidden="1" x14ac:dyDescent="0.2">
      <c r="A328" s="71" t="s">
        <v>250</v>
      </c>
      <c r="B328" s="31">
        <v>2</v>
      </c>
      <c r="C328" s="4" t="s">
        <v>255</v>
      </c>
      <c r="D328" s="44" t="s">
        <v>29</v>
      </c>
      <c r="E328" s="32" t="s">
        <v>30</v>
      </c>
      <c r="F328" s="45" t="s">
        <v>30</v>
      </c>
      <c r="G328" s="2">
        <v>40</v>
      </c>
      <c r="H328" s="32" t="s">
        <v>886</v>
      </c>
      <c r="I328" s="32" t="s">
        <v>894</v>
      </c>
      <c r="J328" s="39">
        <f t="shared" si="104"/>
        <v>-29.196999999999999</v>
      </c>
      <c r="K328" s="185">
        <f t="shared" si="100"/>
        <v>3.0560000000000009</v>
      </c>
      <c r="L328" s="157"/>
      <c r="M328" s="6"/>
      <c r="N328" s="6"/>
      <c r="O328" s="39">
        <v>-28.154</v>
      </c>
      <c r="P328" s="59">
        <f t="shared" si="103"/>
        <v>3.0560000000000009</v>
      </c>
      <c r="Q328" s="5"/>
      <c r="R328" s="4">
        <v>2667.9</v>
      </c>
      <c r="S328" s="4">
        <v>37</v>
      </c>
      <c r="T328" s="4">
        <f t="shared" si="101"/>
        <v>904</v>
      </c>
      <c r="U328" s="35">
        <f t="shared" si="99"/>
        <v>1.2278761061946903</v>
      </c>
      <c r="V328" s="36">
        <f t="shared" ref="V328:V337" si="105">U328*(1/12.0107)*(1/15)*(14.0067/1)</f>
        <v>9.546205886771611E-2</v>
      </c>
      <c r="W328" s="6" t="s">
        <v>254</v>
      </c>
      <c r="X328" s="4">
        <v>86</v>
      </c>
      <c r="Y328" s="4">
        <v>9</v>
      </c>
      <c r="Z328" s="4">
        <v>2659.9</v>
      </c>
      <c r="AA328" s="4">
        <v>2673.9</v>
      </c>
      <c r="AB328" s="4">
        <v>14</v>
      </c>
      <c r="AC328" s="4"/>
      <c r="AD328" s="4" t="s">
        <v>101</v>
      </c>
      <c r="AE328" s="4">
        <v>-10.536</v>
      </c>
      <c r="AF328" s="5" t="s">
        <v>255</v>
      </c>
      <c r="AG328" s="4"/>
      <c r="AH328" s="4"/>
      <c r="AU328"/>
      <c r="AV328"/>
    </row>
    <row r="329" spans="1:48" s="7" customFormat="1" hidden="1" x14ac:dyDescent="0.2">
      <c r="A329" s="71" t="s">
        <v>250</v>
      </c>
      <c r="B329" s="31">
        <v>2</v>
      </c>
      <c r="C329" s="4" t="s">
        <v>257</v>
      </c>
      <c r="D329" s="44" t="s">
        <v>29</v>
      </c>
      <c r="E329" s="32" t="s">
        <v>30</v>
      </c>
      <c r="F329" s="45" t="s">
        <v>30</v>
      </c>
      <c r="G329" s="2">
        <v>40</v>
      </c>
      <c r="H329" s="32" t="s">
        <v>886</v>
      </c>
      <c r="I329" s="32" t="s">
        <v>892</v>
      </c>
      <c r="J329" s="39">
        <f t="shared" si="104"/>
        <v>-29.445</v>
      </c>
      <c r="K329" s="185">
        <f t="shared" si="100"/>
        <v>2.8079999999999998</v>
      </c>
      <c r="L329" s="157"/>
      <c r="M329" s="6"/>
      <c r="N329" s="6"/>
      <c r="O329" s="39">
        <v>-28.402000000000001</v>
      </c>
      <c r="P329" s="59">
        <f t="shared" si="103"/>
        <v>2.8079999999999998</v>
      </c>
      <c r="Q329" s="5"/>
      <c r="R329" s="4">
        <v>2668.3</v>
      </c>
      <c r="S329" s="4">
        <v>37</v>
      </c>
      <c r="T329" s="4">
        <f t="shared" si="101"/>
        <v>904</v>
      </c>
      <c r="U329" s="35">
        <f t="shared" si="99"/>
        <v>1.2278761061946903</v>
      </c>
      <c r="V329" s="36">
        <f t="shared" si="105"/>
        <v>9.546205886771611E-2</v>
      </c>
      <c r="W329" s="6" t="s">
        <v>256</v>
      </c>
      <c r="X329" s="4">
        <v>87</v>
      </c>
      <c r="Y329" s="4">
        <v>9</v>
      </c>
      <c r="Z329" s="4">
        <v>2660.4</v>
      </c>
      <c r="AA329" s="4">
        <v>2674.4</v>
      </c>
      <c r="AB329" s="4">
        <v>14</v>
      </c>
      <c r="AC329" s="4"/>
      <c r="AD329" s="4" t="s">
        <v>227</v>
      </c>
      <c r="AE329" s="4">
        <v>-9.8209999999999997</v>
      </c>
      <c r="AF329" s="5" t="s">
        <v>257</v>
      </c>
      <c r="AG329" s="4"/>
      <c r="AH329" s="4"/>
      <c r="AU329"/>
      <c r="AV329"/>
    </row>
    <row r="330" spans="1:48" s="7" customFormat="1" hidden="1" x14ac:dyDescent="0.2">
      <c r="A330" s="71" t="s">
        <v>28</v>
      </c>
      <c r="B330" s="31">
        <v>1</v>
      </c>
      <c r="C330" s="4" t="s">
        <v>39</v>
      </c>
      <c r="D330" s="44" t="s">
        <v>29</v>
      </c>
      <c r="E330" s="32" t="s">
        <v>30</v>
      </c>
      <c r="F330" s="45" t="s">
        <v>30</v>
      </c>
      <c r="G330" s="2">
        <v>40</v>
      </c>
      <c r="H330" s="32" t="s">
        <v>160</v>
      </c>
      <c r="I330" s="32" t="s">
        <v>893</v>
      </c>
      <c r="J330" s="39">
        <f t="shared" si="104"/>
        <v>-30.114000000000001</v>
      </c>
      <c r="K330" s="185">
        <f t="shared" si="100"/>
        <v>2.1389999999999993</v>
      </c>
      <c r="L330" s="157"/>
      <c r="M330" s="6"/>
      <c r="N330" s="6"/>
      <c r="O330" s="39">
        <v>-29.071000000000002</v>
      </c>
      <c r="P330" s="59">
        <f t="shared" si="103"/>
        <v>2.1389999999999993</v>
      </c>
      <c r="Q330" s="5"/>
      <c r="R330" s="4">
        <v>2644.7</v>
      </c>
      <c r="S330" s="4">
        <v>34</v>
      </c>
      <c r="T330" s="4">
        <f t="shared" si="101"/>
        <v>858</v>
      </c>
      <c r="U330" s="35">
        <f t="shared" si="99"/>
        <v>1.1888111888111887</v>
      </c>
      <c r="V330" s="36">
        <f t="shared" si="105"/>
        <v>9.2424930427711272E-2</v>
      </c>
      <c r="W330" s="6" t="s">
        <v>37</v>
      </c>
      <c r="X330" s="4">
        <v>127</v>
      </c>
      <c r="Y330" s="4">
        <v>22</v>
      </c>
      <c r="Z330" s="4">
        <v>2638</v>
      </c>
      <c r="AA330" s="4">
        <v>2653</v>
      </c>
      <c r="AB330" s="4">
        <v>15</v>
      </c>
      <c r="AC330" s="4"/>
      <c r="AD330" s="4" t="s">
        <v>38</v>
      </c>
      <c r="AE330" s="4">
        <v>-4.8470000000000004</v>
      </c>
      <c r="AF330" s="5" t="s">
        <v>39</v>
      </c>
      <c r="AG330" s="4"/>
      <c r="AH330" s="4"/>
      <c r="AU330"/>
      <c r="AV330"/>
    </row>
    <row r="331" spans="1:48" s="7" customFormat="1" hidden="1" x14ac:dyDescent="0.2">
      <c r="A331" s="71" t="s">
        <v>28</v>
      </c>
      <c r="B331" s="31">
        <v>1</v>
      </c>
      <c r="C331" s="4" t="s">
        <v>36</v>
      </c>
      <c r="D331" s="44" t="s">
        <v>29</v>
      </c>
      <c r="E331" s="32" t="s">
        <v>30</v>
      </c>
      <c r="F331" s="45" t="s">
        <v>30</v>
      </c>
      <c r="G331" s="2">
        <v>40</v>
      </c>
      <c r="H331" s="32" t="s">
        <v>160</v>
      </c>
      <c r="I331" s="32" t="s">
        <v>894</v>
      </c>
      <c r="J331" s="39">
        <f t="shared" si="104"/>
        <v>-29.018999999999998</v>
      </c>
      <c r="K331" s="185">
        <f t="shared" si="100"/>
        <v>3.2340000000000018</v>
      </c>
      <c r="L331" s="157"/>
      <c r="M331" s="6"/>
      <c r="N331" s="6"/>
      <c r="O331" s="39">
        <v>-27.975999999999999</v>
      </c>
      <c r="P331" s="59">
        <f t="shared" si="103"/>
        <v>3.2340000000000018</v>
      </c>
      <c r="Q331" s="5"/>
      <c r="R331" s="4">
        <v>2644.5</v>
      </c>
      <c r="S331" s="4">
        <v>32</v>
      </c>
      <c r="T331" s="4">
        <f t="shared" si="101"/>
        <v>858</v>
      </c>
      <c r="U331" s="35">
        <f t="shared" si="99"/>
        <v>1.118881118881119</v>
      </c>
      <c r="V331" s="36">
        <f t="shared" si="105"/>
        <v>8.6988169814316507E-2</v>
      </c>
      <c r="W331" s="6" t="s">
        <v>34</v>
      </c>
      <c r="X331" s="4">
        <v>128</v>
      </c>
      <c r="Y331" s="4">
        <v>22</v>
      </c>
      <c r="Z331" s="4">
        <v>2638.2</v>
      </c>
      <c r="AA331" s="4">
        <v>2653</v>
      </c>
      <c r="AB331" s="4">
        <v>14.8</v>
      </c>
      <c r="AC331" s="4"/>
      <c r="AD331" s="4" t="s">
        <v>35</v>
      </c>
      <c r="AE331" s="4">
        <v>-8.0939999999999994</v>
      </c>
      <c r="AF331" s="5" t="s">
        <v>36</v>
      </c>
      <c r="AG331" s="4"/>
      <c r="AH331" s="4"/>
      <c r="AU331"/>
      <c r="AV331"/>
    </row>
    <row r="332" spans="1:48" s="7" customFormat="1" hidden="1" x14ac:dyDescent="0.2">
      <c r="A332" s="71" t="s">
        <v>28</v>
      </c>
      <c r="B332" s="31">
        <v>1</v>
      </c>
      <c r="C332" s="4" t="s">
        <v>33</v>
      </c>
      <c r="D332" s="44" t="s">
        <v>29</v>
      </c>
      <c r="E332" s="32" t="s">
        <v>30</v>
      </c>
      <c r="F332" s="45" t="s">
        <v>30</v>
      </c>
      <c r="G332" s="2">
        <v>40</v>
      </c>
      <c r="H332" s="32" t="s">
        <v>160</v>
      </c>
      <c r="I332" s="32" t="s">
        <v>892</v>
      </c>
      <c r="J332" s="39">
        <f t="shared" si="104"/>
        <v>-30.727</v>
      </c>
      <c r="K332" s="185">
        <f t="shared" si="100"/>
        <v>1.5259999999999998</v>
      </c>
      <c r="L332" s="157"/>
      <c r="M332" s="6"/>
      <c r="N332" s="6"/>
      <c r="O332" s="39">
        <v>-29.684000000000001</v>
      </c>
      <c r="P332" s="59">
        <f t="shared" si="103"/>
        <v>1.5259999999999998</v>
      </c>
      <c r="Q332" s="5"/>
      <c r="R332" s="4">
        <v>2644.5</v>
      </c>
      <c r="S332" s="4">
        <v>33</v>
      </c>
      <c r="T332" s="4">
        <f t="shared" si="101"/>
        <v>858</v>
      </c>
      <c r="U332" s="35">
        <f t="shared" si="99"/>
        <v>1.153846153846154</v>
      </c>
      <c r="V332" s="36">
        <f t="shared" si="105"/>
        <v>8.9706550121013903E-2</v>
      </c>
      <c r="W332" s="6" t="s">
        <v>31</v>
      </c>
      <c r="X332" s="4">
        <v>129</v>
      </c>
      <c r="Y332" s="4">
        <v>22</v>
      </c>
      <c r="Z332" s="4">
        <v>2638.2</v>
      </c>
      <c r="AA332" s="4">
        <v>2652.8</v>
      </c>
      <c r="AB332" s="4">
        <v>14.6</v>
      </c>
      <c r="AC332" s="4"/>
      <c r="AD332" s="4" t="s">
        <v>32</v>
      </c>
      <c r="AE332" s="4">
        <v>-8.3699999999999992</v>
      </c>
      <c r="AF332" s="5" t="s">
        <v>33</v>
      </c>
      <c r="AG332" s="4"/>
      <c r="AH332" s="4"/>
      <c r="AU332"/>
      <c r="AV332"/>
    </row>
    <row r="333" spans="1:48" s="7" customFormat="1" hidden="1" x14ac:dyDescent="0.2">
      <c r="A333" s="71" t="s">
        <v>28</v>
      </c>
      <c r="B333" s="31">
        <v>1</v>
      </c>
      <c r="C333" s="25" t="s">
        <v>39</v>
      </c>
      <c r="D333" s="65" t="s">
        <v>29</v>
      </c>
      <c r="E333" s="66" t="s">
        <v>30</v>
      </c>
      <c r="F333" s="66" t="s">
        <v>30</v>
      </c>
      <c r="G333" s="2">
        <v>40</v>
      </c>
      <c r="H333" s="67" t="s">
        <v>160</v>
      </c>
      <c r="I333" s="66" t="s">
        <v>893</v>
      </c>
      <c r="J333" s="39">
        <f t="shared" si="104"/>
        <v>-30.555</v>
      </c>
      <c r="K333" s="185">
        <f t="shared" si="100"/>
        <v>1.6980000000000004</v>
      </c>
      <c r="L333" s="157"/>
      <c r="M333" s="184"/>
      <c r="N333" s="184"/>
      <c r="O333" s="63">
        <v>-29.512</v>
      </c>
      <c r="P333" s="59">
        <f t="shared" si="103"/>
        <v>1.6980000000000004</v>
      </c>
      <c r="Q333" s="28"/>
      <c r="R333" s="25">
        <v>2063.5</v>
      </c>
      <c r="S333" s="25">
        <v>70</v>
      </c>
      <c r="T333" s="4">
        <f t="shared" si="101"/>
        <v>858</v>
      </c>
      <c r="U333" s="35">
        <f t="shared" si="99"/>
        <v>2.4475524475524475</v>
      </c>
      <c r="V333" s="36">
        <f t="shared" si="105"/>
        <v>0.19028662146881736</v>
      </c>
      <c r="W333" s="25" t="s">
        <v>37</v>
      </c>
      <c r="X333" s="25">
        <v>127</v>
      </c>
      <c r="Y333" s="25">
        <v>8</v>
      </c>
      <c r="Z333" s="25">
        <v>2051.1</v>
      </c>
      <c r="AA333" s="25">
        <v>2071.8000000000002</v>
      </c>
      <c r="AB333" s="25">
        <v>20.7</v>
      </c>
      <c r="AC333" s="26"/>
      <c r="AD333" s="25" t="s">
        <v>1062</v>
      </c>
      <c r="AE333" s="25">
        <v>-9.3130000000000006</v>
      </c>
      <c r="AF333" s="28" t="s">
        <v>39</v>
      </c>
      <c r="AG333" s="25" t="s">
        <v>1063</v>
      </c>
      <c r="AH333" s="25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</row>
    <row r="334" spans="1:48" s="7" customFormat="1" hidden="1" x14ac:dyDescent="0.2">
      <c r="A334" s="71" t="s">
        <v>28</v>
      </c>
      <c r="B334" s="31">
        <v>1</v>
      </c>
      <c r="C334" s="25" t="s">
        <v>36</v>
      </c>
      <c r="D334" s="65" t="s">
        <v>29</v>
      </c>
      <c r="E334" s="66" t="s">
        <v>30</v>
      </c>
      <c r="F334" s="66" t="s">
        <v>30</v>
      </c>
      <c r="G334" s="2">
        <v>40</v>
      </c>
      <c r="H334" s="67" t="s">
        <v>160</v>
      </c>
      <c r="I334" s="66" t="s">
        <v>894</v>
      </c>
      <c r="J334" s="39">
        <f t="shared" si="104"/>
        <v>-28.376999999999999</v>
      </c>
      <c r="K334" s="185">
        <f t="shared" si="100"/>
        <v>3.8760000000000012</v>
      </c>
      <c r="L334" s="157"/>
      <c r="M334" s="184"/>
      <c r="N334" s="184"/>
      <c r="O334" s="63">
        <v>-27.334</v>
      </c>
      <c r="P334" s="59">
        <f t="shared" si="103"/>
        <v>3.8760000000000012</v>
      </c>
      <c r="Q334" s="28"/>
      <c r="R334" s="25">
        <v>2063.5</v>
      </c>
      <c r="S334" s="25">
        <v>66</v>
      </c>
      <c r="T334" s="4">
        <f t="shared" si="101"/>
        <v>858</v>
      </c>
      <c r="U334" s="35">
        <f t="shared" si="99"/>
        <v>2.3076923076923079</v>
      </c>
      <c r="V334" s="36">
        <f t="shared" si="105"/>
        <v>0.17941310024202781</v>
      </c>
      <c r="W334" s="25" t="s">
        <v>34</v>
      </c>
      <c r="X334" s="25">
        <v>128</v>
      </c>
      <c r="Y334" s="25">
        <v>9</v>
      </c>
      <c r="Z334" s="25">
        <v>2050.6999999999998</v>
      </c>
      <c r="AA334" s="25">
        <v>2071.8000000000002</v>
      </c>
      <c r="AB334" s="25">
        <v>21.1</v>
      </c>
      <c r="AC334" s="26"/>
      <c r="AD334" s="25" t="s">
        <v>1064</v>
      </c>
      <c r="AE334" s="25">
        <v>-12.683</v>
      </c>
      <c r="AF334" s="28" t="s">
        <v>36</v>
      </c>
      <c r="AG334" s="25" t="s">
        <v>1065</v>
      </c>
      <c r="AH334" s="25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</row>
    <row r="335" spans="1:48" s="7" customFormat="1" hidden="1" x14ac:dyDescent="0.2">
      <c r="A335" s="71" t="s">
        <v>250</v>
      </c>
      <c r="B335" s="31">
        <v>2</v>
      </c>
      <c r="C335" s="4" t="s">
        <v>260</v>
      </c>
      <c r="D335" s="44" t="s">
        <v>29</v>
      </c>
      <c r="E335" s="32" t="s">
        <v>30</v>
      </c>
      <c r="F335" s="45" t="s">
        <v>30</v>
      </c>
      <c r="G335" s="2">
        <v>8</v>
      </c>
      <c r="H335" s="32" t="s">
        <v>886</v>
      </c>
      <c r="I335" s="32" t="s">
        <v>893</v>
      </c>
      <c r="J335" s="39">
        <f t="shared" si="104"/>
        <v>-26.398</v>
      </c>
      <c r="K335" s="185">
        <f t="shared" si="100"/>
        <v>5.8550000000000004</v>
      </c>
      <c r="L335" s="157"/>
      <c r="M335" s="6"/>
      <c r="N335" s="6"/>
      <c r="O335" s="39">
        <v>-25.355</v>
      </c>
      <c r="P335" s="59">
        <f t="shared" ref="P335:P375" si="106">O335-(-31.21)</f>
        <v>5.8550000000000004</v>
      </c>
      <c r="Q335" s="5"/>
      <c r="R335" s="4">
        <v>2667.5</v>
      </c>
      <c r="S335" s="4">
        <v>32</v>
      </c>
      <c r="T335" s="4">
        <f t="shared" si="101"/>
        <v>904</v>
      </c>
      <c r="U335" s="35">
        <f t="shared" si="99"/>
        <v>1.0619469026548671</v>
      </c>
      <c r="V335" s="36">
        <f t="shared" si="105"/>
        <v>8.256178064234905E-2</v>
      </c>
      <c r="W335" s="6" t="s">
        <v>258</v>
      </c>
      <c r="X335" s="4">
        <v>88</v>
      </c>
      <c r="Y335" s="4">
        <v>9</v>
      </c>
      <c r="Z335" s="4">
        <v>2659.7</v>
      </c>
      <c r="AA335" s="4">
        <v>2673.7</v>
      </c>
      <c r="AB335" s="4">
        <v>14</v>
      </c>
      <c r="AC335" s="4"/>
      <c r="AD335" s="4" t="s">
        <v>259</v>
      </c>
      <c r="AE335" s="4">
        <v>-9.8309999999999995</v>
      </c>
      <c r="AF335" s="5" t="s">
        <v>260</v>
      </c>
      <c r="AG335" s="4"/>
      <c r="AH335" s="4"/>
      <c r="AU335"/>
      <c r="AV335"/>
    </row>
    <row r="336" spans="1:48" s="7" customFormat="1" hidden="1" x14ac:dyDescent="0.2">
      <c r="A336" s="71" t="s">
        <v>250</v>
      </c>
      <c r="B336" s="31">
        <v>2</v>
      </c>
      <c r="C336" s="4" t="s">
        <v>263</v>
      </c>
      <c r="D336" s="44" t="s">
        <v>29</v>
      </c>
      <c r="E336" s="32" t="s">
        <v>30</v>
      </c>
      <c r="F336" s="45" t="s">
        <v>30</v>
      </c>
      <c r="G336" s="2">
        <v>8</v>
      </c>
      <c r="H336" s="32" t="s">
        <v>886</v>
      </c>
      <c r="I336" s="32" t="s">
        <v>894</v>
      </c>
      <c r="J336" s="39">
        <f t="shared" si="104"/>
        <v>-27.750999999999998</v>
      </c>
      <c r="K336" s="185">
        <f t="shared" si="100"/>
        <v>4.5020000000000024</v>
      </c>
      <c r="L336" s="157"/>
      <c r="M336" s="6"/>
      <c r="N336" s="6"/>
      <c r="O336" s="39">
        <v>-26.707999999999998</v>
      </c>
      <c r="P336" s="59">
        <f t="shared" si="106"/>
        <v>4.5020000000000024</v>
      </c>
      <c r="Q336" s="5"/>
      <c r="R336" s="4">
        <v>2667.5</v>
      </c>
      <c r="S336" s="4">
        <v>30</v>
      </c>
      <c r="T336" s="4">
        <f t="shared" si="101"/>
        <v>904</v>
      </c>
      <c r="U336" s="35">
        <f t="shared" si="99"/>
        <v>0.99557522123893816</v>
      </c>
      <c r="V336" s="36">
        <f t="shared" si="105"/>
        <v>7.740166935220226E-2</v>
      </c>
      <c r="W336" s="6" t="s">
        <v>261</v>
      </c>
      <c r="X336" s="4">
        <v>89</v>
      </c>
      <c r="Y336" s="4">
        <v>9</v>
      </c>
      <c r="Z336" s="4">
        <v>2660.2</v>
      </c>
      <c r="AA336" s="4">
        <v>2673.7</v>
      </c>
      <c r="AB336" s="4">
        <v>13.6</v>
      </c>
      <c r="AC336" s="4"/>
      <c r="AD336" s="4" t="s">
        <v>262</v>
      </c>
      <c r="AE336" s="4">
        <v>-7.0229999999999997</v>
      </c>
      <c r="AF336" s="5" t="s">
        <v>263</v>
      </c>
      <c r="AG336" s="4"/>
      <c r="AH336" s="4"/>
      <c r="AU336"/>
      <c r="AV336"/>
    </row>
    <row r="337" spans="1:48" s="7" customFormat="1" hidden="1" x14ac:dyDescent="0.2">
      <c r="A337" s="71" t="s">
        <v>250</v>
      </c>
      <c r="B337" s="31">
        <v>2</v>
      </c>
      <c r="C337" s="4" t="s">
        <v>266</v>
      </c>
      <c r="D337" s="44" t="s">
        <v>29</v>
      </c>
      <c r="E337" s="32" t="s">
        <v>30</v>
      </c>
      <c r="F337" s="45" t="s">
        <v>30</v>
      </c>
      <c r="G337" s="2">
        <v>8</v>
      </c>
      <c r="H337" s="32" t="s">
        <v>886</v>
      </c>
      <c r="I337" s="32" t="s">
        <v>892</v>
      </c>
      <c r="J337" s="39">
        <f t="shared" si="104"/>
        <v>-26.38</v>
      </c>
      <c r="K337" s="185">
        <f t="shared" si="100"/>
        <v>5.8730000000000011</v>
      </c>
      <c r="L337" s="157"/>
      <c r="M337" s="6"/>
      <c r="N337" s="6"/>
      <c r="O337" s="39">
        <v>-25.337</v>
      </c>
      <c r="P337" s="59">
        <f t="shared" si="106"/>
        <v>5.8730000000000011</v>
      </c>
      <c r="Q337" s="5"/>
      <c r="R337" s="4">
        <v>2667.5</v>
      </c>
      <c r="S337" s="4">
        <v>30</v>
      </c>
      <c r="T337" s="4">
        <f t="shared" si="101"/>
        <v>904</v>
      </c>
      <c r="U337" s="35">
        <f t="shared" si="99"/>
        <v>0.99557522123893816</v>
      </c>
      <c r="V337" s="36">
        <f t="shared" si="105"/>
        <v>7.740166935220226E-2</v>
      </c>
      <c r="W337" s="6" t="s">
        <v>264</v>
      </c>
      <c r="X337" s="4">
        <v>90</v>
      </c>
      <c r="Y337" s="4">
        <v>9</v>
      </c>
      <c r="Z337" s="4">
        <v>2659.9</v>
      </c>
      <c r="AA337" s="4">
        <v>2673.7</v>
      </c>
      <c r="AB337" s="4">
        <v>13.8</v>
      </c>
      <c r="AC337" s="4"/>
      <c r="AD337" s="4" t="s">
        <v>265</v>
      </c>
      <c r="AE337" s="4">
        <v>-5.0940000000000003</v>
      </c>
      <c r="AF337" s="5" t="s">
        <v>266</v>
      </c>
      <c r="AG337" s="4"/>
      <c r="AH337" s="4"/>
      <c r="AU337"/>
      <c r="AV337"/>
    </row>
    <row r="338" spans="1:48" s="7" customFormat="1" hidden="1" x14ac:dyDescent="0.2">
      <c r="A338" s="71" t="s">
        <v>200</v>
      </c>
      <c r="B338" s="31">
        <v>2</v>
      </c>
      <c r="C338" s="4" t="s">
        <v>234</v>
      </c>
      <c r="D338" s="44" t="s">
        <v>29</v>
      </c>
      <c r="E338" s="32" t="s">
        <v>30</v>
      </c>
      <c r="F338" s="45" t="s">
        <v>30</v>
      </c>
      <c r="G338" s="2">
        <v>8</v>
      </c>
      <c r="H338" s="32" t="s">
        <v>160</v>
      </c>
      <c r="I338" s="32" t="s">
        <v>893</v>
      </c>
      <c r="J338" s="39">
        <f t="shared" si="104"/>
        <v>-31.79</v>
      </c>
      <c r="K338" s="185">
        <f t="shared" si="100"/>
        <v>0.46300000000000097</v>
      </c>
      <c r="L338" s="157"/>
      <c r="M338" s="6"/>
      <c r="N338" s="6"/>
      <c r="O338" s="39">
        <v>-30.747</v>
      </c>
      <c r="P338" s="59">
        <f t="shared" si="106"/>
        <v>0.46300000000000097</v>
      </c>
      <c r="Q338" s="5"/>
      <c r="R338" s="4">
        <v>2668.7</v>
      </c>
      <c r="S338" s="4">
        <v>559</v>
      </c>
      <c r="T338" s="4">
        <f t="shared" si="101"/>
        <v>904</v>
      </c>
      <c r="U338" s="35">
        <f t="shared" si="99"/>
        <v>18.550884955752213</v>
      </c>
      <c r="V338" s="36">
        <f>U338*(1/12.0107)*(1/15)*(14.0067/1)</f>
        <v>1.4422511055960356</v>
      </c>
      <c r="W338" s="6" t="s">
        <v>232</v>
      </c>
      <c r="X338" s="4">
        <v>78</v>
      </c>
      <c r="Y338" s="4">
        <v>9</v>
      </c>
      <c r="Z338" s="4">
        <v>2658.9</v>
      </c>
      <c r="AA338" s="4">
        <v>2680</v>
      </c>
      <c r="AB338" s="4">
        <v>21.1</v>
      </c>
      <c r="AC338" s="4"/>
      <c r="AD338" s="4" t="s">
        <v>233</v>
      </c>
      <c r="AE338" s="4">
        <v>-7.0709999999999997</v>
      </c>
      <c r="AF338" s="5" t="s">
        <v>234</v>
      </c>
      <c r="AG338" s="4"/>
      <c r="AH338" s="4"/>
      <c r="AU338"/>
      <c r="AV338"/>
    </row>
    <row r="339" spans="1:48" s="7" customFormat="1" hidden="1" x14ac:dyDescent="0.2">
      <c r="A339" s="71" t="s">
        <v>200</v>
      </c>
      <c r="B339" s="31">
        <v>2</v>
      </c>
      <c r="C339" s="4" t="s">
        <v>237</v>
      </c>
      <c r="D339" s="44" t="s">
        <v>29</v>
      </c>
      <c r="E339" s="32" t="s">
        <v>30</v>
      </c>
      <c r="F339" s="45" t="s">
        <v>30</v>
      </c>
      <c r="G339" s="2">
        <v>8</v>
      </c>
      <c r="H339" s="32" t="s">
        <v>160</v>
      </c>
      <c r="I339" s="32" t="s">
        <v>894</v>
      </c>
      <c r="J339" s="39">
        <f t="shared" si="104"/>
        <v>-31.573</v>
      </c>
      <c r="K339" s="185">
        <f t="shared" si="100"/>
        <v>0.67999999999999972</v>
      </c>
      <c r="L339" s="157"/>
      <c r="M339" s="6"/>
      <c r="N339" s="6"/>
      <c r="O339" s="39">
        <v>-30.53</v>
      </c>
      <c r="P339" s="59">
        <f t="shared" si="106"/>
        <v>0.67999999999999972</v>
      </c>
      <c r="Q339" s="5"/>
      <c r="R339" s="4">
        <v>2670.4</v>
      </c>
      <c r="S339" s="4">
        <v>566</v>
      </c>
      <c r="T339" s="4">
        <f t="shared" si="101"/>
        <v>904</v>
      </c>
      <c r="U339" s="35">
        <f t="shared" si="99"/>
        <v>18.783185840707965</v>
      </c>
      <c r="V339" s="36">
        <f t="shared" ref="V339:V358" si="107">U339*(1/12.0107)*(1/15)*(14.0067/1)</f>
        <v>1.4603114951115495</v>
      </c>
      <c r="W339" s="6" t="s">
        <v>235</v>
      </c>
      <c r="X339" s="4">
        <v>79</v>
      </c>
      <c r="Y339" s="4">
        <v>9</v>
      </c>
      <c r="Z339" s="4">
        <v>2660.4</v>
      </c>
      <c r="AA339" s="4">
        <v>2681.5</v>
      </c>
      <c r="AB339" s="4">
        <v>21.1</v>
      </c>
      <c r="AC339" s="4"/>
      <c r="AD339" s="4" t="s">
        <v>236</v>
      </c>
      <c r="AE339" s="4">
        <v>-11.887</v>
      </c>
      <c r="AF339" s="5" t="s">
        <v>237</v>
      </c>
      <c r="AG339" s="4"/>
      <c r="AH339" s="4"/>
      <c r="AU339"/>
      <c r="AV339"/>
    </row>
    <row r="340" spans="1:48" s="7" customFormat="1" hidden="1" x14ac:dyDescent="0.2">
      <c r="A340" s="71" t="s">
        <v>200</v>
      </c>
      <c r="B340" s="31">
        <v>2</v>
      </c>
      <c r="C340" s="4" t="s">
        <v>240</v>
      </c>
      <c r="D340" s="44" t="s">
        <v>29</v>
      </c>
      <c r="E340" s="32" t="s">
        <v>30</v>
      </c>
      <c r="F340" s="45" t="s">
        <v>30</v>
      </c>
      <c r="G340" s="2">
        <v>8</v>
      </c>
      <c r="H340" s="32" t="s">
        <v>160</v>
      </c>
      <c r="I340" s="32" t="s">
        <v>892</v>
      </c>
      <c r="J340" s="39">
        <f t="shared" si="104"/>
        <v>-31.387</v>
      </c>
      <c r="K340" s="185">
        <f t="shared" si="100"/>
        <v>0.86599999999999966</v>
      </c>
      <c r="L340" s="157"/>
      <c r="M340" s="6"/>
      <c r="N340" s="6"/>
      <c r="O340" s="39">
        <v>-30.344000000000001</v>
      </c>
      <c r="P340" s="59">
        <f t="shared" si="106"/>
        <v>0.86599999999999966</v>
      </c>
      <c r="Q340" s="5"/>
      <c r="R340" s="4">
        <v>2668.7</v>
      </c>
      <c r="S340" s="4">
        <v>572</v>
      </c>
      <c r="T340" s="4">
        <f t="shared" si="101"/>
        <v>904</v>
      </c>
      <c r="U340" s="35">
        <f t="shared" si="99"/>
        <v>18.982300884955752</v>
      </c>
      <c r="V340" s="36">
        <f t="shared" si="107"/>
        <v>1.4757918289819898</v>
      </c>
      <c r="W340" s="6" t="s">
        <v>238</v>
      </c>
      <c r="X340" s="4">
        <v>80</v>
      </c>
      <c r="Y340" s="4">
        <v>9</v>
      </c>
      <c r="Z340" s="4">
        <v>2658.9</v>
      </c>
      <c r="AA340" s="4">
        <v>2679.8</v>
      </c>
      <c r="AB340" s="4">
        <v>20.9</v>
      </c>
      <c r="AC340" s="4"/>
      <c r="AD340" s="4" t="s">
        <v>239</v>
      </c>
      <c r="AE340" s="4">
        <v>-10.714</v>
      </c>
      <c r="AF340" s="5" t="s">
        <v>240</v>
      </c>
      <c r="AG340" s="4"/>
      <c r="AH340" s="4"/>
      <c r="AU340"/>
      <c r="AV340"/>
    </row>
    <row r="341" spans="1:48" s="7" customFormat="1" hidden="1" x14ac:dyDescent="0.2">
      <c r="A341" s="71" t="s">
        <v>250</v>
      </c>
      <c r="B341" s="31">
        <v>2</v>
      </c>
      <c r="C341" s="4" t="s">
        <v>269</v>
      </c>
      <c r="D341" s="44" t="s">
        <v>29</v>
      </c>
      <c r="E341" s="32" t="s">
        <v>30</v>
      </c>
      <c r="F341" s="45" t="s">
        <v>30</v>
      </c>
      <c r="G341" s="2">
        <v>9</v>
      </c>
      <c r="H341" s="32" t="s">
        <v>886</v>
      </c>
      <c r="I341" s="32" t="s">
        <v>894</v>
      </c>
      <c r="J341" s="39">
        <f t="shared" si="104"/>
        <v>-23.814999999999998</v>
      </c>
      <c r="K341" s="185">
        <f t="shared" si="100"/>
        <v>8.4380000000000024</v>
      </c>
      <c r="L341" s="157"/>
      <c r="M341" s="6"/>
      <c r="N341" s="6"/>
      <c r="O341" s="39">
        <v>-22.771999999999998</v>
      </c>
      <c r="P341" s="59">
        <f t="shared" si="106"/>
        <v>8.4380000000000024</v>
      </c>
      <c r="Q341" s="5"/>
      <c r="R341" s="4">
        <v>2667</v>
      </c>
      <c r="S341" s="4">
        <v>28</v>
      </c>
      <c r="T341" s="4">
        <f t="shared" si="101"/>
        <v>904</v>
      </c>
      <c r="U341" s="35">
        <f t="shared" si="99"/>
        <v>0.92920353982300885</v>
      </c>
      <c r="V341" s="36">
        <f t="shared" si="107"/>
        <v>7.2241558062055442E-2</v>
      </c>
      <c r="W341" s="6" t="s">
        <v>267</v>
      </c>
      <c r="X341" s="4">
        <v>92</v>
      </c>
      <c r="Y341" s="4">
        <v>9</v>
      </c>
      <c r="Z341" s="4">
        <v>2659.9</v>
      </c>
      <c r="AA341" s="4">
        <v>2673.3</v>
      </c>
      <c r="AB341" s="4">
        <v>13.4</v>
      </c>
      <c r="AC341" s="4"/>
      <c r="AD341" s="4" t="s">
        <v>268</v>
      </c>
      <c r="AE341" s="4">
        <v>3.1150000000000002</v>
      </c>
      <c r="AF341" s="5" t="s">
        <v>269</v>
      </c>
      <c r="AG341" s="4"/>
      <c r="AH341" s="4"/>
      <c r="AU341"/>
      <c r="AV341"/>
    </row>
    <row r="342" spans="1:48" s="7" customFormat="1" hidden="1" x14ac:dyDescent="0.2">
      <c r="A342" s="71" t="s">
        <v>250</v>
      </c>
      <c r="B342" s="31">
        <v>2</v>
      </c>
      <c r="C342" s="4" t="s">
        <v>272</v>
      </c>
      <c r="D342" s="44" t="s">
        <v>29</v>
      </c>
      <c r="E342" s="32" t="s">
        <v>30</v>
      </c>
      <c r="F342" s="45" t="s">
        <v>30</v>
      </c>
      <c r="G342" s="2">
        <v>9</v>
      </c>
      <c r="H342" s="32" t="s">
        <v>886</v>
      </c>
      <c r="I342" s="32" t="s">
        <v>892</v>
      </c>
      <c r="J342" s="39">
        <f t="shared" si="104"/>
        <v>-26.334</v>
      </c>
      <c r="K342" s="185">
        <f t="shared" si="100"/>
        <v>5.9190000000000005</v>
      </c>
      <c r="L342" s="157"/>
      <c r="M342" s="6"/>
      <c r="N342" s="6"/>
      <c r="O342" s="39">
        <v>-25.291</v>
      </c>
      <c r="P342" s="59">
        <f t="shared" si="106"/>
        <v>5.9190000000000005</v>
      </c>
      <c r="Q342" s="5"/>
      <c r="R342" s="4">
        <v>2667</v>
      </c>
      <c r="S342" s="4">
        <v>27</v>
      </c>
      <c r="T342" s="4">
        <f t="shared" ref="T342:T373" si="108">IF(B342=1,$AQ$2,IF(B342=2,$AQ$3,IF(B342=3,$AQ$4,IF(B342=4,$AQ$5,IF(B342=5,$AQ$6,IF(B342=6,$AQ$7,IF(B342=7,$AQ$8)))))))</f>
        <v>904</v>
      </c>
      <c r="U342" s="35">
        <f t="shared" si="99"/>
        <v>0.89601769911504425</v>
      </c>
      <c r="V342" s="36">
        <f t="shared" si="107"/>
        <v>6.9661502416982019E-2</v>
      </c>
      <c r="W342" s="6" t="s">
        <v>270</v>
      </c>
      <c r="X342" s="4">
        <v>93</v>
      </c>
      <c r="Y342" s="4">
        <v>9</v>
      </c>
      <c r="Z342" s="4">
        <v>2659.9</v>
      </c>
      <c r="AA342" s="4">
        <v>2673.1</v>
      </c>
      <c r="AB342" s="4">
        <v>13.2</v>
      </c>
      <c r="AC342" s="4"/>
      <c r="AD342" s="4" t="s">
        <v>271</v>
      </c>
      <c r="AE342" s="4">
        <v>-8.1029999999999998</v>
      </c>
      <c r="AF342" s="5" t="s">
        <v>272</v>
      </c>
      <c r="AG342" s="4"/>
      <c r="AH342" s="4"/>
      <c r="AU342"/>
      <c r="AV342"/>
    </row>
    <row r="343" spans="1:48" s="7" customFormat="1" hidden="1" x14ac:dyDescent="0.2">
      <c r="A343" s="71" t="s">
        <v>200</v>
      </c>
      <c r="B343" s="31">
        <v>2</v>
      </c>
      <c r="C343" s="4" t="s">
        <v>243</v>
      </c>
      <c r="D343" s="44" t="s">
        <v>29</v>
      </c>
      <c r="E343" s="32" t="s">
        <v>30</v>
      </c>
      <c r="F343" s="45" t="s">
        <v>30</v>
      </c>
      <c r="G343" s="2">
        <v>9</v>
      </c>
      <c r="H343" s="32" t="s">
        <v>160</v>
      </c>
      <c r="I343" s="32" t="s">
        <v>893</v>
      </c>
      <c r="J343" s="39">
        <f t="shared" si="104"/>
        <v>-32.97</v>
      </c>
      <c r="K343" s="185">
        <f t="shared" si="100"/>
        <v>-0.71699999999999875</v>
      </c>
      <c r="L343" s="157"/>
      <c r="M343" s="6"/>
      <c r="N343" s="6"/>
      <c r="O343" s="39">
        <v>-31.927</v>
      </c>
      <c r="P343" s="59">
        <f t="shared" si="106"/>
        <v>-0.71699999999999875</v>
      </c>
      <c r="Q343" s="5"/>
      <c r="R343" s="4">
        <v>2668.3</v>
      </c>
      <c r="S343" s="4">
        <v>34</v>
      </c>
      <c r="T343" s="4">
        <f t="shared" si="108"/>
        <v>904</v>
      </c>
      <c r="U343" s="35">
        <f t="shared" si="99"/>
        <v>1.1283185840707965</v>
      </c>
      <c r="V343" s="36">
        <f t="shared" si="107"/>
        <v>8.7721891932495896E-2</v>
      </c>
      <c r="W343" s="6" t="s">
        <v>241</v>
      </c>
      <c r="X343" s="4">
        <v>82</v>
      </c>
      <c r="Y343" s="4">
        <v>9</v>
      </c>
      <c r="Z343" s="4">
        <v>2659.9</v>
      </c>
      <c r="AA343" s="4">
        <v>2674.2</v>
      </c>
      <c r="AB343" s="4">
        <v>14.2</v>
      </c>
      <c r="AC343" s="4"/>
      <c r="AD343" s="4" t="s">
        <v>242</v>
      </c>
      <c r="AE343" s="4">
        <v>-3.782</v>
      </c>
      <c r="AF343" s="5" t="s">
        <v>243</v>
      </c>
      <c r="AG343" s="4"/>
      <c r="AH343" s="4"/>
      <c r="AU343"/>
      <c r="AV343"/>
    </row>
    <row r="344" spans="1:48" s="7" customFormat="1" hidden="1" x14ac:dyDescent="0.2">
      <c r="A344" s="71" t="s">
        <v>200</v>
      </c>
      <c r="B344" s="31">
        <v>2</v>
      </c>
      <c r="C344" s="4" t="s">
        <v>246</v>
      </c>
      <c r="D344" s="44" t="s">
        <v>29</v>
      </c>
      <c r="E344" s="32" t="s">
        <v>30</v>
      </c>
      <c r="F344" s="45" t="s">
        <v>30</v>
      </c>
      <c r="G344" s="2">
        <v>9</v>
      </c>
      <c r="H344" s="32" t="s">
        <v>160</v>
      </c>
      <c r="I344" s="32" t="s">
        <v>894</v>
      </c>
      <c r="J344" s="39">
        <f t="shared" si="104"/>
        <v>-31.817</v>
      </c>
      <c r="K344" s="185">
        <f t="shared" si="100"/>
        <v>0.43599999999999994</v>
      </c>
      <c r="L344" s="157"/>
      <c r="M344" s="6"/>
      <c r="N344" s="6"/>
      <c r="O344" s="39">
        <v>-30.774000000000001</v>
      </c>
      <c r="P344" s="59">
        <f t="shared" si="106"/>
        <v>0.43599999999999994</v>
      </c>
      <c r="Q344" s="5"/>
      <c r="R344" s="4">
        <v>2668.9</v>
      </c>
      <c r="S344" s="4">
        <v>31</v>
      </c>
      <c r="T344" s="4">
        <f t="shared" si="108"/>
        <v>904</v>
      </c>
      <c r="U344" s="35">
        <f t="shared" si="99"/>
        <v>1.0287610619469025</v>
      </c>
      <c r="V344" s="36">
        <f t="shared" si="107"/>
        <v>7.9981724997275655E-2</v>
      </c>
      <c r="W344" s="6" t="s">
        <v>244</v>
      </c>
      <c r="X344" s="4">
        <v>83</v>
      </c>
      <c r="Y344" s="4">
        <v>9</v>
      </c>
      <c r="Z344" s="4">
        <v>2660.8</v>
      </c>
      <c r="AA344" s="4">
        <v>2674.6</v>
      </c>
      <c r="AB344" s="4">
        <v>13.8</v>
      </c>
      <c r="AC344" s="4"/>
      <c r="AD344" s="4" t="s">
        <v>245</v>
      </c>
      <c r="AE344" s="4">
        <v>-3.0760000000000001</v>
      </c>
      <c r="AF344" s="5" t="s">
        <v>246</v>
      </c>
      <c r="AG344" s="4"/>
      <c r="AH344" s="4"/>
      <c r="AU344"/>
      <c r="AV344"/>
    </row>
    <row r="345" spans="1:48" s="7" customFormat="1" hidden="1" x14ac:dyDescent="0.2">
      <c r="A345" s="71" t="s">
        <v>200</v>
      </c>
      <c r="B345" s="31">
        <v>2</v>
      </c>
      <c r="C345" s="4" t="s">
        <v>249</v>
      </c>
      <c r="D345" s="44" t="s">
        <v>29</v>
      </c>
      <c r="E345" s="32" t="s">
        <v>30</v>
      </c>
      <c r="F345" s="45" t="s">
        <v>30</v>
      </c>
      <c r="G345" s="2">
        <v>9</v>
      </c>
      <c r="H345" s="32" t="s">
        <v>160</v>
      </c>
      <c r="I345" s="32" t="s">
        <v>892</v>
      </c>
      <c r="J345" s="39">
        <f t="shared" si="104"/>
        <v>-32.346000000000004</v>
      </c>
      <c r="K345" s="185">
        <f t="shared" si="100"/>
        <v>-9.3000000000003524E-2</v>
      </c>
      <c r="L345" s="157"/>
      <c r="M345" s="6"/>
      <c r="N345" s="6"/>
      <c r="O345" s="39">
        <v>-31.303000000000001</v>
      </c>
      <c r="P345" s="59">
        <f t="shared" si="106"/>
        <v>-9.2999999999999972E-2</v>
      </c>
      <c r="Q345" s="5"/>
      <c r="R345" s="4">
        <v>2668.3</v>
      </c>
      <c r="S345" s="4">
        <v>32</v>
      </c>
      <c r="T345" s="4">
        <f t="shared" si="108"/>
        <v>904</v>
      </c>
      <c r="U345" s="35">
        <f t="shared" si="99"/>
        <v>1.0619469026548671</v>
      </c>
      <c r="V345" s="36">
        <f t="shared" si="107"/>
        <v>8.256178064234905E-2</v>
      </c>
      <c r="W345" s="6" t="s">
        <v>247</v>
      </c>
      <c r="X345" s="4">
        <v>84</v>
      </c>
      <c r="Y345" s="4">
        <v>9</v>
      </c>
      <c r="Z345" s="4">
        <v>2659.9</v>
      </c>
      <c r="AA345" s="4">
        <v>2673.7</v>
      </c>
      <c r="AB345" s="4">
        <v>13.8</v>
      </c>
      <c r="AC345" s="4"/>
      <c r="AD345" s="4" t="s">
        <v>248</v>
      </c>
      <c r="AE345" s="4">
        <v>-10.539</v>
      </c>
      <c r="AF345" s="5" t="s">
        <v>249</v>
      </c>
      <c r="AG345" s="4"/>
      <c r="AH345" s="4"/>
      <c r="AU345"/>
      <c r="AV345"/>
    </row>
    <row r="346" spans="1:48" s="7" customFormat="1" hidden="1" x14ac:dyDescent="0.2">
      <c r="A346" s="71" t="s">
        <v>250</v>
      </c>
      <c r="B346" s="31">
        <v>2</v>
      </c>
      <c r="C346" s="4" t="s">
        <v>293</v>
      </c>
      <c r="D346" s="44" t="s">
        <v>29</v>
      </c>
      <c r="E346" s="32" t="s">
        <v>273</v>
      </c>
      <c r="F346" s="45" t="s">
        <v>273</v>
      </c>
      <c r="G346" s="2">
        <v>13</v>
      </c>
      <c r="H346" s="32" t="s">
        <v>160</v>
      </c>
      <c r="I346" s="32" t="s">
        <v>894</v>
      </c>
      <c r="J346" s="39">
        <f t="shared" si="104"/>
        <v>-31.492000000000001</v>
      </c>
      <c r="K346" s="185">
        <f t="shared" si="100"/>
        <v>0.76099999999999923</v>
      </c>
      <c r="L346" s="157"/>
      <c r="M346" s="6"/>
      <c r="N346" s="6"/>
      <c r="O346" s="39">
        <v>-30.449000000000002</v>
      </c>
      <c r="P346" s="59">
        <f t="shared" si="106"/>
        <v>0.76099999999999923</v>
      </c>
      <c r="Q346" s="5"/>
      <c r="R346" s="4">
        <v>2670.4</v>
      </c>
      <c r="S346" s="4">
        <v>1511</v>
      </c>
      <c r="T346" s="4">
        <f t="shared" si="108"/>
        <v>904</v>
      </c>
      <c r="U346" s="35">
        <f t="shared" si="99"/>
        <v>50.14380530973451</v>
      </c>
      <c r="V346" s="36">
        <f t="shared" si="107"/>
        <v>3.8984640797059198</v>
      </c>
      <c r="W346" s="6" t="s">
        <v>291</v>
      </c>
      <c r="X346" s="4">
        <v>102</v>
      </c>
      <c r="Y346" s="4">
        <v>9</v>
      </c>
      <c r="Z346" s="4">
        <v>2658.1</v>
      </c>
      <c r="AA346" s="4">
        <v>2690.5</v>
      </c>
      <c r="AB346" s="4">
        <v>32.4</v>
      </c>
      <c r="AC346" s="4"/>
      <c r="AD346" s="4" t="s">
        <v>292</v>
      </c>
      <c r="AE346" s="4">
        <v>-6.2759999999999998</v>
      </c>
      <c r="AF346" s="5" t="s">
        <v>293</v>
      </c>
      <c r="AG346" s="4"/>
      <c r="AH346" s="4"/>
      <c r="AU346"/>
      <c r="AV346"/>
    </row>
    <row r="347" spans="1:48" s="7" customFormat="1" hidden="1" x14ac:dyDescent="0.2">
      <c r="A347" s="71" t="s">
        <v>250</v>
      </c>
      <c r="B347" s="31">
        <v>2</v>
      </c>
      <c r="C347" s="4" t="s">
        <v>296</v>
      </c>
      <c r="D347" s="44" t="s">
        <v>29</v>
      </c>
      <c r="E347" s="32" t="s">
        <v>273</v>
      </c>
      <c r="F347" s="45" t="s">
        <v>273</v>
      </c>
      <c r="G347" s="2">
        <v>13</v>
      </c>
      <c r="H347" s="32" t="s">
        <v>160</v>
      </c>
      <c r="I347" s="32" t="s">
        <v>892</v>
      </c>
      <c r="J347" s="39">
        <f t="shared" ref="J347:J378" si="109">IF(O347 = "", "", O347-1.043)</f>
        <v>-31.391999999999999</v>
      </c>
      <c r="K347" s="185">
        <f t="shared" si="100"/>
        <v>0.86100000000000065</v>
      </c>
      <c r="L347" s="157"/>
      <c r="M347" s="6"/>
      <c r="N347" s="6"/>
      <c r="O347" s="39">
        <v>-30.349</v>
      </c>
      <c r="P347" s="59">
        <f t="shared" si="106"/>
        <v>0.86100000000000065</v>
      </c>
      <c r="Q347" s="5"/>
      <c r="R347" s="4">
        <v>2670</v>
      </c>
      <c r="S347" s="4">
        <v>1272</v>
      </c>
      <c r="T347" s="4">
        <f t="shared" si="108"/>
        <v>904</v>
      </c>
      <c r="U347" s="35">
        <f t="shared" si="99"/>
        <v>42.212389380530972</v>
      </c>
      <c r="V347" s="36">
        <f t="shared" si="107"/>
        <v>3.2818307805333755</v>
      </c>
      <c r="W347" s="6" t="s">
        <v>294</v>
      </c>
      <c r="X347" s="4">
        <v>103</v>
      </c>
      <c r="Y347" s="4">
        <v>9</v>
      </c>
      <c r="Z347" s="4">
        <v>2658.1</v>
      </c>
      <c r="AA347" s="4">
        <v>2689.8</v>
      </c>
      <c r="AB347" s="4">
        <v>31.8</v>
      </c>
      <c r="AC347" s="4"/>
      <c r="AD347" s="4" t="s">
        <v>295</v>
      </c>
      <c r="AE347" s="4">
        <v>-7.1950000000000003</v>
      </c>
      <c r="AF347" s="5" t="s">
        <v>296</v>
      </c>
      <c r="AG347" s="4"/>
      <c r="AH347" s="4"/>
      <c r="AU347"/>
      <c r="AV347"/>
    </row>
    <row r="348" spans="1:48" s="7" customFormat="1" hidden="1" x14ac:dyDescent="0.2">
      <c r="A348" s="71" t="s">
        <v>669</v>
      </c>
      <c r="B348" s="31">
        <v>5</v>
      </c>
      <c r="C348" s="1" t="s">
        <v>706</v>
      </c>
      <c r="D348" s="33" t="s">
        <v>29</v>
      </c>
      <c r="E348" s="34" t="s">
        <v>657</v>
      </c>
      <c r="F348" s="47" t="s">
        <v>657</v>
      </c>
      <c r="G348" s="2">
        <v>12</v>
      </c>
      <c r="H348" s="34" t="s">
        <v>160</v>
      </c>
      <c r="I348" s="34" t="s">
        <v>893</v>
      </c>
      <c r="J348" s="39">
        <f t="shared" si="109"/>
        <v>-29.585999999999999</v>
      </c>
      <c r="K348" s="185">
        <f t="shared" si="100"/>
        <v>2.6670000000000016</v>
      </c>
      <c r="L348" s="157"/>
      <c r="M348" s="12"/>
      <c r="N348" s="12"/>
      <c r="O348" s="38">
        <v>-28.542999999999999</v>
      </c>
      <c r="P348" s="59">
        <f t="shared" si="106"/>
        <v>2.6670000000000016</v>
      </c>
      <c r="Q348" s="2"/>
      <c r="R348" s="1">
        <v>2656.4</v>
      </c>
      <c r="S348" s="1">
        <v>166</v>
      </c>
      <c r="T348" s="4">
        <f t="shared" si="108"/>
        <v>658</v>
      </c>
      <c r="U348" s="35">
        <f t="shared" si="99"/>
        <v>7.5683890577507604</v>
      </c>
      <c r="V348" s="36">
        <f t="shared" si="107"/>
        <v>0.58840952936519142</v>
      </c>
      <c r="W348" s="12" t="s">
        <v>704</v>
      </c>
      <c r="X348" s="1">
        <v>62</v>
      </c>
      <c r="Y348" s="1">
        <v>9</v>
      </c>
      <c r="Z348" s="1">
        <v>2599.5</v>
      </c>
      <c r="AA348" s="1">
        <v>2676.5</v>
      </c>
      <c r="AB348" s="1">
        <v>76.900000000000006</v>
      </c>
      <c r="AC348" s="1">
        <v>7.1130000000000004</v>
      </c>
      <c r="AD348" s="1" t="s">
        <v>705</v>
      </c>
      <c r="AE348" s="1">
        <v>8.3059999999999992</v>
      </c>
      <c r="AF348" s="2" t="s">
        <v>706</v>
      </c>
      <c r="AG348" s="1"/>
      <c r="AH348" s="1"/>
      <c r="AI348" s="1">
        <v>1.08611E-2</v>
      </c>
      <c r="AJ348" t="s">
        <v>592</v>
      </c>
      <c r="AK348" s="2" t="s">
        <v>707</v>
      </c>
      <c r="AL348"/>
      <c r="AM348"/>
      <c r="AN348"/>
      <c r="AO348"/>
      <c r="AP348"/>
      <c r="AQ348"/>
      <c r="AR348"/>
      <c r="AS348"/>
      <c r="AT348"/>
      <c r="AU348"/>
      <c r="AV348"/>
    </row>
    <row r="349" spans="1:48" s="7" customFormat="1" hidden="1" x14ac:dyDescent="0.2">
      <c r="A349" s="71" t="s">
        <v>669</v>
      </c>
      <c r="B349" s="31">
        <v>5</v>
      </c>
      <c r="C349" s="1" t="s">
        <v>710</v>
      </c>
      <c r="D349" s="33" t="s">
        <v>29</v>
      </c>
      <c r="E349" s="34" t="s">
        <v>657</v>
      </c>
      <c r="F349" s="47" t="s">
        <v>657</v>
      </c>
      <c r="G349" s="2">
        <v>12</v>
      </c>
      <c r="H349" s="34" t="s">
        <v>160</v>
      </c>
      <c r="I349" s="34" t="s">
        <v>894</v>
      </c>
      <c r="J349" s="39">
        <f t="shared" si="109"/>
        <v>-29.090999999999998</v>
      </c>
      <c r="K349" s="185">
        <f t="shared" si="100"/>
        <v>3.1620000000000026</v>
      </c>
      <c r="L349" s="157"/>
      <c r="M349" s="12"/>
      <c r="N349" s="12"/>
      <c r="O349" s="38">
        <v>-28.047999999999998</v>
      </c>
      <c r="P349" s="59">
        <f t="shared" si="106"/>
        <v>3.1620000000000026</v>
      </c>
      <c r="Q349" s="2"/>
      <c r="R349" s="1">
        <v>2656.8</v>
      </c>
      <c r="S349" s="1">
        <v>150</v>
      </c>
      <c r="T349" s="4">
        <f t="shared" si="108"/>
        <v>658</v>
      </c>
      <c r="U349" s="35">
        <f t="shared" si="99"/>
        <v>6.8389057750759878</v>
      </c>
      <c r="V349" s="36">
        <f t="shared" si="107"/>
        <v>0.53169535786011279</v>
      </c>
      <c r="W349" s="12" t="s">
        <v>708</v>
      </c>
      <c r="X349" s="1">
        <v>63</v>
      </c>
      <c r="Y349" s="1">
        <v>9</v>
      </c>
      <c r="Z349" s="1">
        <v>2599.5</v>
      </c>
      <c r="AA349" s="1">
        <v>2676.5</v>
      </c>
      <c r="AB349" s="1">
        <v>76.900000000000006</v>
      </c>
      <c r="AC349" s="1">
        <v>6.3479999999999999</v>
      </c>
      <c r="AD349" s="1" t="s">
        <v>709</v>
      </c>
      <c r="AE349" s="1">
        <v>10.318</v>
      </c>
      <c r="AF349" s="2" t="s">
        <v>710</v>
      </c>
      <c r="AG349" s="1"/>
      <c r="AH349" s="1"/>
      <c r="AI349" s="1">
        <v>1.0866600000000001E-2</v>
      </c>
      <c r="AJ349" t="s">
        <v>592</v>
      </c>
      <c r="AK349" s="2" t="s">
        <v>711</v>
      </c>
      <c r="AL349"/>
      <c r="AM349"/>
      <c r="AN349"/>
      <c r="AO349"/>
      <c r="AP349"/>
      <c r="AQ349"/>
      <c r="AR349"/>
      <c r="AS349"/>
      <c r="AT349"/>
      <c r="AU349"/>
      <c r="AV349"/>
    </row>
    <row r="350" spans="1:48" s="7" customFormat="1" hidden="1" x14ac:dyDescent="0.2">
      <c r="A350" s="71" t="s">
        <v>669</v>
      </c>
      <c r="B350" s="31">
        <v>5</v>
      </c>
      <c r="C350" s="1" t="s">
        <v>714</v>
      </c>
      <c r="D350" s="33" t="s">
        <v>29</v>
      </c>
      <c r="E350" s="34" t="s">
        <v>657</v>
      </c>
      <c r="F350" s="47" t="s">
        <v>657</v>
      </c>
      <c r="G350" s="2">
        <v>13</v>
      </c>
      <c r="H350" s="34" t="s">
        <v>160</v>
      </c>
      <c r="I350" s="34" t="s">
        <v>893</v>
      </c>
      <c r="J350" s="39">
        <f t="shared" si="109"/>
        <v>-29.366</v>
      </c>
      <c r="K350" s="185">
        <f t="shared" si="100"/>
        <v>2.8870000000000005</v>
      </c>
      <c r="L350" s="157"/>
      <c r="M350" s="12"/>
      <c r="N350" s="12"/>
      <c r="O350" s="38">
        <v>-28.323</v>
      </c>
      <c r="P350" s="59">
        <f t="shared" si="106"/>
        <v>2.8870000000000005</v>
      </c>
      <c r="Q350" s="2"/>
      <c r="R350" s="1">
        <v>2657</v>
      </c>
      <c r="S350" s="1">
        <v>214</v>
      </c>
      <c r="T350" s="4">
        <f t="shared" si="108"/>
        <v>658</v>
      </c>
      <c r="U350" s="35">
        <f t="shared" si="99"/>
        <v>9.7568389057750764</v>
      </c>
      <c r="V350" s="36">
        <f t="shared" si="107"/>
        <v>0.75855204388042763</v>
      </c>
      <c r="W350" s="12" t="s">
        <v>712</v>
      </c>
      <c r="X350" s="1">
        <v>66</v>
      </c>
      <c r="Y350" s="1">
        <v>11</v>
      </c>
      <c r="Z350" s="1">
        <v>2646.4</v>
      </c>
      <c r="AA350" s="1">
        <v>2667</v>
      </c>
      <c r="AB350" s="1">
        <v>20.7</v>
      </c>
      <c r="AC350" s="1">
        <v>2.097</v>
      </c>
      <c r="AD350" s="1" t="s">
        <v>713</v>
      </c>
      <c r="AE350" s="1">
        <v>-6.6890000000000001</v>
      </c>
      <c r="AF350" s="2" t="s">
        <v>714</v>
      </c>
      <c r="AG350" s="1"/>
      <c r="AH350" s="1"/>
      <c r="AI350" s="1">
        <v>1.08635E-2</v>
      </c>
      <c r="AJ350" t="s">
        <v>592</v>
      </c>
      <c r="AK350" s="2" t="s">
        <v>715</v>
      </c>
      <c r="AL350"/>
      <c r="AM350"/>
      <c r="AN350"/>
      <c r="AO350"/>
      <c r="AP350"/>
      <c r="AQ350"/>
      <c r="AR350"/>
      <c r="AS350"/>
      <c r="AT350"/>
      <c r="AU350"/>
      <c r="AV350"/>
    </row>
    <row r="351" spans="1:48" s="7" customFormat="1" hidden="1" x14ac:dyDescent="0.2">
      <c r="A351" s="71" t="s">
        <v>669</v>
      </c>
      <c r="B351" s="31">
        <v>5</v>
      </c>
      <c r="C351" s="1" t="s">
        <v>718</v>
      </c>
      <c r="D351" s="33" t="s">
        <v>29</v>
      </c>
      <c r="E351" s="34" t="s">
        <v>657</v>
      </c>
      <c r="F351" s="47" t="s">
        <v>657</v>
      </c>
      <c r="G351" s="2">
        <v>13</v>
      </c>
      <c r="H351" s="34" t="s">
        <v>160</v>
      </c>
      <c r="I351" s="34" t="s">
        <v>894</v>
      </c>
      <c r="J351" s="39">
        <f t="shared" si="109"/>
        <v>-28.896999999999998</v>
      </c>
      <c r="K351" s="185">
        <f t="shared" si="100"/>
        <v>3.3560000000000016</v>
      </c>
      <c r="L351" s="157"/>
      <c r="M351" s="12"/>
      <c r="N351" s="12"/>
      <c r="O351" s="38">
        <v>-27.853999999999999</v>
      </c>
      <c r="P351" s="59">
        <f t="shared" si="106"/>
        <v>3.3560000000000016</v>
      </c>
      <c r="Q351" s="2"/>
      <c r="R351" s="1">
        <v>2656.2</v>
      </c>
      <c r="S351" s="1">
        <v>330</v>
      </c>
      <c r="T351" s="4">
        <f t="shared" si="108"/>
        <v>658</v>
      </c>
      <c r="U351" s="35">
        <f t="shared" si="99"/>
        <v>15.045592705167174</v>
      </c>
      <c r="V351" s="36">
        <f t="shared" si="107"/>
        <v>1.1697297872922481</v>
      </c>
      <c r="W351" s="12" t="s">
        <v>716</v>
      </c>
      <c r="X351" s="1">
        <v>67</v>
      </c>
      <c r="Y351" s="1">
        <v>9</v>
      </c>
      <c r="Z351" s="1">
        <v>2599.5</v>
      </c>
      <c r="AA351" s="1">
        <v>2666.4</v>
      </c>
      <c r="AB351" s="1">
        <v>66.900000000000006</v>
      </c>
      <c r="AC351" s="1">
        <v>7.5709999999999997</v>
      </c>
      <c r="AD351" s="1" t="s">
        <v>717</v>
      </c>
      <c r="AE351" s="1">
        <v>7.63</v>
      </c>
      <c r="AF351" s="2" t="s">
        <v>718</v>
      </c>
      <c r="AG351" s="1"/>
      <c r="AH351" s="1"/>
      <c r="AI351" s="1">
        <v>1.08688E-2</v>
      </c>
      <c r="AJ351" t="s">
        <v>592</v>
      </c>
      <c r="AK351" s="2" t="s">
        <v>719</v>
      </c>
      <c r="AL351"/>
      <c r="AM351"/>
      <c r="AN351"/>
      <c r="AO351"/>
      <c r="AP351"/>
      <c r="AQ351"/>
      <c r="AR351"/>
      <c r="AS351"/>
      <c r="AT351"/>
      <c r="AU351"/>
      <c r="AV351"/>
    </row>
    <row r="352" spans="1:48" s="7" customFormat="1" hidden="1" x14ac:dyDescent="0.2">
      <c r="A352" s="71" t="s">
        <v>669</v>
      </c>
      <c r="B352" s="31">
        <v>5</v>
      </c>
      <c r="C352" s="1" t="s">
        <v>721</v>
      </c>
      <c r="D352" s="33" t="s">
        <v>29</v>
      </c>
      <c r="E352" s="34" t="s">
        <v>657</v>
      </c>
      <c r="F352" s="47" t="s">
        <v>657</v>
      </c>
      <c r="G352" s="2">
        <v>13</v>
      </c>
      <c r="H352" s="34" t="s">
        <v>160</v>
      </c>
      <c r="I352" s="34" t="s">
        <v>892</v>
      </c>
      <c r="J352" s="39">
        <f t="shared" si="109"/>
        <v>-28.72</v>
      </c>
      <c r="K352" s="185">
        <f t="shared" si="100"/>
        <v>3.5330000000000013</v>
      </c>
      <c r="L352" s="157"/>
      <c r="M352" s="12"/>
      <c r="N352" s="12"/>
      <c r="O352" s="38">
        <v>-27.677</v>
      </c>
      <c r="P352" s="59">
        <f t="shared" si="106"/>
        <v>3.5330000000000013</v>
      </c>
      <c r="Q352" s="2"/>
      <c r="R352" s="1">
        <v>2655.8</v>
      </c>
      <c r="S352" s="1">
        <v>294</v>
      </c>
      <c r="T352" s="4">
        <f t="shared" si="108"/>
        <v>658</v>
      </c>
      <c r="U352" s="35">
        <f t="shared" si="99"/>
        <v>13.404255319148936</v>
      </c>
      <c r="V352" s="36">
        <f t="shared" si="107"/>
        <v>1.0421229014058209</v>
      </c>
      <c r="W352" s="12" t="s">
        <v>720</v>
      </c>
      <c r="X352" s="1">
        <v>68</v>
      </c>
      <c r="Y352" s="1">
        <v>9</v>
      </c>
      <c r="Z352" s="1">
        <v>2599.5</v>
      </c>
      <c r="AA352" s="1">
        <v>2666</v>
      </c>
      <c r="AB352" s="1">
        <v>66.5</v>
      </c>
      <c r="AC352" s="1">
        <v>7.5380000000000003</v>
      </c>
      <c r="AD352" s="1" t="s">
        <v>532</v>
      </c>
      <c r="AE352" s="1">
        <v>6.5</v>
      </c>
      <c r="AF352" s="2" t="s">
        <v>721</v>
      </c>
      <c r="AG352" s="1"/>
      <c r="AH352" s="1"/>
      <c r="AI352" s="1">
        <v>1.08708E-2</v>
      </c>
      <c r="AJ352" t="s">
        <v>592</v>
      </c>
      <c r="AK352" s="2" t="s">
        <v>722</v>
      </c>
      <c r="AL352"/>
      <c r="AM352"/>
      <c r="AN352"/>
      <c r="AO352"/>
      <c r="AP352"/>
      <c r="AQ352"/>
      <c r="AR352"/>
      <c r="AS352"/>
      <c r="AT352"/>
      <c r="AU352"/>
      <c r="AV352"/>
    </row>
    <row r="353" spans="1:48" s="7" customFormat="1" hidden="1" x14ac:dyDescent="0.2">
      <c r="A353" s="71" t="s">
        <v>200</v>
      </c>
      <c r="B353" s="31">
        <v>2</v>
      </c>
      <c r="C353" s="4" t="s">
        <v>225</v>
      </c>
      <c r="D353" s="44" t="s">
        <v>40</v>
      </c>
      <c r="E353" s="32" t="s">
        <v>30</v>
      </c>
      <c r="F353" s="45" t="s">
        <v>30</v>
      </c>
      <c r="G353" s="2">
        <v>21</v>
      </c>
      <c r="H353" s="32" t="s">
        <v>160</v>
      </c>
      <c r="I353" s="32" t="s">
        <v>893</v>
      </c>
      <c r="J353" s="39">
        <f t="shared" si="109"/>
        <v>-25.794999999999998</v>
      </c>
      <c r="K353" s="185">
        <f t="shared" si="100"/>
        <v>6.458000000000002</v>
      </c>
      <c r="L353" s="157"/>
      <c r="M353" s="6"/>
      <c r="N353" s="6"/>
      <c r="O353" s="39">
        <v>-24.751999999999999</v>
      </c>
      <c r="P353" s="59">
        <f t="shared" si="106"/>
        <v>6.458000000000002</v>
      </c>
      <c r="Q353" s="5"/>
      <c r="R353" s="4">
        <v>2667.9</v>
      </c>
      <c r="S353" s="4">
        <v>40</v>
      </c>
      <c r="T353" s="4">
        <f t="shared" si="108"/>
        <v>904</v>
      </c>
      <c r="U353" s="35">
        <f t="shared" si="99"/>
        <v>1.3274336283185841</v>
      </c>
      <c r="V353" s="36">
        <f t="shared" si="107"/>
        <v>0.10320222580293634</v>
      </c>
      <c r="W353" s="6" t="s">
        <v>224</v>
      </c>
      <c r="X353" s="4">
        <v>75</v>
      </c>
      <c r="Y353" s="4">
        <v>9</v>
      </c>
      <c r="Z353" s="4">
        <v>2659.9</v>
      </c>
      <c r="AA353" s="4">
        <v>2673.9</v>
      </c>
      <c r="AB353" s="4">
        <v>14</v>
      </c>
      <c r="AC353" s="4"/>
      <c r="AD353" s="4" t="s">
        <v>220</v>
      </c>
      <c r="AE353" s="4">
        <v>-10.016999999999999</v>
      </c>
      <c r="AF353" s="5" t="s">
        <v>225</v>
      </c>
      <c r="AG353" s="4"/>
      <c r="AH353" s="4"/>
      <c r="AU353"/>
      <c r="AV353"/>
    </row>
    <row r="354" spans="1:48" s="7" customFormat="1" hidden="1" x14ac:dyDescent="0.2">
      <c r="A354" s="71" t="s">
        <v>200</v>
      </c>
      <c r="B354" s="31">
        <v>2</v>
      </c>
      <c r="C354" s="4" t="s">
        <v>228</v>
      </c>
      <c r="D354" s="44" t="s">
        <v>40</v>
      </c>
      <c r="E354" s="32" t="s">
        <v>30</v>
      </c>
      <c r="F354" s="45" t="s">
        <v>30</v>
      </c>
      <c r="G354" s="2">
        <v>21</v>
      </c>
      <c r="H354" s="32" t="s">
        <v>160</v>
      </c>
      <c r="I354" s="32" t="s">
        <v>894</v>
      </c>
      <c r="J354" s="39">
        <f t="shared" si="109"/>
        <v>-30.361000000000001</v>
      </c>
      <c r="K354" s="185">
        <f t="shared" si="100"/>
        <v>1.8919999999999995</v>
      </c>
      <c r="L354" s="157"/>
      <c r="M354" s="6"/>
      <c r="N354" s="6"/>
      <c r="O354" s="39">
        <v>-29.318000000000001</v>
      </c>
      <c r="P354" s="59">
        <f t="shared" si="106"/>
        <v>1.8919999999999995</v>
      </c>
      <c r="Q354" s="5"/>
      <c r="R354" s="4">
        <v>2666.8</v>
      </c>
      <c r="S354" s="4">
        <v>43</v>
      </c>
      <c r="T354" s="4">
        <f t="shared" si="108"/>
        <v>904</v>
      </c>
      <c r="U354" s="35">
        <f t="shared" si="99"/>
        <v>1.4269911504424777</v>
      </c>
      <c r="V354" s="36">
        <f t="shared" si="107"/>
        <v>0.11094239273815656</v>
      </c>
      <c r="W354" s="6" t="s">
        <v>226</v>
      </c>
      <c r="X354" s="4">
        <v>76</v>
      </c>
      <c r="Y354" s="4">
        <v>9</v>
      </c>
      <c r="Z354" s="4">
        <v>2659.3</v>
      </c>
      <c r="AA354" s="4">
        <v>2673.9</v>
      </c>
      <c r="AB354" s="4">
        <v>14.6</v>
      </c>
      <c r="AC354" s="4"/>
      <c r="AD354" s="4" t="s">
        <v>227</v>
      </c>
      <c r="AE354" s="4">
        <v>-0.28899999999999998</v>
      </c>
      <c r="AF354" s="5" t="s">
        <v>228</v>
      </c>
      <c r="AG354" s="4"/>
      <c r="AH354" s="4"/>
      <c r="AU354"/>
      <c r="AV354"/>
    </row>
    <row r="355" spans="1:48" s="7" customFormat="1" hidden="1" x14ac:dyDescent="0.2">
      <c r="A355" s="71" t="s">
        <v>200</v>
      </c>
      <c r="B355" s="31">
        <v>2</v>
      </c>
      <c r="C355" s="4" t="s">
        <v>231</v>
      </c>
      <c r="D355" s="44" t="s">
        <v>40</v>
      </c>
      <c r="E355" s="32" t="s">
        <v>30</v>
      </c>
      <c r="F355" s="45" t="s">
        <v>30</v>
      </c>
      <c r="G355" s="2">
        <v>21</v>
      </c>
      <c r="H355" s="32" t="s">
        <v>160</v>
      </c>
      <c r="I355" s="32" t="s">
        <v>892</v>
      </c>
      <c r="J355" s="39">
        <f t="shared" si="109"/>
        <v>-30.832000000000001</v>
      </c>
      <c r="K355" s="185">
        <f t="shared" si="100"/>
        <v>1.4209999999999994</v>
      </c>
      <c r="L355" s="157"/>
      <c r="M355" s="6"/>
      <c r="N355" s="6"/>
      <c r="O355" s="39">
        <v>-29.789000000000001</v>
      </c>
      <c r="P355" s="59">
        <f t="shared" si="106"/>
        <v>1.4209999999999994</v>
      </c>
      <c r="Q355" s="5"/>
      <c r="R355" s="4">
        <v>2667</v>
      </c>
      <c r="S355" s="4">
        <v>43</v>
      </c>
      <c r="T355" s="4">
        <f t="shared" si="108"/>
        <v>904</v>
      </c>
      <c r="U355" s="35">
        <f t="shared" si="99"/>
        <v>1.4269911504424777</v>
      </c>
      <c r="V355" s="36">
        <f>U355*(1/12.0107)*(1/15)*(14.0067/1)</f>
        <v>0.11094239273815656</v>
      </c>
      <c r="W355" s="6" t="s">
        <v>229</v>
      </c>
      <c r="X355" s="4">
        <v>77</v>
      </c>
      <c r="Y355" s="4">
        <v>9</v>
      </c>
      <c r="Z355" s="4">
        <v>2659.3</v>
      </c>
      <c r="AA355" s="4">
        <v>2673.5</v>
      </c>
      <c r="AB355" s="4">
        <v>14.2</v>
      </c>
      <c r="AC355" s="4"/>
      <c r="AD355" s="4" t="s">
        <v>230</v>
      </c>
      <c r="AE355" s="4">
        <v>-7.22</v>
      </c>
      <c r="AF355" s="5" t="s">
        <v>231</v>
      </c>
      <c r="AG355" s="4"/>
      <c r="AH355" s="4"/>
      <c r="AU355"/>
      <c r="AV355"/>
    </row>
    <row r="356" spans="1:48" s="7" customFormat="1" hidden="1" x14ac:dyDescent="0.2">
      <c r="A356" s="71" t="s">
        <v>106</v>
      </c>
      <c r="B356" s="31">
        <v>2</v>
      </c>
      <c r="C356" s="4" t="s">
        <v>109</v>
      </c>
      <c r="D356" s="44" t="s">
        <v>40</v>
      </c>
      <c r="E356" s="32" t="s">
        <v>30</v>
      </c>
      <c r="F356" s="45" t="s">
        <v>30</v>
      </c>
      <c r="G356" s="2">
        <v>22</v>
      </c>
      <c r="H356" s="32" t="s">
        <v>160</v>
      </c>
      <c r="I356" s="32" t="s">
        <v>893</v>
      </c>
      <c r="J356" s="39">
        <f t="shared" si="109"/>
        <v>-30.149000000000001</v>
      </c>
      <c r="K356" s="185">
        <f t="shared" si="100"/>
        <v>2.1039999999999992</v>
      </c>
      <c r="L356" s="157"/>
      <c r="M356" s="6"/>
      <c r="N356" s="6"/>
      <c r="O356" s="39">
        <v>-29.106000000000002</v>
      </c>
      <c r="P356" s="59">
        <f t="shared" si="106"/>
        <v>2.1039999999999992</v>
      </c>
      <c r="Q356" s="5"/>
      <c r="R356" s="4">
        <v>2665.6</v>
      </c>
      <c r="S356" s="4">
        <v>30</v>
      </c>
      <c r="T356" s="4">
        <f t="shared" si="108"/>
        <v>904</v>
      </c>
      <c r="U356" s="35">
        <f t="shared" si="99"/>
        <v>0.99557522123893816</v>
      </c>
      <c r="V356" s="36">
        <f t="shared" si="107"/>
        <v>7.740166935220226E-2</v>
      </c>
      <c r="W356" s="6" t="s">
        <v>107</v>
      </c>
      <c r="X356" s="4">
        <v>34</v>
      </c>
      <c r="Y356" s="4">
        <v>9</v>
      </c>
      <c r="Z356" s="4">
        <v>2658.9</v>
      </c>
      <c r="AA356" s="4">
        <v>2673.1</v>
      </c>
      <c r="AB356" s="4">
        <v>14.2</v>
      </c>
      <c r="AC356" s="4"/>
      <c r="AD356" s="4" t="s">
        <v>108</v>
      </c>
      <c r="AE356" s="4">
        <v>-6.9669999999999996</v>
      </c>
      <c r="AF356" s="5" t="s">
        <v>109</v>
      </c>
      <c r="AG356" s="4"/>
      <c r="AH356" s="4"/>
      <c r="AU356"/>
      <c r="AV356"/>
    </row>
    <row r="357" spans="1:48" s="7" customFormat="1" hidden="1" x14ac:dyDescent="0.2">
      <c r="A357" s="71" t="s">
        <v>106</v>
      </c>
      <c r="B357" s="31">
        <v>2</v>
      </c>
      <c r="C357" s="4" t="s">
        <v>112</v>
      </c>
      <c r="D357" s="44" t="s">
        <v>40</v>
      </c>
      <c r="E357" s="32" t="s">
        <v>30</v>
      </c>
      <c r="F357" s="45" t="s">
        <v>30</v>
      </c>
      <c r="G357" s="2">
        <v>22</v>
      </c>
      <c r="H357" s="32" t="s">
        <v>160</v>
      </c>
      <c r="I357" s="32" t="s">
        <v>894</v>
      </c>
      <c r="J357" s="39">
        <f t="shared" si="109"/>
        <v>-31.625</v>
      </c>
      <c r="K357" s="185">
        <f t="shared" si="100"/>
        <v>0.62800000000000011</v>
      </c>
      <c r="L357" s="157"/>
      <c r="M357" s="6"/>
      <c r="N357" s="6"/>
      <c r="O357" s="39">
        <v>-30.582000000000001</v>
      </c>
      <c r="P357" s="59">
        <f t="shared" si="106"/>
        <v>0.62800000000000011</v>
      </c>
      <c r="Q357" s="5"/>
      <c r="R357" s="4">
        <v>2665.6</v>
      </c>
      <c r="S357" s="4">
        <v>28</v>
      </c>
      <c r="T357" s="4">
        <f t="shared" si="108"/>
        <v>904</v>
      </c>
      <c r="U357" s="35">
        <f t="shared" si="99"/>
        <v>0.92920353982300885</v>
      </c>
      <c r="V357" s="36">
        <f t="shared" si="107"/>
        <v>7.2241558062055442E-2</v>
      </c>
      <c r="W357" s="6" t="s">
        <v>110</v>
      </c>
      <c r="X357" s="4">
        <v>35</v>
      </c>
      <c r="Y357" s="4">
        <v>9</v>
      </c>
      <c r="Z357" s="4">
        <v>2658.9</v>
      </c>
      <c r="AA357" s="4">
        <v>2672.9</v>
      </c>
      <c r="AB357" s="4">
        <v>14</v>
      </c>
      <c r="AC357" s="4"/>
      <c r="AD357" s="4" t="s">
        <v>111</v>
      </c>
      <c r="AE357" s="4">
        <v>-8.5129999999999999</v>
      </c>
      <c r="AF357" s="5" t="s">
        <v>112</v>
      </c>
      <c r="AG357" s="4"/>
      <c r="AH357" s="4"/>
      <c r="AU357"/>
      <c r="AV357"/>
    </row>
    <row r="358" spans="1:48" s="7" customFormat="1" hidden="1" x14ac:dyDescent="0.2">
      <c r="A358" s="71" t="s">
        <v>106</v>
      </c>
      <c r="B358" s="31">
        <v>2</v>
      </c>
      <c r="C358" s="4" t="s">
        <v>115</v>
      </c>
      <c r="D358" s="44" t="s">
        <v>40</v>
      </c>
      <c r="E358" s="32" t="s">
        <v>30</v>
      </c>
      <c r="F358" s="45" t="s">
        <v>30</v>
      </c>
      <c r="G358" s="2">
        <v>22</v>
      </c>
      <c r="H358" s="32" t="s">
        <v>160</v>
      </c>
      <c r="I358" s="32" t="s">
        <v>892</v>
      </c>
      <c r="J358" s="39">
        <f t="shared" si="109"/>
        <v>-27.006999999999998</v>
      </c>
      <c r="K358" s="185">
        <f t="shared" si="100"/>
        <v>5.2460000000000022</v>
      </c>
      <c r="L358" s="157"/>
      <c r="M358" s="6"/>
      <c r="N358" s="6"/>
      <c r="O358" s="39">
        <v>-25.963999999999999</v>
      </c>
      <c r="P358" s="59">
        <f t="shared" si="106"/>
        <v>5.2460000000000022</v>
      </c>
      <c r="Q358" s="5"/>
      <c r="R358" s="4">
        <v>2665.4</v>
      </c>
      <c r="S358" s="4">
        <v>31</v>
      </c>
      <c r="T358" s="4">
        <f t="shared" si="108"/>
        <v>904</v>
      </c>
      <c r="U358" s="35">
        <f t="shared" si="99"/>
        <v>1.0287610619469025</v>
      </c>
      <c r="V358" s="36">
        <f t="shared" si="107"/>
        <v>7.9981724997275655E-2</v>
      </c>
      <c r="W358" s="6" t="s">
        <v>113</v>
      </c>
      <c r="X358" s="4">
        <v>36</v>
      </c>
      <c r="Y358" s="4">
        <v>9</v>
      </c>
      <c r="Z358" s="4">
        <v>2658.9</v>
      </c>
      <c r="AA358" s="4">
        <v>2672.9</v>
      </c>
      <c r="AB358" s="4">
        <v>14</v>
      </c>
      <c r="AC358" s="4"/>
      <c r="AD358" s="4" t="s">
        <v>114</v>
      </c>
      <c r="AE358" s="4">
        <v>-12.353999999999999</v>
      </c>
      <c r="AF358" s="5" t="s">
        <v>115</v>
      </c>
      <c r="AG358" s="4"/>
      <c r="AH358" s="4"/>
      <c r="AU358"/>
      <c r="AV358"/>
    </row>
    <row r="359" spans="1:48" s="7" customFormat="1" hidden="1" x14ac:dyDescent="0.2">
      <c r="A359" s="71" t="s">
        <v>106</v>
      </c>
      <c r="B359" s="31">
        <v>2</v>
      </c>
      <c r="C359" s="4" t="s">
        <v>118</v>
      </c>
      <c r="D359" s="44" t="s">
        <v>40</v>
      </c>
      <c r="E359" s="32" t="s">
        <v>30</v>
      </c>
      <c r="F359" s="45" t="s">
        <v>30</v>
      </c>
      <c r="G359" s="2">
        <v>23</v>
      </c>
      <c r="H359" s="32" t="s">
        <v>160</v>
      </c>
      <c r="I359" s="32" t="s">
        <v>893</v>
      </c>
      <c r="J359" s="39">
        <f t="shared" si="109"/>
        <v>-30.667999999999999</v>
      </c>
      <c r="K359" s="185">
        <f t="shared" si="100"/>
        <v>1.5850000000000009</v>
      </c>
      <c r="L359" s="157"/>
      <c r="M359" s="6"/>
      <c r="N359" s="6"/>
      <c r="O359" s="39">
        <v>-29.625</v>
      </c>
      <c r="P359" s="59">
        <f t="shared" si="106"/>
        <v>1.5850000000000009</v>
      </c>
      <c r="Q359" s="5"/>
      <c r="R359" s="4">
        <v>2665.8</v>
      </c>
      <c r="S359" s="4">
        <v>28</v>
      </c>
      <c r="T359" s="4">
        <f t="shared" si="108"/>
        <v>904</v>
      </c>
      <c r="U359" s="35">
        <f t="shared" si="99"/>
        <v>0.92920353982300885</v>
      </c>
      <c r="V359" s="36">
        <f>U359*(1/12.0107)*(1/15)*(14.0067/1)</f>
        <v>7.2241558062055442E-2</v>
      </c>
      <c r="W359" s="6" t="s">
        <v>116</v>
      </c>
      <c r="X359" s="4">
        <v>37</v>
      </c>
      <c r="Y359" s="4">
        <v>9</v>
      </c>
      <c r="Z359" s="4">
        <v>2658.7</v>
      </c>
      <c r="AA359" s="4">
        <v>2673.1</v>
      </c>
      <c r="AB359" s="4">
        <v>14.4</v>
      </c>
      <c r="AC359" s="4"/>
      <c r="AD359" s="4" t="s">
        <v>117</v>
      </c>
      <c r="AE359" s="4">
        <v>-7.7629999999999999</v>
      </c>
      <c r="AF359" s="5" t="s">
        <v>118</v>
      </c>
      <c r="AG359" s="4"/>
      <c r="AH359" s="4"/>
      <c r="AU359"/>
      <c r="AV359"/>
    </row>
    <row r="360" spans="1:48" s="7" customFormat="1" hidden="1" x14ac:dyDescent="0.2">
      <c r="A360" s="71" t="s">
        <v>106</v>
      </c>
      <c r="B360" s="31">
        <v>2</v>
      </c>
      <c r="C360" s="4" t="s">
        <v>120</v>
      </c>
      <c r="D360" s="44" t="s">
        <v>40</v>
      </c>
      <c r="E360" s="32" t="s">
        <v>30</v>
      </c>
      <c r="F360" s="45" t="s">
        <v>30</v>
      </c>
      <c r="G360" s="2">
        <v>23</v>
      </c>
      <c r="H360" s="32" t="s">
        <v>160</v>
      </c>
      <c r="I360" s="32" t="s">
        <v>894</v>
      </c>
      <c r="J360" s="39">
        <f t="shared" si="109"/>
        <v>-31.349999999999998</v>
      </c>
      <c r="K360" s="185">
        <f t="shared" si="100"/>
        <v>0.90300000000000225</v>
      </c>
      <c r="L360" s="157"/>
      <c r="M360" s="6"/>
      <c r="N360" s="6"/>
      <c r="O360" s="39">
        <v>-30.306999999999999</v>
      </c>
      <c r="P360" s="59">
        <f t="shared" si="106"/>
        <v>0.90300000000000225</v>
      </c>
      <c r="Q360" s="5"/>
      <c r="R360" s="4">
        <v>2667.9</v>
      </c>
      <c r="S360" s="4">
        <v>39</v>
      </c>
      <c r="T360" s="4">
        <f t="shared" si="108"/>
        <v>904</v>
      </c>
      <c r="U360" s="35">
        <f t="shared" si="99"/>
        <v>1.2942477876106193</v>
      </c>
      <c r="V360" s="36">
        <f t="shared" ref="V360:V372" si="110">U360*(1/12.0107)*(1/15)*(14.0067/1)</f>
        <v>0.10062217015786291</v>
      </c>
      <c r="W360" s="6" t="s">
        <v>119</v>
      </c>
      <c r="X360" s="4">
        <v>38</v>
      </c>
      <c r="Y360" s="4">
        <v>9</v>
      </c>
      <c r="Z360" s="4">
        <v>2660.4</v>
      </c>
      <c r="AA360" s="4">
        <v>2675.4</v>
      </c>
      <c r="AB360" s="4">
        <v>15</v>
      </c>
      <c r="AC360" s="4"/>
      <c r="AD360" s="4" t="s">
        <v>55</v>
      </c>
      <c r="AE360" s="4">
        <v>6.9409999999999998</v>
      </c>
      <c r="AF360" s="5" t="s">
        <v>120</v>
      </c>
      <c r="AG360" s="4"/>
      <c r="AH360" s="4"/>
      <c r="AU360"/>
      <c r="AV360"/>
    </row>
    <row r="361" spans="1:48" s="7" customFormat="1" hidden="1" x14ac:dyDescent="0.2">
      <c r="A361" s="71" t="s">
        <v>106</v>
      </c>
      <c r="B361" s="31">
        <v>2</v>
      </c>
      <c r="C361" s="4" t="s">
        <v>123</v>
      </c>
      <c r="D361" s="44" t="s">
        <v>40</v>
      </c>
      <c r="E361" s="32" t="s">
        <v>30</v>
      </c>
      <c r="F361" s="45" t="s">
        <v>30</v>
      </c>
      <c r="G361" s="2">
        <v>23</v>
      </c>
      <c r="H361" s="32" t="s">
        <v>160</v>
      </c>
      <c r="I361" s="32" t="s">
        <v>892</v>
      </c>
      <c r="J361" s="39">
        <f t="shared" si="109"/>
        <v>-30.332999999999998</v>
      </c>
      <c r="K361" s="185">
        <f t="shared" si="100"/>
        <v>1.9200000000000017</v>
      </c>
      <c r="L361" s="157"/>
      <c r="M361" s="6"/>
      <c r="N361" s="6"/>
      <c r="O361" s="39">
        <v>-29.29</v>
      </c>
      <c r="P361" s="59">
        <f t="shared" si="106"/>
        <v>1.9200000000000017</v>
      </c>
      <c r="Q361" s="5"/>
      <c r="R361" s="4">
        <v>2664.3</v>
      </c>
      <c r="S361" s="4">
        <v>36</v>
      </c>
      <c r="T361" s="4">
        <f t="shared" si="108"/>
        <v>904</v>
      </c>
      <c r="U361" s="35">
        <f t="shared" si="99"/>
        <v>1.1946902654867257</v>
      </c>
      <c r="V361" s="36">
        <f t="shared" si="110"/>
        <v>9.2882003222642714E-2</v>
      </c>
      <c r="W361" s="6" t="s">
        <v>121</v>
      </c>
      <c r="X361" s="4">
        <v>39</v>
      </c>
      <c r="Y361" s="4">
        <v>9</v>
      </c>
      <c r="Z361" s="4">
        <v>2656.8</v>
      </c>
      <c r="AA361" s="4">
        <v>2671.4</v>
      </c>
      <c r="AB361" s="4">
        <v>14.6</v>
      </c>
      <c r="AC361" s="4"/>
      <c r="AD361" s="4" t="s">
        <v>122</v>
      </c>
      <c r="AE361" s="4">
        <v>3.8159999999999998</v>
      </c>
      <c r="AF361" s="5" t="s">
        <v>123</v>
      </c>
      <c r="AG361" s="4"/>
      <c r="AH361" s="4"/>
      <c r="AU361"/>
      <c r="AV361"/>
    </row>
    <row r="362" spans="1:48" s="7" customFormat="1" hidden="1" x14ac:dyDescent="0.2">
      <c r="A362" s="71" t="s">
        <v>200</v>
      </c>
      <c r="B362" s="31">
        <v>2</v>
      </c>
      <c r="C362" s="4" t="s">
        <v>218</v>
      </c>
      <c r="D362" s="44" t="s">
        <v>40</v>
      </c>
      <c r="E362" s="32" t="s">
        <v>30</v>
      </c>
      <c r="F362" s="45" t="s">
        <v>30</v>
      </c>
      <c r="G362" s="2">
        <v>25</v>
      </c>
      <c r="H362" s="32" t="s">
        <v>160</v>
      </c>
      <c r="I362" s="32" t="s">
        <v>893</v>
      </c>
      <c r="J362" s="39">
        <f t="shared" si="109"/>
        <v>-22.5</v>
      </c>
      <c r="K362" s="185">
        <f t="shared" si="100"/>
        <v>9.7530000000000001</v>
      </c>
      <c r="L362" s="157"/>
      <c r="M362" s="6"/>
      <c r="N362" s="6"/>
      <c r="O362" s="39">
        <v>-21.457000000000001</v>
      </c>
      <c r="P362" s="59">
        <f t="shared" si="106"/>
        <v>9.7530000000000001</v>
      </c>
      <c r="Q362" s="5"/>
      <c r="R362" s="4">
        <v>2667.5</v>
      </c>
      <c r="S362" s="4">
        <v>37</v>
      </c>
      <c r="T362" s="4">
        <f t="shared" si="108"/>
        <v>904</v>
      </c>
      <c r="U362" s="35">
        <f t="shared" si="99"/>
        <v>1.2278761061946903</v>
      </c>
      <c r="V362" s="36">
        <f t="shared" si="110"/>
        <v>9.546205886771611E-2</v>
      </c>
      <c r="W362" s="6" t="s">
        <v>216</v>
      </c>
      <c r="X362" s="4">
        <v>72</v>
      </c>
      <c r="Y362" s="4">
        <v>9</v>
      </c>
      <c r="Z362" s="4">
        <v>2659.3</v>
      </c>
      <c r="AA362" s="4">
        <v>2673.3</v>
      </c>
      <c r="AB362" s="4">
        <v>14</v>
      </c>
      <c r="AC362" s="4"/>
      <c r="AD362" s="4" t="s">
        <v>217</v>
      </c>
      <c r="AE362" s="4">
        <v>-8.4689999999999994</v>
      </c>
      <c r="AF362" s="5" t="s">
        <v>218</v>
      </c>
      <c r="AG362" s="4"/>
      <c r="AH362" s="4"/>
      <c r="AU362"/>
      <c r="AV362"/>
    </row>
    <row r="363" spans="1:48" s="7" customFormat="1" hidden="1" x14ac:dyDescent="0.2">
      <c r="A363" s="71" t="s">
        <v>200</v>
      </c>
      <c r="B363" s="31">
        <v>2</v>
      </c>
      <c r="C363" s="4" t="s">
        <v>221</v>
      </c>
      <c r="D363" s="44" t="s">
        <v>40</v>
      </c>
      <c r="E363" s="32" t="s">
        <v>30</v>
      </c>
      <c r="F363" s="45" t="s">
        <v>30</v>
      </c>
      <c r="G363" s="2">
        <v>25</v>
      </c>
      <c r="H363" s="32" t="s">
        <v>160</v>
      </c>
      <c r="I363" s="32" t="s">
        <v>894</v>
      </c>
      <c r="J363" s="39">
        <f t="shared" si="109"/>
        <v>-27.457999999999998</v>
      </c>
      <c r="K363" s="185">
        <f t="shared" si="100"/>
        <v>4.7950000000000017</v>
      </c>
      <c r="L363" s="157"/>
      <c r="M363" s="6"/>
      <c r="N363" s="6"/>
      <c r="O363" s="39">
        <v>-26.414999999999999</v>
      </c>
      <c r="P363" s="59">
        <f t="shared" si="106"/>
        <v>4.7950000000000017</v>
      </c>
      <c r="Q363" s="5"/>
      <c r="R363" s="4">
        <v>2667.9</v>
      </c>
      <c r="S363" s="4">
        <v>33</v>
      </c>
      <c r="T363" s="4">
        <f t="shared" si="108"/>
        <v>904</v>
      </c>
      <c r="U363" s="35">
        <f t="shared" si="99"/>
        <v>1.095132743362832</v>
      </c>
      <c r="V363" s="36">
        <f t="shared" si="110"/>
        <v>8.5141836287422487E-2</v>
      </c>
      <c r="W363" s="6" t="s">
        <v>219</v>
      </c>
      <c r="X363" s="4">
        <v>73</v>
      </c>
      <c r="Y363" s="4">
        <v>9</v>
      </c>
      <c r="Z363" s="4">
        <v>2659.9</v>
      </c>
      <c r="AA363" s="4">
        <v>2673.7</v>
      </c>
      <c r="AB363" s="4">
        <v>13.8</v>
      </c>
      <c r="AC363" s="4"/>
      <c r="AD363" s="4" t="s">
        <v>220</v>
      </c>
      <c r="AE363" s="4">
        <v>-6.9320000000000004</v>
      </c>
      <c r="AF363" s="5" t="s">
        <v>221</v>
      </c>
      <c r="AG363" s="4"/>
      <c r="AH363" s="4"/>
      <c r="AU363"/>
      <c r="AV363"/>
    </row>
    <row r="364" spans="1:48" s="26" customFormat="1" hidden="1" x14ac:dyDescent="0.2">
      <c r="A364" s="71" t="s">
        <v>200</v>
      </c>
      <c r="B364" s="31">
        <v>2</v>
      </c>
      <c r="C364" s="4" t="s">
        <v>223</v>
      </c>
      <c r="D364" s="44" t="s">
        <v>40</v>
      </c>
      <c r="E364" s="32" t="s">
        <v>30</v>
      </c>
      <c r="F364" s="45" t="s">
        <v>30</v>
      </c>
      <c r="G364" s="2">
        <v>25</v>
      </c>
      <c r="H364" s="32" t="s">
        <v>160</v>
      </c>
      <c r="I364" s="32" t="s">
        <v>892</v>
      </c>
      <c r="J364" s="39">
        <f t="shared" si="109"/>
        <v>-29.096</v>
      </c>
      <c r="K364" s="185">
        <f t="shared" si="100"/>
        <v>3.157</v>
      </c>
      <c r="L364" s="157"/>
      <c r="M364" s="6"/>
      <c r="N364" s="6"/>
      <c r="O364" s="39">
        <v>-28.053000000000001</v>
      </c>
      <c r="P364" s="59">
        <f t="shared" si="106"/>
        <v>3.157</v>
      </c>
      <c r="Q364" s="5"/>
      <c r="R364" s="4">
        <v>2667.9</v>
      </c>
      <c r="S364" s="4">
        <v>34</v>
      </c>
      <c r="T364" s="4">
        <f t="shared" si="108"/>
        <v>904</v>
      </c>
      <c r="U364" s="35">
        <f t="shared" si="99"/>
        <v>1.1283185840707965</v>
      </c>
      <c r="V364" s="36">
        <f t="shared" si="110"/>
        <v>8.7721891932495896E-2</v>
      </c>
      <c r="W364" s="6" t="s">
        <v>222</v>
      </c>
      <c r="X364" s="4">
        <v>74</v>
      </c>
      <c r="Y364" s="4">
        <v>9</v>
      </c>
      <c r="Z364" s="4">
        <v>2660.4</v>
      </c>
      <c r="AA364" s="4">
        <v>2674.2</v>
      </c>
      <c r="AB364" s="4">
        <v>13.8</v>
      </c>
      <c r="AC364" s="4"/>
      <c r="AD364" s="4" t="s">
        <v>177</v>
      </c>
      <c r="AE364" s="4">
        <v>-4.9859999999999998</v>
      </c>
      <c r="AF364" s="5" t="s">
        <v>223</v>
      </c>
      <c r="AG364" s="4"/>
      <c r="AH364" s="4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/>
      <c r="AV364"/>
    </row>
    <row r="365" spans="1:48" s="26" customFormat="1" hidden="1" x14ac:dyDescent="0.2">
      <c r="A365" s="71" t="s">
        <v>28</v>
      </c>
      <c r="B365" s="31">
        <v>1</v>
      </c>
      <c r="C365" s="4" t="s">
        <v>49</v>
      </c>
      <c r="D365" s="44" t="s">
        <v>40</v>
      </c>
      <c r="E365" s="32" t="s">
        <v>30</v>
      </c>
      <c r="F365" s="45" t="s">
        <v>30</v>
      </c>
      <c r="G365" s="2">
        <v>42</v>
      </c>
      <c r="H365" s="32" t="s">
        <v>160</v>
      </c>
      <c r="I365" s="32" t="s">
        <v>893</v>
      </c>
      <c r="J365" s="39">
        <f t="shared" si="109"/>
        <v>-30.378</v>
      </c>
      <c r="K365" s="185">
        <f t="shared" si="100"/>
        <v>1.875</v>
      </c>
      <c r="L365" s="157"/>
      <c r="M365" s="6"/>
      <c r="N365" s="6"/>
      <c r="O365" s="39">
        <v>-29.335000000000001</v>
      </c>
      <c r="P365" s="59">
        <f t="shared" si="106"/>
        <v>1.875</v>
      </c>
      <c r="Q365" s="5"/>
      <c r="R365" s="4">
        <v>2644.3</v>
      </c>
      <c r="S365" s="4">
        <v>34</v>
      </c>
      <c r="T365" s="4">
        <f t="shared" si="108"/>
        <v>858</v>
      </c>
      <c r="U365" s="35">
        <f t="shared" si="99"/>
        <v>1.1888111888111887</v>
      </c>
      <c r="V365" s="36">
        <f t="shared" si="110"/>
        <v>9.2424930427711272E-2</v>
      </c>
      <c r="W365" s="6" t="s">
        <v>47</v>
      </c>
      <c r="X365" s="4">
        <v>124</v>
      </c>
      <c r="Y365" s="4">
        <v>22</v>
      </c>
      <c r="Z365" s="4">
        <v>2637.8</v>
      </c>
      <c r="AA365" s="4">
        <v>2652.4</v>
      </c>
      <c r="AB365" s="4">
        <v>14.6</v>
      </c>
      <c r="AC365" s="4"/>
      <c r="AD365" s="4" t="s">
        <v>48</v>
      </c>
      <c r="AE365" s="4">
        <v>-6.2279999999999998</v>
      </c>
      <c r="AF365" s="5" t="s">
        <v>49</v>
      </c>
      <c r="AG365" s="4"/>
      <c r="AH365" s="4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/>
      <c r="AV365"/>
    </row>
    <row r="366" spans="1:48" s="26" customFormat="1" hidden="1" x14ac:dyDescent="0.2">
      <c r="A366" s="71" t="s">
        <v>28</v>
      </c>
      <c r="B366" s="31">
        <v>1</v>
      </c>
      <c r="C366" s="4" t="s">
        <v>46</v>
      </c>
      <c r="D366" s="44" t="s">
        <v>40</v>
      </c>
      <c r="E366" s="32" t="s">
        <v>30</v>
      </c>
      <c r="F366" s="45" t="s">
        <v>30</v>
      </c>
      <c r="G366" s="2">
        <v>42</v>
      </c>
      <c r="H366" s="32" t="s">
        <v>160</v>
      </c>
      <c r="I366" s="32" t="s">
        <v>894</v>
      </c>
      <c r="J366" s="39">
        <f t="shared" si="109"/>
        <v>-31.25</v>
      </c>
      <c r="K366" s="185">
        <f t="shared" si="100"/>
        <v>1.0030000000000001</v>
      </c>
      <c r="L366" s="157"/>
      <c r="M366" s="6"/>
      <c r="N366" s="6"/>
      <c r="O366" s="39">
        <v>-30.207000000000001</v>
      </c>
      <c r="P366" s="59">
        <f t="shared" si="106"/>
        <v>1.0030000000000001</v>
      </c>
      <c r="Q366" s="5"/>
      <c r="R366" s="4">
        <v>2644.5</v>
      </c>
      <c r="S366" s="4">
        <v>35</v>
      </c>
      <c r="T366" s="4">
        <f t="shared" si="108"/>
        <v>858</v>
      </c>
      <c r="U366" s="35">
        <f t="shared" si="99"/>
        <v>1.2237762237762237</v>
      </c>
      <c r="V366" s="36">
        <f t="shared" si="110"/>
        <v>9.5143310734408681E-2</v>
      </c>
      <c r="W366" s="6" t="s">
        <v>44</v>
      </c>
      <c r="X366" s="4">
        <v>125</v>
      </c>
      <c r="Y366" s="4">
        <v>22</v>
      </c>
      <c r="Z366" s="4">
        <v>2638</v>
      </c>
      <c r="AA366" s="4">
        <v>2652.6</v>
      </c>
      <c r="AB366" s="4">
        <v>14.6</v>
      </c>
      <c r="AC366" s="4"/>
      <c r="AD366" s="4" t="s">
        <v>45</v>
      </c>
      <c r="AE366" s="4">
        <v>-6.2270000000000003</v>
      </c>
      <c r="AF366" s="5" t="s">
        <v>46</v>
      </c>
      <c r="AG366" s="4"/>
      <c r="AH366" s="4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/>
      <c r="AV366"/>
    </row>
    <row r="367" spans="1:48" s="26" customFormat="1" hidden="1" x14ac:dyDescent="0.2">
      <c r="A367" s="71" t="s">
        <v>28</v>
      </c>
      <c r="B367" s="31">
        <v>1</v>
      </c>
      <c r="C367" s="4" t="s">
        <v>43</v>
      </c>
      <c r="D367" s="44" t="s">
        <v>40</v>
      </c>
      <c r="E367" s="32" t="s">
        <v>30</v>
      </c>
      <c r="F367" s="45" t="s">
        <v>30</v>
      </c>
      <c r="G367" s="2">
        <v>42</v>
      </c>
      <c r="H367" s="32" t="s">
        <v>160</v>
      </c>
      <c r="I367" s="32" t="s">
        <v>892</v>
      </c>
      <c r="J367" s="39">
        <f t="shared" si="109"/>
        <v>-27.356999999999999</v>
      </c>
      <c r="K367" s="185">
        <f t="shared" si="100"/>
        <v>4.8960000000000008</v>
      </c>
      <c r="L367" s="157"/>
      <c r="M367" s="6"/>
      <c r="N367" s="6"/>
      <c r="O367" s="39">
        <v>-26.314</v>
      </c>
      <c r="P367" s="59">
        <f t="shared" si="106"/>
        <v>4.8960000000000008</v>
      </c>
      <c r="Q367" s="5"/>
      <c r="R367" s="4">
        <v>2644.1</v>
      </c>
      <c r="S367" s="4">
        <v>32</v>
      </c>
      <c r="T367" s="4">
        <f t="shared" si="108"/>
        <v>858</v>
      </c>
      <c r="U367" s="35">
        <f t="shared" si="99"/>
        <v>1.118881118881119</v>
      </c>
      <c r="V367" s="36">
        <f t="shared" si="110"/>
        <v>8.6988169814316507E-2</v>
      </c>
      <c r="W367" s="6" t="s">
        <v>41</v>
      </c>
      <c r="X367" s="4">
        <v>126</v>
      </c>
      <c r="Y367" s="4">
        <v>20</v>
      </c>
      <c r="Z367" s="4">
        <v>2637.8</v>
      </c>
      <c r="AA367" s="4">
        <v>2652.2</v>
      </c>
      <c r="AB367" s="4">
        <v>14.4</v>
      </c>
      <c r="AC367" s="4"/>
      <c r="AD367" s="4" t="s">
        <v>42</v>
      </c>
      <c r="AE367" s="4">
        <v>-9.1720000000000006</v>
      </c>
      <c r="AF367" s="5" t="s">
        <v>43</v>
      </c>
      <c r="AG367" s="4"/>
      <c r="AH367" s="4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/>
      <c r="AV367"/>
    </row>
    <row r="368" spans="1:48" s="26" customFormat="1" hidden="1" x14ac:dyDescent="0.2">
      <c r="A368" s="71" t="s">
        <v>28</v>
      </c>
      <c r="B368" s="31">
        <v>1</v>
      </c>
      <c r="C368" s="25" t="s">
        <v>49</v>
      </c>
      <c r="D368" s="65" t="s">
        <v>40</v>
      </c>
      <c r="E368" s="66" t="s">
        <v>30</v>
      </c>
      <c r="F368" s="66" t="s">
        <v>30</v>
      </c>
      <c r="G368" s="2">
        <v>42</v>
      </c>
      <c r="H368" s="67" t="s">
        <v>160</v>
      </c>
      <c r="I368" s="66" t="s">
        <v>893</v>
      </c>
      <c r="J368" s="39">
        <f t="shared" si="109"/>
        <v>-31.628999999999998</v>
      </c>
      <c r="K368" s="185">
        <f t="shared" si="100"/>
        <v>0.62400000000000233</v>
      </c>
      <c r="L368" s="157"/>
      <c r="M368" s="184"/>
      <c r="N368" s="184"/>
      <c r="O368" s="63">
        <v>-30.585999999999999</v>
      </c>
      <c r="P368" s="59">
        <f t="shared" si="106"/>
        <v>0.62400000000000233</v>
      </c>
      <c r="Q368" s="28"/>
      <c r="R368" s="25">
        <v>2062.8000000000002</v>
      </c>
      <c r="S368" s="25">
        <v>68</v>
      </c>
      <c r="T368" s="4">
        <f t="shared" si="108"/>
        <v>858</v>
      </c>
      <c r="U368" s="35">
        <f t="shared" si="99"/>
        <v>2.3776223776223775</v>
      </c>
      <c r="V368" s="36">
        <f t="shared" si="110"/>
        <v>0.18484986085542254</v>
      </c>
      <c r="W368" s="25" t="s">
        <v>47</v>
      </c>
      <c r="X368" s="25">
        <v>124</v>
      </c>
      <c r="Y368" s="25">
        <v>8</v>
      </c>
      <c r="Z368" s="25">
        <v>2049.9</v>
      </c>
      <c r="AA368" s="25">
        <v>2071.4</v>
      </c>
      <c r="AB368" s="25">
        <v>21.5</v>
      </c>
      <c r="AD368" s="25" t="s">
        <v>1066</v>
      </c>
      <c r="AE368" s="25">
        <v>-6.2869999999999999</v>
      </c>
      <c r="AF368" s="28" t="s">
        <v>49</v>
      </c>
      <c r="AG368" s="25" t="s">
        <v>1067</v>
      </c>
      <c r="AH368" s="25"/>
    </row>
    <row r="369" spans="1:48" s="26" customFormat="1" hidden="1" x14ac:dyDescent="0.2">
      <c r="A369" s="71" t="s">
        <v>28</v>
      </c>
      <c r="B369" s="31">
        <v>1</v>
      </c>
      <c r="C369" s="25" t="s">
        <v>46</v>
      </c>
      <c r="D369" s="65" t="s">
        <v>40</v>
      </c>
      <c r="E369" s="66" t="s">
        <v>30</v>
      </c>
      <c r="F369" s="66" t="s">
        <v>30</v>
      </c>
      <c r="G369" s="2">
        <v>42</v>
      </c>
      <c r="H369" s="67" t="s">
        <v>160</v>
      </c>
      <c r="I369" s="66" t="s">
        <v>894</v>
      </c>
      <c r="J369" s="39">
        <f t="shared" si="109"/>
        <v>-30.963999999999999</v>
      </c>
      <c r="K369" s="185">
        <f t="shared" si="100"/>
        <v>1.2890000000000015</v>
      </c>
      <c r="L369" s="157"/>
      <c r="M369" s="184"/>
      <c r="N369" s="184"/>
      <c r="O369" s="63">
        <v>-29.920999999999999</v>
      </c>
      <c r="P369" s="59">
        <f t="shared" si="106"/>
        <v>1.2890000000000015</v>
      </c>
      <c r="Q369" s="28"/>
      <c r="R369" s="25">
        <v>2040.3</v>
      </c>
      <c r="S369" s="25">
        <v>105</v>
      </c>
      <c r="T369" s="4">
        <f t="shared" si="108"/>
        <v>858</v>
      </c>
      <c r="U369" s="35">
        <f t="shared" si="99"/>
        <v>3.6713286713286717</v>
      </c>
      <c r="V369" s="36">
        <f t="shared" si="110"/>
        <v>0.2854299322032261</v>
      </c>
      <c r="W369" s="25" t="s">
        <v>44</v>
      </c>
      <c r="X369" s="25">
        <v>125</v>
      </c>
      <c r="Y369" s="25">
        <v>7</v>
      </c>
      <c r="Z369" s="25">
        <v>2024.2</v>
      </c>
      <c r="AA369" s="25">
        <v>2048.4</v>
      </c>
      <c r="AB369" s="25">
        <v>24.2</v>
      </c>
      <c r="AD369" s="25" t="s">
        <v>1068</v>
      </c>
      <c r="AE369" s="25">
        <v>-5.3819999999999997</v>
      </c>
      <c r="AF369" s="28" t="s">
        <v>46</v>
      </c>
      <c r="AG369" s="25" t="s">
        <v>1069</v>
      </c>
      <c r="AH369" s="25"/>
    </row>
    <row r="370" spans="1:48" s="26" customFormat="1" hidden="1" x14ac:dyDescent="0.2">
      <c r="A370" s="71" t="s">
        <v>28</v>
      </c>
      <c r="B370" s="31">
        <v>1</v>
      </c>
      <c r="C370" s="25" t="s">
        <v>46</v>
      </c>
      <c r="D370" s="65" t="s">
        <v>40</v>
      </c>
      <c r="E370" s="66" t="s">
        <v>30</v>
      </c>
      <c r="F370" s="66" t="s">
        <v>30</v>
      </c>
      <c r="G370" s="2">
        <v>42</v>
      </c>
      <c r="H370" s="67" t="s">
        <v>160</v>
      </c>
      <c r="I370" s="66" t="s">
        <v>894</v>
      </c>
      <c r="J370" s="39">
        <f t="shared" si="109"/>
        <v>-30.099999999999998</v>
      </c>
      <c r="K370" s="185">
        <f t="shared" si="100"/>
        <v>2.1530000000000022</v>
      </c>
      <c r="L370" s="157"/>
      <c r="M370" s="184"/>
      <c r="N370" s="184"/>
      <c r="O370" s="63">
        <v>-29.056999999999999</v>
      </c>
      <c r="P370" s="59">
        <f t="shared" si="106"/>
        <v>2.1530000000000022</v>
      </c>
      <c r="Q370" s="28"/>
      <c r="R370" s="25">
        <v>2063.1999999999998</v>
      </c>
      <c r="S370" s="25">
        <v>69</v>
      </c>
      <c r="T370" s="4">
        <f t="shared" si="108"/>
        <v>858</v>
      </c>
      <c r="U370" s="35">
        <f t="shared" si="99"/>
        <v>2.4125874125874125</v>
      </c>
      <c r="V370" s="36">
        <f t="shared" si="110"/>
        <v>0.18756824116211995</v>
      </c>
      <c r="W370" s="25" t="s">
        <v>44</v>
      </c>
      <c r="X370" s="25">
        <v>125</v>
      </c>
      <c r="Y370" s="25">
        <v>8</v>
      </c>
      <c r="Z370" s="25">
        <v>2050.3000000000002</v>
      </c>
      <c r="AA370" s="25">
        <v>2071.6</v>
      </c>
      <c r="AB370" s="25">
        <v>21.3</v>
      </c>
      <c r="AD370" s="25" t="s">
        <v>1070</v>
      </c>
      <c r="AE370" s="25">
        <v>-6.7720000000000002</v>
      </c>
      <c r="AF370" s="28" t="s">
        <v>46</v>
      </c>
      <c r="AG370" s="25" t="s">
        <v>1069</v>
      </c>
      <c r="AH370" s="25"/>
    </row>
    <row r="371" spans="1:48" hidden="1" x14ac:dyDescent="0.2">
      <c r="A371" s="71" t="s">
        <v>28</v>
      </c>
      <c r="B371" s="31">
        <v>1</v>
      </c>
      <c r="C371" s="25" t="s">
        <v>46</v>
      </c>
      <c r="D371" s="65" t="s">
        <v>40</v>
      </c>
      <c r="E371" s="66" t="s">
        <v>30</v>
      </c>
      <c r="F371" s="66" t="s">
        <v>30</v>
      </c>
      <c r="G371" s="2">
        <v>42</v>
      </c>
      <c r="H371" s="67" t="s">
        <v>160</v>
      </c>
      <c r="I371" s="66" t="s">
        <v>894</v>
      </c>
      <c r="J371" s="39">
        <f t="shared" si="109"/>
        <v>-31.893000000000001</v>
      </c>
      <c r="K371" s="185">
        <f t="shared" si="100"/>
        <v>0.35999999999999943</v>
      </c>
      <c r="L371" s="157"/>
      <c r="M371" s="184"/>
      <c r="N371" s="184"/>
      <c r="O371" s="63">
        <v>-30.85</v>
      </c>
      <c r="P371" s="59">
        <f t="shared" si="106"/>
        <v>0.35999999999999943</v>
      </c>
      <c r="Q371" s="28"/>
      <c r="R371" s="25">
        <v>2096.6999999999998</v>
      </c>
      <c r="S371" s="25">
        <v>50</v>
      </c>
      <c r="T371" s="4">
        <f t="shared" si="108"/>
        <v>858</v>
      </c>
      <c r="U371" s="35">
        <f t="shared" si="99"/>
        <v>1.7482517482517481</v>
      </c>
      <c r="V371" s="36">
        <f t="shared" si="110"/>
        <v>0.13591901533486953</v>
      </c>
      <c r="W371" s="25" t="s">
        <v>44</v>
      </c>
      <c r="X371" s="25">
        <v>125</v>
      </c>
      <c r="Y371" s="25">
        <v>9</v>
      </c>
      <c r="Z371" s="25">
        <v>2081.8000000000002</v>
      </c>
      <c r="AA371" s="25">
        <v>2104.1999999999998</v>
      </c>
      <c r="AB371" s="25">
        <v>22.4</v>
      </c>
      <c r="AC371" s="26"/>
      <c r="AD371" s="25" t="s">
        <v>1071</v>
      </c>
      <c r="AE371" s="25">
        <v>-5.0890000000000004</v>
      </c>
      <c r="AF371" s="28" t="s">
        <v>46</v>
      </c>
      <c r="AG371" s="25" t="s">
        <v>1069</v>
      </c>
      <c r="AH371" s="25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</row>
    <row r="372" spans="1:48" hidden="1" x14ac:dyDescent="0.2">
      <c r="A372" s="71" t="s">
        <v>28</v>
      </c>
      <c r="B372" s="31">
        <v>1</v>
      </c>
      <c r="C372" s="25" t="s">
        <v>43</v>
      </c>
      <c r="D372" s="65" t="s">
        <v>40</v>
      </c>
      <c r="E372" s="66" t="s">
        <v>30</v>
      </c>
      <c r="F372" s="66" t="s">
        <v>30</v>
      </c>
      <c r="G372" s="2">
        <v>42</v>
      </c>
      <c r="H372" s="67" t="s">
        <v>160</v>
      </c>
      <c r="I372" s="66" t="s">
        <v>892</v>
      </c>
      <c r="J372" s="39">
        <f t="shared" si="109"/>
        <v>-31.442999999999998</v>
      </c>
      <c r="K372" s="185">
        <f t="shared" si="100"/>
        <v>0.81000000000000227</v>
      </c>
      <c r="L372" s="157"/>
      <c r="M372" s="184"/>
      <c r="N372" s="184"/>
      <c r="O372" s="63">
        <v>-30.4</v>
      </c>
      <c r="P372" s="59">
        <f t="shared" si="106"/>
        <v>0.81000000000000227</v>
      </c>
      <c r="Q372" s="28"/>
      <c r="R372" s="25">
        <v>2063</v>
      </c>
      <c r="S372" s="25">
        <v>63</v>
      </c>
      <c r="T372" s="4">
        <f t="shared" si="108"/>
        <v>858</v>
      </c>
      <c r="U372" s="35">
        <f t="shared" ref="U372:U429" si="111">(S372/T372)*30</f>
        <v>2.2027972027972029</v>
      </c>
      <c r="V372" s="36">
        <f t="shared" si="110"/>
        <v>0.17125795932193563</v>
      </c>
      <c r="W372" s="25" t="s">
        <v>41</v>
      </c>
      <c r="X372" s="25">
        <v>126</v>
      </c>
      <c r="Y372" s="25">
        <v>8</v>
      </c>
      <c r="Z372" s="25">
        <v>2049.9</v>
      </c>
      <c r="AA372" s="25">
        <v>2071.1999999999998</v>
      </c>
      <c r="AB372" s="25">
        <v>21.3</v>
      </c>
      <c r="AC372" s="26"/>
      <c r="AD372" s="25" t="s">
        <v>1072</v>
      </c>
      <c r="AE372" s="25">
        <v>-8.4990000000000006</v>
      </c>
      <c r="AF372" s="28" t="s">
        <v>43</v>
      </c>
      <c r="AG372" s="25" t="s">
        <v>1073</v>
      </c>
      <c r="AH372" s="25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</row>
    <row r="373" spans="1:48" hidden="1" x14ac:dyDescent="0.2">
      <c r="A373" s="71" t="s">
        <v>200</v>
      </c>
      <c r="B373" s="31">
        <v>2</v>
      </c>
      <c r="C373" s="4" t="s">
        <v>209</v>
      </c>
      <c r="D373" s="44" t="s">
        <v>40</v>
      </c>
      <c r="E373" s="32" t="s">
        <v>30</v>
      </c>
      <c r="F373" s="45" t="s">
        <v>30</v>
      </c>
      <c r="G373" s="2">
        <v>45</v>
      </c>
      <c r="H373" s="32" t="s">
        <v>160</v>
      </c>
      <c r="I373" s="32" t="s">
        <v>893</v>
      </c>
      <c r="J373" s="39">
        <f t="shared" si="109"/>
        <v>-30.759999999999998</v>
      </c>
      <c r="K373" s="185">
        <f t="shared" si="100"/>
        <v>1.4930000000000021</v>
      </c>
      <c r="L373" s="157"/>
      <c r="M373" s="6"/>
      <c r="N373" s="6"/>
      <c r="O373" s="39">
        <v>-29.716999999999999</v>
      </c>
      <c r="P373" s="59">
        <f t="shared" si="106"/>
        <v>1.4930000000000021</v>
      </c>
      <c r="Q373" s="5"/>
      <c r="R373" s="4">
        <v>2669.8</v>
      </c>
      <c r="S373" s="4">
        <v>488</v>
      </c>
      <c r="T373" s="4">
        <f t="shared" si="108"/>
        <v>904</v>
      </c>
      <c r="U373" s="35">
        <f t="shared" si="111"/>
        <v>16.194690265486724</v>
      </c>
      <c r="V373" s="36">
        <f>U373*(1/12.0107)*(1/15)*(14.0067/1)</f>
        <v>1.2590671547958232</v>
      </c>
      <c r="W373" s="6" t="s">
        <v>207</v>
      </c>
      <c r="X373" s="4">
        <v>69</v>
      </c>
      <c r="Y373" s="4">
        <v>9</v>
      </c>
      <c r="Z373" s="4">
        <v>2659.9</v>
      </c>
      <c r="AA373" s="4">
        <v>2680.4</v>
      </c>
      <c r="AB373" s="4">
        <v>20.5</v>
      </c>
      <c r="AC373" s="4"/>
      <c r="AD373" s="4" t="s">
        <v>208</v>
      </c>
      <c r="AE373" s="4">
        <v>-12.874000000000001</v>
      </c>
      <c r="AF373" s="5" t="s">
        <v>209</v>
      </c>
      <c r="AG373" s="4"/>
      <c r="AH373" s="4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</row>
    <row r="374" spans="1:48" hidden="1" x14ac:dyDescent="0.2">
      <c r="A374" s="71" t="s">
        <v>200</v>
      </c>
      <c r="B374" s="31">
        <v>2</v>
      </c>
      <c r="C374" s="4" t="s">
        <v>212</v>
      </c>
      <c r="D374" s="44" t="s">
        <v>40</v>
      </c>
      <c r="E374" s="32" t="s">
        <v>30</v>
      </c>
      <c r="F374" s="45" t="s">
        <v>30</v>
      </c>
      <c r="G374" s="2">
        <v>45</v>
      </c>
      <c r="H374" s="32" t="s">
        <v>160</v>
      </c>
      <c r="I374" s="32" t="s">
        <v>894</v>
      </c>
      <c r="J374" s="39">
        <f t="shared" si="109"/>
        <v>-31.396000000000001</v>
      </c>
      <c r="K374" s="185">
        <f t="shared" ref="K374:K438" si="112">IF(J374="","",J374-(-32.253))</f>
        <v>0.85699999999999932</v>
      </c>
      <c r="L374" s="157"/>
      <c r="M374" s="6"/>
      <c r="N374" s="6"/>
      <c r="O374" s="39">
        <v>-30.353000000000002</v>
      </c>
      <c r="P374" s="59">
        <f t="shared" si="106"/>
        <v>0.85699999999999932</v>
      </c>
      <c r="Q374" s="5"/>
      <c r="R374" s="4">
        <v>2669.3</v>
      </c>
      <c r="S374" s="4">
        <v>469</v>
      </c>
      <c r="T374" s="4">
        <f t="shared" ref="T374:T405" si="113">IF(B374=1,$AQ$2,IF(B374=2,$AQ$3,IF(B374=3,$AQ$4,IF(B374=4,$AQ$5,IF(B374=5,$AQ$6,IF(B374=6,$AQ$7,IF(B374=7,$AQ$8)))))))</f>
        <v>904</v>
      </c>
      <c r="U374" s="35">
        <f t="shared" si="111"/>
        <v>15.564159292035397</v>
      </c>
      <c r="V374" s="36">
        <f t="shared" ref="V374:V393" si="114">U374*(1/12.0107)*(1/15)*(14.0067/1)</f>
        <v>1.2100460975394285</v>
      </c>
      <c r="W374" s="6" t="s">
        <v>210</v>
      </c>
      <c r="X374" s="4">
        <v>70</v>
      </c>
      <c r="Y374" s="4">
        <v>9</v>
      </c>
      <c r="Z374" s="4">
        <v>2659.1</v>
      </c>
      <c r="AA374" s="4">
        <v>2679.8</v>
      </c>
      <c r="AB374" s="4">
        <v>20.7</v>
      </c>
      <c r="AC374" s="4"/>
      <c r="AD374" s="4" t="s">
        <v>211</v>
      </c>
      <c r="AE374" s="4">
        <v>-13.246</v>
      </c>
      <c r="AF374" s="5" t="s">
        <v>212</v>
      </c>
      <c r="AG374" s="4"/>
      <c r="AH374" s="4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</row>
    <row r="375" spans="1:48" hidden="1" x14ac:dyDescent="0.2">
      <c r="A375" s="71" t="s">
        <v>200</v>
      </c>
      <c r="B375" s="31">
        <v>2</v>
      </c>
      <c r="C375" s="4" t="s">
        <v>215</v>
      </c>
      <c r="D375" s="44" t="s">
        <v>40</v>
      </c>
      <c r="E375" s="32" t="s">
        <v>30</v>
      </c>
      <c r="F375" s="45" t="s">
        <v>30</v>
      </c>
      <c r="G375" s="2">
        <v>45</v>
      </c>
      <c r="H375" s="32" t="s">
        <v>160</v>
      </c>
      <c r="I375" s="32" t="s">
        <v>892</v>
      </c>
      <c r="J375" s="39">
        <f t="shared" si="109"/>
        <v>-26.681999999999999</v>
      </c>
      <c r="K375" s="185">
        <f t="shared" si="112"/>
        <v>5.5710000000000015</v>
      </c>
      <c r="L375" s="157"/>
      <c r="M375" s="6"/>
      <c r="N375" s="6"/>
      <c r="O375" s="39">
        <v>-25.638999999999999</v>
      </c>
      <c r="P375" s="59">
        <f t="shared" si="106"/>
        <v>5.5710000000000015</v>
      </c>
      <c r="Q375" s="5"/>
      <c r="R375" s="4">
        <v>2675.8</v>
      </c>
      <c r="S375" s="4">
        <v>32</v>
      </c>
      <c r="T375" s="4">
        <f t="shared" si="113"/>
        <v>904</v>
      </c>
      <c r="U375" s="35">
        <f t="shared" si="111"/>
        <v>1.0619469026548671</v>
      </c>
      <c r="V375" s="36">
        <f t="shared" si="114"/>
        <v>8.256178064234905E-2</v>
      </c>
      <c r="W375" s="6" t="s">
        <v>213</v>
      </c>
      <c r="X375" s="4">
        <v>71</v>
      </c>
      <c r="Y375" s="4">
        <v>9</v>
      </c>
      <c r="Z375" s="4">
        <v>2666.6</v>
      </c>
      <c r="AA375" s="4">
        <v>2682.3</v>
      </c>
      <c r="AB375" s="4">
        <v>15.7</v>
      </c>
      <c r="AC375" s="4"/>
      <c r="AD375" s="4" t="s">
        <v>214</v>
      </c>
      <c r="AE375" s="4">
        <v>-12.964</v>
      </c>
      <c r="AF375" s="5" t="s">
        <v>215</v>
      </c>
      <c r="AG375" s="4"/>
      <c r="AH375" s="4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</row>
    <row r="376" spans="1:48" hidden="1" x14ac:dyDescent="0.2">
      <c r="A376" s="71" t="s">
        <v>1156</v>
      </c>
      <c r="B376" s="31">
        <v>7</v>
      </c>
      <c r="C376" s="1" t="s">
        <v>1185</v>
      </c>
      <c r="D376" s="33" t="s">
        <v>40</v>
      </c>
      <c r="E376" s="33" t="s">
        <v>30</v>
      </c>
      <c r="F376" s="33" t="s">
        <v>30</v>
      </c>
      <c r="G376" s="2">
        <v>9</v>
      </c>
      <c r="H376" s="33" t="s">
        <v>160</v>
      </c>
      <c r="I376" s="2">
        <v>1</v>
      </c>
      <c r="J376" s="39">
        <f t="shared" si="109"/>
        <v>-30.846</v>
      </c>
      <c r="K376" s="185">
        <f t="shared" si="112"/>
        <v>1.407</v>
      </c>
      <c r="L376" s="157"/>
      <c r="M376" s="12"/>
      <c r="N376" s="12"/>
      <c r="O376" s="38">
        <v>-29.803000000000001</v>
      </c>
      <c r="P376" s="59">
        <f t="shared" ref="P376:P387" si="115">O376-(-31.21)</f>
        <v>1.407</v>
      </c>
      <c r="Q376" s="1"/>
      <c r="R376" s="1">
        <v>2201.4</v>
      </c>
      <c r="S376" s="1">
        <v>234</v>
      </c>
      <c r="T376" s="4">
        <f t="shared" si="113"/>
        <v>445</v>
      </c>
      <c r="U376" s="35">
        <f t="shared" si="111"/>
        <v>15.775280898876403</v>
      </c>
      <c r="V376" s="36">
        <f t="shared" si="114"/>
        <v>1.2264598897443786</v>
      </c>
      <c r="W376" s="1" t="s">
        <v>1183</v>
      </c>
      <c r="X376" s="1">
        <v>70</v>
      </c>
      <c r="Y376" s="1">
        <v>5</v>
      </c>
      <c r="Z376" s="1">
        <v>2190.9</v>
      </c>
      <c r="AA376" s="1">
        <v>2210.6</v>
      </c>
      <c r="AB376" s="1">
        <v>19.600000000000001</v>
      </c>
      <c r="AC376" s="1">
        <v>1.93</v>
      </c>
      <c r="AD376" s="1" t="s">
        <v>1186</v>
      </c>
      <c r="AE376" s="1">
        <v>-15.486000000000001</v>
      </c>
      <c r="AF376" s="2" t="s">
        <v>1184</v>
      </c>
      <c r="AI376" s="1">
        <v>1.0847000000000001E-2</v>
      </c>
      <c r="AJ376" t="s">
        <v>592</v>
      </c>
      <c r="AK376" s="1" t="s">
        <v>1182</v>
      </c>
    </row>
    <row r="377" spans="1:48" hidden="1" x14ac:dyDescent="0.2">
      <c r="A377" s="71" t="s">
        <v>1156</v>
      </c>
      <c r="B377" s="31">
        <v>7</v>
      </c>
      <c r="C377" s="1" t="s">
        <v>1190</v>
      </c>
      <c r="D377" s="33" t="s">
        <v>40</v>
      </c>
      <c r="E377" s="33" t="s">
        <v>30</v>
      </c>
      <c r="F377" s="33" t="s">
        <v>30</v>
      </c>
      <c r="G377" s="2">
        <v>9</v>
      </c>
      <c r="H377" s="33" t="s">
        <v>160</v>
      </c>
      <c r="I377" s="2">
        <v>2</v>
      </c>
      <c r="J377" s="39">
        <f t="shared" si="109"/>
        <v>-30.899000000000001</v>
      </c>
      <c r="K377" s="185">
        <f t="shared" si="112"/>
        <v>1.3539999999999992</v>
      </c>
      <c r="L377" s="157"/>
      <c r="M377" s="12"/>
      <c r="N377" s="12"/>
      <c r="O377" s="38">
        <v>-29.856000000000002</v>
      </c>
      <c r="P377" s="59">
        <f t="shared" si="115"/>
        <v>1.3539999999999992</v>
      </c>
      <c r="Q377" s="1"/>
      <c r="R377" s="1">
        <v>2200.8000000000002</v>
      </c>
      <c r="S377" s="1">
        <v>245</v>
      </c>
      <c r="T377" s="4">
        <f t="shared" si="113"/>
        <v>445</v>
      </c>
      <c r="U377" s="35">
        <f t="shared" si="111"/>
        <v>16.516853932584269</v>
      </c>
      <c r="V377" s="36">
        <f t="shared" si="114"/>
        <v>1.2841139871255247</v>
      </c>
      <c r="W377" s="1" t="s">
        <v>1188</v>
      </c>
      <c r="X377" s="1">
        <v>71</v>
      </c>
      <c r="Y377" s="1">
        <v>5</v>
      </c>
      <c r="Z377" s="1">
        <v>2190.6999999999998</v>
      </c>
      <c r="AA377" s="1">
        <v>2210.1999999999998</v>
      </c>
      <c r="AB377" s="1">
        <v>19.399999999999999</v>
      </c>
      <c r="AC377" s="1">
        <v>2.0190000000000001</v>
      </c>
      <c r="AD377" s="1" t="s">
        <v>1191</v>
      </c>
      <c r="AE377" s="1">
        <v>-15.499000000000001</v>
      </c>
      <c r="AF377" s="2" t="s">
        <v>1189</v>
      </c>
      <c r="AI377" s="1">
        <v>1.0846400000000001E-2</v>
      </c>
      <c r="AJ377" t="s">
        <v>592</v>
      </c>
      <c r="AK377" s="1" t="s">
        <v>1187</v>
      </c>
    </row>
    <row r="378" spans="1:48" hidden="1" x14ac:dyDescent="0.2">
      <c r="A378" s="71" t="s">
        <v>1156</v>
      </c>
      <c r="B378" s="31">
        <v>7</v>
      </c>
      <c r="C378" s="1" t="s">
        <v>1195</v>
      </c>
      <c r="D378" s="33" t="s">
        <v>40</v>
      </c>
      <c r="E378" s="33" t="s">
        <v>30</v>
      </c>
      <c r="F378" s="33" t="s">
        <v>30</v>
      </c>
      <c r="G378" s="2">
        <v>9</v>
      </c>
      <c r="H378" s="33" t="s">
        <v>160</v>
      </c>
      <c r="I378" s="2">
        <v>3</v>
      </c>
      <c r="J378" s="39">
        <f t="shared" si="109"/>
        <v>-31.196999999999999</v>
      </c>
      <c r="K378" s="185">
        <f t="shared" si="112"/>
        <v>1.0560000000000009</v>
      </c>
      <c r="L378" s="157"/>
      <c r="M378" s="12"/>
      <c r="N378" s="12"/>
      <c r="O378" s="38">
        <v>-30.154</v>
      </c>
      <c r="P378" s="59">
        <f t="shared" si="115"/>
        <v>1.0560000000000009</v>
      </c>
      <c r="Q378" s="1"/>
      <c r="R378" s="1">
        <v>2201.4</v>
      </c>
      <c r="S378" s="1">
        <v>236</v>
      </c>
      <c r="T378" s="4">
        <f t="shared" si="113"/>
        <v>445</v>
      </c>
      <c r="U378" s="35">
        <f t="shared" si="111"/>
        <v>15.910112359550563</v>
      </c>
      <c r="V378" s="36">
        <f t="shared" si="114"/>
        <v>1.2369424529045872</v>
      </c>
      <c r="W378" s="1" t="s">
        <v>1193</v>
      </c>
      <c r="X378" s="1">
        <v>72</v>
      </c>
      <c r="Y378" s="1">
        <v>5</v>
      </c>
      <c r="Z378" s="1">
        <v>2191.8000000000002</v>
      </c>
      <c r="AA378" s="1">
        <v>2210.8000000000002</v>
      </c>
      <c r="AB378" s="1">
        <v>19</v>
      </c>
      <c r="AC378" s="1">
        <v>1.923</v>
      </c>
      <c r="AD378" s="1" t="s">
        <v>1196</v>
      </c>
      <c r="AE378" s="1">
        <v>-15.465999999999999</v>
      </c>
      <c r="AF378" s="2" t="s">
        <v>1194</v>
      </c>
      <c r="AI378" s="1">
        <v>1.08431E-2</v>
      </c>
      <c r="AJ378" t="s">
        <v>592</v>
      </c>
      <c r="AK378" s="1" t="s">
        <v>1192</v>
      </c>
    </row>
    <row r="379" spans="1:48" hidden="1" x14ac:dyDescent="0.2">
      <c r="A379" s="71" t="s">
        <v>308</v>
      </c>
      <c r="B379" s="31">
        <v>2</v>
      </c>
      <c r="C379" s="4" t="s">
        <v>317</v>
      </c>
      <c r="D379" s="44" t="s">
        <v>40</v>
      </c>
      <c r="E379" s="32" t="s">
        <v>273</v>
      </c>
      <c r="F379" s="45" t="s">
        <v>273</v>
      </c>
      <c r="G379" s="2">
        <v>4</v>
      </c>
      <c r="H379" s="32" t="s">
        <v>160</v>
      </c>
      <c r="I379" s="32" t="s">
        <v>893</v>
      </c>
      <c r="J379" s="39">
        <f t="shared" ref="J379:J410" si="116">IF(O379 = "", "", O379-1.043)</f>
        <v>-31.218</v>
      </c>
      <c r="K379" s="185">
        <f t="shared" si="112"/>
        <v>1.0350000000000001</v>
      </c>
      <c r="L379" s="157"/>
      <c r="M379" s="6"/>
      <c r="N379" s="6"/>
      <c r="O379" s="39">
        <v>-30.175000000000001</v>
      </c>
      <c r="P379" s="59">
        <f t="shared" si="115"/>
        <v>1.0350000000000001</v>
      </c>
      <c r="Q379" s="5"/>
      <c r="R379" s="4">
        <v>2669.1</v>
      </c>
      <c r="S379" s="4">
        <v>625</v>
      </c>
      <c r="T379" s="4">
        <f t="shared" si="113"/>
        <v>904</v>
      </c>
      <c r="U379" s="35">
        <f t="shared" si="111"/>
        <v>20.741150442477874</v>
      </c>
      <c r="V379" s="36">
        <f t="shared" si="114"/>
        <v>1.6125347781708801</v>
      </c>
      <c r="W379" s="6" t="s">
        <v>315</v>
      </c>
      <c r="X379" s="4">
        <v>110</v>
      </c>
      <c r="Y379" s="4">
        <v>9</v>
      </c>
      <c r="Z379" s="4">
        <v>2658.7</v>
      </c>
      <c r="AA379" s="4">
        <v>2680.4</v>
      </c>
      <c r="AB379" s="4">
        <v>21.7</v>
      </c>
      <c r="AC379" s="4"/>
      <c r="AD379" s="4" t="s">
        <v>316</v>
      </c>
      <c r="AE379" s="4">
        <v>-14.797000000000001</v>
      </c>
      <c r="AF379" s="5" t="s">
        <v>317</v>
      </c>
      <c r="AG379" s="4"/>
      <c r="AH379" s="4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</row>
    <row r="380" spans="1:48" hidden="1" x14ac:dyDescent="0.2">
      <c r="A380" s="71" t="s">
        <v>308</v>
      </c>
      <c r="B380" s="31">
        <v>2</v>
      </c>
      <c r="C380" s="4" t="s">
        <v>320</v>
      </c>
      <c r="D380" s="44" t="s">
        <v>40</v>
      </c>
      <c r="E380" s="32" t="s">
        <v>273</v>
      </c>
      <c r="F380" s="45" t="s">
        <v>273</v>
      </c>
      <c r="G380" s="2">
        <v>4</v>
      </c>
      <c r="H380" s="32" t="s">
        <v>160</v>
      </c>
      <c r="I380" s="32" t="s">
        <v>894</v>
      </c>
      <c r="J380" s="39">
        <f t="shared" si="116"/>
        <v>-21.588999999999999</v>
      </c>
      <c r="K380" s="185">
        <f t="shared" si="112"/>
        <v>10.664000000000001</v>
      </c>
      <c r="L380" s="157"/>
      <c r="M380" s="6"/>
      <c r="N380" s="6"/>
      <c r="O380" s="39">
        <v>-20.545999999999999</v>
      </c>
      <c r="P380" s="59">
        <f t="shared" si="115"/>
        <v>10.664000000000001</v>
      </c>
      <c r="Q380" s="5"/>
      <c r="R380" s="4">
        <v>2672.7</v>
      </c>
      <c r="S380" s="4">
        <v>24</v>
      </c>
      <c r="T380" s="4">
        <f t="shared" si="113"/>
        <v>904</v>
      </c>
      <c r="U380" s="35">
        <f t="shared" si="111"/>
        <v>0.79646017699115046</v>
      </c>
      <c r="V380" s="36">
        <f t="shared" si="114"/>
        <v>6.1921335481761798E-2</v>
      </c>
      <c r="W380" s="6" t="s">
        <v>318</v>
      </c>
      <c r="X380" s="4">
        <v>111</v>
      </c>
      <c r="Y380" s="4">
        <v>9</v>
      </c>
      <c r="Z380" s="4">
        <v>2663.5</v>
      </c>
      <c r="AA380" s="4">
        <v>2678.5</v>
      </c>
      <c r="AB380" s="4">
        <v>15</v>
      </c>
      <c r="AC380" s="4"/>
      <c r="AD380" s="4" t="s">
        <v>319</v>
      </c>
      <c r="AE380" s="4">
        <v>-4.4880000000000004</v>
      </c>
      <c r="AF380" s="5" t="s">
        <v>320</v>
      </c>
      <c r="AG380" s="4"/>
      <c r="AH380" s="4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</row>
    <row r="381" spans="1:48" hidden="1" x14ac:dyDescent="0.2">
      <c r="A381" s="71" t="s">
        <v>308</v>
      </c>
      <c r="B381" s="31">
        <v>2</v>
      </c>
      <c r="C381" s="4" t="s">
        <v>323</v>
      </c>
      <c r="D381" s="44" t="s">
        <v>40</v>
      </c>
      <c r="E381" s="32" t="s">
        <v>273</v>
      </c>
      <c r="F381" s="45" t="s">
        <v>273</v>
      </c>
      <c r="G381" s="2">
        <v>4</v>
      </c>
      <c r="H381" s="32" t="s">
        <v>160</v>
      </c>
      <c r="I381" s="32" t="s">
        <v>892</v>
      </c>
      <c r="J381" s="39">
        <f t="shared" si="116"/>
        <v>-31.864999999999998</v>
      </c>
      <c r="K381" s="185">
        <f t="shared" si="112"/>
        <v>0.38800000000000168</v>
      </c>
      <c r="L381" s="157"/>
      <c r="M381" s="6"/>
      <c r="N381" s="6"/>
      <c r="O381" s="39">
        <v>-30.821999999999999</v>
      </c>
      <c r="P381" s="59">
        <f t="shared" si="115"/>
        <v>0.38800000000000168</v>
      </c>
      <c r="Q381" s="5"/>
      <c r="R381" s="4">
        <v>2669.8</v>
      </c>
      <c r="S381" s="4">
        <v>664</v>
      </c>
      <c r="T381" s="4">
        <f t="shared" si="113"/>
        <v>904</v>
      </c>
      <c r="U381" s="35">
        <f t="shared" si="111"/>
        <v>22.035398230088497</v>
      </c>
      <c r="V381" s="36">
        <f t="shared" si="114"/>
        <v>1.7131569483287434</v>
      </c>
      <c r="W381" s="6" t="s">
        <v>321</v>
      </c>
      <c r="X381" s="4">
        <v>112</v>
      </c>
      <c r="Y381" s="4">
        <v>9</v>
      </c>
      <c r="Z381" s="4">
        <v>2659.7</v>
      </c>
      <c r="AA381" s="4">
        <v>2681.7</v>
      </c>
      <c r="AB381" s="4">
        <v>21.9</v>
      </c>
      <c r="AC381" s="4"/>
      <c r="AD381" s="4" t="s">
        <v>322</v>
      </c>
      <c r="AE381" s="4">
        <v>-6.74</v>
      </c>
      <c r="AF381" s="5" t="s">
        <v>323</v>
      </c>
      <c r="AG381" s="4"/>
      <c r="AH381" s="4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</row>
    <row r="382" spans="1:48" hidden="1" x14ac:dyDescent="0.2">
      <c r="A382" s="71" t="s">
        <v>1091</v>
      </c>
      <c r="B382" s="31">
        <v>7</v>
      </c>
      <c r="C382" s="1" t="s">
        <v>1154</v>
      </c>
      <c r="D382" s="33" t="s">
        <v>40</v>
      </c>
      <c r="E382" s="33" t="s">
        <v>273</v>
      </c>
      <c r="F382" s="33" t="s">
        <v>273</v>
      </c>
      <c r="G382" s="2">
        <v>4</v>
      </c>
      <c r="H382" s="33" t="s">
        <v>160</v>
      </c>
      <c r="I382" s="2">
        <v>1</v>
      </c>
      <c r="J382" s="39">
        <f t="shared" si="116"/>
        <v>-31.242999999999999</v>
      </c>
      <c r="K382" s="185">
        <f t="shared" si="112"/>
        <v>1.0100000000000016</v>
      </c>
      <c r="L382" s="157"/>
      <c r="M382" s="12"/>
      <c r="N382" s="12"/>
      <c r="O382" s="38">
        <v>-30.2</v>
      </c>
      <c r="P382" s="59">
        <f t="shared" si="115"/>
        <v>1.0100000000000016</v>
      </c>
      <c r="Q382" s="1"/>
      <c r="R382" s="1">
        <v>2201.4</v>
      </c>
      <c r="S382" s="1">
        <v>303</v>
      </c>
      <c r="T382" s="4">
        <f t="shared" si="113"/>
        <v>445</v>
      </c>
      <c r="U382" s="35">
        <f t="shared" si="111"/>
        <v>20.426966292134832</v>
      </c>
      <c r="V382" s="36">
        <f t="shared" si="114"/>
        <v>1.5881083187715674</v>
      </c>
      <c r="W382" s="12" t="s">
        <v>1152</v>
      </c>
      <c r="X382" s="1">
        <v>59</v>
      </c>
      <c r="Y382" s="1">
        <v>5</v>
      </c>
      <c r="Z382" s="1">
        <v>2191.1999999999998</v>
      </c>
      <c r="AA382" s="1">
        <v>2211.1999999999998</v>
      </c>
      <c r="AB382" s="1">
        <v>20.100000000000001</v>
      </c>
      <c r="AC382" s="1">
        <v>2.4500000000000002</v>
      </c>
      <c r="AD382" s="1" t="s">
        <v>1155</v>
      </c>
      <c r="AE382" s="1">
        <v>-15.138999999999999</v>
      </c>
      <c r="AF382" s="2" t="s">
        <v>1153</v>
      </c>
      <c r="AI382" s="1">
        <v>1.0842600000000001E-2</v>
      </c>
      <c r="AJ382" t="s">
        <v>592</v>
      </c>
      <c r="AK382" s="1" t="s">
        <v>1151</v>
      </c>
    </row>
    <row r="383" spans="1:48" hidden="1" x14ac:dyDescent="0.2">
      <c r="A383" s="71" t="s">
        <v>1156</v>
      </c>
      <c r="B383" s="31">
        <v>7</v>
      </c>
      <c r="C383" s="1" t="s">
        <v>1160</v>
      </c>
      <c r="D383" s="33" t="s">
        <v>40</v>
      </c>
      <c r="E383" s="33" t="s">
        <v>273</v>
      </c>
      <c r="F383" s="33" t="s">
        <v>273</v>
      </c>
      <c r="G383" s="2">
        <v>4</v>
      </c>
      <c r="H383" s="33" t="s">
        <v>160</v>
      </c>
      <c r="I383" s="2">
        <v>2</v>
      </c>
      <c r="J383" s="39">
        <f t="shared" si="116"/>
        <v>-32.622</v>
      </c>
      <c r="K383" s="185">
        <f t="shared" si="112"/>
        <v>-0.36899999999999977</v>
      </c>
      <c r="L383" s="157"/>
      <c r="M383" s="12"/>
      <c r="N383" s="12"/>
      <c r="O383" s="38">
        <v>-31.579000000000001</v>
      </c>
      <c r="P383" s="59">
        <f t="shared" si="115"/>
        <v>-0.36899999999999977</v>
      </c>
      <c r="Q383" s="1"/>
      <c r="R383" s="1">
        <v>2201.4</v>
      </c>
      <c r="S383" s="1">
        <v>276</v>
      </c>
      <c r="T383" s="4">
        <f t="shared" si="113"/>
        <v>445</v>
      </c>
      <c r="U383" s="35">
        <f t="shared" si="111"/>
        <v>18.606741573033709</v>
      </c>
      <c r="V383" s="36">
        <f t="shared" si="114"/>
        <v>1.4465937161087545</v>
      </c>
      <c r="W383" s="12" t="s">
        <v>1158</v>
      </c>
      <c r="X383" s="1">
        <v>60</v>
      </c>
      <c r="Y383" s="1">
        <v>5</v>
      </c>
      <c r="Z383" s="1">
        <v>2191.6</v>
      </c>
      <c r="AA383" s="1">
        <v>2211.1999999999998</v>
      </c>
      <c r="AB383" s="1">
        <v>19.600000000000001</v>
      </c>
      <c r="AC383" s="1">
        <v>2.2050000000000001</v>
      </c>
      <c r="AD383" s="1" t="s">
        <v>1161</v>
      </c>
      <c r="AE383" s="1">
        <v>-15.933</v>
      </c>
      <c r="AF383" s="2" t="s">
        <v>1159</v>
      </c>
      <c r="AI383" s="1">
        <v>1.0827099999999999E-2</v>
      </c>
      <c r="AJ383" t="s">
        <v>592</v>
      </c>
      <c r="AK383" s="1" t="s">
        <v>1157</v>
      </c>
    </row>
    <row r="384" spans="1:48" hidden="1" x14ac:dyDescent="0.2">
      <c r="A384" s="71" t="s">
        <v>1156</v>
      </c>
      <c r="B384" s="31">
        <v>7</v>
      </c>
      <c r="C384" s="1" t="s">
        <v>1165</v>
      </c>
      <c r="D384" s="33" t="s">
        <v>40</v>
      </c>
      <c r="E384" s="33" t="s">
        <v>273</v>
      </c>
      <c r="F384" s="33" t="s">
        <v>273</v>
      </c>
      <c r="G384" s="2">
        <v>4</v>
      </c>
      <c r="H384" s="33" t="s">
        <v>160</v>
      </c>
      <c r="I384" s="2">
        <v>3</v>
      </c>
      <c r="J384" s="39">
        <f t="shared" si="116"/>
        <v>-31.428000000000001</v>
      </c>
      <c r="K384" s="185">
        <f t="shared" si="112"/>
        <v>0.82499999999999929</v>
      </c>
      <c r="L384" s="157"/>
      <c r="M384" s="12"/>
      <c r="N384" s="12"/>
      <c r="O384" s="38">
        <v>-30.385000000000002</v>
      </c>
      <c r="P384" s="59">
        <f t="shared" si="115"/>
        <v>0.82499999999999929</v>
      </c>
      <c r="Q384" s="1"/>
      <c r="R384" s="1">
        <v>2201.6</v>
      </c>
      <c r="S384" s="1">
        <v>291</v>
      </c>
      <c r="T384" s="4">
        <f t="shared" si="113"/>
        <v>445</v>
      </c>
      <c r="U384" s="35">
        <f t="shared" si="111"/>
        <v>19.617977528089888</v>
      </c>
      <c r="V384" s="36">
        <f t="shared" si="114"/>
        <v>1.5252129398103171</v>
      </c>
      <c r="W384" s="12" t="s">
        <v>1163</v>
      </c>
      <c r="X384" s="1">
        <v>61</v>
      </c>
      <c r="Y384" s="1">
        <v>5</v>
      </c>
      <c r="Z384" s="1">
        <v>2191.1999999999998</v>
      </c>
      <c r="AA384" s="1">
        <v>2211.4</v>
      </c>
      <c r="AB384" s="1">
        <v>20.3</v>
      </c>
      <c r="AC384" s="1">
        <v>2.379</v>
      </c>
      <c r="AD384" s="1" t="s">
        <v>1166</v>
      </c>
      <c r="AE384" s="1">
        <v>-17.486000000000001</v>
      </c>
      <c r="AF384" s="2" t="s">
        <v>1164</v>
      </c>
      <c r="AI384" s="1">
        <v>1.0840499999999999E-2</v>
      </c>
      <c r="AJ384" t="s">
        <v>592</v>
      </c>
      <c r="AK384" s="1" t="s">
        <v>1162</v>
      </c>
    </row>
    <row r="385" spans="1:46" hidden="1" x14ac:dyDescent="0.2">
      <c r="A385" s="71" t="s">
        <v>506</v>
      </c>
      <c r="B385" s="31">
        <v>4</v>
      </c>
      <c r="C385" s="4" t="s">
        <v>550</v>
      </c>
      <c r="D385" s="44" t="s">
        <v>40</v>
      </c>
      <c r="E385" s="32" t="s">
        <v>273</v>
      </c>
      <c r="F385" s="45" t="s">
        <v>273</v>
      </c>
      <c r="G385" s="2">
        <v>5</v>
      </c>
      <c r="H385" s="32" t="s">
        <v>160</v>
      </c>
      <c r="I385" s="32" t="s">
        <v>893</v>
      </c>
      <c r="J385" s="39">
        <f t="shared" si="116"/>
        <v>-29.654</v>
      </c>
      <c r="K385" s="185">
        <f t="shared" si="112"/>
        <v>2.5990000000000002</v>
      </c>
      <c r="L385" s="157"/>
      <c r="M385" s="6"/>
      <c r="N385" s="6"/>
      <c r="O385" s="39">
        <v>-28.611000000000001</v>
      </c>
      <c r="P385" s="59">
        <f t="shared" si="115"/>
        <v>2.5990000000000002</v>
      </c>
      <c r="Q385" s="5"/>
      <c r="R385" s="4">
        <v>2613.3000000000002</v>
      </c>
      <c r="S385" s="4">
        <v>59</v>
      </c>
      <c r="T385" s="4">
        <f t="shared" si="113"/>
        <v>1047</v>
      </c>
      <c r="U385" s="35">
        <f t="shared" si="111"/>
        <v>1.69054441260745</v>
      </c>
      <c r="V385" s="36">
        <f t="shared" si="114"/>
        <v>0.13143251947052087</v>
      </c>
      <c r="W385" s="6" t="s">
        <v>548</v>
      </c>
      <c r="X385" s="4">
        <v>46</v>
      </c>
      <c r="Y385" s="4">
        <v>9</v>
      </c>
      <c r="Z385" s="4">
        <v>2599.5</v>
      </c>
      <c r="AA385" s="4">
        <v>2621.9</v>
      </c>
      <c r="AB385" s="4">
        <v>22.4</v>
      </c>
      <c r="AC385" s="4"/>
      <c r="AD385" s="4" t="s">
        <v>549</v>
      </c>
      <c r="AE385" s="4">
        <v>-4.9509999999999996</v>
      </c>
      <c r="AF385" s="5" t="s">
        <v>550</v>
      </c>
      <c r="AG385" s="4"/>
      <c r="AH385" s="4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</row>
    <row r="386" spans="1:46" hidden="1" x14ac:dyDescent="0.2">
      <c r="A386" s="71" t="s">
        <v>506</v>
      </c>
      <c r="B386" s="31">
        <v>4</v>
      </c>
      <c r="C386" s="4" t="s">
        <v>553</v>
      </c>
      <c r="D386" s="44" t="s">
        <v>40</v>
      </c>
      <c r="E386" s="32" t="s">
        <v>273</v>
      </c>
      <c r="F386" s="45" t="s">
        <v>273</v>
      </c>
      <c r="G386" s="2">
        <v>5</v>
      </c>
      <c r="H386" s="32" t="s">
        <v>160</v>
      </c>
      <c r="I386" s="32" t="s">
        <v>894</v>
      </c>
      <c r="J386" s="39">
        <f t="shared" si="116"/>
        <v>-26.983000000000001</v>
      </c>
      <c r="K386" s="185">
        <f t="shared" si="112"/>
        <v>5.27</v>
      </c>
      <c r="L386" s="157"/>
      <c r="M386" s="6"/>
      <c r="N386" s="6"/>
      <c r="O386" s="39">
        <v>-25.94</v>
      </c>
      <c r="P386" s="59">
        <f t="shared" si="115"/>
        <v>5.27</v>
      </c>
      <c r="Q386" s="5"/>
      <c r="R386" s="4">
        <v>2614</v>
      </c>
      <c r="S386" s="4">
        <v>51</v>
      </c>
      <c r="T386" s="4">
        <f t="shared" si="113"/>
        <v>1047</v>
      </c>
      <c r="U386" s="35">
        <f t="shared" si="111"/>
        <v>1.4613180515759312</v>
      </c>
      <c r="V386" s="36">
        <f t="shared" si="114"/>
        <v>0.11361116089824683</v>
      </c>
      <c r="W386" s="6" t="s">
        <v>551</v>
      </c>
      <c r="X386" s="4">
        <v>47</v>
      </c>
      <c r="Y386" s="4">
        <v>9</v>
      </c>
      <c r="Z386" s="4">
        <v>2599.5</v>
      </c>
      <c r="AA386" s="4">
        <v>2622.3</v>
      </c>
      <c r="AB386" s="4">
        <v>22.8</v>
      </c>
      <c r="AC386" s="4"/>
      <c r="AD386" s="4" t="s">
        <v>552</v>
      </c>
      <c r="AE386" s="4">
        <v>-8.3010000000000002</v>
      </c>
      <c r="AF386" s="5" t="s">
        <v>553</v>
      </c>
      <c r="AG386" s="4"/>
      <c r="AH386" s="4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</row>
    <row r="387" spans="1:46" hidden="1" x14ac:dyDescent="0.2">
      <c r="A387" s="71" t="s">
        <v>506</v>
      </c>
      <c r="B387" s="31">
        <v>4</v>
      </c>
      <c r="C387" s="4" t="s">
        <v>556</v>
      </c>
      <c r="D387" s="44" t="s">
        <v>40</v>
      </c>
      <c r="E387" s="32" t="s">
        <v>273</v>
      </c>
      <c r="F387" s="45" t="s">
        <v>273</v>
      </c>
      <c r="G387" s="2">
        <v>5</v>
      </c>
      <c r="H387" s="32" t="s">
        <v>160</v>
      </c>
      <c r="I387" s="32" t="s">
        <v>892</v>
      </c>
      <c r="J387" s="39">
        <f t="shared" si="116"/>
        <v>-29.425999999999998</v>
      </c>
      <c r="K387" s="185">
        <f t="shared" si="112"/>
        <v>2.8270000000000017</v>
      </c>
      <c r="L387" s="157"/>
      <c r="M387" s="6"/>
      <c r="N387" s="6"/>
      <c r="O387" s="39">
        <v>-28.382999999999999</v>
      </c>
      <c r="P387" s="59">
        <f t="shared" si="115"/>
        <v>2.8270000000000017</v>
      </c>
      <c r="Q387" s="5"/>
      <c r="R387" s="4">
        <v>2743.5</v>
      </c>
      <c r="S387" s="4">
        <v>53</v>
      </c>
      <c r="T387" s="4">
        <f t="shared" si="113"/>
        <v>1047</v>
      </c>
      <c r="U387" s="35">
        <f t="shared" si="111"/>
        <v>1.518624641833811</v>
      </c>
      <c r="V387" s="36">
        <f t="shared" si="114"/>
        <v>0.11806650054131533</v>
      </c>
      <c r="W387" s="6" t="s">
        <v>554</v>
      </c>
      <c r="X387" s="4">
        <v>48</v>
      </c>
      <c r="Y387" s="4">
        <v>9</v>
      </c>
      <c r="Z387" s="4">
        <v>2599.5</v>
      </c>
      <c r="AA387" s="4">
        <v>2744.8</v>
      </c>
      <c r="AB387" s="4">
        <v>145.30000000000001</v>
      </c>
      <c r="AC387" s="4"/>
      <c r="AD387" s="4" t="s">
        <v>555</v>
      </c>
      <c r="AE387" s="4">
        <v>-9.5939999999999994</v>
      </c>
      <c r="AF387" s="5" t="s">
        <v>556</v>
      </c>
      <c r="AG387" s="4"/>
      <c r="AH387" s="4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</row>
    <row r="388" spans="1:46" hidden="1" x14ac:dyDescent="0.2">
      <c r="A388" s="71" t="s">
        <v>250</v>
      </c>
      <c r="B388" s="31">
        <v>2</v>
      </c>
      <c r="C388" s="4" t="s">
        <v>299</v>
      </c>
      <c r="D388" s="44" t="s">
        <v>40</v>
      </c>
      <c r="E388" s="32" t="s">
        <v>273</v>
      </c>
      <c r="F388" s="45" t="s">
        <v>273</v>
      </c>
      <c r="G388" s="2">
        <v>7</v>
      </c>
      <c r="H388" s="32" t="s">
        <v>160</v>
      </c>
      <c r="I388" s="32" t="s">
        <v>893</v>
      </c>
      <c r="J388" s="39">
        <f t="shared" si="116"/>
        <v>-31.382999999999999</v>
      </c>
      <c r="K388" s="185">
        <f t="shared" si="112"/>
        <v>0.87000000000000099</v>
      </c>
      <c r="L388" s="157"/>
      <c r="M388" s="6"/>
      <c r="N388" s="6"/>
      <c r="O388" s="39">
        <v>-30.34</v>
      </c>
      <c r="P388" s="59">
        <f t="shared" ref="P388:P401" si="117">O388-(-31.21)</f>
        <v>0.87000000000000099</v>
      </c>
      <c r="Q388" s="5"/>
      <c r="R388" s="4">
        <v>2669.3</v>
      </c>
      <c r="S388" s="4">
        <v>918</v>
      </c>
      <c r="T388" s="4">
        <f t="shared" si="113"/>
        <v>904</v>
      </c>
      <c r="U388" s="35">
        <f t="shared" si="111"/>
        <v>30.464601769911503</v>
      </c>
      <c r="V388" s="36">
        <f t="shared" si="114"/>
        <v>2.368491082177389</v>
      </c>
      <c r="W388" s="6" t="s">
        <v>297</v>
      </c>
      <c r="X388" s="4">
        <v>104</v>
      </c>
      <c r="Y388" s="4">
        <v>9</v>
      </c>
      <c r="Z388" s="4">
        <v>2658.1</v>
      </c>
      <c r="AA388" s="4">
        <v>2689</v>
      </c>
      <c r="AB388" s="4">
        <v>30.9</v>
      </c>
      <c r="AC388" s="4"/>
      <c r="AD388" s="4" t="s">
        <v>298</v>
      </c>
      <c r="AE388" s="4">
        <v>-9.7420000000000009</v>
      </c>
      <c r="AF388" s="5" t="s">
        <v>299</v>
      </c>
      <c r="AG388" s="4"/>
      <c r="AH388" s="4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</row>
    <row r="389" spans="1:46" hidden="1" x14ac:dyDescent="0.2">
      <c r="A389" s="71" t="s">
        <v>250</v>
      </c>
      <c r="B389" s="31">
        <v>2</v>
      </c>
      <c r="C389" s="4" t="s">
        <v>302</v>
      </c>
      <c r="D389" s="44" t="s">
        <v>40</v>
      </c>
      <c r="E389" s="32" t="s">
        <v>273</v>
      </c>
      <c r="F389" s="45" t="s">
        <v>273</v>
      </c>
      <c r="G389" s="2">
        <v>7</v>
      </c>
      <c r="H389" s="32" t="s">
        <v>160</v>
      </c>
      <c r="I389" s="32" t="s">
        <v>894</v>
      </c>
      <c r="J389" s="39">
        <f t="shared" si="116"/>
        <v>-31.823999999999998</v>
      </c>
      <c r="K389" s="185">
        <f t="shared" si="112"/>
        <v>0.42900000000000205</v>
      </c>
      <c r="L389" s="157"/>
      <c r="M389" s="6"/>
      <c r="N389" s="6"/>
      <c r="O389" s="39">
        <v>-30.780999999999999</v>
      </c>
      <c r="P389" s="59">
        <f t="shared" si="117"/>
        <v>0.42900000000000205</v>
      </c>
      <c r="Q389" s="5"/>
      <c r="R389" s="4">
        <v>2669.1</v>
      </c>
      <c r="S389" s="4">
        <v>641</v>
      </c>
      <c r="T389" s="4">
        <f t="shared" si="113"/>
        <v>904</v>
      </c>
      <c r="U389" s="35">
        <f t="shared" si="111"/>
        <v>21.272123893805311</v>
      </c>
      <c r="V389" s="36">
        <f t="shared" si="114"/>
        <v>1.6538156684920549</v>
      </c>
      <c r="W389" s="6" t="s">
        <v>300</v>
      </c>
      <c r="X389" s="4">
        <v>105</v>
      </c>
      <c r="Y389" s="4">
        <v>9</v>
      </c>
      <c r="Z389" s="4">
        <v>2658.3</v>
      </c>
      <c r="AA389" s="4">
        <v>2680.2</v>
      </c>
      <c r="AB389" s="4">
        <v>21.9</v>
      </c>
      <c r="AC389" s="4"/>
      <c r="AD389" s="4" t="s">
        <v>301</v>
      </c>
      <c r="AE389" s="4">
        <v>-11.361000000000001</v>
      </c>
      <c r="AF389" s="5" t="s">
        <v>302</v>
      </c>
      <c r="AG389" s="4"/>
      <c r="AH389" s="4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</row>
    <row r="390" spans="1:46" hidden="1" x14ac:dyDescent="0.2">
      <c r="A390" s="71" t="s">
        <v>250</v>
      </c>
      <c r="B390" s="31">
        <v>2</v>
      </c>
      <c r="C390" s="4" t="s">
        <v>305</v>
      </c>
      <c r="D390" s="44" t="s">
        <v>40</v>
      </c>
      <c r="E390" s="32" t="s">
        <v>273</v>
      </c>
      <c r="F390" s="45" t="s">
        <v>273</v>
      </c>
      <c r="G390" s="2">
        <v>7</v>
      </c>
      <c r="H390" s="32" t="s">
        <v>160</v>
      </c>
      <c r="I390" s="32" t="s">
        <v>892</v>
      </c>
      <c r="J390" s="39">
        <f t="shared" si="116"/>
        <v>-31.542999999999999</v>
      </c>
      <c r="K390" s="185">
        <f t="shared" si="112"/>
        <v>0.71000000000000085</v>
      </c>
      <c r="L390" s="157"/>
      <c r="M390" s="6"/>
      <c r="N390" s="6"/>
      <c r="O390" s="39">
        <v>-30.5</v>
      </c>
      <c r="P390" s="59">
        <f t="shared" si="117"/>
        <v>0.71000000000000085</v>
      </c>
      <c r="Q390" s="5"/>
      <c r="R390" s="4">
        <v>2669.3</v>
      </c>
      <c r="S390" s="4">
        <v>555</v>
      </c>
      <c r="T390" s="4">
        <f t="shared" si="113"/>
        <v>904</v>
      </c>
      <c r="U390" s="35">
        <f t="shared" si="111"/>
        <v>18.418141592920357</v>
      </c>
      <c r="V390" s="36">
        <f>U390*(1/12.0107)*(1/15)*(14.0067/1)</f>
        <v>1.431930883015742</v>
      </c>
      <c r="W390" s="6" t="s">
        <v>303</v>
      </c>
      <c r="X390" s="4">
        <v>106</v>
      </c>
      <c r="Y390" s="4">
        <v>9</v>
      </c>
      <c r="Z390" s="4">
        <v>2658.9</v>
      </c>
      <c r="AA390" s="4">
        <v>2680.4</v>
      </c>
      <c r="AB390" s="4">
        <v>21.5</v>
      </c>
      <c r="AC390" s="4"/>
      <c r="AD390" s="4" t="s">
        <v>304</v>
      </c>
      <c r="AE390" s="4">
        <v>-12.933</v>
      </c>
      <c r="AF390" s="5" t="s">
        <v>305</v>
      </c>
      <c r="AG390" s="4"/>
      <c r="AH390" s="4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</row>
    <row r="391" spans="1:46" hidden="1" x14ac:dyDescent="0.2">
      <c r="A391" s="71" t="s">
        <v>250</v>
      </c>
      <c r="B391" s="31">
        <v>2</v>
      </c>
      <c r="C391" s="4" t="s">
        <v>285</v>
      </c>
      <c r="D391" s="44" t="s">
        <v>40</v>
      </c>
      <c r="E391" s="32" t="s">
        <v>273</v>
      </c>
      <c r="F391" s="45" t="s">
        <v>273</v>
      </c>
      <c r="G391" s="2">
        <v>8</v>
      </c>
      <c r="H391" s="32" t="s">
        <v>160</v>
      </c>
      <c r="I391" s="32" t="s">
        <v>893</v>
      </c>
      <c r="J391" s="39">
        <f t="shared" si="116"/>
        <v>-30.850999999999999</v>
      </c>
      <c r="K391" s="185">
        <f t="shared" si="112"/>
        <v>1.402000000000001</v>
      </c>
      <c r="L391" s="157"/>
      <c r="M391" s="6"/>
      <c r="N391" s="6"/>
      <c r="O391" s="39">
        <v>-29.808</v>
      </c>
      <c r="P391" s="59">
        <f t="shared" si="117"/>
        <v>1.402000000000001</v>
      </c>
      <c r="Q391" s="5"/>
      <c r="R391" s="4">
        <v>2669.1</v>
      </c>
      <c r="S391" s="4">
        <v>456</v>
      </c>
      <c r="T391" s="4">
        <f t="shared" si="113"/>
        <v>904</v>
      </c>
      <c r="U391" s="35">
        <f t="shared" si="111"/>
        <v>15.132743362831858</v>
      </c>
      <c r="V391" s="36">
        <f t="shared" si="114"/>
        <v>1.1765053741534743</v>
      </c>
      <c r="W391" s="6" t="s">
        <v>283</v>
      </c>
      <c r="X391" s="4">
        <v>98</v>
      </c>
      <c r="Y391" s="4">
        <v>9</v>
      </c>
      <c r="Z391" s="4">
        <v>2659.5</v>
      </c>
      <c r="AA391" s="4">
        <v>2680.2</v>
      </c>
      <c r="AB391" s="4">
        <v>20.7</v>
      </c>
      <c r="AC391" s="4"/>
      <c r="AD391" s="4" t="s">
        <v>284</v>
      </c>
      <c r="AE391" s="4">
        <v>-12.12</v>
      </c>
      <c r="AF391" s="5" t="s">
        <v>285</v>
      </c>
      <c r="AG391" s="4"/>
      <c r="AH391" s="4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</row>
    <row r="392" spans="1:46" hidden="1" x14ac:dyDescent="0.2">
      <c r="A392" s="71" t="s">
        <v>250</v>
      </c>
      <c r="B392" s="31">
        <v>2</v>
      </c>
      <c r="C392" s="4" t="s">
        <v>287</v>
      </c>
      <c r="D392" s="44" t="s">
        <v>40</v>
      </c>
      <c r="E392" s="32" t="s">
        <v>273</v>
      </c>
      <c r="F392" s="45" t="s">
        <v>273</v>
      </c>
      <c r="G392" s="2">
        <v>8</v>
      </c>
      <c r="H392" s="32" t="s">
        <v>160</v>
      </c>
      <c r="I392" s="32" t="s">
        <v>894</v>
      </c>
      <c r="J392" s="39">
        <f t="shared" si="116"/>
        <v>-30.125</v>
      </c>
      <c r="K392" s="185">
        <f t="shared" si="112"/>
        <v>2.1280000000000001</v>
      </c>
      <c r="L392" s="157"/>
      <c r="M392" s="6"/>
      <c r="N392" s="6"/>
      <c r="O392" s="39">
        <v>-29.082000000000001</v>
      </c>
      <c r="P392" s="59">
        <f t="shared" si="117"/>
        <v>2.1280000000000001</v>
      </c>
      <c r="Q392" s="5"/>
      <c r="R392" s="4">
        <v>2668.9</v>
      </c>
      <c r="S392" s="4">
        <v>459</v>
      </c>
      <c r="T392" s="4">
        <f t="shared" si="113"/>
        <v>904</v>
      </c>
      <c r="U392" s="35">
        <f t="shared" si="111"/>
        <v>15.232300884955752</v>
      </c>
      <c r="V392" s="36">
        <f t="shared" si="114"/>
        <v>1.1842455410886945</v>
      </c>
      <c r="W392" s="6" t="s">
        <v>286</v>
      </c>
      <c r="X392" s="4">
        <v>99</v>
      </c>
      <c r="Y392" s="4">
        <v>9</v>
      </c>
      <c r="Z392" s="4">
        <v>2659.1</v>
      </c>
      <c r="AA392" s="4">
        <v>2680.2</v>
      </c>
      <c r="AB392" s="4">
        <v>21.1</v>
      </c>
      <c r="AC392" s="4"/>
      <c r="AD392" s="4" t="s">
        <v>275</v>
      </c>
      <c r="AE392" s="4">
        <v>-12.849</v>
      </c>
      <c r="AF392" s="5" t="s">
        <v>287</v>
      </c>
      <c r="AG392" s="4"/>
      <c r="AH392" s="4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</row>
    <row r="393" spans="1:46" hidden="1" x14ac:dyDescent="0.2">
      <c r="A393" s="71" t="s">
        <v>250</v>
      </c>
      <c r="B393" s="31">
        <v>2</v>
      </c>
      <c r="C393" s="4" t="s">
        <v>290</v>
      </c>
      <c r="D393" s="44" t="s">
        <v>40</v>
      </c>
      <c r="E393" s="32" t="s">
        <v>273</v>
      </c>
      <c r="F393" s="45" t="s">
        <v>273</v>
      </c>
      <c r="G393" s="2">
        <v>8</v>
      </c>
      <c r="H393" s="32" t="s">
        <v>160</v>
      </c>
      <c r="I393" s="32" t="s">
        <v>892</v>
      </c>
      <c r="J393" s="39">
        <f t="shared" si="116"/>
        <v>-31.408999999999999</v>
      </c>
      <c r="K393" s="185">
        <f t="shared" si="112"/>
        <v>0.84400000000000119</v>
      </c>
      <c r="L393" s="157"/>
      <c r="M393" s="6"/>
      <c r="N393" s="6"/>
      <c r="O393" s="39">
        <v>-30.366</v>
      </c>
      <c r="P393" s="59">
        <f t="shared" si="117"/>
        <v>0.84400000000000119</v>
      </c>
      <c r="Q393" s="5"/>
      <c r="R393" s="4">
        <v>2669.1</v>
      </c>
      <c r="S393" s="4">
        <v>490</v>
      </c>
      <c r="T393" s="4">
        <f t="shared" si="113"/>
        <v>904</v>
      </c>
      <c r="U393" s="35">
        <f t="shared" si="111"/>
        <v>16.261061946902654</v>
      </c>
      <c r="V393" s="36">
        <f t="shared" si="114"/>
        <v>1.2642272660859701</v>
      </c>
      <c r="W393" s="6" t="s">
        <v>288</v>
      </c>
      <c r="X393" s="4">
        <v>100</v>
      </c>
      <c r="Y393" s="4">
        <v>9</v>
      </c>
      <c r="Z393" s="4">
        <v>2659.1</v>
      </c>
      <c r="AA393" s="4">
        <v>2680.2</v>
      </c>
      <c r="AB393" s="4">
        <v>21.1</v>
      </c>
      <c r="AC393" s="4"/>
      <c r="AD393" s="4" t="s">
        <v>289</v>
      </c>
      <c r="AE393" s="4">
        <v>-13.955</v>
      </c>
      <c r="AF393" s="5" t="s">
        <v>290</v>
      </c>
      <c r="AG393" s="4"/>
      <c r="AH393" s="4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</row>
    <row r="394" spans="1:46" hidden="1" x14ac:dyDescent="0.2">
      <c r="A394" s="71" t="s">
        <v>669</v>
      </c>
      <c r="B394" s="31">
        <v>5</v>
      </c>
      <c r="C394" s="1" t="s">
        <v>686</v>
      </c>
      <c r="D394" s="33" t="s">
        <v>40</v>
      </c>
      <c r="E394" s="34" t="s">
        <v>657</v>
      </c>
      <c r="F394" s="47" t="s">
        <v>657</v>
      </c>
      <c r="G394" s="2">
        <v>4</v>
      </c>
      <c r="H394" s="34" t="s">
        <v>160</v>
      </c>
      <c r="I394" s="34" t="s">
        <v>893</v>
      </c>
      <c r="J394" s="39">
        <f t="shared" si="116"/>
        <v>-28.370999999999999</v>
      </c>
      <c r="K394" s="185">
        <f t="shared" si="112"/>
        <v>3.8820000000000014</v>
      </c>
      <c r="L394" s="157"/>
      <c r="M394" s="12"/>
      <c r="N394" s="12"/>
      <c r="O394" s="38">
        <v>-27.327999999999999</v>
      </c>
      <c r="P394" s="59">
        <f t="shared" si="117"/>
        <v>3.8820000000000014</v>
      </c>
      <c r="Q394" s="2"/>
      <c r="R394" s="1">
        <v>2656.6</v>
      </c>
      <c r="S394" s="1">
        <v>153</v>
      </c>
      <c r="T394" s="4">
        <f t="shared" si="113"/>
        <v>658</v>
      </c>
      <c r="U394" s="35">
        <f t="shared" si="111"/>
        <v>6.9756838905775069</v>
      </c>
      <c r="V394" s="36">
        <f>U394*(1/12.0107)*(1/15)*(14.0067/1)</f>
        <v>0.54232926501731493</v>
      </c>
      <c r="W394" s="12" t="s">
        <v>685</v>
      </c>
      <c r="X394" s="1">
        <v>56</v>
      </c>
      <c r="Y394" s="1">
        <v>9</v>
      </c>
      <c r="Z394" s="1">
        <v>2599.5</v>
      </c>
      <c r="AA394" s="1">
        <v>2676</v>
      </c>
      <c r="AB394" s="1">
        <v>76.5</v>
      </c>
      <c r="AC394" s="1">
        <v>6.4219999999999997</v>
      </c>
      <c r="AD394" s="1" t="s">
        <v>278</v>
      </c>
      <c r="AE394" s="1">
        <v>-2.0819999999999999</v>
      </c>
      <c r="AF394" s="2" t="s">
        <v>686</v>
      </c>
      <c r="AG394" s="1"/>
      <c r="AH394" s="1"/>
      <c r="AI394" s="1">
        <v>1.0874699999999999E-2</v>
      </c>
      <c r="AJ394" t="s">
        <v>592</v>
      </c>
      <c r="AK394" s="2" t="s">
        <v>687</v>
      </c>
    </row>
    <row r="395" spans="1:46" hidden="1" x14ac:dyDescent="0.2">
      <c r="A395" s="71" t="s">
        <v>669</v>
      </c>
      <c r="B395" s="31">
        <v>5</v>
      </c>
      <c r="C395" s="1" t="s">
        <v>690</v>
      </c>
      <c r="D395" s="33" t="s">
        <v>40</v>
      </c>
      <c r="E395" s="34" t="s">
        <v>657</v>
      </c>
      <c r="F395" s="47" t="s">
        <v>657</v>
      </c>
      <c r="G395" s="2">
        <v>4</v>
      </c>
      <c r="H395" s="34" t="s">
        <v>160</v>
      </c>
      <c r="I395" s="34" t="s">
        <v>894</v>
      </c>
      <c r="J395" s="39">
        <f t="shared" si="116"/>
        <v>-27.831</v>
      </c>
      <c r="K395" s="185">
        <f t="shared" si="112"/>
        <v>4.4220000000000006</v>
      </c>
      <c r="L395" s="157"/>
      <c r="M395" s="12"/>
      <c r="N395" s="12"/>
      <c r="O395" s="38">
        <v>-26.788</v>
      </c>
      <c r="P395" s="59">
        <f t="shared" si="117"/>
        <v>4.4220000000000006</v>
      </c>
      <c r="Q395" s="2"/>
      <c r="R395" s="1">
        <v>2656.2</v>
      </c>
      <c r="S395" s="1">
        <v>159</v>
      </c>
      <c r="T395" s="4">
        <f t="shared" si="113"/>
        <v>658</v>
      </c>
      <c r="U395" s="35">
        <f t="shared" si="111"/>
        <v>7.2492401215805469</v>
      </c>
      <c r="V395" s="36">
        <f t="shared" ref="V395:V414" si="118">U395*(1/12.0107)*(1/15)*(14.0067/1)</f>
        <v>0.56359707933171954</v>
      </c>
      <c r="W395" s="12" t="s">
        <v>688</v>
      </c>
      <c r="X395" s="1">
        <v>57</v>
      </c>
      <c r="Y395" s="1">
        <v>9</v>
      </c>
      <c r="Z395" s="1">
        <v>2599.5</v>
      </c>
      <c r="AA395" s="1">
        <v>2665.6</v>
      </c>
      <c r="AB395" s="1">
        <v>66</v>
      </c>
      <c r="AC395" s="1">
        <v>5.3620000000000001</v>
      </c>
      <c r="AD395" s="1" t="s">
        <v>689</v>
      </c>
      <c r="AE395" s="1">
        <v>-1.341</v>
      </c>
      <c r="AF395" s="2" t="s">
        <v>690</v>
      </c>
      <c r="AG395" s="1"/>
      <c r="AH395" s="1"/>
      <c r="AI395" s="1">
        <v>1.08807E-2</v>
      </c>
      <c r="AJ395" t="s">
        <v>592</v>
      </c>
      <c r="AK395" s="2" t="s">
        <v>691</v>
      </c>
    </row>
    <row r="396" spans="1:46" hidden="1" x14ac:dyDescent="0.2">
      <c r="A396" s="71" t="s">
        <v>669</v>
      </c>
      <c r="B396" s="31">
        <v>5</v>
      </c>
      <c r="C396" s="1" t="s">
        <v>694</v>
      </c>
      <c r="D396" s="33" t="s">
        <v>40</v>
      </c>
      <c r="E396" s="34" t="s">
        <v>657</v>
      </c>
      <c r="F396" s="47" t="s">
        <v>657</v>
      </c>
      <c r="G396" s="2">
        <v>4</v>
      </c>
      <c r="H396" s="34" t="s">
        <v>160</v>
      </c>
      <c r="I396" s="34" t="s">
        <v>892</v>
      </c>
      <c r="J396" s="39">
        <f t="shared" si="116"/>
        <v>-30.015999999999998</v>
      </c>
      <c r="K396" s="185">
        <f t="shared" si="112"/>
        <v>2.2370000000000019</v>
      </c>
      <c r="L396" s="157"/>
      <c r="M396" s="12"/>
      <c r="N396" s="12"/>
      <c r="O396" s="38">
        <v>-28.972999999999999</v>
      </c>
      <c r="P396" s="59">
        <f t="shared" si="117"/>
        <v>2.2370000000000019</v>
      </c>
      <c r="Q396" s="2"/>
      <c r="R396" s="1">
        <v>2656.2</v>
      </c>
      <c r="S396" s="1">
        <v>88</v>
      </c>
      <c r="T396" s="4">
        <f t="shared" si="113"/>
        <v>658</v>
      </c>
      <c r="U396" s="35">
        <f t="shared" si="111"/>
        <v>4.0121580547112456</v>
      </c>
      <c r="V396" s="36">
        <f t="shared" si="118"/>
        <v>0.31192794327793277</v>
      </c>
      <c r="W396" s="12" t="s">
        <v>692</v>
      </c>
      <c r="X396" s="1">
        <v>58</v>
      </c>
      <c r="Y396" s="1">
        <v>10</v>
      </c>
      <c r="Z396" s="1">
        <v>2645.5</v>
      </c>
      <c r="AA396" s="1">
        <v>2665.4</v>
      </c>
      <c r="AB396" s="1">
        <v>19.899999999999999</v>
      </c>
      <c r="AC396" s="1">
        <v>0.93700000000000006</v>
      </c>
      <c r="AD396" s="1" t="s">
        <v>693</v>
      </c>
      <c r="AE396" s="1">
        <v>-12.541</v>
      </c>
      <c r="AF396" s="2" t="s">
        <v>694</v>
      </c>
      <c r="AG396" s="1"/>
      <c r="AH396" s="1"/>
      <c r="AI396" s="1">
        <v>1.0856299999999999E-2</v>
      </c>
      <c r="AJ396" t="s">
        <v>592</v>
      </c>
      <c r="AK396" s="2" t="s">
        <v>695</v>
      </c>
    </row>
    <row r="397" spans="1:46" hidden="1" x14ac:dyDescent="0.2">
      <c r="A397" s="71" t="s">
        <v>861</v>
      </c>
      <c r="B397" s="31">
        <v>7</v>
      </c>
      <c r="C397" s="1" t="s">
        <v>864</v>
      </c>
      <c r="D397" s="33" t="s">
        <v>40</v>
      </c>
      <c r="E397" s="34" t="s">
        <v>657</v>
      </c>
      <c r="F397" s="47" t="s">
        <v>657</v>
      </c>
      <c r="G397" s="2">
        <v>5</v>
      </c>
      <c r="H397" s="34" t="s">
        <v>160</v>
      </c>
      <c r="I397" s="34" t="s">
        <v>893</v>
      </c>
      <c r="J397" s="39">
        <f t="shared" si="116"/>
        <v>-30.878</v>
      </c>
      <c r="K397" s="185">
        <f t="shared" si="112"/>
        <v>1.375</v>
      </c>
      <c r="L397" s="157"/>
      <c r="M397" s="12"/>
      <c r="N397" s="12"/>
      <c r="O397" s="38">
        <v>-29.835000000000001</v>
      </c>
      <c r="P397" s="59">
        <f t="shared" si="117"/>
        <v>1.375</v>
      </c>
      <c r="Q397" s="2"/>
      <c r="R397" s="1">
        <v>2217.3000000000002</v>
      </c>
      <c r="S397" s="1">
        <v>51</v>
      </c>
      <c r="T397" s="4">
        <f t="shared" si="113"/>
        <v>445</v>
      </c>
      <c r="U397" s="35">
        <f t="shared" si="111"/>
        <v>3.4382022471910112</v>
      </c>
      <c r="V397" s="36">
        <f t="shared" si="118"/>
        <v>0.26730536058531335</v>
      </c>
      <c r="W397" s="12" t="s">
        <v>862</v>
      </c>
      <c r="X397" s="1">
        <v>114</v>
      </c>
      <c r="Y397" s="1">
        <v>5</v>
      </c>
      <c r="Z397" s="1">
        <v>2207</v>
      </c>
      <c r="AA397" s="1">
        <v>2222.6999999999998</v>
      </c>
      <c r="AB397" s="1">
        <v>15.7</v>
      </c>
      <c r="AC397" s="1">
        <v>0.372</v>
      </c>
      <c r="AD397" s="1" t="s">
        <v>863</v>
      </c>
      <c r="AE397" s="1">
        <v>-8.5370000000000008</v>
      </c>
      <c r="AF397" s="2" t="s">
        <v>864</v>
      </c>
      <c r="AG397" s="1"/>
      <c r="AH397" s="1"/>
      <c r="AI397" s="1">
        <v>1.08466E-2</v>
      </c>
      <c r="AJ397" s="1" t="s">
        <v>592</v>
      </c>
      <c r="AK397" s="2" t="s">
        <v>865</v>
      </c>
    </row>
    <row r="398" spans="1:46" hidden="1" x14ac:dyDescent="0.2">
      <c r="A398" s="71" t="s">
        <v>861</v>
      </c>
      <c r="B398" s="31">
        <v>7</v>
      </c>
      <c r="C398" s="1" t="s">
        <v>868</v>
      </c>
      <c r="D398" s="33" t="s">
        <v>40</v>
      </c>
      <c r="E398" s="34" t="s">
        <v>657</v>
      </c>
      <c r="F398" s="47" t="s">
        <v>657</v>
      </c>
      <c r="G398" s="2">
        <v>5</v>
      </c>
      <c r="H398" s="34" t="s">
        <v>160</v>
      </c>
      <c r="I398" s="34" t="s">
        <v>894</v>
      </c>
      <c r="J398" s="39">
        <f t="shared" si="116"/>
        <v>-27.105999999999998</v>
      </c>
      <c r="K398" s="185">
        <f t="shared" si="112"/>
        <v>5.147000000000002</v>
      </c>
      <c r="L398" s="157"/>
      <c r="M398" s="12"/>
      <c r="N398" s="12"/>
      <c r="O398" s="38">
        <v>-26.062999999999999</v>
      </c>
      <c r="P398" s="59">
        <f t="shared" si="117"/>
        <v>5.147000000000002</v>
      </c>
      <c r="Q398" s="2"/>
      <c r="R398" s="1">
        <v>2217.1</v>
      </c>
      <c r="S398" s="1">
        <v>54</v>
      </c>
      <c r="T398" s="4">
        <f t="shared" si="113"/>
        <v>445</v>
      </c>
      <c r="U398" s="35">
        <f t="shared" si="111"/>
        <v>3.6404494382022472</v>
      </c>
      <c r="V398" s="36">
        <f t="shared" si="118"/>
        <v>0.28302920532562587</v>
      </c>
      <c r="W398" s="12" t="s">
        <v>866</v>
      </c>
      <c r="X398" s="1">
        <v>115</v>
      </c>
      <c r="Y398" s="1">
        <v>5</v>
      </c>
      <c r="Z398" s="1">
        <v>2208.1</v>
      </c>
      <c r="AA398" s="1">
        <v>2222.5</v>
      </c>
      <c r="AB398" s="1">
        <v>14.4</v>
      </c>
      <c r="AC398" s="1">
        <v>0.32300000000000001</v>
      </c>
      <c r="AD398" s="1" t="s">
        <v>867</v>
      </c>
      <c r="AE398" s="1">
        <v>-15.695</v>
      </c>
      <c r="AF398" s="2" t="s">
        <v>868</v>
      </c>
      <c r="AG398" s="1"/>
      <c r="AH398" s="1"/>
      <c r="AI398" s="1">
        <v>1.0888800000000001E-2</v>
      </c>
      <c r="AJ398" s="1" t="s">
        <v>592</v>
      </c>
      <c r="AK398" s="2" t="s">
        <v>869</v>
      </c>
    </row>
    <row r="399" spans="1:46" hidden="1" x14ac:dyDescent="0.2">
      <c r="A399" s="71" t="s">
        <v>1091</v>
      </c>
      <c r="B399" s="31">
        <v>7</v>
      </c>
      <c r="C399" s="1" t="s">
        <v>1139</v>
      </c>
      <c r="D399" s="33" t="s">
        <v>40</v>
      </c>
      <c r="E399" s="33" t="s">
        <v>657</v>
      </c>
      <c r="F399" s="33" t="s">
        <v>657</v>
      </c>
      <c r="G399" s="2">
        <v>5</v>
      </c>
      <c r="H399" s="33" t="s">
        <v>160</v>
      </c>
      <c r="I399" s="2">
        <v>1</v>
      </c>
      <c r="J399" s="39">
        <f t="shared" si="116"/>
        <v>-28.927</v>
      </c>
      <c r="K399" s="185">
        <f t="shared" si="112"/>
        <v>3.3260000000000005</v>
      </c>
      <c r="L399" s="157"/>
      <c r="M399" s="12"/>
      <c r="N399" s="12"/>
      <c r="O399" s="38">
        <v>-27.884</v>
      </c>
      <c r="P399" s="59">
        <f t="shared" si="117"/>
        <v>3.3260000000000005</v>
      </c>
      <c r="Q399" s="1"/>
      <c r="R399" s="1">
        <v>2217.6999999999998</v>
      </c>
      <c r="S399" s="1">
        <v>60</v>
      </c>
      <c r="T399" s="4">
        <f t="shared" si="113"/>
        <v>445</v>
      </c>
      <c r="U399" s="35">
        <f t="shared" si="111"/>
        <v>4.0449438202247192</v>
      </c>
      <c r="V399" s="36">
        <f t="shared" si="118"/>
        <v>0.31447689480625096</v>
      </c>
      <c r="W399" s="1" t="s">
        <v>1137</v>
      </c>
      <c r="X399" s="1">
        <v>51</v>
      </c>
      <c r="Y399" s="1">
        <v>5</v>
      </c>
      <c r="Z399" s="1">
        <v>2207</v>
      </c>
      <c r="AA399" s="1">
        <v>2223.1</v>
      </c>
      <c r="AB399" s="1">
        <v>16.100000000000001</v>
      </c>
      <c r="AC399" s="1">
        <v>0.41199999999999998</v>
      </c>
      <c r="AD399" s="1" t="s">
        <v>1140</v>
      </c>
      <c r="AE399" s="1">
        <v>-18.201000000000001</v>
      </c>
      <c r="AF399" s="2" t="s">
        <v>1138</v>
      </c>
      <c r="AI399" s="1">
        <v>1.08684E-2</v>
      </c>
      <c r="AJ399" t="s">
        <v>592</v>
      </c>
      <c r="AK399" s="1" t="s">
        <v>1136</v>
      </c>
    </row>
    <row r="400" spans="1:46" hidden="1" x14ac:dyDescent="0.2">
      <c r="A400" s="71" t="s">
        <v>1091</v>
      </c>
      <c r="B400" s="31">
        <v>7</v>
      </c>
      <c r="C400" s="1" t="s">
        <v>1144</v>
      </c>
      <c r="D400" s="33" t="s">
        <v>40</v>
      </c>
      <c r="E400" s="33" t="s">
        <v>657</v>
      </c>
      <c r="F400" s="33" t="s">
        <v>657</v>
      </c>
      <c r="G400" s="2">
        <v>5</v>
      </c>
      <c r="H400" s="33" t="s">
        <v>160</v>
      </c>
      <c r="I400" s="2">
        <v>2</v>
      </c>
      <c r="J400" s="39">
        <f t="shared" si="116"/>
        <v>-26.922000000000001</v>
      </c>
      <c r="K400" s="185">
        <f t="shared" si="112"/>
        <v>5.3309999999999995</v>
      </c>
      <c r="L400" s="157"/>
      <c r="M400" s="12"/>
      <c r="N400" s="12"/>
      <c r="O400" s="38">
        <v>-25.879000000000001</v>
      </c>
      <c r="P400" s="59">
        <f t="shared" si="117"/>
        <v>5.3309999999999995</v>
      </c>
      <c r="Q400" s="1"/>
      <c r="R400" s="1">
        <v>2217.5</v>
      </c>
      <c r="S400" s="1">
        <v>64</v>
      </c>
      <c r="T400" s="4">
        <f t="shared" si="113"/>
        <v>445</v>
      </c>
      <c r="U400" s="35">
        <f t="shared" si="111"/>
        <v>4.3146067415730345</v>
      </c>
      <c r="V400" s="36">
        <f t="shared" si="118"/>
        <v>0.33544202112666771</v>
      </c>
      <c r="W400" s="1" t="s">
        <v>1142</v>
      </c>
      <c r="X400" s="1">
        <v>54</v>
      </c>
      <c r="Y400" s="1">
        <v>5</v>
      </c>
      <c r="Z400" s="1">
        <v>2207.9</v>
      </c>
      <c r="AA400" s="1">
        <v>2223.1</v>
      </c>
      <c r="AB400" s="1">
        <v>15.3</v>
      </c>
      <c r="AC400" s="1">
        <v>0.40799999999999997</v>
      </c>
      <c r="AD400" s="1" t="s">
        <v>1145</v>
      </c>
      <c r="AE400" s="1">
        <v>-13.359</v>
      </c>
      <c r="AF400" s="2" t="s">
        <v>1143</v>
      </c>
      <c r="AI400" s="1">
        <v>1.08909E-2</v>
      </c>
      <c r="AJ400" t="s">
        <v>592</v>
      </c>
      <c r="AK400" s="1" t="s">
        <v>1141</v>
      </c>
    </row>
    <row r="401" spans="1:37" hidden="1" x14ac:dyDescent="0.2">
      <c r="A401" s="71" t="s">
        <v>1091</v>
      </c>
      <c r="B401" s="31">
        <v>7</v>
      </c>
      <c r="C401" s="1" t="s">
        <v>1149</v>
      </c>
      <c r="D401" s="33" t="s">
        <v>40</v>
      </c>
      <c r="E401" s="33" t="s">
        <v>657</v>
      </c>
      <c r="F401" s="33" t="s">
        <v>657</v>
      </c>
      <c r="G401" s="2">
        <v>5</v>
      </c>
      <c r="H401" s="33" t="s">
        <v>160</v>
      </c>
      <c r="I401" s="2">
        <v>3</v>
      </c>
      <c r="J401" s="39">
        <f t="shared" si="116"/>
        <v>-26.875</v>
      </c>
      <c r="K401" s="185">
        <f t="shared" si="112"/>
        <v>5.3780000000000001</v>
      </c>
      <c r="L401" s="157"/>
      <c r="M401" s="12"/>
      <c r="N401" s="12"/>
      <c r="O401" s="38">
        <v>-25.832000000000001</v>
      </c>
      <c r="P401" s="59">
        <f t="shared" si="117"/>
        <v>5.3780000000000001</v>
      </c>
      <c r="Q401" s="1"/>
      <c r="R401" s="1">
        <v>2217.6999999999998</v>
      </c>
      <c r="S401" s="1">
        <v>63</v>
      </c>
      <c r="T401" s="4">
        <f t="shared" si="113"/>
        <v>445</v>
      </c>
      <c r="U401" s="35">
        <f t="shared" si="111"/>
        <v>4.2471910112359552</v>
      </c>
      <c r="V401" s="36">
        <f t="shared" si="118"/>
        <v>0.33020073954656354</v>
      </c>
      <c r="W401" s="1" t="s">
        <v>1147</v>
      </c>
      <c r="X401" s="1">
        <v>55</v>
      </c>
      <c r="Y401" s="1">
        <v>5</v>
      </c>
      <c r="Z401" s="1">
        <v>2208.5</v>
      </c>
      <c r="AA401" s="1">
        <v>2223.1</v>
      </c>
      <c r="AB401" s="1">
        <v>14.6</v>
      </c>
      <c r="AC401" s="1">
        <v>0.36499999999999999</v>
      </c>
      <c r="AD401" s="1" t="s">
        <v>1150</v>
      </c>
      <c r="AE401" s="1">
        <v>-11.246</v>
      </c>
      <c r="AF401" s="2" t="s">
        <v>1148</v>
      </c>
      <c r="AI401" s="1">
        <v>1.0891400000000001E-2</v>
      </c>
      <c r="AJ401" t="s">
        <v>592</v>
      </c>
      <c r="AK401" s="1" t="s">
        <v>1146</v>
      </c>
    </row>
    <row r="402" spans="1:37" hidden="1" x14ac:dyDescent="0.2">
      <c r="A402" s="71" t="s">
        <v>669</v>
      </c>
      <c r="B402" s="31">
        <v>5</v>
      </c>
      <c r="C402" s="1" t="s">
        <v>676</v>
      </c>
      <c r="D402" s="33" t="s">
        <v>40</v>
      </c>
      <c r="E402" s="34" t="s">
        <v>657</v>
      </c>
      <c r="F402" s="47" t="s">
        <v>657</v>
      </c>
      <c r="G402" s="2">
        <v>7</v>
      </c>
      <c r="H402" s="34" t="s">
        <v>160</v>
      </c>
      <c r="I402" s="34" t="s">
        <v>893</v>
      </c>
      <c r="J402" s="39">
        <f t="shared" si="116"/>
        <v>-27.712</v>
      </c>
      <c r="K402" s="185">
        <f t="shared" si="112"/>
        <v>4.5410000000000004</v>
      </c>
      <c r="L402" s="157"/>
      <c r="M402" s="12"/>
      <c r="N402" s="12"/>
      <c r="O402" s="38">
        <v>-26.669</v>
      </c>
      <c r="P402" s="59">
        <f t="shared" ref="P402:P428" si="119">O402-(-31.21)</f>
        <v>4.5410000000000004</v>
      </c>
      <c r="Q402" s="2"/>
      <c r="R402" s="1">
        <v>2656.8</v>
      </c>
      <c r="S402" s="1">
        <v>169</v>
      </c>
      <c r="T402" s="4">
        <f t="shared" si="113"/>
        <v>658</v>
      </c>
      <c r="U402" s="35">
        <f t="shared" si="111"/>
        <v>7.7051671732522804</v>
      </c>
      <c r="V402" s="36">
        <f t="shared" si="118"/>
        <v>0.59904343652239367</v>
      </c>
      <c r="W402" s="12" t="s">
        <v>674</v>
      </c>
      <c r="X402" s="1">
        <v>53</v>
      </c>
      <c r="Y402" s="1">
        <v>9</v>
      </c>
      <c r="Z402" s="1">
        <v>2599.5</v>
      </c>
      <c r="AA402" s="1">
        <v>2676.5</v>
      </c>
      <c r="AB402" s="1">
        <v>76.900000000000006</v>
      </c>
      <c r="AC402" s="1">
        <v>6.8129999999999997</v>
      </c>
      <c r="AD402" s="1" t="s">
        <v>675</v>
      </c>
      <c r="AE402" s="1">
        <v>0.58799999999999997</v>
      </c>
      <c r="AF402" s="2" t="s">
        <v>676</v>
      </c>
      <c r="AG402" s="1"/>
      <c r="AH402" s="1"/>
      <c r="AI402" s="1">
        <v>1.0881999999999999E-2</v>
      </c>
      <c r="AJ402" t="s">
        <v>592</v>
      </c>
      <c r="AK402" s="2" t="s">
        <v>677</v>
      </c>
    </row>
    <row r="403" spans="1:37" hidden="1" x14ac:dyDescent="0.2">
      <c r="A403" s="71" t="s">
        <v>669</v>
      </c>
      <c r="B403" s="31">
        <v>5</v>
      </c>
      <c r="C403" s="1" t="s">
        <v>680</v>
      </c>
      <c r="D403" s="33" t="s">
        <v>40</v>
      </c>
      <c r="E403" s="34" t="s">
        <v>657</v>
      </c>
      <c r="F403" s="47" t="s">
        <v>657</v>
      </c>
      <c r="G403" s="2">
        <v>7</v>
      </c>
      <c r="H403" s="34" t="s">
        <v>160</v>
      </c>
      <c r="I403" s="34" t="s">
        <v>894</v>
      </c>
      <c r="J403" s="39">
        <f t="shared" si="116"/>
        <v>-28.567999999999998</v>
      </c>
      <c r="K403" s="185">
        <f t="shared" si="112"/>
        <v>3.6850000000000023</v>
      </c>
      <c r="L403" s="157"/>
      <c r="M403" s="12"/>
      <c r="N403" s="12"/>
      <c r="O403" s="38">
        <v>-27.524999999999999</v>
      </c>
      <c r="P403" s="59">
        <f t="shared" si="119"/>
        <v>3.6850000000000023</v>
      </c>
      <c r="Q403" s="2"/>
      <c r="R403" s="1">
        <v>2656.2</v>
      </c>
      <c r="S403" s="1">
        <v>180</v>
      </c>
      <c r="T403" s="4">
        <f t="shared" si="113"/>
        <v>658</v>
      </c>
      <c r="U403" s="35">
        <f t="shared" si="111"/>
        <v>8.206686930091184</v>
      </c>
      <c r="V403" s="36">
        <f t="shared" si="118"/>
        <v>0.63803442943213518</v>
      </c>
      <c r="W403" s="12" t="s">
        <v>678</v>
      </c>
      <c r="X403" s="1">
        <v>54</v>
      </c>
      <c r="Y403" s="1">
        <v>9</v>
      </c>
      <c r="Z403" s="1">
        <v>2599.5</v>
      </c>
      <c r="AA403" s="1">
        <v>2665.8</v>
      </c>
      <c r="AB403" s="1">
        <v>66.3</v>
      </c>
      <c r="AC403" s="1">
        <v>5.8380000000000001</v>
      </c>
      <c r="AD403" s="1" t="s">
        <v>679</v>
      </c>
      <c r="AE403" s="1">
        <v>-2.165</v>
      </c>
      <c r="AF403" s="2" t="s">
        <v>680</v>
      </c>
      <c r="AG403" s="1"/>
      <c r="AH403" s="1"/>
      <c r="AI403" s="1">
        <v>1.08725E-2</v>
      </c>
      <c r="AJ403" t="s">
        <v>592</v>
      </c>
      <c r="AK403" s="2" t="s">
        <v>681</v>
      </c>
    </row>
    <row r="404" spans="1:37" hidden="1" x14ac:dyDescent="0.2">
      <c r="A404" s="71" t="s">
        <v>669</v>
      </c>
      <c r="B404" s="31">
        <v>5</v>
      </c>
      <c r="C404" s="1" t="s">
        <v>683</v>
      </c>
      <c r="D404" s="33" t="s">
        <v>40</v>
      </c>
      <c r="E404" s="34" t="s">
        <v>657</v>
      </c>
      <c r="F404" s="47" t="s">
        <v>657</v>
      </c>
      <c r="G404" s="2">
        <v>7</v>
      </c>
      <c r="H404" s="34" t="s">
        <v>160</v>
      </c>
      <c r="I404" s="34" t="s">
        <v>892</v>
      </c>
      <c r="J404" s="39">
        <f t="shared" si="116"/>
        <v>-28.378999999999998</v>
      </c>
      <c r="K404" s="185">
        <f t="shared" si="112"/>
        <v>3.8740000000000023</v>
      </c>
      <c r="L404" s="157"/>
      <c r="M404" s="12"/>
      <c r="N404" s="12"/>
      <c r="O404" s="38">
        <v>-27.335999999999999</v>
      </c>
      <c r="P404" s="59">
        <f t="shared" si="119"/>
        <v>3.8740000000000023</v>
      </c>
      <c r="Q404" s="2"/>
      <c r="R404" s="1">
        <v>2656.2</v>
      </c>
      <c r="S404" s="1">
        <v>224</v>
      </c>
      <c r="T404" s="4">
        <f t="shared" si="113"/>
        <v>658</v>
      </c>
      <c r="U404" s="35">
        <f t="shared" si="111"/>
        <v>10.212765957446809</v>
      </c>
      <c r="V404" s="36">
        <f t="shared" si="118"/>
        <v>0.79399840107110176</v>
      </c>
      <c r="W404" s="12" t="s">
        <v>682</v>
      </c>
      <c r="X404" s="1">
        <v>55</v>
      </c>
      <c r="Y404" s="1">
        <v>9</v>
      </c>
      <c r="Z404" s="1">
        <v>2599.5</v>
      </c>
      <c r="AA404" s="1">
        <v>2666</v>
      </c>
      <c r="AB404" s="1">
        <v>66.5</v>
      </c>
      <c r="AC404" s="1">
        <v>6.5279999999999996</v>
      </c>
      <c r="AD404" s="1" t="s">
        <v>52</v>
      </c>
      <c r="AE404" s="1">
        <v>-1.857</v>
      </c>
      <c r="AF404" s="2" t="s">
        <v>683</v>
      </c>
      <c r="AG404" s="1"/>
      <c r="AH404" s="1"/>
      <c r="AI404" s="1">
        <v>1.08746E-2</v>
      </c>
      <c r="AJ404" t="s">
        <v>592</v>
      </c>
      <c r="AK404" s="2" t="s">
        <v>684</v>
      </c>
    </row>
    <row r="405" spans="1:37" hidden="1" x14ac:dyDescent="0.2">
      <c r="A405" s="71" t="s">
        <v>861</v>
      </c>
      <c r="B405" s="31">
        <v>7</v>
      </c>
      <c r="C405" s="1" t="s">
        <v>871</v>
      </c>
      <c r="D405" s="33" t="s">
        <v>40</v>
      </c>
      <c r="E405" s="34" t="s">
        <v>657</v>
      </c>
      <c r="F405" s="47" t="s">
        <v>657</v>
      </c>
      <c r="G405" s="2">
        <v>8</v>
      </c>
      <c r="H405" s="34" t="s">
        <v>886</v>
      </c>
      <c r="I405" s="34" t="s">
        <v>893</v>
      </c>
      <c r="J405" s="39">
        <f t="shared" si="116"/>
        <v>-30.195999999999998</v>
      </c>
      <c r="K405" s="185">
        <f t="shared" si="112"/>
        <v>2.0570000000000022</v>
      </c>
      <c r="L405" s="157"/>
      <c r="M405" s="12"/>
      <c r="N405" s="12"/>
      <c r="O405" s="38">
        <v>-29.152999999999999</v>
      </c>
      <c r="P405" s="59">
        <f t="shared" si="119"/>
        <v>2.0570000000000022</v>
      </c>
      <c r="Q405" s="2"/>
      <c r="R405" s="1">
        <v>2217.3000000000002</v>
      </c>
      <c r="S405" s="1">
        <v>62</v>
      </c>
      <c r="T405" s="4">
        <f t="shared" si="113"/>
        <v>445</v>
      </c>
      <c r="U405" s="35">
        <f t="shared" si="111"/>
        <v>4.179775280898876</v>
      </c>
      <c r="V405" s="36">
        <f t="shared" si="118"/>
        <v>0.32495945796645925</v>
      </c>
      <c r="W405" s="12" t="s">
        <v>870</v>
      </c>
      <c r="X405" s="1">
        <v>117</v>
      </c>
      <c r="Y405" s="1">
        <v>5</v>
      </c>
      <c r="Z405" s="1">
        <v>2207.6999999999998</v>
      </c>
      <c r="AA405" s="1">
        <v>2223.1</v>
      </c>
      <c r="AB405" s="1">
        <v>15.5</v>
      </c>
      <c r="AC405" s="1">
        <v>0.40200000000000002</v>
      </c>
      <c r="AD405" s="1" t="s">
        <v>855</v>
      </c>
      <c r="AE405" s="1">
        <v>-8.8770000000000007</v>
      </c>
      <c r="AF405" s="2" t="s">
        <v>871</v>
      </c>
      <c r="AG405" s="1"/>
      <c r="AH405" s="1"/>
      <c r="AI405" s="1">
        <v>1.0854300000000001E-2</v>
      </c>
      <c r="AJ405" s="1" t="s">
        <v>592</v>
      </c>
      <c r="AK405" s="2" t="s">
        <v>872</v>
      </c>
    </row>
    <row r="406" spans="1:37" hidden="1" x14ac:dyDescent="0.2">
      <c r="A406" s="71" t="s">
        <v>861</v>
      </c>
      <c r="B406" s="31">
        <v>7</v>
      </c>
      <c r="C406" s="1" t="s">
        <v>875</v>
      </c>
      <c r="D406" s="33" t="s">
        <v>40</v>
      </c>
      <c r="E406" s="34" t="s">
        <v>657</v>
      </c>
      <c r="F406" s="47" t="s">
        <v>657</v>
      </c>
      <c r="G406" s="2">
        <v>8</v>
      </c>
      <c r="H406" s="34" t="s">
        <v>886</v>
      </c>
      <c r="I406" s="34" t="s">
        <v>891</v>
      </c>
      <c r="J406" s="39">
        <f t="shared" si="116"/>
        <v>-27.355999999999998</v>
      </c>
      <c r="K406" s="185">
        <f t="shared" si="112"/>
        <v>4.897000000000002</v>
      </c>
      <c r="L406" s="157"/>
      <c r="M406" s="12"/>
      <c r="N406" s="12"/>
      <c r="O406" s="38">
        <v>-26.312999999999999</v>
      </c>
      <c r="P406" s="59">
        <f t="shared" si="119"/>
        <v>4.897000000000002</v>
      </c>
      <c r="Q406" s="2"/>
      <c r="R406" s="1">
        <v>2217.3000000000002</v>
      </c>
      <c r="S406" s="1">
        <v>67</v>
      </c>
      <c r="T406" s="4">
        <f t="shared" ref="T406:T424" si="120">IF(B406=1,$AQ$2,IF(B406=2,$AQ$3,IF(B406=3,$AQ$4,IF(B406=4,$AQ$5,IF(B406=5,$AQ$6,IF(B406=6,$AQ$7,IF(B406=7,$AQ$8)))))))</f>
        <v>445</v>
      </c>
      <c r="U406" s="35">
        <f t="shared" si="111"/>
        <v>4.5168539325842696</v>
      </c>
      <c r="V406" s="36">
        <f t="shared" si="118"/>
        <v>0.35116586586698023</v>
      </c>
      <c r="W406" s="12" t="s">
        <v>873</v>
      </c>
      <c r="X406" s="1">
        <v>120</v>
      </c>
      <c r="Y406" s="1">
        <v>6</v>
      </c>
      <c r="Z406" s="1">
        <v>2206.6</v>
      </c>
      <c r="AA406" s="1">
        <v>2223.1</v>
      </c>
      <c r="AB406" s="1">
        <v>16.5</v>
      </c>
      <c r="AC406" s="1">
        <v>0.47899999999999998</v>
      </c>
      <c r="AD406" s="1" t="s">
        <v>874</v>
      </c>
      <c r="AE406" s="1">
        <v>-7.9509999999999996</v>
      </c>
      <c r="AF406" s="2" t="s">
        <v>875</v>
      </c>
      <c r="AG406" s="1"/>
      <c r="AH406" s="1"/>
      <c r="AI406" s="1">
        <v>1.0886E-2</v>
      </c>
      <c r="AJ406" s="1" t="s">
        <v>592</v>
      </c>
      <c r="AK406" s="2" t="s">
        <v>876</v>
      </c>
    </row>
    <row r="407" spans="1:37" hidden="1" x14ac:dyDescent="0.2">
      <c r="A407" s="71" t="s">
        <v>861</v>
      </c>
      <c r="B407" s="31">
        <v>7</v>
      </c>
      <c r="C407" s="1" t="s">
        <v>879</v>
      </c>
      <c r="D407" s="33" t="s">
        <v>40</v>
      </c>
      <c r="E407" s="34" t="s">
        <v>657</v>
      </c>
      <c r="F407" s="47" t="s">
        <v>657</v>
      </c>
      <c r="G407" s="2">
        <v>8</v>
      </c>
      <c r="H407" s="34" t="s">
        <v>886</v>
      </c>
      <c r="I407" s="34" t="s">
        <v>894</v>
      </c>
      <c r="J407" s="39">
        <f t="shared" si="116"/>
        <v>-27.581</v>
      </c>
      <c r="K407" s="185">
        <f t="shared" si="112"/>
        <v>4.6720000000000006</v>
      </c>
      <c r="L407" s="157"/>
      <c r="M407" s="12"/>
      <c r="N407" s="12"/>
      <c r="O407" s="38">
        <v>-26.538</v>
      </c>
      <c r="P407" s="59">
        <f t="shared" si="119"/>
        <v>4.6720000000000006</v>
      </c>
      <c r="Q407" s="2"/>
      <c r="R407" s="1">
        <v>2216.9</v>
      </c>
      <c r="S407" s="1">
        <v>66</v>
      </c>
      <c r="T407" s="4">
        <f t="shared" si="120"/>
        <v>445</v>
      </c>
      <c r="U407" s="35">
        <f t="shared" si="111"/>
        <v>4.4494382022471912</v>
      </c>
      <c r="V407" s="36">
        <f t="shared" si="118"/>
        <v>0.34592458428687606</v>
      </c>
      <c r="W407" s="12" t="s">
        <v>877</v>
      </c>
      <c r="X407" s="1">
        <v>120</v>
      </c>
      <c r="Y407" s="1">
        <v>6</v>
      </c>
      <c r="Z407" s="1">
        <v>2205.8000000000002</v>
      </c>
      <c r="AA407" s="1">
        <v>2222.6999999999998</v>
      </c>
      <c r="AB407" s="1">
        <v>16.899999999999999</v>
      </c>
      <c r="AC407" s="1">
        <v>0.55800000000000005</v>
      </c>
      <c r="AD407" s="1" t="s">
        <v>878</v>
      </c>
      <c r="AE407" s="1">
        <v>-7.2569999999999997</v>
      </c>
      <c r="AF407" s="2" t="s">
        <v>879</v>
      </c>
      <c r="AG407" s="1"/>
      <c r="AH407" s="1"/>
      <c r="AI407" s="1">
        <v>1.0883500000000001E-2</v>
      </c>
      <c r="AJ407" s="1" t="s">
        <v>592</v>
      </c>
      <c r="AK407" s="2" t="s">
        <v>880</v>
      </c>
    </row>
    <row r="408" spans="1:37" hidden="1" x14ac:dyDescent="0.2">
      <c r="A408" s="71" t="s">
        <v>861</v>
      </c>
      <c r="B408" s="31">
        <v>7</v>
      </c>
      <c r="C408" s="1" t="s">
        <v>883</v>
      </c>
      <c r="D408" s="33" t="s">
        <v>40</v>
      </c>
      <c r="E408" s="34" t="s">
        <v>657</v>
      </c>
      <c r="F408" s="47" t="s">
        <v>657</v>
      </c>
      <c r="G408" s="2">
        <v>8</v>
      </c>
      <c r="H408" s="34" t="s">
        <v>886</v>
      </c>
      <c r="I408" s="34" t="s">
        <v>892</v>
      </c>
      <c r="J408" s="39">
        <f t="shared" si="116"/>
        <v>-29.937999999999999</v>
      </c>
      <c r="K408" s="185">
        <f t="shared" si="112"/>
        <v>2.3150000000000013</v>
      </c>
      <c r="L408" s="157"/>
      <c r="M408" s="12"/>
      <c r="N408" s="12"/>
      <c r="O408" s="38">
        <v>-28.895</v>
      </c>
      <c r="P408" s="59">
        <f t="shared" si="119"/>
        <v>2.3150000000000013</v>
      </c>
      <c r="Q408" s="2"/>
      <c r="R408" s="1">
        <v>2216.9</v>
      </c>
      <c r="S408" s="1">
        <v>72</v>
      </c>
      <c r="T408" s="4">
        <f t="shared" si="120"/>
        <v>445</v>
      </c>
      <c r="U408" s="35">
        <f t="shared" si="111"/>
        <v>4.8539325842696623</v>
      </c>
      <c r="V408" s="36">
        <f t="shared" si="118"/>
        <v>0.37737227376750115</v>
      </c>
      <c r="W408" s="12" t="s">
        <v>881</v>
      </c>
      <c r="X408" s="1">
        <v>121</v>
      </c>
      <c r="Y408" s="1">
        <v>6</v>
      </c>
      <c r="Z408" s="1">
        <v>2200.8000000000002</v>
      </c>
      <c r="AA408" s="1">
        <v>2222.9</v>
      </c>
      <c r="AB408" s="1">
        <v>22.2</v>
      </c>
      <c r="AC408" s="1">
        <v>0.61</v>
      </c>
      <c r="AD408" s="1" t="s">
        <v>882</v>
      </c>
      <c r="AE408" s="1">
        <v>-4.5259999999999998</v>
      </c>
      <c r="AF408" s="2" t="s">
        <v>883</v>
      </c>
      <c r="AG408" s="1"/>
      <c r="AH408" s="1"/>
      <c r="AI408" s="1">
        <v>1.0857199999999999E-2</v>
      </c>
      <c r="AJ408" s="1" t="s">
        <v>592</v>
      </c>
      <c r="AK408" s="2" t="s">
        <v>884</v>
      </c>
    </row>
    <row r="409" spans="1:37" hidden="1" x14ac:dyDescent="0.2">
      <c r="A409" s="71" t="s">
        <v>669</v>
      </c>
      <c r="B409" s="31">
        <v>5</v>
      </c>
      <c r="C409" s="1" t="s">
        <v>698</v>
      </c>
      <c r="D409" s="33" t="s">
        <v>40</v>
      </c>
      <c r="E409" s="34" t="s">
        <v>657</v>
      </c>
      <c r="F409" s="47" t="s">
        <v>657</v>
      </c>
      <c r="G409" s="2">
        <v>9</v>
      </c>
      <c r="H409" s="34" t="s">
        <v>160</v>
      </c>
      <c r="I409" s="34" t="s">
        <v>893</v>
      </c>
      <c r="J409" s="39">
        <f t="shared" si="116"/>
        <v>-29.161999999999999</v>
      </c>
      <c r="K409" s="185">
        <f t="shared" si="112"/>
        <v>3.0910000000000011</v>
      </c>
      <c r="L409" s="157"/>
      <c r="M409" s="12"/>
      <c r="N409" s="12"/>
      <c r="O409" s="38">
        <v>-28.119</v>
      </c>
      <c r="P409" s="59">
        <f t="shared" si="119"/>
        <v>3.0910000000000011</v>
      </c>
      <c r="Q409" s="2"/>
      <c r="R409" s="1">
        <v>2656.2</v>
      </c>
      <c r="S409" s="1">
        <v>153</v>
      </c>
      <c r="T409" s="4">
        <f t="shared" si="120"/>
        <v>658</v>
      </c>
      <c r="U409" s="35">
        <f t="shared" si="111"/>
        <v>6.9756838905775069</v>
      </c>
      <c r="V409" s="36">
        <f t="shared" si="118"/>
        <v>0.54232926501731493</v>
      </c>
      <c r="W409" s="12" t="s">
        <v>696</v>
      </c>
      <c r="X409" s="1">
        <v>59</v>
      </c>
      <c r="Y409" s="1">
        <v>11</v>
      </c>
      <c r="Z409" s="1">
        <v>2645.5</v>
      </c>
      <c r="AA409" s="1">
        <v>2666</v>
      </c>
      <c r="AB409" s="1">
        <v>20.5</v>
      </c>
      <c r="AC409" s="1">
        <v>1.538</v>
      </c>
      <c r="AD409" s="1" t="s">
        <v>697</v>
      </c>
      <c r="AE409" s="1">
        <v>-11.109</v>
      </c>
      <c r="AF409" s="2" t="s">
        <v>698</v>
      </c>
      <c r="AG409" s="1"/>
      <c r="AH409" s="1"/>
      <c r="AI409" s="1">
        <v>1.08658E-2</v>
      </c>
      <c r="AJ409" t="s">
        <v>592</v>
      </c>
      <c r="AK409" s="2" t="s">
        <v>699</v>
      </c>
    </row>
    <row r="410" spans="1:37" hidden="1" x14ac:dyDescent="0.2">
      <c r="A410" s="71" t="s">
        <v>669</v>
      </c>
      <c r="B410" s="31">
        <v>5</v>
      </c>
      <c r="C410" s="1" t="s">
        <v>702</v>
      </c>
      <c r="D410" s="33" t="s">
        <v>40</v>
      </c>
      <c r="E410" s="34" t="s">
        <v>657</v>
      </c>
      <c r="F410" s="47" t="s">
        <v>657</v>
      </c>
      <c r="G410" s="2">
        <v>9</v>
      </c>
      <c r="H410" s="34" t="s">
        <v>160</v>
      </c>
      <c r="I410" s="34" t="s">
        <v>894</v>
      </c>
      <c r="J410" s="39">
        <f t="shared" si="116"/>
        <v>-27.317999999999998</v>
      </c>
      <c r="K410" s="185">
        <f t="shared" si="112"/>
        <v>4.9350000000000023</v>
      </c>
      <c r="L410" s="157"/>
      <c r="M410" s="12"/>
      <c r="N410" s="12"/>
      <c r="O410" s="38">
        <v>-26.274999999999999</v>
      </c>
      <c r="P410" s="59">
        <f t="shared" si="119"/>
        <v>4.9350000000000023</v>
      </c>
      <c r="Q410" s="2"/>
      <c r="R410" s="1">
        <v>2656.8</v>
      </c>
      <c r="S410" s="1">
        <v>202</v>
      </c>
      <c r="T410" s="4">
        <f t="shared" si="120"/>
        <v>658</v>
      </c>
      <c r="U410" s="35">
        <f t="shared" si="111"/>
        <v>9.2097264437689965</v>
      </c>
      <c r="V410" s="36">
        <f t="shared" si="118"/>
        <v>0.71601641525161852</v>
      </c>
      <c r="W410" s="12" t="s">
        <v>700</v>
      </c>
      <c r="X410" s="1">
        <v>60</v>
      </c>
      <c r="Y410" s="1">
        <v>9</v>
      </c>
      <c r="Z410" s="1">
        <v>2599.5</v>
      </c>
      <c r="AA410" s="1">
        <v>2666.4</v>
      </c>
      <c r="AB410" s="1">
        <v>66.900000000000006</v>
      </c>
      <c r="AC410" s="1">
        <v>5.9779999999999998</v>
      </c>
      <c r="AD410" s="1" t="s">
        <v>701</v>
      </c>
      <c r="AE410" s="1">
        <v>-2.8759999999999999</v>
      </c>
      <c r="AF410" s="2" t="s">
        <v>702</v>
      </c>
      <c r="AG410" s="1"/>
      <c r="AH410" s="1"/>
      <c r="AI410" s="1">
        <v>1.0886399999999999E-2</v>
      </c>
      <c r="AJ410" t="s">
        <v>592</v>
      </c>
      <c r="AK410" s="2" t="s">
        <v>703</v>
      </c>
    </row>
    <row r="411" spans="1:37" hidden="1" x14ac:dyDescent="0.2">
      <c r="A411" s="71" t="s">
        <v>827</v>
      </c>
      <c r="B411" s="31">
        <v>6</v>
      </c>
      <c r="C411" s="1" t="s">
        <v>830</v>
      </c>
      <c r="D411" s="33" t="s">
        <v>40</v>
      </c>
      <c r="E411" s="34" t="s">
        <v>885</v>
      </c>
      <c r="F411" s="47" t="s">
        <v>885</v>
      </c>
      <c r="G411" s="2">
        <v>10</v>
      </c>
      <c r="H411" s="34" t="s">
        <v>160</v>
      </c>
      <c r="I411" s="34">
        <v>1</v>
      </c>
      <c r="J411" s="39">
        <f t="shared" ref="J411:J424" si="121">IF(O411 = "", "", O411-1.043)</f>
        <v>-28.977999999999998</v>
      </c>
      <c r="K411" s="185">
        <f t="shared" si="112"/>
        <v>3.2750000000000021</v>
      </c>
      <c r="L411" s="157"/>
      <c r="M411" s="12"/>
      <c r="N411" s="12"/>
      <c r="O411" s="38">
        <v>-27.934999999999999</v>
      </c>
      <c r="P411" s="59">
        <f t="shared" si="119"/>
        <v>3.2750000000000021</v>
      </c>
      <c r="Q411" s="2"/>
      <c r="R411" s="1">
        <v>2710.5</v>
      </c>
      <c r="S411" s="1">
        <v>21</v>
      </c>
      <c r="T411" s="4">
        <f t="shared" si="120"/>
        <v>858</v>
      </c>
      <c r="U411" s="35">
        <f t="shared" si="111"/>
        <v>0.73426573426573427</v>
      </c>
      <c r="V411" s="36">
        <f>U411*(1/12.0107)*(1/15)*(14.0067/1)</f>
        <v>5.7085986440645206E-2</v>
      </c>
      <c r="W411" s="12" t="s">
        <v>828</v>
      </c>
      <c r="X411" s="1">
        <v>22</v>
      </c>
      <c r="Y411" s="1">
        <v>6</v>
      </c>
      <c r="Z411" s="1">
        <v>2704.9</v>
      </c>
      <c r="AA411" s="1">
        <v>2716.6</v>
      </c>
      <c r="AB411" s="1">
        <v>11.7</v>
      </c>
      <c r="AC411" s="1">
        <v>0.159</v>
      </c>
      <c r="AD411" s="1" t="s">
        <v>829</v>
      </c>
      <c r="AE411" s="1">
        <v>-14.162000000000001</v>
      </c>
      <c r="AF411" s="2" t="s">
        <v>830</v>
      </c>
      <c r="AG411" s="1"/>
      <c r="AH411" s="1"/>
      <c r="AI411" s="1">
        <v>1.08679E-2</v>
      </c>
      <c r="AJ411" t="s">
        <v>592</v>
      </c>
      <c r="AK411" s="2" t="s">
        <v>831</v>
      </c>
    </row>
    <row r="412" spans="1:37" hidden="1" x14ac:dyDescent="0.2">
      <c r="A412" s="71" t="s">
        <v>787</v>
      </c>
      <c r="B412" s="31">
        <v>6</v>
      </c>
      <c r="C412" s="1" t="s">
        <v>834</v>
      </c>
      <c r="D412" s="33" t="s">
        <v>40</v>
      </c>
      <c r="E412" s="34" t="s">
        <v>885</v>
      </c>
      <c r="F412" s="47" t="s">
        <v>885</v>
      </c>
      <c r="G412" s="2">
        <v>10</v>
      </c>
      <c r="H412" s="34" t="s">
        <v>160</v>
      </c>
      <c r="I412" s="34">
        <v>2</v>
      </c>
      <c r="J412" s="39">
        <f t="shared" si="121"/>
        <v>-28.771000000000001</v>
      </c>
      <c r="K412" s="185">
        <f t="shared" si="112"/>
        <v>3.4819999999999993</v>
      </c>
      <c r="L412" s="157"/>
      <c r="M412" s="12"/>
      <c r="N412" s="12"/>
      <c r="O412" s="38">
        <v>-27.728000000000002</v>
      </c>
      <c r="P412" s="59">
        <f t="shared" si="119"/>
        <v>3.4819999999999993</v>
      </c>
      <c r="Q412" s="2"/>
      <c r="R412" s="1">
        <v>2710.3</v>
      </c>
      <c r="S412" s="1">
        <v>25</v>
      </c>
      <c r="T412" s="4">
        <f t="shared" si="120"/>
        <v>858</v>
      </c>
      <c r="U412" s="35">
        <f t="shared" si="111"/>
        <v>0.87412587412587406</v>
      </c>
      <c r="V412" s="36">
        <f t="shared" si="118"/>
        <v>6.7959507667434763E-2</v>
      </c>
      <c r="W412" s="12" t="s">
        <v>832</v>
      </c>
      <c r="X412" s="1">
        <v>24</v>
      </c>
      <c r="Y412" s="1">
        <v>6</v>
      </c>
      <c r="Z412" s="1">
        <v>2704.7</v>
      </c>
      <c r="AA412" s="1">
        <v>2714.7</v>
      </c>
      <c r="AB412" s="1">
        <v>10</v>
      </c>
      <c r="AC412" s="1">
        <v>0.158</v>
      </c>
      <c r="AD412" s="1" t="s">
        <v>833</v>
      </c>
      <c r="AE412" s="1">
        <v>-0.27800000000000002</v>
      </c>
      <c r="AF412" s="2" t="s">
        <v>834</v>
      </c>
      <c r="AG412" s="1"/>
      <c r="AH412" s="1"/>
      <c r="AI412" s="1">
        <v>1.08702E-2</v>
      </c>
      <c r="AJ412" t="s">
        <v>592</v>
      </c>
      <c r="AK412" s="2" t="s">
        <v>835</v>
      </c>
    </row>
    <row r="413" spans="1:37" hidden="1" x14ac:dyDescent="0.2">
      <c r="A413" s="71" t="s">
        <v>1156</v>
      </c>
      <c r="B413" s="31">
        <v>7</v>
      </c>
      <c r="C413" s="1" t="s">
        <v>1215</v>
      </c>
      <c r="D413" s="33" t="s">
        <v>40</v>
      </c>
      <c r="E413" s="33" t="s">
        <v>885</v>
      </c>
      <c r="F413" s="33" t="s">
        <v>885</v>
      </c>
      <c r="G413" s="2">
        <v>10</v>
      </c>
      <c r="H413" s="33" t="s">
        <v>160</v>
      </c>
      <c r="I413" s="2">
        <v>1</v>
      </c>
      <c r="J413" s="39">
        <f t="shared" si="121"/>
        <v>-27.34</v>
      </c>
      <c r="K413" s="185">
        <f t="shared" si="112"/>
        <v>4.9130000000000003</v>
      </c>
      <c r="L413" s="157"/>
      <c r="M413" s="12"/>
      <c r="N413" s="12"/>
      <c r="O413" s="38">
        <v>-26.297000000000001</v>
      </c>
      <c r="P413" s="59">
        <f t="shared" si="119"/>
        <v>4.9130000000000003</v>
      </c>
      <c r="Q413" s="1"/>
      <c r="R413" s="1">
        <v>2201.1999999999998</v>
      </c>
      <c r="S413" s="1">
        <v>72</v>
      </c>
      <c r="T413" s="4">
        <f t="shared" si="120"/>
        <v>445</v>
      </c>
      <c r="U413" s="35">
        <f t="shared" si="111"/>
        <v>4.8539325842696623</v>
      </c>
      <c r="V413" s="36">
        <f t="shared" si="118"/>
        <v>0.37737227376750115</v>
      </c>
      <c r="W413" s="1" t="s">
        <v>1213</v>
      </c>
      <c r="X413" s="1">
        <v>76</v>
      </c>
      <c r="Y413" s="1">
        <v>5</v>
      </c>
      <c r="Z413" s="1">
        <v>2192.6</v>
      </c>
      <c r="AA413" s="1">
        <v>2208.3000000000002</v>
      </c>
      <c r="AB413" s="1">
        <v>15.7</v>
      </c>
      <c r="AC413" s="1">
        <v>0.54900000000000004</v>
      </c>
      <c r="AD413" s="1" t="s">
        <v>1216</v>
      </c>
      <c r="AE413" s="1">
        <v>-18.556000000000001</v>
      </c>
      <c r="AF413" s="2" t="s">
        <v>1214</v>
      </c>
      <c r="AI413" s="1">
        <v>1.08862E-2</v>
      </c>
      <c r="AJ413" t="s">
        <v>592</v>
      </c>
      <c r="AK413" s="1" t="s">
        <v>1212</v>
      </c>
    </row>
    <row r="414" spans="1:37" hidden="1" x14ac:dyDescent="0.2">
      <c r="A414" s="71" t="s">
        <v>1156</v>
      </c>
      <c r="B414" s="31">
        <v>7</v>
      </c>
      <c r="C414" s="1" t="s">
        <v>1220</v>
      </c>
      <c r="D414" s="33" t="s">
        <v>40</v>
      </c>
      <c r="E414" s="33" t="s">
        <v>885</v>
      </c>
      <c r="F414" s="33" t="s">
        <v>885</v>
      </c>
      <c r="G414" s="2">
        <v>10</v>
      </c>
      <c r="H414" s="33" t="s">
        <v>160</v>
      </c>
      <c r="I414" s="2">
        <v>2</v>
      </c>
      <c r="J414" s="39">
        <f t="shared" si="121"/>
        <v>-26.972999999999999</v>
      </c>
      <c r="K414" s="185">
        <f t="shared" si="112"/>
        <v>5.2800000000000011</v>
      </c>
      <c r="L414" s="157"/>
      <c r="M414" s="12"/>
      <c r="N414" s="12"/>
      <c r="O414" s="38">
        <v>-25.93</v>
      </c>
      <c r="P414" s="59">
        <f t="shared" si="119"/>
        <v>5.2800000000000011</v>
      </c>
      <c r="Q414" s="1"/>
      <c r="R414" s="1">
        <v>2200.8000000000002</v>
      </c>
      <c r="S414" s="1">
        <v>73</v>
      </c>
      <c r="T414" s="4">
        <f t="shared" si="120"/>
        <v>445</v>
      </c>
      <c r="U414" s="35">
        <f t="shared" si="111"/>
        <v>4.9213483146067416</v>
      </c>
      <c r="V414" s="36">
        <f t="shared" si="118"/>
        <v>0.38261355534760527</v>
      </c>
      <c r="W414" s="1" t="s">
        <v>1218</v>
      </c>
      <c r="X414" s="1">
        <v>77</v>
      </c>
      <c r="Y414" s="1">
        <v>5</v>
      </c>
      <c r="Z414" s="1">
        <v>2192</v>
      </c>
      <c r="AA414" s="1">
        <v>2208.3000000000002</v>
      </c>
      <c r="AB414" s="1">
        <v>16.3</v>
      </c>
      <c r="AC414" s="1">
        <v>0.55700000000000005</v>
      </c>
      <c r="AD414" s="1" t="s">
        <v>1221</v>
      </c>
      <c r="AE414" s="1">
        <v>-20.010000000000002</v>
      </c>
      <c r="AF414" s="2" t="s">
        <v>1219</v>
      </c>
      <c r="AI414" s="1">
        <v>1.08903E-2</v>
      </c>
      <c r="AJ414" t="s">
        <v>592</v>
      </c>
      <c r="AK414" s="1" t="s">
        <v>1217</v>
      </c>
    </row>
    <row r="415" spans="1:37" hidden="1" x14ac:dyDescent="0.2">
      <c r="A415" s="71" t="s">
        <v>1156</v>
      </c>
      <c r="B415" s="31">
        <v>7</v>
      </c>
      <c r="C415" s="1" t="s">
        <v>1225</v>
      </c>
      <c r="D415" s="33" t="s">
        <v>40</v>
      </c>
      <c r="E415" s="33" t="s">
        <v>885</v>
      </c>
      <c r="F415" s="33" t="s">
        <v>885</v>
      </c>
      <c r="G415" s="2">
        <v>10</v>
      </c>
      <c r="H415" s="33" t="s">
        <v>160</v>
      </c>
      <c r="I415" s="2">
        <v>3</v>
      </c>
      <c r="J415" s="39">
        <f t="shared" si="121"/>
        <v>-28.802</v>
      </c>
      <c r="K415" s="185">
        <f t="shared" si="112"/>
        <v>3.4510000000000005</v>
      </c>
      <c r="L415" s="157"/>
      <c r="M415" s="12"/>
      <c r="N415" s="12"/>
      <c r="O415" s="38">
        <v>-27.759</v>
      </c>
      <c r="P415" s="59">
        <f t="shared" si="119"/>
        <v>3.4510000000000005</v>
      </c>
      <c r="Q415" s="1"/>
      <c r="R415" s="1">
        <v>2201</v>
      </c>
      <c r="S415" s="1">
        <v>74</v>
      </c>
      <c r="T415" s="4">
        <f t="shared" si="120"/>
        <v>445</v>
      </c>
      <c r="U415" s="35">
        <f t="shared" si="111"/>
        <v>4.9887640449438209</v>
      </c>
      <c r="V415" s="36">
        <f>U415*(1/12.0107)*(1/15)*(14.0067/1)</f>
        <v>0.38785483692770956</v>
      </c>
      <c r="W415" s="1" t="s">
        <v>1223</v>
      </c>
      <c r="X415" s="1">
        <v>78</v>
      </c>
      <c r="Y415" s="1">
        <v>5</v>
      </c>
      <c r="Z415" s="1">
        <v>2191.8000000000002</v>
      </c>
      <c r="AA415" s="1">
        <v>2208.3000000000002</v>
      </c>
      <c r="AB415" s="1">
        <v>16.5</v>
      </c>
      <c r="AC415" s="1">
        <v>0.57199999999999995</v>
      </c>
      <c r="AD415" s="1" t="s">
        <v>1226</v>
      </c>
      <c r="AE415" s="1">
        <v>-20.068999999999999</v>
      </c>
      <c r="AF415" s="2" t="s">
        <v>1224</v>
      </c>
      <c r="AI415" s="1">
        <v>1.0869800000000001E-2</v>
      </c>
      <c r="AJ415" t="s">
        <v>592</v>
      </c>
      <c r="AK415" s="1" t="s">
        <v>1222</v>
      </c>
    </row>
    <row r="416" spans="1:37" hidden="1" x14ac:dyDescent="0.2">
      <c r="A416" s="71" t="s">
        <v>1294</v>
      </c>
      <c r="B416" s="31">
        <v>6</v>
      </c>
      <c r="C416" s="1" t="s">
        <v>1295</v>
      </c>
      <c r="D416" s="2" t="s">
        <v>1355</v>
      </c>
      <c r="E416" s="2">
        <v>1</v>
      </c>
      <c r="F416" s="48"/>
      <c r="G416" s="48"/>
      <c r="H416" s="2"/>
      <c r="I416" s="49"/>
      <c r="J416" s="39">
        <f t="shared" si="121"/>
        <v>-30.858999999999998</v>
      </c>
      <c r="K416" s="185">
        <f t="shared" si="112"/>
        <v>1.3940000000000019</v>
      </c>
      <c r="L416" s="157"/>
      <c r="O416" s="12">
        <v>-29.815999999999999</v>
      </c>
      <c r="P416" s="59">
        <f t="shared" si="119"/>
        <v>1.3940000000000019</v>
      </c>
      <c r="Q416" s="13"/>
      <c r="R416" s="1">
        <v>2711.8</v>
      </c>
      <c r="S416" s="1">
        <v>744</v>
      </c>
      <c r="T416" s="4">
        <f t="shared" si="120"/>
        <v>858</v>
      </c>
      <c r="U416" s="35">
        <f t="shared" si="111"/>
        <v>26.013986013986013</v>
      </c>
      <c r="V416" s="36">
        <f t="shared" ref="V416:V419" si="122">U416*(1/12.0107)*(1/15)*(14.0067/1)</f>
        <v>2.0224749481828588</v>
      </c>
      <c r="Y416" s="1">
        <v>8</v>
      </c>
      <c r="Z416" s="1">
        <v>2702.4</v>
      </c>
      <c r="AA416" s="1">
        <v>2734.1</v>
      </c>
      <c r="AB416" s="1">
        <v>31.8</v>
      </c>
      <c r="AC416" s="1">
        <v>7.0439999999999996</v>
      </c>
      <c r="AD416" s="1" t="s">
        <v>1296</v>
      </c>
      <c r="AE416" s="1">
        <v>-26.797999999999998</v>
      </c>
      <c r="AI416" s="1">
        <v>1.08469E-2</v>
      </c>
      <c r="AJ416" s="1" t="s">
        <v>592</v>
      </c>
    </row>
    <row r="417" spans="1:36" hidden="1" x14ac:dyDescent="0.2">
      <c r="A417" s="71" t="s">
        <v>1297</v>
      </c>
      <c r="B417" s="31">
        <v>6</v>
      </c>
      <c r="C417" s="1" t="s">
        <v>1298</v>
      </c>
      <c r="D417" s="2" t="s">
        <v>1355</v>
      </c>
      <c r="E417" s="2">
        <v>7</v>
      </c>
      <c r="F417" s="48"/>
      <c r="G417" s="48"/>
      <c r="H417" s="2"/>
      <c r="I417" s="49"/>
      <c r="J417" s="39">
        <f t="shared" si="121"/>
        <v>-31.044</v>
      </c>
      <c r="K417" s="185">
        <f t="shared" si="112"/>
        <v>1.2089999999999996</v>
      </c>
      <c r="L417" s="157"/>
      <c r="O417" s="12">
        <v>-30.001000000000001</v>
      </c>
      <c r="P417" s="59">
        <f t="shared" si="119"/>
        <v>1.2089999999999996</v>
      </c>
      <c r="Q417" s="13"/>
      <c r="R417" s="1">
        <v>2711.4</v>
      </c>
      <c r="S417" s="1">
        <v>844</v>
      </c>
      <c r="T417" s="4">
        <f t="shared" si="120"/>
        <v>858</v>
      </c>
      <c r="U417" s="35">
        <f t="shared" si="111"/>
        <v>29.51048951048951</v>
      </c>
      <c r="V417" s="36">
        <f t="shared" si="122"/>
        <v>2.2943129788525973</v>
      </c>
      <c r="Y417" s="1">
        <v>8</v>
      </c>
      <c r="Z417" s="1">
        <v>2700.7</v>
      </c>
      <c r="AA417" s="1">
        <v>2734.1</v>
      </c>
      <c r="AB417" s="1">
        <v>33.4</v>
      </c>
      <c r="AC417" s="1">
        <v>8.0190000000000001</v>
      </c>
      <c r="AD417" s="1" t="s">
        <v>1299</v>
      </c>
      <c r="AE417" s="1">
        <v>-6.3140000000000001</v>
      </c>
      <c r="AI417" s="1">
        <v>1.08448E-2</v>
      </c>
      <c r="AJ417" s="1" t="s">
        <v>592</v>
      </c>
    </row>
    <row r="418" spans="1:36" hidden="1" x14ac:dyDescent="0.2">
      <c r="A418" s="71" t="s">
        <v>1300</v>
      </c>
      <c r="B418" s="31">
        <v>6</v>
      </c>
      <c r="C418" s="1" t="s">
        <v>1306</v>
      </c>
      <c r="D418" s="2" t="s">
        <v>1355</v>
      </c>
      <c r="E418" s="2">
        <v>6</v>
      </c>
      <c r="F418" s="48"/>
      <c r="G418" s="48"/>
      <c r="H418" s="2"/>
      <c r="I418" s="49"/>
      <c r="J418" s="39">
        <f t="shared" si="121"/>
        <v>-31.49</v>
      </c>
      <c r="K418" s="185">
        <f t="shared" si="112"/>
        <v>0.76300000000000168</v>
      </c>
      <c r="L418" s="157"/>
      <c r="O418" s="12">
        <v>-30.446999999999999</v>
      </c>
      <c r="P418" s="59">
        <f t="shared" si="119"/>
        <v>0.76300000000000168</v>
      </c>
      <c r="Q418" s="13"/>
      <c r="R418" s="1">
        <v>2711.4</v>
      </c>
      <c r="S418" s="1">
        <v>779</v>
      </c>
      <c r="T418" s="4">
        <f t="shared" si="120"/>
        <v>858</v>
      </c>
      <c r="U418" s="35">
        <f t="shared" si="111"/>
        <v>27.237762237762237</v>
      </c>
      <c r="V418" s="36">
        <f t="shared" si="122"/>
        <v>2.1176182589172674</v>
      </c>
      <c r="Y418" s="1">
        <v>8</v>
      </c>
      <c r="Z418" s="1">
        <v>2700.7</v>
      </c>
      <c r="AA418" s="1">
        <v>2734.1</v>
      </c>
      <c r="AB418" s="1">
        <v>33.4</v>
      </c>
      <c r="AC418" s="1">
        <v>7.423</v>
      </c>
      <c r="AD418" s="1" t="s">
        <v>1307</v>
      </c>
      <c r="AE418" s="1">
        <v>-4.1130000000000004</v>
      </c>
      <c r="AI418" s="1">
        <v>1.08398E-2</v>
      </c>
      <c r="AJ418" s="1" t="s">
        <v>592</v>
      </c>
    </row>
    <row r="419" spans="1:36" s="141" customFormat="1" x14ac:dyDescent="0.2">
      <c r="A419" s="71" t="s">
        <v>1300</v>
      </c>
      <c r="B419" s="138">
        <v>6</v>
      </c>
      <c r="C419" s="120" t="s">
        <v>1323</v>
      </c>
      <c r="D419" s="121" t="s">
        <v>77</v>
      </c>
      <c r="E419" s="121" t="s">
        <v>29</v>
      </c>
      <c r="F419" s="121" t="s">
        <v>29</v>
      </c>
      <c r="G419" s="271">
        <v>14</v>
      </c>
      <c r="H419" s="291"/>
      <c r="I419" s="271">
        <v>3</v>
      </c>
      <c r="J419" s="206" t="str">
        <f t="shared" si="121"/>
        <v/>
      </c>
      <c r="K419" s="185" t="str">
        <f t="shared" si="112"/>
        <v/>
      </c>
      <c r="L419" s="157"/>
      <c r="M419" s="142">
        <v>-28.047000000000001</v>
      </c>
      <c r="N419" s="142">
        <f>M419-(-31.21)</f>
        <v>3.1630000000000003</v>
      </c>
      <c r="Q419" s="119"/>
      <c r="R419" s="139">
        <v>2726.8</v>
      </c>
      <c r="S419" s="139">
        <v>148</v>
      </c>
      <c r="T419" s="139">
        <f t="shared" si="120"/>
        <v>858</v>
      </c>
      <c r="U419" s="120">
        <f t="shared" si="111"/>
        <v>5.1748251748251741</v>
      </c>
      <c r="V419" s="140">
        <f t="shared" si="122"/>
        <v>0.40232028539121378</v>
      </c>
      <c r="W419" s="143"/>
      <c r="Y419" s="139">
        <v>6</v>
      </c>
      <c r="Z419" s="139">
        <v>2717.2</v>
      </c>
      <c r="AA419" s="139">
        <v>2738.9</v>
      </c>
      <c r="AB419" s="139">
        <v>21.7</v>
      </c>
      <c r="AC419" s="139">
        <v>1.5369999999999999</v>
      </c>
      <c r="AD419" s="139" t="s">
        <v>1324</v>
      </c>
      <c r="AE419" s="139">
        <v>-9.8420000000000005</v>
      </c>
      <c r="AF419" s="144"/>
      <c r="AI419" s="139">
        <v>1.0866600000000001E-2</v>
      </c>
      <c r="AJ419" s="139" t="s">
        <v>592</v>
      </c>
    </row>
    <row r="420" spans="1:36" s="141" customFormat="1" x14ac:dyDescent="0.2">
      <c r="A420" s="71" t="s">
        <v>844</v>
      </c>
      <c r="B420" s="138">
        <v>6</v>
      </c>
      <c r="C420" s="120" t="s">
        <v>1325</v>
      </c>
      <c r="D420" s="121" t="s">
        <v>77</v>
      </c>
      <c r="E420" s="121" t="s">
        <v>29</v>
      </c>
      <c r="F420" s="121" t="s">
        <v>29</v>
      </c>
      <c r="G420" s="271">
        <v>14</v>
      </c>
      <c r="H420" s="291"/>
      <c r="I420" s="271">
        <v>2</v>
      </c>
      <c r="J420" s="206" t="str">
        <f t="shared" si="121"/>
        <v/>
      </c>
      <c r="K420" s="185" t="str">
        <f t="shared" si="112"/>
        <v/>
      </c>
      <c r="L420" s="157"/>
      <c r="M420" s="142">
        <v>-28.675999999999998</v>
      </c>
      <c r="N420" s="142">
        <f>M420-(-31.21)</f>
        <v>2.5340000000000025</v>
      </c>
      <c r="Q420" s="145"/>
      <c r="R420" s="139">
        <v>2726.8</v>
      </c>
      <c r="S420" s="139">
        <v>177</v>
      </c>
      <c r="T420" s="139">
        <f t="shared" si="120"/>
        <v>858</v>
      </c>
      <c r="U420" s="120">
        <f t="shared" si="111"/>
        <v>6.1888111888111892</v>
      </c>
      <c r="V420" s="140">
        <f>U420*(1/12.0107)*(1/15)*(14.0067/1)</f>
        <v>0.48115331428543823</v>
      </c>
      <c r="W420" s="143"/>
      <c r="Y420" s="139">
        <v>6</v>
      </c>
      <c r="Z420" s="139">
        <v>2715.5</v>
      </c>
      <c r="AA420" s="139">
        <v>2739.2</v>
      </c>
      <c r="AB420" s="139">
        <v>23.6</v>
      </c>
      <c r="AC420" s="139">
        <v>1.919</v>
      </c>
      <c r="AD420" s="139" t="s">
        <v>1326</v>
      </c>
      <c r="AE420" s="139">
        <v>-8.9670000000000005</v>
      </c>
      <c r="AF420" s="144"/>
      <c r="AI420" s="139">
        <v>1.0859600000000001E-2</v>
      </c>
      <c r="AJ420" s="139" t="s">
        <v>592</v>
      </c>
    </row>
    <row r="421" spans="1:36" s="141" customFormat="1" x14ac:dyDescent="0.2">
      <c r="A421" s="71" t="s">
        <v>844</v>
      </c>
      <c r="B421" s="138">
        <v>6</v>
      </c>
      <c r="C421" s="120" t="s">
        <v>1327</v>
      </c>
      <c r="D421" s="121" t="s">
        <v>77</v>
      </c>
      <c r="E421" s="121" t="s">
        <v>29</v>
      </c>
      <c r="F421" s="121" t="s">
        <v>29</v>
      </c>
      <c r="G421" s="271">
        <v>14</v>
      </c>
      <c r="H421" s="291"/>
      <c r="I421" s="271">
        <v>1</v>
      </c>
      <c r="J421" s="206" t="str">
        <f t="shared" si="121"/>
        <v/>
      </c>
      <c r="K421" s="185" t="str">
        <f t="shared" si="112"/>
        <v/>
      </c>
      <c r="L421" s="157"/>
      <c r="M421" s="142">
        <v>-26.792999999999999</v>
      </c>
      <c r="N421" s="142">
        <f>M421-(-31.21)</f>
        <v>4.4170000000000016</v>
      </c>
      <c r="Q421" s="145"/>
      <c r="R421" s="139">
        <v>2727</v>
      </c>
      <c r="S421" s="139">
        <v>167</v>
      </c>
      <c r="T421" s="139">
        <f t="shared" si="120"/>
        <v>858</v>
      </c>
      <c r="U421" s="120">
        <f t="shared" si="111"/>
        <v>5.8391608391608392</v>
      </c>
      <c r="V421" s="140">
        <f t="shared" ref="V421:V427" si="123">U421*(1/12.0107)*(1/15)*(14.0067/1)</f>
        <v>0.45396951121846424</v>
      </c>
      <c r="W421" s="143"/>
      <c r="Y421" s="139">
        <v>6</v>
      </c>
      <c r="Z421" s="139">
        <v>2716.2</v>
      </c>
      <c r="AA421" s="139">
        <v>2739.2</v>
      </c>
      <c r="AB421" s="139">
        <v>23</v>
      </c>
      <c r="AC421" s="139">
        <v>1.7849999999999999</v>
      </c>
      <c r="AD421" s="139" t="s">
        <v>421</v>
      </c>
      <c r="AE421" s="139">
        <v>-5.5410000000000004</v>
      </c>
      <c r="AF421" s="144"/>
      <c r="AI421" s="139">
        <v>1.0880600000000001E-2</v>
      </c>
      <c r="AJ421" s="139" t="s">
        <v>592</v>
      </c>
    </row>
    <row r="422" spans="1:36" hidden="1" x14ac:dyDescent="0.2">
      <c r="A422" s="71" t="s">
        <v>844</v>
      </c>
      <c r="B422" s="31">
        <v>6</v>
      </c>
      <c r="C422" s="1" t="s">
        <v>1328</v>
      </c>
      <c r="D422" s="2" t="s">
        <v>1355</v>
      </c>
      <c r="E422" s="2">
        <v>5</v>
      </c>
      <c r="F422" s="2"/>
      <c r="G422" s="48"/>
      <c r="H422" s="48"/>
      <c r="I422" s="49"/>
      <c r="J422" s="39">
        <f t="shared" si="121"/>
        <v>-31.751999999999999</v>
      </c>
      <c r="K422" s="185">
        <f t="shared" si="112"/>
        <v>0.50100000000000122</v>
      </c>
      <c r="L422" s="157"/>
      <c r="O422" s="12">
        <v>-30.709</v>
      </c>
      <c r="P422" s="59">
        <f t="shared" si="119"/>
        <v>0.50100000000000122</v>
      </c>
      <c r="Q422" s="13"/>
      <c r="R422" s="1">
        <v>2712</v>
      </c>
      <c r="S422" s="1">
        <v>687</v>
      </c>
      <c r="T422" s="4">
        <f t="shared" si="120"/>
        <v>858</v>
      </c>
      <c r="U422" s="35">
        <f t="shared" si="111"/>
        <v>24.020979020979023</v>
      </c>
      <c r="V422" s="36">
        <f t="shared" si="123"/>
        <v>1.8675272707011077</v>
      </c>
      <c r="Y422" s="1">
        <v>8</v>
      </c>
      <c r="Z422" s="1">
        <v>2701.1</v>
      </c>
      <c r="AA422" s="1">
        <v>2727.7</v>
      </c>
      <c r="AB422" s="1">
        <v>26.5</v>
      </c>
      <c r="AC422" s="1">
        <v>6.3529999999999998</v>
      </c>
      <c r="AD422" s="1" t="s">
        <v>1329</v>
      </c>
      <c r="AE422" s="1">
        <v>-0.34599999999999997</v>
      </c>
      <c r="AI422" s="1">
        <v>1.08369E-2</v>
      </c>
      <c r="AJ422" s="1" t="s">
        <v>592</v>
      </c>
    </row>
    <row r="423" spans="1:36" s="177" customFormat="1" hidden="1" x14ac:dyDescent="0.2">
      <c r="A423" s="167" t="s">
        <v>844</v>
      </c>
      <c r="B423" s="168">
        <v>6</v>
      </c>
      <c r="C423" s="175" t="s">
        <v>1330</v>
      </c>
      <c r="D423" s="257" t="s">
        <v>77</v>
      </c>
      <c r="E423" s="257" t="s">
        <v>40</v>
      </c>
      <c r="F423" s="257" t="s">
        <v>40</v>
      </c>
      <c r="G423" s="272">
        <v>14</v>
      </c>
      <c r="H423" s="292"/>
      <c r="I423" s="272">
        <v>3</v>
      </c>
      <c r="J423" s="259">
        <f t="shared" si="121"/>
        <v>-27.802</v>
      </c>
      <c r="K423" s="189">
        <f t="shared" si="112"/>
        <v>4.4510000000000005</v>
      </c>
      <c r="L423" s="172">
        <f>STDEVA(J423,J424,M425)</f>
        <v>1.3480372151143789</v>
      </c>
      <c r="M423" s="176"/>
      <c r="N423" s="176"/>
      <c r="O423" s="171">
        <v>-26.759</v>
      </c>
      <c r="P423" s="208">
        <f t="shared" si="119"/>
        <v>4.4510000000000005</v>
      </c>
      <c r="Q423" s="172">
        <f>STDEVA(O423,O424,O426)</f>
        <v>0.253319955787143</v>
      </c>
      <c r="R423" s="169">
        <v>2729.7</v>
      </c>
      <c r="S423" s="169">
        <v>182</v>
      </c>
      <c r="T423" s="169">
        <f t="shared" si="120"/>
        <v>858</v>
      </c>
      <c r="U423" s="175">
        <f t="shared" si="111"/>
        <v>6.3636363636363642</v>
      </c>
      <c r="V423" s="170">
        <f t="shared" si="123"/>
        <v>0.49474521581892517</v>
      </c>
      <c r="W423" s="176"/>
      <c r="Y423" s="169">
        <v>6</v>
      </c>
      <c r="Z423" s="169">
        <v>2719.7</v>
      </c>
      <c r="AA423" s="169">
        <v>2742.3</v>
      </c>
      <c r="AB423" s="169">
        <v>22.6</v>
      </c>
      <c r="AC423" s="169">
        <v>1.8959999999999999</v>
      </c>
      <c r="AD423" s="169" t="s">
        <v>1331</v>
      </c>
      <c r="AE423" s="169">
        <v>-13.898999999999999</v>
      </c>
      <c r="AF423" s="178"/>
      <c r="AG423" s="177" t="s">
        <v>1395</v>
      </c>
      <c r="AI423" s="169">
        <v>1.0881E-2</v>
      </c>
      <c r="AJ423" s="169" t="s">
        <v>592</v>
      </c>
    </row>
    <row r="424" spans="1:36" s="177" customFormat="1" hidden="1" x14ac:dyDescent="0.2">
      <c r="A424" s="167" t="s">
        <v>844</v>
      </c>
      <c r="B424" s="168">
        <v>6</v>
      </c>
      <c r="C424" s="175" t="s">
        <v>1332</v>
      </c>
      <c r="D424" s="257" t="s">
        <v>77</v>
      </c>
      <c r="E424" s="257" t="s">
        <v>40</v>
      </c>
      <c r="F424" s="257" t="s">
        <v>40</v>
      </c>
      <c r="G424" s="272">
        <v>14</v>
      </c>
      <c r="H424" s="292"/>
      <c r="I424" s="272">
        <v>2</v>
      </c>
      <c r="J424" s="259">
        <f t="shared" si="121"/>
        <v>-28.000999999999998</v>
      </c>
      <c r="K424" s="189">
        <f t="shared" si="112"/>
        <v>4.2520000000000024</v>
      </c>
      <c r="L424" s="174"/>
      <c r="M424" s="176" t="s">
        <v>1443</v>
      </c>
      <c r="N424" s="176" t="s">
        <v>1448</v>
      </c>
      <c r="O424" s="171">
        <v>-26.957999999999998</v>
      </c>
      <c r="P424" s="208">
        <f t="shared" si="119"/>
        <v>4.2520000000000024</v>
      </c>
      <c r="Q424" s="173"/>
      <c r="R424" s="169">
        <v>2727.4</v>
      </c>
      <c r="S424" s="169">
        <v>144</v>
      </c>
      <c r="T424" s="169">
        <f t="shared" si="120"/>
        <v>858</v>
      </c>
      <c r="U424" s="175">
        <f t="shared" si="111"/>
        <v>5.034965034965035</v>
      </c>
      <c r="V424" s="170">
        <f t="shared" si="123"/>
        <v>0.39144676416442425</v>
      </c>
      <c r="W424" s="176"/>
      <c r="Y424" s="169">
        <v>6</v>
      </c>
      <c r="Z424" s="169">
        <v>2707.4</v>
      </c>
      <c r="AA424" s="169">
        <v>2739.8</v>
      </c>
      <c r="AB424" s="169">
        <v>32.4</v>
      </c>
      <c r="AC424" s="169">
        <v>1.6319999999999999</v>
      </c>
      <c r="AD424" s="169" t="s">
        <v>398</v>
      </c>
      <c r="AE424" s="169">
        <v>-15.422000000000001</v>
      </c>
      <c r="AF424" s="178"/>
      <c r="AG424" s="177" t="s">
        <v>1395</v>
      </c>
      <c r="AI424" s="169">
        <v>1.0878799999999999E-2</v>
      </c>
      <c r="AJ424" s="169" t="s">
        <v>592</v>
      </c>
    </row>
    <row r="425" spans="1:36" s="177" customFormat="1" hidden="1" x14ac:dyDescent="0.2">
      <c r="A425" s="167" t="s">
        <v>844</v>
      </c>
      <c r="B425" s="168"/>
      <c r="C425" s="175" t="s">
        <v>1447</v>
      </c>
      <c r="D425" s="257" t="s">
        <v>77</v>
      </c>
      <c r="E425" s="257" t="s">
        <v>40</v>
      </c>
      <c r="F425" s="257" t="s">
        <v>40</v>
      </c>
      <c r="G425" s="272">
        <v>14</v>
      </c>
      <c r="H425" s="292"/>
      <c r="I425" s="272">
        <v>1</v>
      </c>
      <c r="J425" s="293"/>
      <c r="L425" s="174"/>
      <c r="M425" s="188">
        <f>IF(O425 = "", "", O425-1.043)</f>
        <v>-25.573</v>
      </c>
      <c r="N425" s="189">
        <f>IF(M425="","",M425-(-32.253))</f>
        <v>6.68</v>
      </c>
      <c r="O425" s="171">
        <v>-24.53</v>
      </c>
      <c r="P425" s="208">
        <f t="shared" si="119"/>
        <v>6.68</v>
      </c>
      <c r="Q425" s="173"/>
      <c r="R425" s="169"/>
      <c r="S425" s="169"/>
      <c r="T425" s="169"/>
      <c r="U425" s="175"/>
      <c r="V425" s="170"/>
      <c r="W425" s="176"/>
      <c r="Y425" s="169"/>
      <c r="Z425" s="169"/>
      <c r="AA425" s="169"/>
      <c r="AB425" s="169"/>
      <c r="AC425" s="169"/>
      <c r="AD425" s="169"/>
      <c r="AE425" s="169"/>
      <c r="AF425" s="178"/>
      <c r="AI425" s="169"/>
      <c r="AJ425" s="169"/>
    </row>
    <row r="426" spans="1:36" s="198" customFormat="1" hidden="1" x14ac:dyDescent="0.2">
      <c r="B426" s="190">
        <v>6</v>
      </c>
      <c r="C426" s="79" t="s">
        <v>1415</v>
      </c>
      <c r="D426" s="80" t="s">
        <v>77</v>
      </c>
      <c r="E426" s="80" t="s">
        <v>40</v>
      </c>
      <c r="F426" s="80" t="s">
        <v>40</v>
      </c>
      <c r="G426" s="273">
        <v>14</v>
      </c>
      <c r="H426" s="294"/>
      <c r="I426" s="273">
        <v>5</v>
      </c>
      <c r="J426" s="295"/>
      <c r="L426" s="197" t="s">
        <v>1449</v>
      </c>
      <c r="M426" s="195">
        <f>IF(O426 = "", "", O426-1.043)</f>
        <v>-27.497999999999998</v>
      </c>
      <c r="N426" s="196">
        <f>IF(M426="","",M426-(-32.253))</f>
        <v>4.7550000000000026</v>
      </c>
      <c r="O426" s="193">
        <v>-26.454999999999998</v>
      </c>
      <c r="P426" s="187">
        <f t="shared" ref="P426" si="124">O426-(-32.253)</f>
        <v>5.7980000000000018</v>
      </c>
      <c r="Q426" s="200"/>
      <c r="R426" s="191"/>
      <c r="S426" s="191">
        <v>447</v>
      </c>
      <c r="T426" s="191">
        <v>844</v>
      </c>
      <c r="U426" s="79">
        <f t="shared" si="111"/>
        <v>15.888625592417062</v>
      </c>
      <c r="V426" s="192">
        <f t="shared" si="123"/>
        <v>1.2352719496521605</v>
      </c>
      <c r="W426" s="194"/>
      <c r="Y426" s="191"/>
      <c r="Z426" s="191"/>
      <c r="AA426" s="191"/>
      <c r="AB426" s="191"/>
      <c r="AC426" s="191"/>
      <c r="AD426" s="191"/>
      <c r="AE426" s="191"/>
      <c r="AF426" s="199"/>
      <c r="AG426" s="198" t="s">
        <v>1408</v>
      </c>
      <c r="AI426" s="191">
        <v>1.09059E-2</v>
      </c>
      <c r="AJ426" s="191" t="s">
        <v>592</v>
      </c>
    </row>
    <row r="427" spans="1:36" hidden="1" x14ac:dyDescent="0.2">
      <c r="A427" s="71" t="s">
        <v>844</v>
      </c>
      <c r="B427" s="31">
        <v>6</v>
      </c>
      <c r="C427" s="1" t="s">
        <v>1336</v>
      </c>
      <c r="D427" s="2" t="s">
        <v>1355</v>
      </c>
      <c r="E427" s="2">
        <v>4</v>
      </c>
      <c r="F427" s="2">
        <v>4</v>
      </c>
      <c r="G427" s="48"/>
      <c r="H427" s="48"/>
      <c r="I427" s="49"/>
      <c r="J427" s="39">
        <f t="shared" ref="J427:J439" si="125">IF(O427 = "", "", O427-1.043)</f>
        <v>-30.96</v>
      </c>
      <c r="K427" s="185">
        <f t="shared" si="112"/>
        <v>1.2929999999999993</v>
      </c>
      <c r="L427" s="157"/>
      <c r="O427" s="12">
        <v>-29.917000000000002</v>
      </c>
      <c r="P427" s="59">
        <f t="shared" si="119"/>
        <v>1.2929999999999993</v>
      </c>
      <c r="Q427" s="13"/>
      <c r="R427" s="1">
        <v>2711.1</v>
      </c>
      <c r="S427" s="1">
        <v>1044</v>
      </c>
      <c r="T427" s="4">
        <f t="shared" ref="T427:T439" si="126">IF(B427=1,$AQ$2,IF(B427=2,$AQ$3,IF(B427=3,$AQ$4,IF(B427=4,$AQ$5,IF(B427=5,$AQ$6,IF(B427=6,$AQ$7,IF(B427=7,$AQ$8)))))))</f>
        <v>858</v>
      </c>
      <c r="U427" s="35">
        <f t="shared" si="111"/>
        <v>36.503496503496507</v>
      </c>
      <c r="V427" s="36">
        <f t="shared" si="123"/>
        <v>2.8379890401920762</v>
      </c>
      <c r="Y427" s="1">
        <v>8</v>
      </c>
      <c r="Z427" s="1">
        <v>2699.9</v>
      </c>
      <c r="AA427" s="1">
        <v>2734.1</v>
      </c>
      <c r="AB427" s="1">
        <v>34.299999999999997</v>
      </c>
      <c r="AC427" s="1">
        <v>9.8989999999999991</v>
      </c>
      <c r="AD427" s="1" t="s">
        <v>1337</v>
      </c>
      <c r="AE427" s="1">
        <v>-8.1850000000000005</v>
      </c>
      <c r="AI427" s="1">
        <v>1.08457E-2</v>
      </c>
      <c r="AJ427" s="1" t="s">
        <v>592</v>
      </c>
    </row>
    <row r="428" spans="1:36" hidden="1" x14ac:dyDescent="0.2">
      <c r="A428" s="71" t="s">
        <v>823</v>
      </c>
      <c r="B428" s="31">
        <v>6</v>
      </c>
      <c r="C428" s="1" t="s">
        <v>1342</v>
      </c>
      <c r="D428" s="2" t="s">
        <v>1355</v>
      </c>
      <c r="E428" s="2">
        <v>3</v>
      </c>
      <c r="F428" s="48"/>
      <c r="G428" s="48"/>
      <c r="H428" s="2"/>
      <c r="I428" s="49"/>
      <c r="J428" s="39">
        <f t="shared" si="125"/>
        <v>-31.731999999999999</v>
      </c>
      <c r="K428" s="185">
        <f t="shared" si="112"/>
        <v>0.5210000000000008</v>
      </c>
      <c r="L428" s="157"/>
      <c r="O428" s="12">
        <v>-30.689</v>
      </c>
      <c r="P428" s="59">
        <f t="shared" si="119"/>
        <v>0.5210000000000008</v>
      </c>
      <c r="Q428" s="13"/>
      <c r="R428" s="1">
        <v>2712.8</v>
      </c>
      <c r="S428" s="1">
        <v>1279</v>
      </c>
      <c r="T428" s="4">
        <f t="shared" si="126"/>
        <v>858</v>
      </c>
      <c r="U428" s="35">
        <f t="shared" si="111"/>
        <v>44.72027972027972</v>
      </c>
      <c r="V428" s="36">
        <f t="shared" ref="V428:V435" si="127">U428*(1/12.0107)*(1/15)*(14.0067/1)</f>
        <v>3.4768084122659624</v>
      </c>
      <c r="Y428" s="1">
        <v>9</v>
      </c>
      <c r="Z428" s="1">
        <v>2701.3</v>
      </c>
      <c r="AA428" s="1">
        <v>2736.9</v>
      </c>
      <c r="AB428" s="1">
        <v>35.5</v>
      </c>
      <c r="AC428" s="1">
        <v>12.374000000000001</v>
      </c>
      <c r="AD428" s="1" t="s">
        <v>205</v>
      </c>
      <c r="AE428" s="1">
        <v>-3.5409999999999999</v>
      </c>
      <c r="AI428" s="1">
        <v>1.0837100000000001E-2</v>
      </c>
      <c r="AJ428" s="1" t="s">
        <v>592</v>
      </c>
    </row>
    <row r="429" spans="1:36" hidden="1" x14ac:dyDescent="0.2">
      <c r="A429" s="71" t="s">
        <v>787</v>
      </c>
      <c r="B429" s="31">
        <v>6</v>
      </c>
      <c r="C429" s="1" t="s">
        <v>1343</v>
      </c>
      <c r="D429" s="2" t="s">
        <v>29</v>
      </c>
      <c r="E429" s="2" t="s">
        <v>1357</v>
      </c>
      <c r="F429" s="48">
        <v>13</v>
      </c>
      <c r="G429" s="48" t="s">
        <v>160</v>
      </c>
      <c r="H429" s="2">
        <v>2</v>
      </c>
      <c r="I429" s="49"/>
      <c r="J429" s="39">
        <f t="shared" si="125"/>
        <v>-25.375</v>
      </c>
      <c r="K429" s="185">
        <f t="shared" si="112"/>
        <v>6.8780000000000001</v>
      </c>
      <c r="L429" s="157"/>
      <c r="O429" s="38">
        <v>-24.332000000000001</v>
      </c>
      <c r="P429" s="59">
        <f t="shared" ref="P429:P439" si="128">O429-(-31.21)</f>
        <v>6.8780000000000001</v>
      </c>
      <c r="Q429" s="13"/>
      <c r="R429" s="1">
        <v>2728.3</v>
      </c>
      <c r="S429" s="1">
        <v>125</v>
      </c>
      <c r="T429" s="4">
        <f t="shared" si="126"/>
        <v>858</v>
      </c>
      <c r="U429" s="35">
        <f t="shared" si="111"/>
        <v>4.3706293706293708</v>
      </c>
      <c r="V429" s="36">
        <f t="shared" si="127"/>
        <v>0.33979753833717385</v>
      </c>
      <c r="Y429" s="1">
        <v>5</v>
      </c>
      <c r="Z429" s="1">
        <v>2643.9</v>
      </c>
      <c r="AA429" s="1">
        <v>2785.1</v>
      </c>
      <c r="AB429" s="1">
        <v>141.30000000000001</v>
      </c>
      <c r="AC429" s="1">
        <v>11.465</v>
      </c>
      <c r="AD429" s="1" t="s">
        <v>1344</v>
      </c>
      <c r="AE429" s="1">
        <v>5.8570000000000002</v>
      </c>
      <c r="AI429" s="1">
        <v>1.09082E-2</v>
      </c>
      <c r="AJ429" s="1" t="s">
        <v>592</v>
      </c>
    </row>
    <row r="430" spans="1:36" hidden="1" x14ac:dyDescent="0.2">
      <c r="A430" s="71" t="s">
        <v>787</v>
      </c>
      <c r="B430" s="31">
        <v>6</v>
      </c>
      <c r="C430" s="1" t="s">
        <v>1345</v>
      </c>
      <c r="D430" s="2" t="s">
        <v>29</v>
      </c>
      <c r="E430" s="2" t="s">
        <v>1357</v>
      </c>
      <c r="F430" s="48">
        <v>12</v>
      </c>
      <c r="G430" s="48" t="s">
        <v>160</v>
      </c>
      <c r="H430" s="2">
        <v>3</v>
      </c>
      <c r="I430" s="49"/>
      <c r="J430" s="39">
        <f t="shared" si="125"/>
        <v>-24.280999999999999</v>
      </c>
      <c r="K430" s="185">
        <f t="shared" si="112"/>
        <v>7.9720000000000013</v>
      </c>
      <c r="L430" s="157"/>
      <c r="O430" s="38">
        <v>-23.238</v>
      </c>
      <c r="P430" s="59">
        <f t="shared" si="128"/>
        <v>7.9720000000000013</v>
      </c>
      <c r="Q430" s="13"/>
      <c r="R430" s="1">
        <v>2727.9</v>
      </c>
      <c r="S430" s="1">
        <v>121</v>
      </c>
      <c r="T430" s="4">
        <f t="shared" si="126"/>
        <v>858</v>
      </c>
      <c r="U430" s="35">
        <f t="shared" ref="U430:U471" si="129">(S430/T430)*30</f>
        <v>4.2307692307692308</v>
      </c>
      <c r="V430" s="36">
        <f t="shared" si="127"/>
        <v>0.32892401711038433</v>
      </c>
      <c r="Y430" s="1">
        <v>5</v>
      </c>
      <c r="Z430" s="1">
        <v>2643.9</v>
      </c>
      <c r="AA430" s="1">
        <v>2814.6</v>
      </c>
      <c r="AB430" s="1">
        <v>170.8</v>
      </c>
      <c r="AC430" s="1">
        <v>13.273999999999999</v>
      </c>
      <c r="AD430" s="1" t="s">
        <v>1344</v>
      </c>
      <c r="AE430" s="1">
        <v>10.707000000000001</v>
      </c>
      <c r="AI430" s="1">
        <v>1.09204E-2</v>
      </c>
      <c r="AJ430" s="1" t="s">
        <v>592</v>
      </c>
    </row>
    <row r="431" spans="1:36" hidden="1" x14ac:dyDescent="0.2">
      <c r="A431" s="71" t="s">
        <v>787</v>
      </c>
      <c r="B431" s="31">
        <v>6</v>
      </c>
      <c r="C431" s="1" t="s">
        <v>1346</v>
      </c>
      <c r="D431" s="2" t="s">
        <v>29</v>
      </c>
      <c r="E431" s="2" t="s">
        <v>1357</v>
      </c>
      <c r="F431" s="48">
        <v>12</v>
      </c>
      <c r="G431" s="48" t="s">
        <v>160</v>
      </c>
      <c r="H431" s="2">
        <v>2</v>
      </c>
      <c r="I431" s="49"/>
      <c r="J431" s="39">
        <f t="shared" si="125"/>
        <v>-28.346999999999998</v>
      </c>
      <c r="K431" s="185">
        <f t="shared" si="112"/>
        <v>3.9060000000000024</v>
      </c>
      <c r="L431" s="157"/>
      <c r="O431" s="38">
        <v>-27.303999999999998</v>
      </c>
      <c r="P431" s="59">
        <f t="shared" si="128"/>
        <v>3.9060000000000024</v>
      </c>
      <c r="Q431" s="13"/>
      <c r="R431" s="1">
        <v>2727.9</v>
      </c>
      <c r="S431" s="1">
        <v>62</v>
      </c>
      <c r="T431" s="4">
        <f t="shared" si="126"/>
        <v>858</v>
      </c>
      <c r="U431" s="35">
        <f t="shared" si="129"/>
        <v>2.1678321678321675</v>
      </c>
      <c r="V431" s="36">
        <f>U431*(1/12.0107)*(1/15)*(14.0067/1)</f>
        <v>0.16853957901523819</v>
      </c>
      <c r="Y431" s="1">
        <v>6</v>
      </c>
      <c r="Z431" s="1">
        <v>2721</v>
      </c>
      <c r="AA431" s="1">
        <v>2738.3</v>
      </c>
      <c r="AB431" s="1">
        <v>17.3</v>
      </c>
      <c r="AC431" s="1">
        <v>0.61699999999999999</v>
      </c>
      <c r="AD431" s="1" t="s">
        <v>268</v>
      </c>
      <c r="AE431" s="1">
        <v>-11.055999999999999</v>
      </c>
      <c r="AI431" s="1">
        <v>1.08749E-2</v>
      </c>
      <c r="AJ431" s="1" t="s">
        <v>592</v>
      </c>
    </row>
    <row r="432" spans="1:36" hidden="1" x14ac:dyDescent="0.2">
      <c r="A432" s="71" t="s">
        <v>787</v>
      </c>
      <c r="B432" s="31">
        <v>6</v>
      </c>
      <c r="C432" s="1" t="s">
        <v>1347</v>
      </c>
      <c r="D432" s="2" t="s">
        <v>40</v>
      </c>
      <c r="E432" s="2" t="s">
        <v>885</v>
      </c>
      <c r="F432" s="48">
        <v>10</v>
      </c>
      <c r="G432" s="48" t="s">
        <v>160</v>
      </c>
      <c r="H432" s="2">
        <v>3</v>
      </c>
      <c r="I432" s="49"/>
      <c r="J432" s="39">
        <f t="shared" si="125"/>
        <v>-25.875</v>
      </c>
      <c r="K432" s="185">
        <f t="shared" si="112"/>
        <v>6.3780000000000001</v>
      </c>
      <c r="L432" s="157"/>
      <c r="O432" s="38">
        <v>-24.832000000000001</v>
      </c>
      <c r="P432" s="59">
        <f t="shared" si="128"/>
        <v>6.3780000000000001</v>
      </c>
      <c r="Q432" s="13"/>
      <c r="R432" s="1">
        <v>2729.5</v>
      </c>
      <c r="S432" s="1">
        <v>209</v>
      </c>
      <c r="T432" s="4">
        <f t="shared" si="126"/>
        <v>858</v>
      </c>
      <c r="U432" s="35">
        <f t="shared" si="129"/>
        <v>7.3076923076923075</v>
      </c>
      <c r="V432" s="36">
        <f t="shared" si="127"/>
        <v>0.56814148409975473</v>
      </c>
      <c r="Y432" s="1">
        <v>5</v>
      </c>
      <c r="Z432" s="1">
        <v>2643.2</v>
      </c>
      <c r="AA432" s="1">
        <v>2740.4</v>
      </c>
      <c r="AB432" s="1">
        <v>97.2</v>
      </c>
      <c r="AC432" s="1">
        <v>9.3819999999999997</v>
      </c>
      <c r="AD432" s="1" t="s">
        <v>1302</v>
      </c>
      <c r="AE432" s="1">
        <v>10.361000000000001</v>
      </c>
      <c r="AI432" s="1">
        <v>1.09026E-2</v>
      </c>
      <c r="AJ432" s="1" t="s">
        <v>592</v>
      </c>
    </row>
    <row r="433" spans="1:36" hidden="1" x14ac:dyDescent="0.2">
      <c r="A433" s="71" t="s">
        <v>787</v>
      </c>
      <c r="B433" s="31">
        <v>6</v>
      </c>
      <c r="C433" s="1" t="s">
        <v>834</v>
      </c>
      <c r="D433" s="2" t="s">
        <v>40</v>
      </c>
      <c r="E433" s="2" t="s">
        <v>885</v>
      </c>
      <c r="F433" s="48">
        <v>10</v>
      </c>
      <c r="G433" s="48" t="s">
        <v>160</v>
      </c>
      <c r="H433" s="2">
        <v>2</v>
      </c>
      <c r="I433" s="49"/>
      <c r="J433" s="39">
        <f t="shared" si="125"/>
        <v>-29.838000000000001</v>
      </c>
      <c r="K433" s="185">
        <f t="shared" si="112"/>
        <v>2.4149999999999991</v>
      </c>
      <c r="L433" s="157"/>
      <c r="O433" s="38">
        <v>-28.795000000000002</v>
      </c>
      <c r="P433" s="59">
        <f t="shared" si="128"/>
        <v>2.4149999999999991</v>
      </c>
      <c r="Q433" s="13"/>
      <c r="R433" s="1">
        <v>2730.2</v>
      </c>
      <c r="S433" s="1">
        <v>175</v>
      </c>
      <c r="T433" s="4">
        <f t="shared" si="126"/>
        <v>858</v>
      </c>
      <c r="U433" s="35">
        <f t="shared" si="129"/>
        <v>6.1188811188811192</v>
      </c>
      <c r="V433" s="36">
        <f t="shared" si="127"/>
        <v>0.47571655367204335</v>
      </c>
      <c r="Y433" s="1">
        <v>6</v>
      </c>
      <c r="Z433" s="1">
        <v>2720.8</v>
      </c>
      <c r="AA433" s="1">
        <v>2741.2</v>
      </c>
      <c r="AB433" s="1">
        <v>20.5</v>
      </c>
      <c r="AC433" s="1">
        <v>1.7509999999999999</v>
      </c>
      <c r="AD433" s="1" t="s">
        <v>1348</v>
      </c>
      <c r="AE433" s="1">
        <v>-3.0950000000000002</v>
      </c>
      <c r="AI433" s="1">
        <v>1.08583E-2</v>
      </c>
      <c r="AJ433" s="1" t="s">
        <v>592</v>
      </c>
    </row>
    <row r="434" spans="1:36" hidden="1" x14ac:dyDescent="0.2">
      <c r="A434" s="71" t="s">
        <v>787</v>
      </c>
      <c r="B434" s="31">
        <v>6</v>
      </c>
      <c r="C434" s="1" t="s">
        <v>1349</v>
      </c>
      <c r="D434" s="2" t="s">
        <v>1355</v>
      </c>
      <c r="E434" s="2">
        <v>2</v>
      </c>
      <c r="F434" s="48"/>
      <c r="G434" s="48"/>
      <c r="H434" s="2"/>
      <c r="I434" s="49"/>
      <c r="J434" s="39">
        <f t="shared" si="125"/>
        <v>-30.84</v>
      </c>
      <c r="K434" s="185">
        <f t="shared" si="112"/>
        <v>1.4130000000000003</v>
      </c>
      <c r="L434" s="157"/>
      <c r="O434" s="12">
        <v>-29.797000000000001</v>
      </c>
      <c r="P434" s="59">
        <f t="shared" si="128"/>
        <v>1.4130000000000003</v>
      </c>
      <c r="Q434" s="13"/>
      <c r="R434" s="1">
        <v>2711.1</v>
      </c>
      <c r="S434" s="1">
        <v>888</v>
      </c>
      <c r="T434" s="4">
        <f t="shared" si="126"/>
        <v>858</v>
      </c>
      <c r="U434" s="35">
        <f t="shared" si="129"/>
        <v>31.04895104895105</v>
      </c>
      <c r="V434" s="36">
        <f t="shared" si="127"/>
        <v>2.4139217123472836</v>
      </c>
      <c r="Y434" s="1">
        <v>8</v>
      </c>
      <c r="Z434" s="1">
        <v>2700.3</v>
      </c>
      <c r="AA434" s="1">
        <v>2735</v>
      </c>
      <c r="AB434" s="1">
        <v>34.700000000000003</v>
      </c>
      <c r="AC434" s="1">
        <v>8.5589999999999993</v>
      </c>
      <c r="AD434" s="1" t="s">
        <v>1350</v>
      </c>
      <c r="AE434" s="1">
        <v>-10.016</v>
      </c>
      <c r="AI434" s="1">
        <v>1.08471E-2</v>
      </c>
      <c r="AJ434" s="1" t="s">
        <v>592</v>
      </c>
    </row>
    <row r="435" spans="1:36" hidden="1" x14ac:dyDescent="0.2">
      <c r="A435" s="71" t="s">
        <v>827</v>
      </c>
      <c r="B435" s="31">
        <v>6</v>
      </c>
      <c r="C435" s="1" t="s">
        <v>830</v>
      </c>
      <c r="D435" s="2" t="s">
        <v>40</v>
      </c>
      <c r="E435" s="2" t="s">
        <v>885</v>
      </c>
      <c r="F435" s="48">
        <v>10</v>
      </c>
      <c r="G435" s="48" t="s">
        <v>160</v>
      </c>
      <c r="H435" s="2">
        <v>1</v>
      </c>
      <c r="I435" s="49"/>
      <c r="J435" s="39">
        <f t="shared" si="125"/>
        <v>-25.402000000000001</v>
      </c>
      <c r="K435" s="185">
        <f t="shared" si="112"/>
        <v>6.8509999999999991</v>
      </c>
      <c r="L435" s="157"/>
      <c r="O435" s="38">
        <v>-24.359000000000002</v>
      </c>
      <c r="P435" s="59">
        <f t="shared" si="128"/>
        <v>6.8509999999999991</v>
      </c>
      <c r="Q435" s="13"/>
      <c r="R435" s="1">
        <v>2730.4</v>
      </c>
      <c r="S435" s="1">
        <v>212</v>
      </c>
      <c r="T435" s="4">
        <f t="shared" si="126"/>
        <v>858</v>
      </c>
      <c r="U435" s="35">
        <f t="shared" si="129"/>
        <v>7.4125874125874125</v>
      </c>
      <c r="V435" s="36">
        <f t="shared" si="127"/>
        <v>0.57629662501984691</v>
      </c>
      <c r="Y435" s="1">
        <v>5</v>
      </c>
      <c r="Z435" s="1">
        <v>2643.4</v>
      </c>
      <c r="AA435" s="1">
        <v>2741.2</v>
      </c>
      <c r="AB435" s="1">
        <v>97.8</v>
      </c>
      <c r="AC435" s="1">
        <v>8.9090000000000007</v>
      </c>
      <c r="AD435" s="1" t="s">
        <v>1302</v>
      </c>
      <c r="AE435" s="1">
        <v>2.0550000000000002</v>
      </c>
      <c r="AI435" s="1">
        <v>1.09079E-2</v>
      </c>
      <c r="AJ435" s="1" t="s">
        <v>592</v>
      </c>
    </row>
    <row r="436" spans="1:36" hidden="1" x14ac:dyDescent="0.2">
      <c r="A436" s="71" t="s">
        <v>827</v>
      </c>
      <c r="B436" s="31">
        <v>6</v>
      </c>
      <c r="C436" s="1" t="s">
        <v>1351</v>
      </c>
      <c r="D436" s="2" t="s">
        <v>40</v>
      </c>
      <c r="E436" s="2" t="s">
        <v>1357</v>
      </c>
      <c r="F436" s="48">
        <v>8</v>
      </c>
      <c r="G436" s="48" t="s">
        <v>160</v>
      </c>
      <c r="H436" s="2">
        <v>3</v>
      </c>
      <c r="I436" s="49"/>
      <c r="J436" s="39">
        <f t="shared" si="125"/>
        <v>-24.035999999999998</v>
      </c>
      <c r="K436" s="185">
        <f t="shared" si="112"/>
        <v>8.2170000000000023</v>
      </c>
      <c r="L436" s="157"/>
      <c r="O436" s="38">
        <v>-22.992999999999999</v>
      </c>
      <c r="P436" s="59">
        <f t="shared" si="128"/>
        <v>8.2170000000000023</v>
      </c>
      <c r="Q436" s="13"/>
      <c r="R436" s="1">
        <v>2727.2</v>
      </c>
      <c r="S436" s="1">
        <v>119</v>
      </c>
      <c r="T436" s="4">
        <f t="shared" si="126"/>
        <v>858</v>
      </c>
      <c r="U436" s="35">
        <f t="shared" si="129"/>
        <v>4.1608391608391608</v>
      </c>
      <c r="V436" s="36">
        <f>U436*(1/12.0107)*(1/15)*(14.0067/1)</f>
        <v>0.32348725649698951</v>
      </c>
      <c r="Y436" s="1">
        <v>5</v>
      </c>
      <c r="Z436" s="1">
        <v>2643.6</v>
      </c>
      <c r="AA436" s="1">
        <v>2814.6</v>
      </c>
      <c r="AB436" s="1">
        <v>171</v>
      </c>
      <c r="AC436" s="1">
        <v>13.116</v>
      </c>
      <c r="AD436" s="1" t="s">
        <v>1302</v>
      </c>
      <c r="AE436" s="1">
        <v>7.7640000000000002</v>
      </c>
      <c r="AI436" s="1">
        <v>1.09231E-2</v>
      </c>
      <c r="AJ436" s="1" t="s">
        <v>592</v>
      </c>
    </row>
    <row r="437" spans="1:36" hidden="1" x14ac:dyDescent="0.2">
      <c r="A437" s="71" t="s">
        <v>827</v>
      </c>
      <c r="B437" s="31">
        <v>6</v>
      </c>
      <c r="C437" s="1" t="s">
        <v>1352</v>
      </c>
      <c r="D437" s="2" t="s">
        <v>40</v>
      </c>
      <c r="E437" s="2" t="s">
        <v>1357</v>
      </c>
      <c r="F437" s="48">
        <v>8</v>
      </c>
      <c r="G437" s="48" t="s">
        <v>160</v>
      </c>
      <c r="H437" s="2">
        <v>2</v>
      </c>
      <c r="I437" s="49"/>
      <c r="J437" s="39">
        <f t="shared" si="125"/>
        <v>-24.779</v>
      </c>
      <c r="K437" s="185">
        <f t="shared" si="112"/>
        <v>7.4740000000000002</v>
      </c>
      <c r="L437" s="157"/>
      <c r="O437" s="38">
        <v>-23.736000000000001</v>
      </c>
      <c r="P437" s="59">
        <f t="shared" si="128"/>
        <v>7.4740000000000002</v>
      </c>
      <c r="Q437" s="13"/>
      <c r="R437" s="1">
        <v>2727.4</v>
      </c>
      <c r="S437" s="1">
        <v>138</v>
      </c>
      <c r="T437" s="4">
        <f t="shared" si="126"/>
        <v>858</v>
      </c>
      <c r="U437" s="35">
        <f t="shared" si="129"/>
        <v>4.825174825174825</v>
      </c>
      <c r="V437" s="36">
        <f t="shared" ref="V437:V440" si="130">U437*(1/12.0107)*(1/15)*(14.0067/1)</f>
        <v>0.37513648232423991</v>
      </c>
      <c r="Y437" s="1">
        <v>5</v>
      </c>
      <c r="Z437" s="1">
        <v>2643.6</v>
      </c>
      <c r="AA437" s="1">
        <v>2785.8</v>
      </c>
      <c r="AB437" s="1">
        <v>142.1</v>
      </c>
      <c r="AC437" s="1">
        <v>12.574</v>
      </c>
      <c r="AD437" s="1" t="s">
        <v>1302</v>
      </c>
      <c r="AE437" s="1">
        <v>5.83</v>
      </c>
      <c r="AI437" s="1">
        <v>1.0914800000000001E-2</v>
      </c>
      <c r="AJ437" s="1" t="s">
        <v>592</v>
      </c>
    </row>
    <row r="438" spans="1:36" hidden="1" x14ac:dyDescent="0.2">
      <c r="A438" s="71" t="s">
        <v>827</v>
      </c>
      <c r="B438" s="31">
        <v>6</v>
      </c>
      <c r="C438" s="1" t="s">
        <v>1353</v>
      </c>
      <c r="D438" s="2" t="s">
        <v>40</v>
      </c>
      <c r="E438" s="2" t="s">
        <v>1357</v>
      </c>
      <c r="F438" s="48">
        <v>8</v>
      </c>
      <c r="G438" s="48" t="s">
        <v>160</v>
      </c>
      <c r="H438" s="2">
        <v>1</v>
      </c>
      <c r="I438" s="49"/>
      <c r="J438" s="39">
        <f t="shared" si="125"/>
        <v>-25.672999999999998</v>
      </c>
      <c r="K438" s="185">
        <f t="shared" si="112"/>
        <v>6.5800000000000018</v>
      </c>
      <c r="L438" s="157"/>
      <c r="O438" s="38">
        <v>-24.63</v>
      </c>
      <c r="P438" s="59">
        <f t="shared" si="128"/>
        <v>6.5800000000000018</v>
      </c>
      <c r="Q438" s="13"/>
      <c r="R438" s="1">
        <v>2726.4</v>
      </c>
      <c r="S438" s="1">
        <v>137</v>
      </c>
      <c r="T438" s="4">
        <f t="shared" si="126"/>
        <v>858</v>
      </c>
      <c r="U438" s="35">
        <f t="shared" si="129"/>
        <v>4.79020979020979</v>
      </c>
      <c r="V438" s="36">
        <f t="shared" si="130"/>
        <v>0.37241810201754255</v>
      </c>
      <c r="Y438" s="1">
        <v>5</v>
      </c>
      <c r="Z438" s="1">
        <v>2643</v>
      </c>
      <c r="AA438" s="1">
        <v>2785.1</v>
      </c>
      <c r="AB438" s="1">
        <v>142.1</v>
      </c>
      <c r="AC438" s="1">
        <v>12.492000000000001</v>
      </c>
      <c r="AD438" s="1" t="s">
        <v>1302</v>
      </c>
      <c r="AE438" s="1">
        <v>5.71</v>
      </c>
      <c r="AI438" s="1">
        <v>1.0904799999999999E-2</v>
      </c>
      <c r="AJ438" s="1" t="s">
        <v>592</v>
      </c>
    </row>
    <row r="439" spans="1:36" hidden="1" x14ac:dyDescent="0.2">
      <c r="A439" s="71" t="s">
        <v>827</v>
      </c>
      <c r="B439" s="31">
        <v>6</v>
      </c>
      <c r="C439" s="1" t="s">
        <v>1354</v>
      </c>
      <c r="D439" s="2" t="s">
        <v>40</v>
      </c>
      <c r="E439" s="2" t="s">
        <v>1357</v>
      </c>
      <c r="F439" s="48">
        <v>7</v>
      </c>
      <c r="G439" s="48" t="s">
        <v>160</v>
      </c>
      <c r="H439" s="2">
        <v>3</v>
      </c>
      <c r="I439" s="49"/>
      <c r="J439" s="39">
        <f t="shared" si="125"/>
        <v>-24.821999999999999</v>
      </c>
      <c r="K439" s="185">
        <f t="shared" ref="K439" si="131">IF(J439="","",J439-(-32.253))</f>
        <v>7.4310000000000009</v>
      </c>
      <c r="L439" s="157"/>
      <c r="O439" s="38">
        <v>-23.779</v>
      </c>
      <c r="P439" s="59">
        <f t="shared" si="128"/>
        <v>7.4310000000000009</v>
      </c>
      <c r="Q439" s="13"/>
      <c r="R439" s="1">
        <v>2728.5</v>
      </c>
      <c r="S439" s="1">
        <v>126</v>
      </c>
      <c r="T439" s="4">
        <f t="shared" si="126"/>
        <v>858</v>
      </c>
      <c r="U439" s="35">
        <f t="shared" si="129"/>
        <v>4.4055944055944058</v>
      </c>
      <c r="V439" s="36">
        <f t="shared" si="130"/>
        <v>0.34251591864387126</v>
      </c>
      <c r="Y439" s="1">
        <v>5</v>
      </c>
      <c r="Z439" s="1">
        <v>2643.4</v>
      </c>
      <c r="AA439" s="1">
        <v>2814.4</v>
      </c>
      <c r="AB439" s="1">
        <v>171</v>
      </c>
      <c r="AC439" s="1">
        <v>14.013999999999999</v>
      </c>
      <c r="AD439" s="1" t="s">
        <v>1302</v>
      </c>
      <c r="AE439" s="1">
        <v>9.2759999999999998</v>
      </c>
      <c r="AI439" s="1">
        <v>1.09143E-2</v>
      </c>
      <c r="AJ439" s="1" t="s">
        <v>592</v>
      </c>
    </row>
    <row r="440" spans="1:36" s="103" customFormat="1" hidden="1" x14ac:dyDescent="0.2">
      <c r="A440" s="158" t="s">
        <v>1385</v>
      </c>
      <c r="B440" s="203"/>
      <c r="C440" s="160" t="s">
        <v>1298</v>
      </c>
      <c r="D440" s="160" t="s">
        <v>1355</v>
      </c>
      <c r="E440" s="103">
        <v>7</v>
      </c>
      <c r="F440" s="161"/>
      <c r="J440" s="107"/>
      <c r="K440" s="107"/>
      <c r="L440" s="104"/>
      <c r="M440" s="107"/>
      <c r="N440" s="107"/>
      <c r="O440" s="160">
        <v>-30.001000000000001</v>
      </c>
      <c r="P440" s="102">
        <f t="shared" ref="P440:P442" si="132">O440-(-32.253)</f>
        <v>2.2519999999999989</v>
      </c>
      <c r="Q440" s="104"/>
      <c r="R440" s="160">
        <v>2711.4</v>
      </c>
      <c r="S440" s="160">
        <v>844</v>
      </c>
      <c r="T440" s="103">
        <f>MEDIAN(S440,S441,S442,S449,S460,S469,S474)</f>
        <v>844</v>
      </c>
      <c r="U440" s="160">
        <f t="shared" si="129"/>
        <v>30</v>
      </c>
      <c r="V440" s="106">
        <f t="shared" si="130"/>
        <v>2.3323703031463614</v>
      </c>
      <c r="W440" s="107"/>
      <c r="Z440" s="160">
        <v>2700.7</v>
      </c>
      <c r="AA440" s="160">
        <v>2734.1</v>
      </c>
      <c r="AB440" s="160">
        <v>33.4</v>
      </c>
      <c r="AC440" s="160">
        <v>8.0190000000000001</v>
      </c>
      <c r="AD440" s="160" t="s">
        <v>1299</v>
      </c>
      <c r="AE440" s="160">
        <v>-6.3140000000000001</v>
      </c>
      <c r="AF440" s="106"/>
      <c r="AI440" s="160">
        <v>1.08448E-2</v>
      </c>
      <c r="AJ440" s="160" t="s">
        <v>592</v>
      </c>
    </row>
    <row r="441" spans="1:36" s="103" customFormat="1" hidden="1" x14ac:dyDescent="0.2">
      <c r="A441" s="158" t="s">
        <v>1385</v>
      </c>
      <c r="B441" s="203"/>
      <c r="C441" s="160" t="s">
        <v>1306</v>
      </c>
      <c r="D441" s="160" t="s">
        <v>1355</v>
      </c>
      <c r="E441" s="103">
        <v>6</v>
      </c>
      <c r="H441" s="100"/>
      <c r="J441" s="107"/>
      <c r="K441" s="107"/>
      <c r="L441" s="104"/>
      <c r="M441" s="107"/>
      <c r="N441" s="107"/>
      <c r="O441" s="160">
        <v>-30.446999999999999</v>
      </c>
      <c r="P441" s="102">
        <f t="shared" si="132"/>
        <v>1.8060000000000009</v>
      </c>
      <c r="Q441" s="104"/>
      <c r="R441" s="160">
        <v>2711.4</v>
      </c>
      <c r="S441" s="160">
        <v>779</v>
      </c>
      <c r="T441" s="103">
        <f>$T$440</f>
        <v>844</v>
      </c>
      <c r="U441" s="160">
        <f t="shared" si="129"/>
        <v>27.689573459715639</v>
      </c>
      <c r="V441" s="106">
        <f t="shared" ref="V441:V477" si="133">U441*(1/12.0107)*(1/15)*(14.0067/1)</f>
        <v>2.1527446281410132</v>
      </c>
      <c r="W441" s="107"/>
      <c r="Z441" s="160">
        <v>2700.7</v>
      </c>
      <c r="AA441" s="160">
        <v>2734.1</v>
      </c>
      <c r="AB441" s="160">
        <v>33.4</v>
      </c>
      <c r="AC441" s="160">
        <v>7.423</v>
      </c>
      <c r="AD441" s="160" t="s">
        <v>1307</v>
      </c>
      <c r="AE441" s="160">
        <v>-4.1130000000000004</v>
      </c>
      <c r="AF441" s="106"/>
      <c r="AI441" s="160">
        <v>1.08398E-2</v>
      </c>
      <c r="AJ441" s="160" t="s">
        <v>592</v>
      </c>
    </row>
    <row r="442" spans="1:36" s="103" customFormat="1" hidden="1" x14ac:dyDescent="0.2">
      <c r="A442" s="158" t="s">
        <v>1385</v>
      </c>
      <c r="B442" s="203"/>
      <c r="C442" s="160" t="s">
        <v>1328</v>
      </c>
      <c r="D442" s="160" t="s">
        <v>1355</v>
      </c>
      <c r="E442" s="103">
        <v>5</v>
      </c>
      <c r="F442" s="161"/>
      <c r="J442" s="107"/>
      <c r="K442" s="107"/>
      <c r="L442" s="104"/>
      <c r="M442" s="107"/>
      <c r="N442" s="107"/>
      <c r="O442" s="160">
        <v>-30.709</v>
      </c>
      <c r="P442" s="102">
        <f t="shared" si="132"/>
        <v>1.5440000000000005</v>
      </c>
      <c r="Q442" s="104"/>
      <c r="R442" s="160">
        <v>2712</v>
      </c>
      <c r="S442" s="160">
        <v>687</v>
      </c>
      <c r="T442" s="103">
        <f>$T$440</f>
        <v>844</v>
      </c>
      <c r="U442" s="160">
        <f t="shared" si="129"/>
        <v>24.419431279620856</v>
      </c>
      <c r="V442" s="106">
        <f t="shared" si="133"/>
        <v>1.8985052112103677</v>
      </c>
      <c r="W442" s="107"/>
      <c r="Z442" s="160">
        <v>2701.1</v>
      </c>
      <c r="AA442" s="160">
        <v>2727.7</v>
      </c>
      <c r="AB442" s="160">
        <v>26.5</v>
      </c>
      <c r="AC442" s="160">
        <v>6.3529999999999998</v>
      </c>
      <c r="AD442" s="160" t="s">
        <v>1329</v>
      </c>
      <c r="AE442" s="160">
        <v>-0.34599999999999997</v>
      </c>
      <c r="AF442" s="106"/>
      <c r="AI442" s="160">
        <v>1.08369E-2</v>
      </c>
      <c r="AJ442" s="160" t="s">
        <v>592</v>
      </c>
    </row>
    <row r="443" spans="1:36" s="211" customFormat="1" hidden="1" x14ac:dyDescent="0.2">
      <c r="A443" s="209" t="s">
        <v>844</v>
      </c>
      <c r="B443" s="210"/>
      <c r="C443" s="35" t="s">
        <v>1333</v>
      </c>
      <c r="D443" s="35" t="s">
        <v>77</v>
      </c>
      <c r="E443" s="211" t="s">
        <v>78</v>
      </c>
      <c r="F443" s="211" t="s">
        <v>78</v>
      </c>
      <c r="G443" s="214">
        <v>14</v>
      </c>
      <c r="H443" s="214"/>
      <c r="I443" s="214">
        <v>3</v>
      </c>
      <c r="J443" s="206">
        <f t="shared" ref="J443:J444" si="134">IF(O443 = "", "", O443-1.043)</f>
        <v>-28.681000000000001</v>
      </c>
      <c r="K443" s="185">
        <f t="shared" ref="K443:K444" si="135">IF(J443="","",J443-(-32.253))</f>
        <v>3.5719999999999992</v>
      </c>
      <c r="L443" s="212">
        <f>STDEVA( J443,J444,M445)</f>
        <v>1.3381466038268497</v>
      </c>
      <c r="O443" s="207">
        <v>-27.638000000000002</v>
      </c>
      <c r="P443" s="207">
        <f>O443-(-31.21)</f>
        <v>3.5719999999999992</v>
      </c>
      <c r="Q443" s="212">
        <f>STDEVA( O443,O444,O445)</f>
        <v>1.3381466038268497</v>
      </c>
      <c r="R443" s="35">
        <v>2727</v>
      </c>
      <c r="S443" s="35">
        <v>134</v>
      </c>
      <c r="T443" s="211">
        <f>$T$440</f>
        <v>844</v>
      </c>
      <c r="U443" s="35">
        <f t="shared" si="129"/>
        <v>4.7630331753554502</v>
      </c>
      <c r="V443" s="213">
        <f t="shared" si="133"/>
        <v>0.37030523770333229</v>
      </c>
      <c r="W443" s="214"/>
      <c r="Z443" s="35">
        <v>2719.1</v>
      </c>
      <c r="AA443" s="35">
        <v>2739.4</v>
      </c>
      <c r="AB443" s="35">
        <v>20.3</v>
      </c>
      <c r="AC443" s="35">
        <v>1.278</v>
      </c>
      <c r="AD443" s="35" t="s">
        <v>1296</v>
      </c>
      <c r="AE443" s="35">
        <v>-14.448</v>
      </c>
      <c r="AF443" s="213"/>
      <c r="AI443" s="35">
        <v>1.0871199999999999E-2</v>
      </c>
      <c r="AJ443" s="35" t="s">
        <v>592</v>
      </c>
    </row>
    <row r="444" spans="1:36" s="211" customFormat="1" hidden="1" x14ac:dyDescent="0.2">
      <c r="A444" s="209" t="s">
        <v>844</v>
      </c>
      <c r="B444" s="210"/>
      <c r="C444" s="35" t="s">
        <v>1334</v>
      </c>
      <c r="D444" s="35" t="s">
        <v>77</v>
      </c>
      <c r="E444" s="211" t="s">
        <v>78</v>
      </c>
      <c r="F444" s="211" t="s">
        <v>78</v>
      </c>
      <c r="G444" s="214">
        <v>14</v>
      </c>
      <c r="H444" s="214"/>
      <c r="I444" s="214">
        <v>2</v>
      </c>
      <c r="J444" s="206">
        <f t="shared" si="134"/>
        <v>-29.245999999999999</v>
      </c>
      <c r="K444" s="185">
        <f t="shared" si="135"/>
        <v>3.0070000000000014</v>
      </c>
      <c r="L444" s="35"/>
      <c r="M444" s="211" t="s">
        <v>1451</v>
      </c>
      <c r="O444" s="207">
        <v>-28.202999999999999</v>
      </c>
      <c r="P444" s="207">
        <f>O444-(-31.21)</f>
        <v>3.0070000000000014</v>
      </c>
      <c r="Q444" s="215"/>
      <c r="R444" s="35">
        <v>2726.4</v>
      </c>
      <c r="S444" s="35">
        <v>154</v>
      </c>
      <c r="T444" s="211">
        <f>$T$440</f>
        <v>844</v>
      </c>
      <c r="U444" s="35">
        <f t="shared" si="129"/>
        <v>5.4739336492890995</v>
      </c>
      <c r="V444" s="213">
        <f t="shared" si="133"/>
        <v>0.42557467616651617</v>
      </c>
      <c r="W444" s="214"/>
      <c r="Z444" s="35">
        <v>2706.3</v>
      </c>
      <c r="AA444" s="35">
        <v>2738.7</v>
      </c>
      <c r="AB444" s="35">
        <v>32.4</v>
      </c>
      <c r="AC444" s="35">
        <v>1.6879999999999999</v>
      </c>
      <c r="AD444" s="35" t="s">
        <v>1335</v>
      </c>
      <c r="AE444" s="35">
        <v>-10.58</v>
      </c>
      <c r="AF444" s="213"/>
      <c r="AI444" s="35">
        <v>1.08649E-2</v>
      </c>
      <c r="AJ444" s="35" t="s">
        <v>592</v>
      </c>
    </row>
    <row r="445" spans="1:36" s="211" customFormat="1" hidden="1" x14ac:dyDescent="0.2">
      <c r="A445" s="209" t="s">
        <v>844</v>
      </c>
      <c r="B445" s="210"/>
      <c r="C445" s="35" t="s">
        <v>1450</v>
      </c>
      <c r="D445" s="35" t="s">
        <v>77</v>
      </c>
      <c r="E445" s="211" t="s">
        <v>78</v>
      </c>
      <c r="F445" s="211" t="s">
        <v>78</v>
      </c>
      <c r="G445" s="214">
        <v>14</v>
      </c>
      <c r="H445" s="214"/>
      <c r="I445" s="214">
        <v>1</v>
      </c>
      <c r="J445" s="258"/>
      <c r="L445" s="35"/>
      <c r="M445" s="206">
        <f>IF(O445 = "", "", O445-1.043)</f>
        <v>-26.698</v>
      </c>
      <c r="N445" s="226">
        <f>IF(M445="","",M445-(-32.253))</f>
        <v>5.5549999999999997</v>
      </c>
      <c r="O445" s="207">
        <v>-25.655000000000001</v>
      </c>
      <c r="P445" s="207">
        <f>O445-(-31.21)</f>
        <v>5.5549999999999997</v>
      </c>
      <c r="Q445" s="215"/>
      <c r="R445" s="35"/>
      <c r="S445" s="35"/>
      <c r="U445" s="35"/>
      <c r="V445" s="213"/>
      <c r="W445" s="214"/>
      <c r="Z445" s="35"/>
      <c r="AA445" s="35"/>
      <c r="AB445" s="35"/>
      <c r="AC445" s="35"/>
      <c r="AD445" s="35"/>
      <c r="AE445" s="35"/>
      <c r="AF445" s="213"/>
      <c r="AI445" s="35"/>
      <c r="AJ445" s="35"/>
    </row>
    <row r="446" spans="1:36" s="217" customFormat="1" x14ac:dyDescent="0.2">
      <c r="A446" s="209" t="s">
        <v>844</v>
      </c>
      <c r="B446" s="216"/>
      <c r="C446" s="120" t="s">
        <v>848</v>
      </c>
      <c r="D446" s="120" t="s">
        <v>77</v>
      </c>
      <c r="E446" s="217" t="s">
        <v>29</v>
      </c>
      <c r="F446" s="217" t="s">
        <v>29</v>
      </c>
      <c r="G446" s="221">
        <v>13</v>
      </c>
      <c r="H446" s="221"/>
      <c r="I446" s="221">
        <v>3</v>
      </c>
      <c r="J446" s="222"/>
      <c r="L446" s="212">
        <f>STDEVA( M446,M448)</f>
        <v>1.1497556262093271</v>
      </c>
      <c r="M446" s="206">
        <f>IF(O446 = "", "", O446-1.043)</f>
        <v>-27.18</v>
      </c>
      <c r="N446" s="226">
        <f>IF(M446="","",M446-(-32.253))</f>
        <v>5.0730000000000004</v>
      </c>
      <c r="O446" s="218">
        <v>-26.137</v>
      </c>
      <c r="P446" s="218">
        <f>O446-(-31.21)</f>
        <v>5.0730000000000004</v>
      </c>
      <c r="Q446" s="219">
        <f>STDEVA(O446,O448)</f>
        <v>1.1497556262093271</v>
      </c>
      <c r="R446" s="120">
        <v>2729.1</v>
      </c>
      <c r="S446" s="120">
        <v>66</v>
      </c>
      <c r="T446" s="217">
        <f>$T$440</f>
        <v>844</v>
      </c>
      <c r="U446" s="120">
        <f t="shared" si="129"/>
        <v>2.3459715639810428</v>
      </c>
      <c r="V446" s="220">
        <f t="shared" si="133"/>
        <v>0.18238914692850691</v>
      </c>
      <c r="W446" s="221"/>
      <c r="Z446" s="120">
        <v>2721</v>
      </c>
      <c r="AA446" s="120">
        <v>2738.1</v>
      </c>
      <c r="AB446" s="120">
        <v>17.100000000000001</v>
      </c>
      <c r="AC446" s="120">
        <v>0.58799999999999997</v>
      </c>
      <c r="AD446" s="120" t="s">
        <v>546</v>
      </c>
      <c r="AE446" s="120">
        <v>-7.9530000000000003</v>
      </c>
      <c r="AF446" s="220"/>
      <c r="AI446" s="120">
        <v>1.0888E-2</v>
      </c>
      <c r="AJ446" s="120" t="s">
        <v>592</v>
      </c>
    </row>
    <row r="447" spans="1:36" s="217" customFormat="1" x14ac:dyDescent="0.2">
      <c r="A447" s="209" t="s">
        <v>844</v>
      </c>
      <c r="B447" s="216"/>
      <c r="C447" s="120" t="s">
        <v>1452</v>
      </c>
      <c r="D447" s="120" t="s">
        <v>77</v>
      </c>
      <c r="E447" s="217" t="s">
        <v>29</v>
      </c>
      <c r="F447" s="217" t="s">
        <v>29</v>
      </c>
      <c r="G447" s="221">
        <v>13</v>
      </c>
      <c r="H447" s="221"/>
      <c r="I447" s="221">
        <v>2</v>
      </c>
      <c r="J447" s="229"/>
      <c r="K447" s="218"/>
      <c r="L447" s="120"/>
      <c r="M447" s="218" t="s">
        <v>1453</v>
      </c>
      <c r="N447" s="218"/>
      <c r="O447" s="222"/>
      <c r="P447" s="223"/>
      <c r="Q447" s="219"/>
      <c r="R447" s="120"/>
      <c r="S447" s="120"/>
      <c r="U447" s="120"/>
      <c r="V447" s="220"/>
      <c r="W447" s="221"/>
      <c r="Z447" s="120"/>
      <c r="AA447" s="120"/>
      <c r="AB447" s="120"/>
      <c r="AC447" s="120"/>
      <c r="AD447" s="120"/>
      <c r="AE447" s="120"/>
      <c r="AF447" s="220"/>
      <c r="AI447" s="120"/>
      <c r="AJ447" s="120"/>
    </row>
    <row r="448" spans="1:36" s="217" customFormat="1" x14ac:dyDescent="0.2">
      <c r="A448" s="209" t="s">
        <v>844</v>
      </c>
      <c r="B448" s="216"/>
      <c r="C448" s="120" t="s">
        <v>847</v>
      </c>
      <c r="D448" s="120" t="s">
        <v>77</v>
      </c>
      <c r="E448" s="217" t="s">
        <v>29</v>
      </c>
      <c r="F448" s="217" t="s">
        <v>29</v>
      </c>
      <c r="G448" s="221">
        <v>13</v>
      </c>
      <c r="H448" s="221"/>
      <c r="I448" s="221">
        <v>1</v>
      </c>
      <c r="J448" s="222"/>
      <c r="L448" s="120"/>
      <c r="M448" s="206">
        <f>IF(O448 = "", "", O448-1.043)</f>
        <v>-28.806000000000001</v>
      </c>
      <c r="N448" s="226">
        <f>IF(M448="","",M448-(-32.253))</f>
        <v>3.4469999999999992</v>
      </c>
      <c r="O448" s="218">
        <v>-27.763000000000002</v>
      </c>
      <c r="P448" s="218">
        <f>O448-(-31.21)</f>
        <v>3.4469999999999992</v>
      </c>
      <c r="Q448" s="224"/>
      <c r="R448" s="120">
        <v>2729.1</v>
      </c>
      <c r="S448" s="120">
        <v>82</v>
      </c>
      <c r="T448" s="217">
        <f t="shared" ref="T448:T454" si="136">$T$440</f>
        <v>844</v>
      </c>
      <c r="U448" s="120">
        <f t="shared" si="129"/>
        <v>2.9146919431279623</v>
      </c>
      <c r="V448" s="220">
        <f t="shared" si="133"/>
        <v>0.22660469769905409</v>
      </c>
      <c r="W448" s="221"/>
      <c r="Z448" s="120">
        <v>2720.1</v>
      </c>
      <c r="AA448" s="120">
        <v>2738.1</v>
      </c>
      <c r="AB448" s="120">
        <v>18</v>
      </c>
      <c r="AC448" s="120">
        <v>0.74299999999999999</v>
      </c>
      <c r="AD448" s="120" t="s">
        <v>1366</v>
      </c>
      <c r="AE448" s="120">
        <v>-6.3380000000000001</v>
      </c>
      <c r="AF448" s="220"/>
      <c r="AI448" s="120">
        <v>1.0869800000000001E-2</v>
      </c>
      <c r="AJ448" s="120" t="s">
        <v>592</v>
      </c>
    </row>
    <row r="449" spans="1:36" s="211" customFormat="1" hidden="1" x14ac:dyDescent="0.2">
      <c r="A449" s="209" t="s">
        <v>844</v>
      </c>
      <c r="B449" s="210"/>
      <c r="C449" s="35" t="s">
        <v>1336</v>
      </c>
      <c r="D449" s="35" t="s">
        <v>1355</v>
      </c>
      <c r="E449" s="211">
        <v>4</v>
      </c>
      <c r="F449" s="225"/>
      <c r="J449" s="214"/>
      <c r="K449" s="214"/>
      <c r="L449" s="215"/>
      <c r="M449" s="214"/>
      <c r="N449" s="214"/>
      <c r="O449" s="35">
        <v>-29.917000000000002</v>
      </c>
      <c r="P449" s="212">
        <f t="shared" ref="P449" si="137">O449-(-32.253)</f>
        <v>2.3359999999999985</v>
      </c>
      <c r="Q449" s="215"/>
      <c r="R449" s="35">
        <v>2711.1</v>
      </c>
      <c r="S449" s="35">
        <v>1044</v>
      </c>
      <c r="T449" s="211">
        <f t="shared" si="136"/>
        <v>844</v>
      </c>
      <c r="U449" s="35">
        <f t="shared" si="129"/>
        <v>37.109004739336491</v>
      </c>
      <c r="V449" s="213">
        <f t="shared" si="133"/>
        <v>2.8850646877782005</v>
      </c>
      <c r="W449" s="214"/>
      <c r="Z449" s="35">
        <v>2699.9</v>
      </c>
      <c r="AA449" s="35">
        <v>2734.1</v>
      </c>
      <c r="AB449" s="35">
        <v>34.299999999999997</v>
      </c>
      <c r="AC449" s="35">
        <v>9.8989999999999991</v>
      </c>
      <c r="AD449" s="35" t="s">
        <v>1337</v>
      </c>
      <c r="AE449" s="35">
        <v>-8.1850000000000005</v>
      </c>
      <c r="AF449" s="213"/>
      <c r="AI449" s="35">
        <v>1.08457E-2</v>
      </c>
      <c r="AJ449" s="35" t="s">
        <v>592</v>
      </c>
    </row>
    <row r="450" spans="1:36" s="217" customFormat="1" x14ac:dyDescent="0.2">
      <c r="A450" s="209" t="s">
        <v>844</v>
      </c>
      <c r="B450" s="216"/>
      <c r="C450" s="35" t="s">
        <v>1338</v>
      </c>
      <c r="D450" s="35" t="s">
        <v>77</v>
      </c>
      <c r="E450" s="211" t="s">
        <v>29</v>
      </c>
      <c r="F450" s="211" t="s">
        <v>29</v>
      </c>
      <c r="G450" s="214">
        <v>12</v>
      </c>
      <c r="H450" s="214"/>
      <c r="I450" s="214">
        <v>3</v>
      </c>
      <c r="J450" s="206">
        <f>IF(O450 = "", "", O450-1.043)</f>
        <v>-28.61</v>
      </c>
      <c r="N450" s="226">
        <f>IF(J450="","",J450-(-32.253))</f>
        <v>3.6430000000000007</v>
      </c>
      <c r="O450" s="218">
        <v>-27.567</v>
      </c>
      <c r="P450" s="218">
        <f>O450-(-31.21)</f>
        <v>3.6430000000000007</v>
      </c>
      <c r="Q450" s="224"/>
      <c r="R450" s="120">
        <v>2728.7</v>
      </c>
      <c r="S450" s="120">
        <v>144</v>
      </c>
      <c r="T450" s="217">
        <f t="shared" si="136"/>
        <v>844</v>
      </c>
      <c r="U450" s="120">
        <f t="shared" si="129"/>
        <v>5.1184834123222753</v>
      </c>
      <c r="V450" s="220">
        <f t="shared" si="133"/>
        <v>0.39793995693492423</v>
      </c>
      <c r="W450" s="221"/>
      <c r="Z450" s="120">
        <v>2670.4</v>
      </c>
      <c r="AA450" s="120">
        <v>2737.9</v>
      </c>
      <c r="AB450" s="120">
        <v>67.5</v>
      </c>
      <c r="AC450" s="120">
        <v>3.7639999999999998</v>
      </c>
      <c r="AD450" s="120" t="s">
        <v>165</v>
      </c>
      <c r="AE450" s="120">
        <v>-4.87</v>
      </c>
      <c r="AF450" s="220"/>
      <c r="AI450" s="120">
        <v>1.09011E-2</v>
      </c>
      <c r="AJ450" s="120" t="s">
        <v>592</v>
      </c>
    </row>
    <row r="451" spans="1:36" s="211" customFormat="1" x14ac:dyDescent="0.2">
      <c r="A451" s="209" t="s">
        <v>844</v>
      </c>
      <c r="B451" s="210"/>
      <c r="C451" s="35" t="s">
        <v>839</v>
      </c>
      <c r="D451" s="35" t="s">
        <v>77</v>
      </c>
      <c r="E451" s="211" t="s">
        <v>29</v>
      </c>
      <c r="F451" s="211" t="s">
        <v>29</v>
      </c>
      <c r="G451" s="214">
        <v>12</v>
      </c>
      <c r="H451" s="214"/>
      <c r="I451" s="214">
        <v>2</v>
      </c>
      <c r="J451" s="206">
        <f>IF(O451 = "", "", O451-1.043)</f>
        <v>-28.027999999999999</v>
      </c>
      <c r="L451" s="212">
        <f>STDEVA( J451,J452,J450)</f>
        <v>0.39203231159348717</v>
      </c>
      <c r="N451" s="226">
        <f>IF(J451="","",J451-(-32.253))</f>
        <v>4.2250000000000014</v>
      </c>
      <c r="O451" s="207">
        <v>-26.984999999999999</v>
      </c>
      <c r="P451" s="207">
        <f>O451-(-31.21)</f>
        <v>4.2250000000000014</v>
      </c>
      <c r="Q451" s="212">
        <f>STDEVA(O451,O452)</f>
        <v>0.11596551211459233</v>
      </c>
      <c r="R451" s="35">
        <v>2729.3</v>
      </c>
      <c r="S451" s="35">
        <v>133</v>
      </c>
      <c r="T451" s="211">
        <f t="shared" si="136"/>
        <v>844</v>
      </c>
      <c r="U451" s="35">
        <f t="shared" si="129"/>
        <v>4.7274881516587675</v>
      </c>
      <c r="V451" s="213">
        <f t="shared" si="133"/>
        <v>0.367541765780173</v>
      </c>
      <c r="W451" s="214"/>
      <c r="Z451" s="35">
        <v>2718.3</v>
      </c>
      <c r="AA451" s="35">
        <v>2738.9</v>
      </c>
      <c r="AB451" s="35">
        <v>20.7</v>
      </c>
      <c r="AC451" s="35">
        <v>1.196</v>
      </c>
      <c r="AD451" s="35" t="s">
        <v>1367</v>
      </c>
      <c r="AE451" s="35">
        <v>-7.0309999999999997</v>
      </c>
      <c r="AF451" s="213"/>
      <c r="AI451" s="35">
        <v>1.0879099999999999E-2</v>
      </c>
      <c r="AJ451" s="35" t="s">
        <v>592</v>
      </c>
    </row>
    <row r="452" spans="1:36" s="211" customFormat="1" x14ac:dyDescent="0.2">
      <c r="A452" s="209" t="s">
        <v>844</v>
      </c>
      <c r="B452" s="210"/>
      <c r="C452" s="35" t="s">
        <v>1339</v>
      </c>
      <c r="D452" s="35" t="s">
        <v>77</v>
      </c>
      <c r="E452" s="211" t="s">
        <v>29</v>
      </c>
      <c r="F452" s="211" t="s">
        <v>29</v>
      </c>
      <c r="G452" s="214">
        <v>12</v>
      </c>
      <c r="H452" s="214"/>
      <c r="I452" s="214">
        <v>1</v>
      </c>
      <c r="J452" s="206">
        <f>IF(O452 = "", "", O452-1.043)</f>
        <v>-27.864000000000001</v>
      </c>
      <c r="L452" s="35"/>
      <c r="N452" s="226">
        <f>IF(J452="","",J452-(-32.253))</f>
        <v>4.3889999999999993</v>
      </c>
      <c r="O452" s="207">
        <v>-26.821000000000002</v>
      </c>
      <c r="P452" s="207">
        <f>O452-(-31.21)</f>
        <v>4.3889999999999993</v>
      </c>
      <c r="Q452" s="215"/>
      <c r="R452" s="35">
        <v>2730.6</v>
      </c>
      <c r="S452" s="35">
        <v>168</v>
      </c>
      <c r="T452" s="211">
        <f t="shared" si="136"/>
        <v>844</v>
      </c>
      <c r="U452" s="35">
        <f t="shared" si="129"/>
        <v>5.971563981042654</v>
      </c>
      <c r="V452" s="213">
        <f t="shared" si="133"/>
        <v>0.46426328309074494</v>
      </c>
      <c r="W452" s="214"/>
      <c r="Z452" s="35">
        <v>2672.1</v>
      </c>
      <c r="AA452" s="35">
        <v>2739.8</v>
      </c>
      <c r="AB452" s="35">
        <v>67.7</v>
      </c>
      <c r="AC452" s="35">
        <v>4.3600000000000003</v>
      </c>
      <c r="AD452" s="35" t="s">
        <v>522</v>
      </c>
      <c r="AE452" s="35">
        <v>-2.46</v>
      </c>
      <c r="AF452" s="213"/>
      <c r="AI452" s="35">
        <v>1.0881500000000001E-2</v>
      </c>
      <c r="AJ452" s="35" t="s">
        <v>592</v>
      </c>
    </row>
    <row r="453" spans="1:36" s="211" customFormat="1" hidden="1" x14ac:dyDescent="0.2">
      <c r="A453" s="209" t="s">
        <v>844</v>
      </c>
      <c r="B453" s="210"/>
      <c r="C453" s="35" t="s">
        <v>1340</v>
      </c>
      <c r="D453" s="35" t="s">
        <v>77</v>
      </c>
      <c r="E453" s="211" t="s">
        <v>40</v>
      </c>
      <c r="F453" s="211" t="s">
        <v>40</v>
      </c>
      <c r="G453" s="214">
        <v>12</v>
      </c>
      <c r="H453" s="214"/>
      <c r="I453" s="214">
        <v>3</v>
      </c>
      <c r="J453" s="206">
        <f>IF(O453 = "", "", O453-1.043)</f>
        <v>-29.626999999999999</v>
      </c>
      <c r="K453" s="226">
        <f t="shared" ref="K453:K454" si="138">IF(J453="","",J453-(-32.253))</f>
        <v>2.6260000000000012</v>
      </c>
      <c r="L453" s="212">
        <f>STDEVA( J453,J454,J455)</f>
        <v>0.24930770813060163</v>
      </c>
      <c r="M453" s="214"/>
      <c r="N453" s="214"/>
      <c r="O453" s="35">
        <v>-28.584</v>
      </c>
      <c r="P453" s="212">
        <f t="shared" ref="P453:P456" si="139">O453-(-32.253)</f>
        <v>3.6690000000000005</v>
      </c>
      <c r="Q453" s="215">
        <f>STDEVA(O453:O456)</f>
        <v>1.6499383826878717</v>
      </c>
      <c r="R453" s="35">
        <v>2730</v>
      </c>
      <c r="S453" s="35">
        <v>151</v>
      </c>
      <c r="T453" s="211">
        <f t="shared" si="136"/>
        <v>844</v>
      </c>
      <c r="U453" s="35">
        <f t="shared" si="129"/>
        <v>5.3672985781990521</v>
      </c>
      <c r="V453" s="213">
        <f t="shared" si="133"/>
        <v>0.41728426039703853</v>
      </c>
      <c r="W453" s="214"/>
      <c r="Z453" s="35">
        <v>2671.4</v>
      </c>
      <c r="AA453" s="35">
        <v>2738.9</v>
      </c>
      <c r="AB453" s="35">
        <v>67.5</v>
      </c>
      <c r="AC453" s="35">
        <v>4.0519999999999996</v>
      </c>
      <c r="AD453" s="35" t="s">
        <v>1368</v>
      </c>
      <c r="AE453" s="35">
        <v>-9.2999999999999999E-2</v>
      </c>
      <c r="AF453" s="213"/>
      <c r="AG453" s="211" t="s">
        <v>1395</v>
      </c>
      <c r="AI453" s="35">
        <v>1.08843E-2</v>
      </c>
      <c r="AJ453" s="35" t="s">
        <v>592</v>
      </c>
    </row>
    <row r="454" spans="1:36" s="211" customFormat="1" hidden="1" x14ac:dyDescent="0.2">
      <c r="A454" s="209" t="s">
        <v>844</v>
      </c>
      <c r="B454" s="210"/>
      <c r="C454" s="35" t="s">
        <v>1341</v>
      </c>
      <c r="D454" s="35" t="s">
        <v>77</v>
      </c>
      <c r="E454" s="211" t="s">
        <v>40</v>
      </c>
      <c r="F454" s="211" t="s">
        <v>40</v>
      </c>
      <c r="G454" s="214">
        <v>12</v>
      </c>
      <c r="H454" s="214"/>
      <c r="I454" s="214">
        <v>2</v>
      </c>
      <c r="J454" s="206">
        <f t="shared" ref="J454" si="140">IF(O454 = "", "", O454-1.043)</f>
        <v>-29.73</v>
      </c>
      <c r="K454" s="226">
        <f t="shared" si="138"/>
        <v>2.5229999999999997</v>
      </c>
      <c r="L454" s="215"/>
      <c r="M454" s="214"/>
      <c r="N454" s="214"/>
      <c r="O454" s="35">
        <v>-28.687000000000001</v>
      </c>
      <c r="P454" s="212">
        <f t="shared" si="139"/>
        <v>3.5659999999999989</v>
      </c>
      <c r="Q454" s="215"/>
      <c r="R454" s="35">
        <v>2730.6</v>
      </c>
      <c r="S454" s="35">
        <v>175</v>
      </c>
      <c r="T454" s="211">
        <f t="shared" si="136"/>
        <v>844</v>
      </c>
      <c r="U454" s="35">
        <f t="shared" si="129"/>
        <v>6.2203791469194316</v>
      </c>
      <c r="V454" s="213">
        <f t="shared" si="133"/>
        <v>0.48360758655285924</v>
      </c>
      <c r="W454" s="214"/>
      <c r="Z454" s="35">
        <v>2670.4</v>
      </c>
      <c r="AA454" s="35">
        <v>2739.8</v>
      </c>
      <c r="AB454" s="35">
        <v>69.400000000000006</v>
      </c>
      <c r="AC454" s="35">
        <v>4.5999999999999996</v>
      </c>
      <c r="AD454" s="35" t="s">
        <v>1369</v>
      </c>
      <c r="AE454" s="35">
        <v>4.4240000000000004</v>
      </c>
      <c r="AF454" s="213"/>
      <c r="AG454" s="211" t="s">
        <v>1395</v>
      </c>
      <c r="AI454" s="35">
        <v>1.0893999999999999E-2</v>
      </c>
      <c r="AJ454" s="35" t="s">
        <v>592</v>
      </c>
    </row>
    <row r="455" spans="1:36" s="211" customFormat="1" hidden="1" x14ac:dyDescent="0.2">
      <c r="A455" s="209"/>
      <c r="B455" s="210"/>
      <c r="C455" s="35" t="s">
        <v>1454</v>
      </c>
      <c r="D455" s="35" t="s">
        <v>77</v>
      </c>
      <c r="E455" s="211" t="s">
        <v>40</v>
      </c>
      <c r="F455" s="211" t="s">
        <v>40</v>
      </c>
      <c r="G455" s="214">
        <v>12</v>
      </c>
      <c r="H455" s="214"/>
      <c r="I455" s="214">
        <v>1</v>
      </c>
      <c r="J455" s="206">
        <f>IF(O455 = "", "", O455-1.043)</f>
        <v>-29.256</v>
      </c>
      <c r="L455" s="215"/>
      <c r="N455" s="226">
        <f>IF(J455="","",J455-(-32.253))</f>
        <v>2.9969999999999999</v>
      </c>
      <c r="O455" s="35">
        <v>-28.213000000000001</v>
      </c>
      <c r="P455" s="212">
        <f t="shared" si="139"/>
        <v>4.0399999999999991</v>
      </c>
      <c r="Q455" s="215"/>
      <c r="R455" s="35"/>
      <c r="S455" s="35"/>
      <c r="U455" s="35"/>
      <c r="V455" s="213"/>
      <c r="W455" s="214"/>
      <c r="Z455" s="35"/>
      <c r="AA455" s="35"/>
      <c r="AB455" s="35"/>
      <c r="AC455" s="35"/>
      <c r="AD455" s="35"/>
      <c r="AE455" s="35"/>
      <c r="AF455" s="213"/>
      <c r="AI455" s="35"/>
      <c r="AJ455" s="35"/>
    </row>
    <row r="456" spans="1:36" s="103" customFormat="1" hidden="1" x14ac:dyDescent="0.2">
      <c r="A456" s="158" t="s">
        <v>1385</v>
      </c>
      <c r="B456" s="203"/>
      <c r="C456" s="35" t="s">
        <v>1413</v>
      </c>
      <c r="D456" s="35" t="s">
        <v>77</v>
      </c>
      <c r="E456" s="211" t="s">
        <v>40</v>
      </c>
      <c r="F456" s="211" t="s">
        <v>40</v>
      </c>
      <c r="G456" s="214">
        <v>12</v>
      </c>
      <c r="H456" s="214"/>
      <c r="I456" s="214">
        <v>5</v>
      </c>
      <c r="J456" s="258"/>
      <c r="K456" s="107"/>
      <c r="L456" s="104"/>
      <c r="M456" s="107">
        <f>O456</f>
        <v>-25.22</v>
      </c>
      <c r="N456" s="107">
        <f>P456</f>
        <v>7.0330000000000013</v>
      </c>
      <c r="O456" s="160">
        <v>-25.22</v>
      </c>
      <c r="P456" s="102">
        <f t="shared" si="139"/>
        <v>7.0330000000000013</v>
      </c>
      <c r="Q456" s="104"/>
      <c r="R456" s="160"/>
      <c r="S456" s="160">
        <v>551</v>
      </c>
      <c r="T456" s="103">
        <v>755</v>
      </c>
      <c r="U456" s="160">
        <f t="shared" si="129"/>
        <v>21.894039735099337</v>
      </c>
      <c r="V456" s="106">
        <f t="shared" si="133"/>
        <v>1.702166936468404</v>
      </c>
      <c r="W456" s="107"/>
      <c r="Z456" s="160"/>
      <c r="AA456" s="160"/>
      <c r="AB456" s="160"/>
      <c r="AC456" s="160"/>
      <c r="AD456" s="160"/>
      <c r="AE456" s="160"/>
      <c r="AF456" s="106"/>
      <c r="AG456" s="103" t="s">
        <v>1408</v>
      </c>
      <c r="AI456" s="160">
        <v>1.0864800000000001E-2</v>
      </c>
      <c r="AJ456" s="160" t="s">
        <v>592</v>
      </c>
    </row>
    <row r="457" spans="1:36" s="211" customFormat="1" x14ac:dyDescent="0.2">
      <c r="A457" s="209" t="s">
        <v>1294</v>
      </c>
      <c r="B457" s="210"/>
      <c r="C457" s="35" t="s">
        <v>838</v>
      </c>
      <c r="D457" s="35" t="s">
        <v>77</v>
      </c>
      <c r="E457" s="211" t="s">
        <v>29</v>
      </c>
      <c r="F457" s="211" t="s">
        <v>29</v>
      </c>
      <c r="G457" s="214">
        <v>11</v>
      </c>
      <c r="H457" s="214"/>
      <c r="I457" s="214">
        <v>3</v>
      </c>
      <c r="J457" s="206">
        <f>IF(O457 = "", "", O457-1.043)</f>
        <v>-27.36</v>
      </c>
      <c r="K457" s="226">
        <f t="shared" ref="K457:K459" si="141">IF(J457="","",J457-(-32.253))</f>
        <v>4.8930000000000007</v>
      </c>
      <c r="L457" s="212">
        <f>STDEVA( J457,J458,J459)</f>
        <v>0.48288818581530935</v>
      </c>
      <c r="O457" s="207">
        <v>-26.317</v>
      </c>
      <c r="P457" s="207">
        <f>O457-(-31.21)</f>
        <v>4.8930000000000007</v>
      </c>
      <c r="Q457" s="212">
        <f>STDEVA(O457,O458,O459)</f>
        <v>0.48288818581530935</v>
      </c>
      <c r="R457" s="35">
        <v>2727.9</v>
      </c>
      <c r="S457" s="35">
        <v>101</v>
      </c>
      <c r="T457" s="211">
        <f t="shared" ref="T457:T459" si="142">$T$440</f>
        <v>844</v>
      </c>
      <c r="U457" s="35">
        <f t="shared" si="129"/>
        <v>3.5900473933649288</v>
      </c>
      <c r="V457" s="213">
        <f t="shared" si="133"/>
        <v>0.27911066423907877</v>
      </c>
      <c r="W457" s="214"/>
      <c r="Z457" s="35">
        <v>2715.7</v>
      </c>
      <c r="AA457" s="35">
        <v>2738.1</v>
      </c>
      <c r="AB457" s="35">
        <v>22.4</v>
      </c>
      <c r="AC457" s="35">
        <v>1.0569999999999999</v>
      </c>
      <c r="AD457" s="35" t="s">
        <v>1370</v>
      </c>
      <c r="AE457" s="35">
        <v>-7.0090000000000003</v>
      </c>
      <c r="AF457" s="213"/>
      <c r="AI457" s="35">
        <v>1.0886E-2</v>
      </c>
      <c r="AJ457" s="35" t="s">
        <v>592</v>
      </c>
    </row>
    <row r="458" spans="1:36" s="211" customFormat="1" x14ac:dyDescent="0.2">
      <c r="A458" s="209" t="s">
        <v>1294</v>
      </c>
      <c r="B458" s="210"/>
      <c r="C458" s="35" t="s">
        <v>837</v>
      </c>
      <c r="D458" s="35" t="s">
        <v>77</v>
      </c>
      <c r="E458" s="211" t="s">
        <v>29</v>
      </c>
      <c r="F458" s="211" t="s">
        <v>29</v>
      </c>
      <c r="G458" s="214">
        <v>11</v>
      </c>
      <c r="H458" s="214"/>
      <c r="I458" s="214">
        <v>2</v>
      </c>
      <c r="J458" s="206">
        <f>IF(O458 = "", "", O458-1.043)</f>
        <v>-28.146000000000001</v>
      </c>
      <c r="K458" s="226">
        <f>IF(J458="","",J458-(-32.253))</f>
        <v>4.1069999999999993</v>
      </c>
      <c r="L458" s="35"/>
      <c r="O458" s="207">
        <v>-27.103000000000002</v>
      </c>
      <c r="P458" s="207">
        <f>O458-(-31.21)</f>
        <v>4.1069999999999993</v>
      </c>
      <c r="Q458" s="215"/>
      <c r="R458" s="35">
        <v>2728.9</v>
      </c>
      <c r="S458" s="35">
        <v>89</v>
      </c>
      <c r="T458" s="211">
        <f t="shared" si="142"/>
        <v>844</v>
      </c>
      <c r="U458" s="35">
        <f t="shared" si="129"/>
        <v>3.1635071090047395</v>
      </c>
      <c r="V458" s="213">
        <f t="shared" si="133"/>
        <v>0.24594900116116844</v>
      </c>
      <c r="W458" s="214"/>
      <c r="Z458" s="35">
        <v>2716.6</v>
      </c>
      <c r="AA458" s="35">
        <v>2738.7</v>
      </c>
      <c r="AB458" s="35">
        <v>22.2</v>
      </c>
      <c r="AC458" s="35">
        <v>0.92300000000000004</v>
      </c>
      <c r="AD458" s="35" t="s">
        <v>1371</v>
      </c>
      <c r="AE458" s="35">
        <v>-6.657</v>
      </c>
      <c r="AF458" s="213"/>
      <c r="AI458" s="35">
        <v>1.08772E-2</v>
      </c>
      <c r="AJ458" s="35" t="s">
        <v>592</v>
      </c>
    </row>
    <row r="459" spans="1:36" s="211" customFormat="1" x14ac:dyDescent="0.2">
      <c r="A459" s="209" t="s">
        <v>1294</v>
      </c>
      <c r="B459" s="210"/>
      <c r="C459" s="35" t="s">
        <v>836</v>
      </c>
      <c r="D459" s="35" t="s">
        <v>77</v>
      </c>
      <c r="E459" s="211" t="s">
        <v>29</v>
      </c>
      <c r="F459" s="211" t="s">
        <v>29</v>
      </c>
      <c r="G459" s="214">
        <v>11</v>
      </c>
      <c r="H459" s="214"/>
      <c r="I459" s="214">
        <v>1</v>
      </c>
      <c r="J459" s="206">
        <f t="shared" ref="J459" si="143">IF(O459 = "", "", O459-1.043)</f>
        <v>-27.266999999999999</v>
      </c>
      <c r="K459" s="226">
        <f t="shared" si="141"/>
        <v>4.9860000000000007</v>
      </c>
      <c r="L459" s="35"/>
      <c r="O459" s="207">
        <v>-26.224</v>
      </c>
      <c r="P459" s="207">
        <f>O459-(-31.21)</f>
        <v>4.9860000000000007</v>
      </c>
      <c r="Q459" s="215"/>
      <c r="R459" s="35">
        <v>2728.9</v>
      </c>
      <c r="S459" s="35">
        <v>134</v>
      </c>
      <c r="T459" s="211">
        <f t="shared" si="142"/>
        <v>844</v>
      </c>
      <c r="U459" s="35">
        <f t="shared" si="129"/>
        <v>4.7630331753554502</v>
      </c>
      <c r="V459" s="213">
        <f t="shared" si="133"/>
        <v>0.37030523770333229</v>
      </c>
      <c r="W459" s="214"/>
      <c r="Z459" s="35">
        <v>2716</v>
      </c>
      <c r="AA459" s="35">
        <v>2739.4</v>
      </c>
      <c r="AB459" s="35">
        <v>23.4</v>
      </c>
      <c r="AC459" s="35">
        <v>1.36</v>
      </c>
      <c r="AD459" s="35" t="s">
        <v>1372</v>
      </c>
      <c r="AE459" s="35">
        <v>-7.008</v>
      </c>
      <c r="AF459" s="213"/>
      <c r="AG459" s="211" t="s">
        <v>1395</v>
      </c>
      <c r="AI459" s="35">
        <v>1.0887000000000001E-2</v>
      </c>
      <c r="AJ459" s="35" t="s">
        <v>592</v>
      </c>
    </row>
    <row r="460" spans="1:36" s="211" customFormat="1" hidden="1" x14ac:dyDescent="0.2">
      <c r="A460" s="209" t="s">
        <v>1294</v>
      </c>
      <c r="B460" s="210"/>
      <c r="C460" s="35" t="s">
        <v>1342</v>
      </c>
      <c r="D460" s="35" t="s">
        <v>1355</v>
      </c>
      <c r="E460" s="211">
        <v>3</v>
      </c>
      <c r="F460" s="225"/>
      <c r="J460" s="214"/>
      <c r="K460" s="214"/>
      <c r="L460" s="215"/>
      <c r="M460" s="214"/>
      <c r="N460" s="214"/>
      <c r="O460" s="35">
        <v>-30.689</v>
      </c>
      <c r="P460" s="212">
        <f t="shared" ref="P460:P477" si="144">O460-(-32.253)</f>
        <v>1.5640000000000001</v>
      </c>
      <c r="Q460" s="215"/>
      <c r="R460" s="35">
        <v>2712.8</v>
      </c>
      <c r="S460" s="35">
        <v>1279</v>
      </c>
      <c r="T460" s="211">
        <f t="shared" ref="T460:T477" si="145">$T$440</f>
        <v>844</v>
      </c>
      <c r="U460" s="35">
        <f t="shared" si="129"/>
        <v>45.462085308056871</v>
      </c>
      <c r="V460" s="213">
        <f t="shared" si="133"/>
        <v>3.5344805897206113</v>
      </c>
      <c r="W460" s="214"/>
      <c r="Z460" s="35">
        <v>2701.3</v>
      </c>
      <c r="AA460" s="35">
        <v>2736.9</v>
      </c>
      <c r="AB460" s="35">
        <v>35.5</v>
      </c>
      <c r="AC460" s="35">
        <v>12.374000000000001</v>
      </c>
      <c r="AD460" s="35" t="s">
        <v>205</v>
      </c>
      <c r="AE460" s="35">
        <v>-3.5409999999999999</v>
      </c>
      <c r="AF460" s="213"/>
      <c r="AG460" s="211" t="s">
        <v>1395</v>
      </c>
      <c r="AI460" s="35">
        <v>1.0837100000000001E-2</v>
      </c>
      <c r="AJ460" s="35" t="s">
        <v>592</v>
      </c>
    </row>
    <row r="461" spans="1:36" s="211" customFormat="1" hidden="1" x14ac:dyDescent="0.2">
      <c r="A461" s="209" t="s">
        <v>1294</v>
      </c>
      <c r="B461" s="210"/>
      <c r="C461" s="35" t="s">
        <v>1373</v>
      </c>
      <c r="D461" s="35" t="s">
        <v>29</v>
      </c>
      <c r="E461" s="211" t="s">
        <v>1357</v>
      </c>
      <c r="F461" s="225"/>
      <c r="G461" s="211">
        <v>13</v>
      </c>
      <c r="H461" s="211" t="s">
        <v>160</v>
      </c>
      <c r="I461" s="211">
        <v>3</v>
      </c>
      <c r="J461" s="214"/>
      <c r="K461" s="214"/>
      <c r="L461" s="215"/>
      <c r="M461" s="214"/>
      <c r="N461" s="214"/>
      <c r="O461" s="35">
        <v>-27.66</v>
      </c>
      <c r="P461" s="212">
        <f t="shared" si="144"/>
        <v>4.593</v>
      </c>
      <c r="Q461" s="215"/>
      <c r="R461" s="35">
        <v>2728.5</v>
      </c>
      <c r="S461" s="35">
        <v>61</v>
      </c>
      <c r="T461" s="211">
        <f t="shared" si="145"/>
        <v>844</v>
      </c>
      <c r="U461" s="35">
        <f t="shared" si="129"/>
        <v>2.1682464454976302</v>
      </c>
      <c r="V461" s="213">
        <f t="shared" si="133"/>
        <v>0.16857178731271094</v>
      </c>
      <c r="W461" s="214"/>
      <c r="Z461" s="35">
        <v>2721.2</v>
      </c>
      <c r="AA461" s="35">
        <v>2738.7</v>
      </c>
      <c r="AB461" s="35">
        <v>17.600000000000001</v>
      </c>
      <c r="AC461" s="35">
        <v>0.63300000000000001</v>
      </c>
      <c r="AD461" s="35" t="s">
        <v>1374</v>
      </c>
      <c r="AE461" s="35">
        <v>-13.196</v>
      </c>
      <c r="AF461" s="213"/>
      <c r="AG461" s="211" t="s">
        <v>1395</v>
      </c>
      <c r="AI461" s="35">
        <v>1.0871E-2</v>
      </c>
      <c r="AJ461" s="35" t="s">
        <v>592</v>
      </c>
    </row>
    <row r="462" spans="1:36" s="211" customFormat="1" hidden="1" x14ac:dyDescent="0.2">
      <c r="A462" s="209" t="s">
        <v>1294</v>
      </c>
      <c r="B462" s="210"/>
      <c r="C462" s="35" t="s">
        <v>1343</v>
      </c>
      <c r="D462" s="35" t="s">
        <v>29</v>
      </c>
      <c r="E462" s="211" t="s">
        <v>1357</v>
      </c>
      <c r="F462" s="225"/>
      <c r="G462" s="211">
        <v>13</v>
      </c>
      <c r="H462" s="211" t="s">
        <v>160</v>
      </c>
      <c r="I462" s="211">
        <v>2</v>
      </c>
      <c r="J462" s="214"/>
      <c r="K462" s="214"/>
      <c r="L462" s="215"/>
      <c r="M462" s="214"/>
      <c r="N462" s="214"/>
      <c r="O462" s="35">
        <v>-29.716999999999999</v>
      </c>
      <c r="P462" s="212">
        <f t="shared" si="144"/>
        <v>2.5360000000000014</v>
      </c>
      <c r="Q462" s="215"/>
      <c r="R462" s="35">
        <v>2728.3</v>
      </c>
      <c r="S462" s="35">
        <v>55</v>
      </c>
      <c r="T462" s="211">
        <f t="shared" si="145"/>
        <v>844</v>
      </c>
      <c r="U462" s="35">
        <f t="shared" si="129"/>
        <v>1.9549763033175358</v>
      </c>
      <c r="V462" s="213">
        <f t="shared" si="133"/>
        <v>0.15199095577375576</v>
      </c>
      <c r="W462" s="214"/>
      <c r="Z462" s="35">
        <v>2721</v>
      </c>
      <c r="AA462" s="35">
        <v>2738.3</v>
      </c>
      <c r="AB462" s="35">
        <v>17.3</v>
      </c>
      <c r="AC462" s="35">
        <v>0.57399999999999995</v>
      </c>
      <c r="AD462" s="35" t="s">
        <v>1375</v>
      </c>
      <c r="AE462" s="35">
        <v>-11.095000000000001</v>
      </c>
      <c r="AF462" s="213"/>
      <c r="AG462" s="211" t="s">
        <v>1395</v>
      </c>
      <c r="AI462" s="35">
        <v>1.0848E-2</v>
      </c>
      <c r="AJ462" s="35" t="s">
        <v>592</v>
      </c>
    </row>
    <row r="463" spans="1:36" s="211" customFormat="1" hidden="1" x14ac:dyDescent="0.2">
      <c r="A463" s="209" t="s">
        <v>1294</v>
      </c>
      <c r="B463" s="210"/>
      <c r="C463" s="35" t="s">
        <v>1376</v>
      </c>
      <c r="D463" s="35" t="s">
        <v>29</v>
      </c>
      <c r="E463" s="211" t="s">
        <v>1357</v>
      </c>
      <c r="F463" s="225"/>
      <c r="G463" s="211">
        <v>13</v>
      </c>
      <c r="H463" s="211" t="s">
        <v>160</v>
      </c>
      <c r="I463" s="211">
        <v>1</v>
      </c>
      <c r="J463" s="214"/>
      <c r="K463" s="214"/>
      <c r="L463" s="215"/>
      <c r="M463" s="214"/>
      <c r="N463" s="214"/>
      <c r="O463" s="35">
        <v>-27.084</v>
      </c>
      <c r="P463" s="212">
        <f t="shared" si="144"/>
        <v>5.1690000000000005</v>
      </c>
      <c r="Q463" s="215"/>
      <c r="R463" s="35">
        <v>2728.5</v>
      </c>
      <c r="S463" s="35">
        <v>64</v>
      </c>
      <c r="T463" s="211">
        <f t="shared" si="145"/>
        <v>844</v>
      </c>
      <c r="U463" s="35">
        <f t="shared" si="129"/>
        <v>2.2748815165876781</v>
      </c>
      <c r="V463" s="213">
        <f t="shared" si="133"/>
        <v>0.17686220308218856</v>
      </c>
      <c r="W463" s="214"/>
      <c r="Z463" s="35">
        <v>2721</v>
      </c>
      <c r="AA463" s="35">
        <v>2738.7</v>
      </c>
      <c r="AB463" s="35">
        <v>17.8</v>
      </c>
      <c r="AC463" s="35">
        <v>0.66300000000000003</v>
      </c>
      <c r="AD463" s="35" t="s">
        <v>679</v>
      </c>
      <c r="AE463" s="35">
        <v>-13.082000000000001</v>
      </c>
      <c r="AF463" s="213"/>
      <c r="AG463" s="211" t="s">
        <v>1395</v>
      </c>
      <c r="AI463" s="35">
        <v>1.0877400000000001E-2</v>
      </c>
      <c r="AJ463" s="35" t="s">
        <v>592</v>
      </c>
    </row>
    <row r="464" spans="1:36" s="211" customFormat="1" hidden="1" x14ac:dyDescent="0.2">
      <c r="A464" s="209" t="s">
        <v>1294</v>
      </c>
      <c r="B464" s="210"/>
      <c r="C464" s="35" t="s">
        <v>1345</v>
      </c>
      <c r="D464" s="35" t="s">
        <v>29</v>
      </c>
      <c r="E464" s="211" t="s">
        <v>1357</v>
      </c>
      <c r="F464" s="225"/>
      <c r="G464" s="211">
        <v>12</v>
      </c>
      <c r="H464" s="211" t="s">
        <v>160</v>
      </c>
      <c r="I464" s="211">
        <v>3</v>
      </c>
      <c r="J464" s="214"/>
      <c r="K464" s="214"/>
      <c r="L464" s="215"/>
      <c r="M464" s="214"/>
      <c r="N464" s="214"/>
      <c r="O464" s="35">
        <v>-27.042000000000002</v>
      </c>
      <c r="P464" s="212">
        <f t="shared" si="144"/>
        <v>5.2109999999999985</v>
      </c>
      <c r="Q464" s="215"/>
      <c r="R464" s="35">
        <v>2727.9</v>
      </c>
      <c r="S464" s="35">
        <v>50</v>
      </c>
      <c r="T464" s="211">
        <f t="shared" si="145"/>
        <v>844</v>
      </c>
      <c r="U464" s="35">
        <f t="shared" si="129"/>
        <v>1.7772511848341233</v>
      </c>
      <c r="V464" s="213">
        <f t="shared" si="133"/>
        <v>0.13817359615795979</v>
      </c>
      <c r="W464" s="214"/>
      <c r="Z464" s="35">
        <v>2720.8</v>
      </c>
      <c r="AA464" s="35">
        <v>2737.5</v>
      </c>
      <c r="AB464" s="35">
        <v>16.7</v>
      </c>
      <c r="AC464" s="35">
        <v>0.49399999999999999</v>
      </c>
      <c r="AD464" s="35" t="s">
        <v>1377</v>
      </c>
      <c r="AE464" s="35">
        <v>-12.282999999999999</v>
      </c>
      <c r="AF464" s="213"/>
      <c r="AG464" s="211" t="s">
        <v>1395</v>
      </c>
      <c r="AI464" s="35">
        <v>1.0877899999999999E-2</v>
      </c>
      <c r="AJ464" s="35" t="s">
        <v>592</v>
      </c>
    </row>
    <row r="465" spans="1:36" s="211" customFormat="1" hidden="1" x14ac:dyDescent="0.2">
      <c r="A465" s="209" t="s">
        <v>1294</v>
      </c>
      <c r="B465" s="210"/>
      <c r="C465" s="35" t="s">
        <v>1346</v>
      </c>
      <c r="D465" s="35" t="s">
        <v>29</v>
      </c>
      <c r="E465" s="211" t="s">
        <v>1357</v>
      </c>
      <c r="F465" s="225"/>
      <c r="G465" s="211">
        <v>12</v>
      </c>
      <c r="H465" s="211" t="s">
        <v>160</v>
      </c>
      <c r="I465" s="211">
        <v>2</v>
      </c>
      <c r="J465" s="214"/>
      <c r="K465" s="214"/>
      <c r="L465" s="215"/>
      <c r="M465" s="214"/>
      <c r="N465" s="214"/>
      <c r="O465" s="35">
        <v>-27.303999999999998</v>
      </c>
      <c r="P465" s="212">
        <f t="shared" si="144"/>
        <v>4.9490000000000016</v>
      </c>
      <c r="Q465" s="215"/>
      <c r="R465" s="35">
        <v>2727.9</v>
      </c>
      <c r="S465" s="35">
        <v>62</v>
      </c>
      <c r="T465" s="211">
        <f t="shared" si="145"/>
        <v>844</v>
      </c>
      <c r="U465" s="35">
        <f t="shared" si="129"/>
        <v>2.2037914691943126</v>
      </c>
      <c r="V465" s="213">
        <f t="shared" si="133"/>
        <v>0.17133525923587012</v>
      </c>
      <c r="W465" s="214"/>
      <c r="Z465" s="35">
        <v>2721</v>
      </c>
      <c r="AA465" s="35">
        <v>2738.3</v>
      </c>
      <c r="AB465" s="35">
        <v>17.3</v>
      </c>
      <c r="AC465" s="35">
        <v>0.61699999999999999</v>
      </c>
      <c r="AD465" s="35" t="s">
        <v>268</v>
      </c>
      <c r="AE465" s="35">
        <v>-11.055999999999999</v>
      </c>
      <c r="AF465" s="213"/>
      <c r="AG465" s="211" t="s">
        <v>1395</v>
      </c>
      <c r="AI465" s="35">
        <v>1.08749E-2</v>
      </c>
      <c r="AJ465" s="35" t="s">
        <v>592</v>
      </c>
    </row>
    <row r="466" spans="1:36" s="211" customFormat="1" hidden="1" x14ac:dyDescent="0.2">
      <c r="A466" s="209" t="s">
        <v>1294</v>
      </c>
      <c r="B466" s="210"/>
      <c r="C466" s="35" t="s">
        <v>1378</v>
      </c>
      <c r="D466" s="35" t="s">
        <v>29</v>
      </c>
      <c r="E466" s="211" t="s">
        <v>1357</v>
      </c>
      <c r="F466" s="225"/>
      <c r="G466" s="211">
        <v>12</v>
      </c>
      <c r="H466" s="211" t="s">
        <v>160</v>
      </c>
      <c r="I466" s="211">
        <v>1</v>
      </c>
      <c r="J466" s="214"/>
      <c r="K466" s="214"/>
      <c r="L466" s="215"/>
      <c r="M466" s="214"/>
      <c r="N466" s="214"/>
      <c r="O466" s="35">
        <v>-29.433</v>
      </c>
      <c r="P466" s="212">
        <f t="shared" si="144"/>
        <v>2.8200000000000003</v>
      </c>
      <c r="Q466" s="215"/>
      <c r="R466" s="35">
        <v>2727</v>
      </c>
      <c r="S466" s="35">
        <v>55</v>
      </c>
      <c r="T466" s="211">
        <f t="shared" si="145"/>
        <v>844</v>
      </c>
      <c r="U466" s="35">
        <f t="shared" si="129"/>
        <v>1.9549763033175358</v>
      </c>
      <c r="V466" s="213">
        <f t="shared" si="133"/>
        <v>0.15199095577375576</v>
      </c>
      <c r="W466" s="214"/>
      <c r="Z466" s="35">
        <v>2719.9</v>
      </c>
      <c r="AA466" s="35">
        <v>2737.1</v>
      </c>
      <c r="AB466" s="35">
        <v>17.100000000000001</v>
      </c>
      <c r="AC466" s="35">
        <v>0.54100000000000004</v>
      </c>
      <c r="AD466" s="35" t="s">
        <v>281</v>
      </c>
      <c r="AE466" s="35">
        <v>-10.329000000000001</v>
      </c>
      <c r="AF466" s="213"/>
      <c r="AG466" s="211" t="s">
        <v>1395</v>
      </c>
      <c r="AI466" s="35">
        <v>1.0851100000000001E-2</v>
      </c>
      <c r="AJ466" s="35" t="s">
        <v>592</v>
      </c>
    </row>
    <row r="467" spans="1:36" s="211" customFormat="1" hidden="1" x14ac:dyDescent="0.2">
      <c r="A467" s="209" t="s">
        <v>1294</v>
      </c>
      <c r="B467" s="210"/>
      <c r="C467" s="35" t="s">
        <v>1347</v>
      </c>
      <c r="D467" s="35" t="s">
        <v>40</v>
      </c>
      <c r="E467" s="211" t="s">
        <v>885</v>
      </c>
      <c r="F467" s="225"/>
      <c r="G467" s="211">
        <v>10</v>
      </c>
      <c r="H467" s="211" t="s">
        <v>160</v>
      </c>
      <c r="I467" s="211">
        <v>3</v>
      </c>
      <c r="J467" s="214"/>
      <c r="K467" s="214"/>
      <c r="L467" s="215"/>
      <c r="M467" s="214"/>
      <c r="N467" s="214"/>
      <c r="O467" s="35">
        <v>-28.468</v>
      </c>
      <c r="P467" s="212">
        <f t="shared" si="144"/>
        <v>3.7850000000000001</v>
      </c>
      <c r="Q467" s="215"/>
      <c r="R467" s="35">
        <v>2729.5</v>
      </c>
      <c r="S467" s="35">
        <v>128</v>
      </c>
      <c r="T467" s="211">
        <f t="shared" si="145"/>
        <v>844</v>
      </c>
      <c r="U467" s="35">
        <f t="shared" si="129"/>
        <v>4.5497630331753562</v>
      </c>
      <c r="V467" s="213">
        <f t="shared" si="133"/>
        <v>0.35372440616437711</v>
      </c>
      <c r="W467" s="214"/>
      <c r="Z467" s="35">
        <v>2720.3</v>
      </c>
      <c r="AA467" s="35">
        <v>2740.4</v>
      </c>
      <c r="AB467" s="35">
        <v>20.100000000000001</v>
      </c>
      <c r="AC467" s="35">
        <v>1.282</v>
      </c>
      <c r="AD467" s="35" t="s">
        <v>1379</v>
      </c>
      <c r="AE467" s="35">
        <v>-5.8129999999999997</v>
      </c>
      <c r="AF467" s="213"/>
      <c r="AG467" s="211" t="s">
        <v>1395</v>
      </c>
      <c r="AI467" s="35">
        <v>1.0861900000000001E-2</v>
      </c>
      <c r="AJ467" s="35" t="s">
        <v>592</v>
      </c>
    </row>
    <row r="468" spans="1:36" s="211" customFormat="1" hidden="1" x14ac:dyDescent="0.2">
      <c r="A468" s="209" t="s">
        <v>1294</v>
      </c>
      <c r="B468" s="210"/>
      <c r="C468" s="35" t="s">
        <v>834</v>
      </c>
      <c r="D468" s="35" t="s">
        <v>40</v>
      </c>
      <c r="E468" s="211" t="s">
        <v>885</v>
      </c>
      <c r="F468" s="225"/>
      <c r="G468" s="211">
        <v>10</v>
      </c>
      <c r="H468" s="211" t="s">
        <v>160</v>
      </c>
      <c r="I468" s="211">
        <v>2</v>
      </c>
      <c r="J468" s="214"/>
      <c r="K468" s="214"/>
      <c r="L468" s="215"/>
      <c r="M468" s="214"/>
      <c r="N468" s="214"/>
      <c r="O468" s="35">
        <v>-28.795000000000002</v>
      </c>
      <c r="P468" s="212">
        <f t="shared" si="144"/>
        <v>3.4579999999999984</v>
      </c>
      <c r="Q468" s="215"/>
      <c r="R468" s="35">
        <v>2730.2</v>
      </c>
      <c r="S468" s="35">
        <v>175</v>
      </c>
      <c r="T468" s="211">
        <f t="shared" si="145"/>
        <v>844</v>
      </c>
      <c r="U468" s="35">
        <f t="shared" si="129"/>
        <v>6.2203791469194316</v>
      </c>
      <c r="V468" s="213">
        <f t="shared" si="133"/>
        <v>0.48360758655285924</v>
      </c>
      <c r="W468" s="214"/>
      <c r="Z468" s="35">
        <v>2720.8</v>
      </c>
      <c r="AA468" s="35">
        <v>2741.2</v>
      </c>
      <c r="AB468" s="35">
        <v>20.5</v>
      </c>
      <c r="AC468" s="35">
        <v>1.7509999999999999</v>
      </c>
      <c r="AD468" s="35" t="s">
        <v>1348</v>
      </c>
      <c r="AE468" s="35">
        <v>-3.0950000000000002</v>
      </c>
      <c r="AF468" s="213"/>
      <c r="AG468" s="211" t="s">
        <v>1395</v>
      </c>
      <c r="AI468" s="35">
        <v>1.08583E-2</v>
      </c>
      <c r="AJ468" s="35" t="s">
        <v>592</v>
      </c>
    </row>
    <row r="469" spans="1:36" s="211" customFormat="1" hidden="1" x14ac:dyDescent="0.2">
      <c r="A469" s="209" t="s">
        <v>1294</v>
      </c>
      <c r="B469" s="210"/>
      <c r="C469" s="35" t="s">
        <v>1349</v>
      </c>
      <c r="D469" s="35" t="s">
        <v>1355</v>
      </c>
      <c r="E469" s="211">
        <v>2</v>
      </c>
      <c r="F469" s="225"/>
      <c r="J469" s="214"/>
      <c r="K469" s="214"/>
      <c r="L469" s="215"/>
      <c r="M469" s="214"/>
      <c r="N469" s="214"/>
      <c r="O469" s="35">
        <v>-29.797000000000001</v>
      </c>
      <c r="P469" s="212">
        <f t="shared" si="144"/>
        <v>2.4559999999999995</v>
      </c>
      <c r="Q469" s="215"/>
      <c r="R469" s="35">
        <v>2711.1</v>
      </c>
      <c r="S469" s="35">
        <v>888</v>
      </c>
      <c r="T469" s="211">
        <f t="shared" si="145"/>
        <v>844</v>
      </c>
      <c r="U469" s="35">
        <f t="shared" si="129"/>
        <v>31.563981042654028</v>
      </c>
      <c r="V469" s="213">
        <f t="shared" si="133"/>
        <v>2.4539630677653657</v>
      </c>
      <c r="W469" s="214"/>
      <c r="Z469" s="35">
        <v>2700.3</v>
      </c>
      <c r="AA469" s="35">
        <v>2735</v>
      </c>
      <c r="AB469" s="35">
        <v>34.700000000000003</v>
      </c>
      <c r="AC469" s="35">
        <v>8.5589999999999993</v>
      </c>
      <c r="AD469" s="35" t="s">
        <v>1350</v>
      </c>
      <c r="AE469" s="35">
        <v>-10.016</v>
      </c>
      <c r="AF469" s="213"/>
      <c r="AG469" s="211" t="s">
        <v>1395</v>
      </c>
      <c r="AI469" s="35">
        <v>1.08471E-2</v>
      </c>
      <c r="AJ469" s="35" t="s">
        <v>592</v>
      </c>
    </row>
    <row r="470" spans="1:36" s="211" customFormat="1" hidden="1" x14ac:dyDescent="0.2">
      <c r="A470" s="209" t="s">
        <v>1294</v>
      </c>
      <c r="B470" s="210"/>
      <c r="C470" s="35" t="s">
        <v>830</v>
      </c>
      <c r="D470" s="35" t="s">
        <v>40</v>
      </c>
      <c r="E470" s="211" t="s">
        <v>885</v>
      </c>
      <c r="F470" s="225"/>
      <c r="G470" s="211">
        <v>10</v>
      </c>
      <c r="H470" s="211" t="s">
        <v>160</v>
      </c>
      <c r="I470" s="211">
        <v>1</v>
      </c>
      <c r="J470" s="214"/>
      <c r="K470" s="214"/>
      <c r="L470" s="215"/>
      <c r="M470" s="214"/>
      <c r="N470" s="214"/>
      <c r="O470" s="35">
        <v>-27.076000000000001</v>
      </c>
      <c r="P470" s="212">
        <f t="shared" si="144"/>
        <v>5.1769999999999996</v>
      </c>
      <c r="Q470" s="215"/>
      <c r="R470" s="35">
        <v>2730.4</v>
      </c>
      <c r="S470" s="35">
        <v>140</v>
      </c>
      <c r="T470" s="211">
        <f t="shared" si="145"/>
        <v>844</v>
      </c>
      <c r="U470" s="35">
        <f t="shared" si="129"/>
        <v>4.9763033175355451</v>
      </c>
      <c r="V470" s="213">
        <f t="shared" si="133"/>
        <v>0.38688606924228741</v>
      </c>
      <c r="W470" s="214"/>
      <c r="Z470" s="35">
        <v>2721</v>
      </c>
      <c r="AA470" s="35">
        <v>2741.2</v>
      </c>
      <c r="AB470" s="35">
        <v>20.3</v>
      </c>
      <c r="AC470" s="35">
        <v>1.427</v>
      </c>
      <c r="AD470" s="35" t="s">
        <v>1380</v>
      </c>
      <c r="AE470" s="35">
        <v>-12.211</v>
      </c>
      <c r="AF470" s="213"/>
      <c r="AG470" s="211" t="s">
        <v>1395</v>
      </c>
      <c r="AI470" s="35">
        <v>1.08775E-2</v>
      </c>
      <c r="AJ470" s="35" t="s">
        <v>592</v>
      </c>
    </row>
    <row r="471" spans="1:36" s="211" customFormat="1" hidden="1" x14ac:dyDescent="0.2">
      <c r="A471" s="209" t="s">
        <v>1294</v>
      </c>
      <c r="B471" s="210"/>
      <c r="C471" s="35" t="s">
        <v>1352</v>
      </c>
      <c r="D471" s="35" t="s">
        <v>40</v>
      </c>
      <c r="E471" s="211" t="s">
        <v>1357</v>
      </c>
      <c r="F471" s="225"/>
      <c r="G471" s="211">
        <v>8</v>
      </c>
      <c r="H471" s="211" t="s">
        <v>160</v>
      </c>
      <c r="I471" s="211">
        <v>2</v>
      </c>
      <c r="J471" s="214"/>
      <c r="K471" s="214"/>
      <c r="L471" s="215"/>
      <c r="M471" s="214"/>
      <c r="N471" s="214"/>
      <c r="O471" s="35">
        <v>-27.678999999999998</v>
      </c>
      <c r="P471" s="212">
        <f t="shared" si="144"/>
        <v>4.5740000000000016</v>
      </c>
      <c r="Q471" s="215"/>
      <c r="R471" s="35">
        <v>2727.4</v>
      </c>
      <c r="S471" s="35">
        <v>60</v>
      </c>
      <c r="T471" s="211">
        <f t="shared" si="145"/>
        <v>844</v>
      </c>
      <c r="U471" s="35">
        <f t="shared" si="129"/>
        <v>2.1327014218009479</v>
      </c>
      <c r="V471" s="213">
        <f t="shared" si="133"/>
        <v>0.16580831538955174</v>
      </c>
      <c r="W471" s="214"/>
      <c r="Z471" s="35">
        <v>2720.6</v>
      </c>
      <c r="AA471" s="35">
        <v>2738.1</v>
      </c>
      <c r="AB471" s="35">
        <v>17.600000000000001</v>
      </c>
      <c r="AC471" s="35">
        <v>0.60499999999999998</v>
      </c>
      <c r="AD471" s="35" t="s">
        <v>1381</v>
      </c>
      <c r="AE471" s="35">
        <v>-12.153</v>
      </c>
      <c r="AF471" s="213"/>
      <c r="AG471" s="211" t="s">
        <v>1395</v>
      </c>
      <c r="AI471" s="35">
        <v>1.0870700000000001E-2</v>
      </c>
      <c r="AJ471" s="35" t="s">
        <v>592</v>
      </c>
    </row>
    <row r="472" spans="1:36" s="211" customFormat="1" hidden="1" x14ac:dyDescent="0.2">
      <c r="A472" s="209" t="s">
        <v>1294</v>
      </c>
      <c r="B472" s="210"/>
      <c r="C472" s="35" t="s">
        <v>1353</v>
      </c>
      <c r="D472" s="35" t="s">
        <v>40</v>
      </c>
      <c r="E472" s="211" t="s">
        <v>1357</v>
      </c>
      <c r="F472" s="225"/>
      <c r="G472" s="211">
        <v>8</v>
      </c>
      <c r="H472" s="211" t="s">
        <v>160</v>
      </c>
      <c r="I472" s="211">
        <v>1</v>
      </c>
      <c r="J472" s="214"/>
      <c r="K472" s="214"/>
      <c r="L472" s="215"/>
      <c r="M472" s="214"/>
      <c r="N472" s="214"/>
      <c r="O472" s="35">
        <v>-30.597000000000001</v>
      </c>
      <c r="P472" s="212">
        <f t="shared" si="144"/>
        <v>1.6559999999999988</v>
      </c>
      <c r="Q472" s="215"/>
      <c r="R472" s="35">
        <v>2726.4</v>
      </c>
      <c r="S472" s="35">
        <v>60</v>
      </c>
      <c r="T472" s="211">
        <f t="shared" si="145"/>
        <v>844</v>
      </c>
      <c r="U472" s="35">
        <f t="shared" ref="U472:U477" si="146">(S472/T472)*30</f>
        <v>2.1327014218009479</v>
      </c>
      <c r="V472" s="213">
        <f t="shared" si="133"/>
        <v>0.16580831538955174</v>
      </c>
      <c r="W472" s="214"/>
      <c r="Z472" s="35">
        <v>2719.7</v>
      </c>
      <c r="AA472" s="35">
        <v>2737.5</v>
      </c>
      <c r="AB472" s="35">
        <v>17.8</v>
      </c>
      <c r="AC472" s="35">
        <v>0.60399999999999998</v>
      </c>
      <c r="AD472" s="35" t="s">
        <v>51</v>
      </c>
      <c r="AE472" s="35">
        <v>-12.242000000000001</v>
      </c>
      <c r="AF472" s="213"/>
      <c r="AG472" s="211" t="s">
        <v>1395</v>
      </c>
      <c r="AI472" s="35">
        <v>1.08381E-2</v>
      </c>
      <c r="AJ472" s="35" t="s">
        <v>592</v>
      </c>
    </row>
    <row r="473" spans="1:36" s="211" customFormat="1" hidden="1" x14ac:dyDescent="0.2">
      <c r="A473" s="209" t="s">
        <v>1294</v>
      </c>
      <c r="B473" s="210"/>
      <c r="C473" s="35" t="s">
        <v>1354</v>
      </c>
      <c r="D473" s="35" t="s">
        <v>40</v>
      </c>
      <c r="E473" s="211" t="s">
        <v>1357</v>
      </c>
      <c r="F473" s="225"/>
      <c r="G473" s="211">
        <v>7</v>
      </c>
      <c r="H473" s="211" t="s">
        <v>160</v>
      </c>
      <c r="I473" s="211">
        <v>3</v>
      </c>
      <c r="J473" s="214"/>
      <c r="K473" s="214"/>
      <c r="L473" s="215"/>
      <c r="M473" s="214"/>
      <c r="N473" s="214"/>
      <c r="O473" s="35">
        <v>-26.675999999999998</v>
      </c>
      <c r="P473" s="212">
        <f t="shared" si="144"/>
        <v>5.5770000000000017</v>
      </c>
      <c r="Q473" s="215"/>
      <c r="R473" s="35">
        <v>2728.5</v>
      </c>
      <c r="S473" s="35">
        <v>54</v>
      </c>
      <c r="T473" s="211">
        <f t="shared" si="145"/>
        <v>844</v>
      </c>
      <c r="U473" s="35">
        <f t="shared" si="146"/>
        <v>1.919431279620853</v>
      </c>
      <c r="V473" s="213">
        <f t="shared" si="133"/>
        <v>0.14922748385059659</v>
      </c>
      <c r="W473" s="214"/>
      <c r="Z473" s="35">
        <v>2722</v>
      </c>
      <c r="AA473" s="35">
        <v>2737.9</v>
      </c>
      <c r="AB473" s="35">
        <v>15.9</v>
      </c>
      <c r="AC473" s="35">
        <v>0.501</v>
      </c>
      <c r="AD473" s="35" t="s">
        <v>725</v>
      </c>
      <c r="AE473" s="35">
        <v>-8.1739999999999995</v>
      </c>
      <c r="AF473" s="213"/>
      <c r="AG473" s="211" t="s">
        <v>1395</v>
      </c>
      <c r="AI473" s="35">
        <v>1.0881999999999999E-2</v>
      </c>
    </row>
    <row r="474" spans="1:36" s="211" customFormat="1" hidden="1" x14ac:dyDescent="0.2">
      <c r="A474" s="209" t="s">
        <v>1294</v>
      </c>
      <c r="B474" s="210"/>
      <c r="C474" s="35" t="s">
        <v>1382</v>
      </c>
      <c r="D474" s="35" t="s">
        <v>1355</v>
      </c>
      <c r="E474" s="211">
        <v>1</v>
      </c>
      <c r="F474" s="225"/>
      <c r="G474" s="211">
        <v>1</v>
      </c>
      <c r="J474" s="214"/>
      <c r="K474" s="214"/>
      <c r="L474" s="215"/>
      <c r="M474" s="214"/>
      <c r="N474" s="214"/>
      <c r="O474" s="35">
        <v>-28.948</v>
      </c>
      <c r="P474" s="212">
        <f t="shared" si="144"/>
        <v>3.3049999999999997</v>
      </c>
      <c r="Q474" s="215"/>
      <c r="R474" s="35">
        <v>2735.4</v>
      </c>
      <c r="S474" s="35">
        <v>822</v>
      </c>
      <c r="T474" s="211">
        <f t="shared" si="145"/>
        <v>844</v>
      </c>
      <c r="U474" s="35">
        <f t="shared" si="146"/>
        <v>29.218009478672986</v>
      </c>
      <c r="V474" s="213">
        <f t="shared" si="133"/>
        <v>2.2715739208368593</v>
      </c>
      <c r="W474" s="214"/>
      <c r="Z474" s="35">
        <v>2713</v>
      </c>
      <c r="AA474" s="35">
        <v>2754.6</v>
      </c>
      <c r="AB474" s="35">
        <v>41.6</v>
      </c>
      <c r="AC474" s="35">
        <v>8.4700000000000006</v>
      </c>
      <c r="AD474" s="35" t="s">
        <v>1302</v>
      </c>
      <c r="AE474" s="35">
        <v>-0.28699999999999998</v>
      </c>
      <c r="AF474" s="213"/>
      <c r="AG474" s="211" t="s">
        <v>1395</v>
      </c>
      <c r="AI474" s="35">
        <v>1.0856599999999999E-2</v>
      </c>
      <c r="AJ474" s="35" t="s">
        <v>592</v>
      </c>
    </row>
    <row r="475" spans="1:36" s="211" customFormat="1" hidden="1" x14ac:dyDescent="0.2">
      <c r="A475" s="209"/>
      <c r="B475" s="210"/>
      <c r="C475" s="35" t="s">
        <v>1489</v>
      </c>
      <c r="D475" s="35" t="s">
        <v>77</v>
      </c>
      <c r="E475" s="211" t="s">
        <v>40</v>
      </c>
      <c r="F475" s="211" t="s">
        <v>40</v>
      </c>
      <c r="G475" s="214">
        <v>13</v>
      </c>
      <c r="H475" s="214"/>
      <c r="I475" s="214">
        <v>1</v>
      </c>
      <c r="J475" s="206">
        <f>IF(O475 = "", "", O475-1.043)</f>
        <v>-29.143999999999998</v>
      </c>
      <c r="K475" s="226">
        <f t="shared" ref="K475:K477" si="147">IF(J475="","",J475-(-32.253))</f>
        <v>3.1090000000000018</v>
      </c>
      <c r="L475" s="212">
        <f>STDEVA( J475,J476,J477)</f>
        <v>0.44058937799270675</v>
      </c>
      <c r="M475" s="214"/>
      <c r="N475" s="214"/>
      <c r="O475" s="35">
        <v>-28.100999999999999</v>
      </c>
      <c r="P475" s="212">
        <f t="shared" si="144"/>
        <v>4.152000000000001</v>
      </c>
      <c r="Q475" s="215"/>
      <c r="R475" s="35"/>
      <c r="S475" s="35"/>
      <c r="U475" s="35"/>
      <c r="V475" s="213"/>
      <c r="W475" s="214"/>
      <c r="Z475" s="35"/>
      <c r="AA475" s="35"/>
      <c r="AB475" s="35"/>
      <c r="AC475" s="35"/>
      <c r="AD475" s="35"/>
      <c r="AE475" s="35"/>
      <c r="AF475" s="213"/>
      <c r="AI475" s="35"/>
      <c r="AJ475" s="35"/>
    </row>
    <row r="476" spans="1:36" s="211" customFormat="1" hidden="1" x14ac:dyDescent="0.2">
      <c r="A476" s="209"/>
      <c r="B476" s="210"/>
      <c r="C476" s="35" t="s">
        <v>1490</v>
      </c>
      <c r="D476" s="35" t="s">
        <v>77</v>
      </c>
      <c r="E476" s="211" t="s">
        <v>40</v>
      </c>
      <c r="F476" s="211" t="s">
        <v>40</v>
      </c>
      <c r="G476" s="214">
        <v>13</v>
      </c>
      <c r="H476" s="214"/>
      <c r="I476" s="214">
        <v>2</v>
      </c>
      <c r="J476" s="206">
        <f>IF(O476 = "", "", O476-1.043)</f>
        <v>-29.940999999999999</v>
      </c>
      <c r="K476" s="226">
        <f t="shared" si="147"/>
        <v>2.3120000000000012</v>
      </c>
      <c r="L476" s="215"/>
      <c r="M476" s="214"/>
      <c r="N476" s="214"/>
      <c r="O476" s="35">
        <v>-28.898</v>
      </c>
      <c r="P476" s="212"/>
      <c r="Q476" s="215"/>
      <c r="R476" s="35"/>
      <c r="S476" s="35"/>
      <c r="U476" s="35"/>
      <c r="V476" s="213"/>
      <c r="W476" s="214"/>
      <c r="Z476" s="35"/>
      <c r="AA476" s="35"/>
      <c r="AB476" s="35"/>
      <c r="AC476" s="35"/>
      <c r="AD476" s="35"/>
      <c r="AE476" s="35"/>
      <c r="AF476" s="213"/>
      <c r="AI476" s="35"/>
      <c r="AJ476" s="35"/>
    </row>
    <row r="477" spans="1:36" s="211" customFormat="1" hidden="1" x14ac:dyDescent="0.2">
      <c r="A477" s="209" t="s">
        <v>1294</v>
      </c>
      <c r="B477" s="210"/>
      <c r="C477" s="35" t="s">
        <v>846</v>
      </c>
      <c r="D477" s="35" t="s">
        <v>77</v>
      </c>
      <c r="E477" s="211" t="s">
        <v>40</v>
      </c>
      <c r="F477" s="211" t="s">
        <v>40</v>
      </c>
      <c r="G477" s="214">
        <v>13</v>
      </c>
      <c r="H477" s="214"/>
      <c r="I477" s="214">
        <v>3</v>
      </c>
      <c r="J477" s="206">
        <f>IF(O477 = "", "", O477-1.043)</f>
        <v>-29.867999999999999</v>
      </c>
      <c r="K477" s="226">
        <f t="shared" si="147"/>
        <v>2.3850000000000016</v>
      </c>
      <c r="L477" s="212"/>
      <c r="M477" s="207"/>
      <c r="N477" s="207"/>
      <c r="O477" s="35">
        <v>-28.824999999999999</v>
      </c>
      <c r="P477" s="212">
        <f t="shared" si="144"/>
        <v>3.4280000000000008</v>
      </c>
      <c r="Q477" s="215"/>
      <c r="R477" s="35">
        <v>2729.5</v>
      </c>
      <c r="S477" s="35">
        <v>137</v>
      </c>
      <c r="T477" s="211">
        <f t="shared" si="145"/>
        <v>844</v>
      </c>
      <c r="U477" s="35">
        <f t="shared" si="146"/>
        <v>4.8696682464454977</v>
      </c>
      <c r="V477" s="213">
        <f t="shared" si="133"/>
        <v>0.37859565347280982</v>
      </c>
      <c r="W477" s="214"/>
      <c r="Z477" s="35">
        <v>2721.2</v>
      </c>
      <c r="AA477" s="35">
        <v>2739.4</v>
      </c>
      <c r="AB477" s="35">
        <v>18.2</v>
      </c>
      <c r="AC477" s="35">
        <v>1.1919999999999999</v>
      </c>
      <c r="AD477" s="35" t="s">
        <v>1383</v>
      </c>
      <c r="AE477" s="35">
        <v>-2.7210000000000001</v>
      </c>
      <c r="AF477" s="213"/>
      <c r="AG477" s="211" t="s">
        <v>1395</v>
      </c>
      <c r="AH477" s="211" t="s">
        <v>1414</v>
      </c>
      <c r="AI477" s="35">
        <v>1.08579E-2</v>
      </c>
      <c r="AJ477" s="35" t="s">
        <v>592</v>
      </c>
    </row>
    <row r="478" spans="1:36" hidden="1" x14ac:dyDescent="0.2">
      <c r="G478" s="70"/>
      <c r="H478" s="56"/>
      <c r="I478" s="56"/>
      <c r="J478" s="39" t="str">
        <f t="shared" ref="J478:J495" si="148">IF(O478 = "", "", O478-1.043)</f>
        <v/>
      </c>
      <c r="K478" s="185" t="str">
        <f t="shared" ref="K478:K495" si="149">IF(J478="","",J478-(-32.253))</f>
        <v/>
      </c>
      <c r="L478" s="157"/>
    </row>
    <row r="479" spans="1:36" hidden="1" x14ac:dyDescent="0.2">
      <c r="G479" s="70"/>
      <c r="H479" s="56"/>
      <c r="I479" s="56"/>
      <c r="J479" s="39" t="str">
        <f t="shared" si="148"/>
        <v/>
      </c>
      <c r="K479" s="185" t="str">
        <f t="shared" si="149"/>
        <v/>
      </c>
      <c r="L479" s="157"/>
      <c r="M479" s="12"/>
      <c r="N479" s="12"/>
      <c r="Q479" s="1"/>
      <c r="S479" s="1"/>
      <c r="T479" s="1"/>
      <c r="U479" s="1"/>
      <c r="X479" s="1"/>
      <c r="Y479" s="1"/>
      <c r="AC479" s="1"/>
      <c r="AF479"/>
    </row>
    <row r="480" spans="1:36" hidden="1" x14ac:dyDescent="0.2">
      <c r="G480" s="70"/>
      <c r="H480" s="56"/>
      <c r="I480" s="56"/>
      <c r="J480" s="39" t="str">
        <f t="shared" si="148"/>
        <v/>
      </c>
      <c r="K480" s="185" t="str">
        <f t="shared" si="149"/>
        <v/>
      </c>
      <c r="L480" s="157"/>
    </row>
    <row r="481" spans="7:12" hidden="1" x14ac:dyDescent="0.2">
      <c r="G481" s="70"/>
      <c r="H481" s="56"/>
      <c r="I481" s="56"/>
      <c r="J481" s="39" t="str">
        <f t="shared" si="148"/>
        <v/>
      </c>
      <c r="K481" s="185" t="str">
        <f t="shared" si="149"/>
        <v/>
      </c>
      <c r="L481" s="157"/>
    </row>
    <row r="482" spans="7:12" hidden="1" x14ac:dyDescent="0.2">
      <c r="G482" s="70"/>
      <c r="H482" s="56"/>
      <c r="I482" s="56"/>
      <c r="J482" s="39" t="str">
        <f t="shared" si="148"/>
        <v/>
      </c>
      <c r="K482" s="185" t="str">
        <f t="shared" si="149"/>
        <v/>
      </c>
      <c r="L482" s="157"/>
    </row>
    <row r="483" spans="7:12" hidden="1" x14ac:dyDescent="0.2">
      <c r="G483" s="70"/>
      <c r="H483" s="56"/>
      <c r="I483" s="56"/>
      <c r="J483" s="39" t="str">
        <f t="shared" si="148"/>
        <v/>
      </c>
      <c r="K483" s="185" t="str">
        <f t="shared" si="149"/>
        <v/>
      </c>
      <c r="L483" s="157"/>
    </row>
    <row r="484" spans="7:12" hidden="1" x14ac:dyDescent="0.2">
      <c r="G484" s="70"/>
      <c r="H484" s="56"/>
      <c r="I484" s="56"/>
      <c r="J484" s="39" t="str">
        <f t="shared" si="148"/>
        <v/>
      </c>
      <c r="K484" s="185" t="str">
        <f t="shared" si="149"/>
        <v/>
      </c>
      <c r="L484" s="157"/>
    </row>
    <row r="485" spans="7:12" hidden="1" x14ac:dyDescent="0.2">
      <c r="G485" s="70"/>
      <c r="H485" s="56"/>
      <c r="I485" s="56"/>
      <c r="J485" s="39" t="str">
        <f t="shared" si="148"/>
        <v/>
      </c>
      <c r="K485" s="185" t="str">
        <f t="shared" si="149"/>
        <v/>
      </c>
      <c r="L485" s="157"/>
    </row>
    <row r="486" spans="7:12" hidden="1" x14ac:dyDescent="0.2">
      <c r="G486" s="70"/>
      <c r="H486" s="56"/>
      <c r="I486" s="56"/>
      <c r="J486" s="39" t="str">
        <f t="shared" si="148"/>
        <v/>
      </c>
      <c r="K486" s="185" t="str">
        <f t="shared" si="149"/>
        <v/>
      </c>
      <c r="L486" s="157"/>
    </row>
    <row r="487" spans="7:12" hidden="1" x14ac:dyDescent="0.2">
      <c r="G487" s="70"/>
      <c r="H487" s="56"/>
      <c r="I487" s="56"/>
      <c r="J487" s="39" t="str">
        <f t="shared" si="148"/>
        <v/>
      </c>
      <c r="K487" s="185" t="str">
        <f t="shared" si="149"/>
        <v/>
      </c>
      <c r="L487" s="157"/>
    </row>
    <row r="488" spans="7:12" hidden="1" x14ac:dyDescent="0.2">
      <c r="G488" s="70"/>
      <c r="H488" s="56"/>
      <c r="I488" s="56"/>
      <c r="J488" s="39" t="str">
        <f t="shared" si="148"/>
        <v/>
      </c>
      <c r="K488" s="185" t="str">
        <f t="shared" si="149"/>
        <v/>
      </c>
      <c r="L488" s="157"/>
    </row>
    <row r="489" spans="7:12" hidden="1" x14ac:dyDescent="0.2">
      <c r="G489" s="70"/>
      <c r="H489" s="56"/>
      <c r="I489" s="56"/>
      <c r="J489" s="39" t="str">
        <f t="shared" si="148"/>
        <v/>
      </c>
      <c r="K489" s="185" t="str">
        <f t="shared" si="149"/>
        <v/>
      </c>
      <c r="L489" s="157"/>
    </row>
    <row r="490" spans="7:12" hidden="1" x14ac:dyDescent="0.2">
      <c r="G490" s="70"/>
      <c r="H490" s="56"/>
      <c r="I490" s="56"/>
      <c r="J490" s="39" t="str">
        <f t="shared" si="148"/>
        <v/>
      </c>
      <c r="K490" s="185" t="str">
        <f t="shared" si="149"/>
        <v/>
      </c>
      <c r="L490" s="157"/>
    </row>
    <row r="491" spans="7:12" hidden="1" x14ac:dyDescent="0.2">
      <c r="G491" s="70"/>
      <c r="H491" s="56"/>
      <c r="I491" s="56"/>
      <c r="J491" s="39" t="str">
        <f t="shared" si="148"/>
        <v/>
      </c>
      <c r="K491" s="185" t="str">
        <f t="shared" si="149"/>
        <v/>
      </c>
      <c r="L491" s="157"/>
    </row>
    <row r="492" spans="7:12" hidden="1" x14ac:dyDescent="0.2">
      <c r="G492" s="70"/>
      <c r="H492" s="56"/>
      <c r="I492" s="56"/>
      <c r="J492" s="39" t="str">
        <f t="shared" si="148"/>
        <v/>
      </c>
      <c r="K492" s="185" t="str">
        <f t="shared" si="149"/>
        <v/>
      </c>
      <c r="L492" s="157"/>
    </row>
    <row r="493" spans="7:12" hidden="1" x14ac:dyDescent="0.2">
      <c r="G493" s="70"/>
      <c r="H493" s="56"/>
      <c r="I493" s="56"/>
      <c r="J493" s="39" t="str">
        <f t="shared" si="148"/>
        <v/>
      </c>
      <c r="K493" s="185" t="str">
        <f t="shared" si="149"/>
        <v/>
      </c>
      <c r="L493" s="157"/>
    </row>
    <row r="494" spans="7:12" hidden="1" x14ac:dyDescent="0.2">
      <c r="G494" s="70"/>
      <c r="H494" s="56"/>
      <c r="I494" s="56"/>
      <c r="J494" s="39" t="str">
        <f t="shared" si="148"/>
        <v/>
      </c>
      <c r="K494" s="185" t="str">
        <f t="shared" si="149"/>
        <v/>
      </c>
      <c r="L494" s="157"/>
    </row>
    <row r="495" spans="7:12" hidden="1" x14ac:dyDescent="0.2">
      <c r="G495" s="70"/>
      <c r="H495" s="56"/>
      <c r="I495" s="56"/>
      <c r="J495" s="39" t="str">
        <f t="shared" si="148"/>
        <v/>
      </c>
      <c r="K495" s="185" t="str">
        <f t="shared" si="149"/>
        <v/>
      </c>
      <c r="L495" s="157"/>
    </row>
    <row r="496" spans="7:12" x14ac:dyDescent="0.2">
      <c r="G496" s="70"/>
      <c r="H496" s="56"/>
      <c r="I496" s="56"/>
      <c r="J496" s="39"/>
      <c r="K496" s="185"/>
      <c r="L496" s="157"/>
    </row>
    <row r="497" spans="16:16" x14ac:dyDescent="0.2">
      <c r="P497" s="88"/>
    </row>
  </sheetData>
  <autoFilter ref="A1:AT495">
    <filterColumn colId="3">
      <filters>
        <filter val="AW"/>
      </filters>
    </filterColumn>
    <filterColumn colId="4">
      <filters>
        <filter val="S"/>
      </filters>
    </filterColumn>
  </autoFilter>
  <sortState ref="A2:AQ442">
    <sortCondition ref="D2:D426"/>
    <sortCondition ref="F2:F426"/>
  </sortState>
  <conditionalFormatting sqref="U104:U115 U212:U218 U220:U477 U204:U210 U120:U202 U37:U48 U2:U34 U50:U54 U69:U74 U76:U77 U56:U67 U79:U101">
    <cfRule type="cellIs" dxfId="31" priority="35" operator="between">
      <formula>10</formula>
      <formula>30</formula>
    </cfRule>
    <cfRule type="cellIs" dxfId="30" priority="36" operator="greaterThan">
      <formula>30</formula>
    </cfRule>
    <cfRule type="cellIs" dxfId="29" priority="37" operator="lessThan">
      <formula>10</formula>
    </cfRule>
  </conditionalFormatting>
  <conditionalFormatting sqref="V213:V218 V62:V64 V69:V71 V107:V115 V120 V124:V131 V146:V202 V104 V220:V439 V204:V208 V37:V48 V2:V34 V56:V58 V50:V54 V79:V99">
    <cfRule type="cellIs" dxfId="28" priority="34" operator="greaterThan">
      <formula>10</formula>
    </cfRule>
  </conditionalFormatting>
  <conditionalFormatting sqref="N181:N183 P178 P180 N179 N148 N194 N206:N208 P214:P218 N213 N419:N421 P149:P155 N156 N173:N177 P157:P172 P184:P202 P62:P64 P69:P71 P107:P115 P497 P120 P124:P131 P146:P147 J100:L101 P103:P104 P422:P439 P220:P418 P204:P205 P37:P48 P2:P34 P56:P58 P50:P52 P54 P79:P101">
    <cfRule type="cellIs" dxfId="27" priority="33" operator="greaterThan">
      <formula>6.5</formula>
    </cfRule>
  </conditionalFormatting>
  <conditionalFormatting sqref="U116:U117">
    <cfRule type="cellIs" dxfId="26" priority="30" operator="between">
      <formula>10</formula>
      <formula>30</formula>
    </cfRule>
    <cfRule type="cellIs" dxfId="25" priority="31" operator="greaterThan">
      <formula>30</formula>
    </cfRule>
    <cfRule type="cellIs" dxfId="24" priority="32" operator="lessThan">
      <formula>10</formula>
    </cfRule>
  </conditionalFormatting>
  <conditionalFormatting sqref="P105:P106">
    <cfRule type="cellIs" dxfId="23" priority="26" operator="greaterThan">
      <formula>6.5</formula>
    </cfRule>
  </conditionalFormatting>
  <conditionalFormatting sqref="P132:P144 P121:P123 P116:P117">
    <cfRule type="cellIs" dxfId="22" priority="25" operator="greaterThan">
      <formula>6.5</formula>
    </cfRule>
  </conditionalFormatting>
  <conditionalFormatting sqref="P440:P442">
    <cfRule type="cellIs" dxfId="21" priority="24" operator="greaterThan">
      <formula>6.5</formula>
    </cfRule>
  </conditionalFormatting>
  <conditionalFormatting sqref="P449 P453:P456">
    <cfRule type="cellIs" dxfId="20" priority="23" operator="greaterThan">
      <formula>6.5</formula>
    </cfRule>
  </conditionalFormatting>
  <conditionalFormatting sqref="P460:P477">
    <cfRule type="cellIs" dxfId="19" priority="22" operator="greaterThan">
      <formula>6.5</formula>
    </cfRule>
  </conditionalFormatting>
  <conditionalFormatting sqref="U103">
    <cfRule type="cellIs" dxfId="18" priority="19" operator="between">
      <formula>10</formula>
      <formula>30</formula>
    </cfRule>
    <cfRule type="cellIs" dxfId="17" priority="20" operator="greaterThan">
      <formula>30</formula>
    </cfRule>
    <cfRule type="cellIs" dxfId="16" priority="21" operator="lessThan">
      <formula>10</formula>
    </cfRule>
  </conditionalFormatting>
  <conditionalFormatting sqref="V103">
    <cfRule type="cellIs" dxfId="15" priority="18" operator="greaterThan">
      <formula>10</formula>
    </cfRule>
  </conditionalFormatting>
  <conditionalFormatting sqref="P102">
    <cfRule type="cellIs" dxfId="14" priority="16" operator="greaterThan">
      <formula>6.5</formula>
    </cfRule>
  </conditionalFormatting>
  <conditionalFormatting sqref="U102">
    <cfRule type="cellIs" dxfId="13" priority="13" operator="between">
      <formula>10</formula>
      <formula>30</formula>
    </cfRule>
    <cfRule type="cellIs" dxfId="12" priority="14" operator="greaterThan">
      <formula>30</formula>
    </cfRule>
    <cfRule type="cellIs" dxfId="11" priority="15" operator="lessThan">
      <formula>10</formula>
    </cfRule>
  </conditionalFormatting>
  <conditionalFormatting sqref="V102">
    <cfRule type="cellIs" dxfId="10" priority="12" operator="greaterThan">
      <formula>10</formula>
    </cfRule>
  </conditionalFormatting>
  <conditionalFormatting sqref="U118:U119">
    <cfRule type="cellIs" dxfId="9" priority="9" operator="between">
      <formula>10</formula>
      <formula>30</formula>
    </cfRule>
    <cfRule type="cellIs" dxfId="8" priority="10" operator="greaterThan">
      <formula>30</formula>
    </cfRule>
    <cfRule type="cellIs" dxfId="7" priority="11" operator="lessThan">
      <formula>10</formula>
    </cfRule>
  </conditionalFormatting>
  <conditionalFormatting sqref="V118:V119">
    <cfRule type="cellIs" dxfId="6" priority="8" operator="greaterThan">
      <formula>10</formula>
    </cfRule>
  </conditionalFormatting>
  <conditionalFormatting sqref="P118:P119">
    <cfRule type="cellIs" dxfId="5" priority="6" operator="greaterThan">
      <formula>6.5</formula>
    </cfRule>
  </conditionalFormatting>
  <conditionalFormatting sqref="U203">
    <cfRule type="cellIs" dxfId="4" priority="3" operator="between">
      <formula>10</formula>
      <formula>30</formula>
    </cfRule>
    <cfRule type="cellIs" dxfId="3" priority="4" operator="greaterThan">
      <formula>30</formula>
    </cfRule>
    <cfRule type="cellIs" dxfId="2" priority="5" operator="lessThan">
      <formula>10</formula>
    </cfRule>
  </conditionalFormatting>
  <conditionalFormatting sqref="V203">
    <cfRule type="cellIs" dxfId="1" priority="2" operator="greaterThan">
      <formula>10</formula>
    </cfRule>
  </conditionalFormatting>
  <conditionalFormatting sqref="P203">
    <cfRule type="cellIs" dxfId="0" priority="1" operator="greaterThan">
      <formula>6.5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B12" sqref="B12"/>
    </sheetView>
  </sheetViews>
  <sheetFormatPr baseColWidth="10" defaultColWidth="9.1640625" defaultRowHeight="15" x14ac:dyDescent="0.2"/>
  <cols>
    <col min="1" max="1" width="47.5" customWidth="1"/>
    <col min="2" max="2" width="12.5" customWidth="1"/>
  </cols>
  <sheetData>
    <row r="3" spans="1:3" x14ac:dyDescent="0.2">
      <c r="B3" t="s">
        <v>1388</v>
      </c>
    </row>
    <row r="4" spans="1:3" x14ac:dyDescent="0.2">
      <c r="A4" t="s">
        <v>1387</v>
      </c>
      <c r="B4">
        <v>2648</v>
      </c>
      <c r="C4">
        <v>2669</v>
      </c>
    </row>
    <row r="5" spans="1:3" x14ac:dyDescent="0.2">
      <c r="A5" s="73" t="s">
        <v>1389</v>
      </c>
      <c r="B5">
        <v>2662</v>
      </c>
      <c r="C5">
        <v>2664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workbookViewId="0">
      <selection activeCell="B36" sqref="B36"/>
    </sheetView>
  </sheetViews>
  <sheetFormatPr baseColWidth="10" defaultColWidth="9.1640625" defaultRowHeight="15" x14ac:dyDescent="0.2"/>
  <sheetData>
    <row r="1" spans="1:24" s="7" customFormat="1" x14ac:dyDescent="0.2">
      <c r="A1" s="4" t="s">
        <v>563</v>
      </c>
      <c r="B1" s="4" t="s">
        <v>580</v>
      </c>
      <c r="C1" s="19" t="s">
        <v>18</v>
      </c>
      <c r="D1" s="16" t="s">
        <v>557</v>
      </c>
      <c r="E1" s="21">
        <v>10</v>
      </c>
      <c r="F1" s="16" t="s">
        <v>891</v>
      </c>
      <c r="H1" s="16" t="s">
        <v>893</v>
      </c>
      <c r="I1" s="5">
        <v>-29.126000000000001</v>
      </c>
      <c r="J1" s="4">
        <v>2660.8</v>
      </c>
      <c r="K1" s="4">
        <v>686</v>
      </c>
      <c r="L1" s="5"/>
      <c r="M1" s="6" t="s">
        <v>578</v>
      </c>
      <c r="N1" s="4">
        <v>59</v>
      </c>
      <c r="O1" s="4">
        <v>9</v>
      </c>
      <c r="P1" s="4">
        <v>2650.3</v>
      </c>
      <c r="Q1" s="4">
        <v>2674.4</v>
      </c>
      <c r="R1" s="4">
        <v>24</v>
      </c>
      <c r="S1" s="4"/>
      <c r="T1" s="4" t="s">
        <v>579</v>
      </c>
      <c r="U1" s="4">
        <v>-10.816000000000001</v>
      </c>
      <c r="V1" s="4" t="s">
        <v>580</v>
      </c>
      <c r="W1" s="4"/>
    </row>
    <row r="2" spans="1:24" s="7" customFormat="1" x14ac:dyDescent="0.2">
      <c r="A2" s="4" t="s">
        <v>563</v>
      </c>
      <c r="B2" s="4" t="s">
        <v>582</v>
      </c>
      <c r="C2" s="19" t="s">
        <v>18</v>
      </c>
      <c r="D2" s="16" t="s">
        <v>557</v>
      </c>
      <c r="E2" s="21">
        <v>10</v>
      </c>
      <c r="F2" s="16" t="s">
        <v>891</v>
      </c>
      <c r="H2" s="16" t="s">
        <v>894</v>
      </c>
      <c r="I2" s="5">
        <v>-26.684000000000001</v>
      </c>
      <c r="J2" s="4">
        <v>2661.2</v>
      </c>
      <c r="K2" s="4">
        <v>629</v>
      </c>
      <c r="L2" s="5"/>
      <c r="M2" s="6" t="s">
        <v>581</v>
      </c>
      <c r="N2" s="4">
        <v>60</v>
      </c>
      <c r="O2" s="4">
        <v>9</v>
      </c>
      <c r="P2" s="4">
        <v>2650.7</v>
      </c>
      <c r="Q2" s="4">
        <v>2673.1</v>
      </c>
      <c r="R2" s="4">
        <v>22.4</v>
      </c>
      <c r="S2" s="4"/>
      <c r="T2" s="4" t="s">
        <v>495</v>
      </c>
      <c r="U2" s="4">
        <v>-11.757999999999999</v>
      </c>
      <c r="V2" s="4" t="s">
        <v>582</v>
      </c>
      <c r="W2" s="4"/>
    </row>
    <row r="3" spans="1:24" s="7" customFormat="1" x14ac:dyDescent="0.2">
      <c r="A3" s="4" t="s">
        <v>563</v>
      </c>
      <c r="B3" s="4" t="s">
        <v>585</v>
      </c>
      <c r="C3" s="19" t="s">
        <v>18</v>
      </c>
      <c r="D3" s="16" t="s">
        <v>557</v>
      </c>
      <c r="E3" s="21">
        <v>10</v>
      </c>
      <c r="F3" s="16" t="s">
        <v>895</v>
      </c>
      <c r="H3" s="16" t="s">
        <v>893</v>
      </c>
      <c r="I3" s="5">
        <v>-27.009</v>
      </c>
      <c r="J3" s="4">
        <v>2661</v>
      </c>
      <c r="K3" s="4">
        <v>676</v>
      </c>
      <c r="L3" s="5"/>
      <c r="M3" s="6" t="s">
        <v>583</v>
      </c>
      <c r="N3" s="4">
        <v>62</v>
      </c>
      <c r="O3" s="4">
        <v>10</v>
      </c>
      <c r="P3" s="4">
        <v>2650.5</v>
      </c>
      <c r="Q3" s="4">
        <v>2673.7</v>
      </c>
      <c r="R3" s="4">
        <v>23.2</v>
      </c>
      <c r="S3" s="4"/>
      <c r="T3" s="4" t="s">
        <v>584</v>
      </c>
      <c r="U3" s="4">
        <v>-5.07</v>
      </c>
      <c r="V3" s="4" t="s">
        <v>585</v>
      </c>
      <c r="W3" s="4"/>
    </row>
    <row r="4" spans="1:24" s="7" customFormat="1" x14ac:dyDescent="0.2">
      <c r="A4" s="4" t="s">
        <v>563</v>
      </c>
      <c r="B4" s="4" t="s">
        <v>588</v>
      </c>
      <c r="C4" s="19" t="s">
        <v>18</v>
      </c>
      <c r="D4" s="16" t="s">
        <v>557</v>
      </c>
      <c r="E4" s="21">
        <v>10</v>
      </c>
      <c r="F4" s="16" t="s">
        <v>895</v>
      </c>
      <c r="H4" s="16" t="s">
        <v>894</v>
      </c>
      <c r="I4" s="5">
        <v>-29.481999999999999</v>
      </c>
      <c r="J4" s="4">
        <v>2661.6</v>
      </c>
      <c r="K4" s="4">
        <v>760</v>
      </c>
      <c r="L4" s="5"/>
      <c r="M4" s="6" t="s">
        <v>586</v>
      </c>
      <c r="N4" s="4">
        <v>63</v>
      </c>
      <c r="O4" s="4">
        <v>10</v>
      </c>
      <c r="P4" s="4">
        <v>2651.2</v>
      </c>
      <c r="Q4" s="4">
        <v>2674.4</v>
      </c>
      <c r="R4" s="4">
        <v>23.2</v>
      </c>
      <c r="S4" s="4"/>
      <c r="T4" s="4" t="s">
        <v>587</v>
      </c>
      <c r="U4" s="4">
        <v>-8.25</v>
      </c>
      <c r="V4" s="4" t="s">
        <v>588</v>
      </c>
      <c r="W4" s="4"/>
    </row>
    <row r="5" spans="1:24" s="7" customFormat="1" x14ac:dyDescent="0.2">
      <c r="A5" s="4" t="s">
        <v>563</v>
      </c>
      <c r="B5" s="4" t="s">
        <v>590</v>
      </c>
      <c r="C5" s="19" t="s">
        <v>18</v>
      </c>
      <c r="D5" s="16" t="s">
        <v>557</v>
      </c>
      <c r="E5" s="21">
        <v>10</v>
      </c>
      <c r="F5" s="16" t="s">
        <v>895</v>
      </c>
      <c r="G5" s="11"/>
      <c r="H5" s="16" t="s">
        <v>892</v>
      </c>
      <c r="I5" s="5">
        <v>-27.992999999999999</v>
      </c>
      <c r="J5" s="4">
        <v>2661.6</v>
      </c>
      <c r="K5" s="4">
        <v>617</v>
      </c>
      <c r="L5" s="5"/>
      <c r="M5" s="6" t="s">
        <v>589</v>
      </c>
      <c r="N5" s="4">
        <v>64</v>
      </c>
      <c r="O5" s="4">
        <v>9</v>
      </c>
      <c r="P5" s="4">
        <v>2651.4</v>
      </c>
      <c r="Q5" s="4">
        <v>2674.8</v>
      </c>
      <c r="R5" s="4">
        <v>23.4</v>
      </c>
      <c r="S5" s="4"/>
      <c r="T5" s="4" t="s">
        <v>134</v>
      </c>
      <c r="U5" s="4">
        <v>-7.8860000000000001</v>
      </c>
      <c r="V5" s="4" t="s">
        <v>590</v>
      </c>
      <c r="W5" s="4"/>
    </row>
    <row r="7" spans="1:24" s="7" customFormat="1" x14ac:dyDescent="0.2">
      <c r="A7" s="4" t="s">
        <v>56</v>
      </c>
      <c r="B7" s="4" t="s">
        <v>59</v>
      </c>
      <c r="C7" s="19" t="s">
        <v>18</v>
      </c>
      <c r="D7" s="16" t="s">
        <v>54</v>
      </c>
      <c r="E7" s="21">
        <v>0</v>
      </c>
      <c r="F7" s="16" t="s">
        <v>893</v>
      </c>
      <c r="H7" s="16" t="s">
        <v>893</v>
      </c>
      <c r="I7" s="5">
        <v>-28.484999999999999</v>
      </c>
      <c r="J7" s="5">
        <v>1.4576923543738576</v>
      </c>
      <c r="K7" s="4">
        <v>2652.6</v>
      </c>
      <c r="L7" s="4">
        <v>231</v>
      </c>
      <c r="M7" s="5"/>
      <c r="N7" s="6" t="s">
        <v>57</v>
      </c>
      <c r="O7" s="4">
        <v>69</v>
      </c>
      <c r="P7" s="4">
        <v>19</v>
      </c>
      <c r="Q7" s="4">
        <v>2643.9</v>
      </c>
      <c r="R7" s="4">
        <v>2661.6</v>
      </c>
      <c r="S7" s="4">
        <v>17.8</v>
      </c>
      <c r="T7" s="4"/>
      <c r="U7" s="4" t="s">
        <v>58</v>
      </c>
      <c r="V7" s="4">
        <v>-4.0979999999999999</v>
      </c>
      <c r="W7" s="4" t="s">
        <v>59</v>
      </c>
      <c r="X7" s="4"/>
    </row>
    <row r="8" spans="1:24" s="7" customFormat="1" x14ac:dyDescent="0.2">
      <c r="A8" s="4" t="s">
        <v>56</v>
      </c>
      <c r="B8" s="4" t="s">
        <v>65</v>
      </c>
      <c r="C8" s="19" t="s">
        <v>18</v>
      </c>
      <c r="D8" s="16" t="s">
        <v>54</v>
      </c>
      <c r="E8" s="21">
        <v>0</v>
      </c>
      <c r="F8" s="16" t="s">
        <v>893</v>
      </c>
      <c r="H8" s="16" t="s">
        <v>894</v>
      </c>
      <c r="I8" s="5">
        <v>-29.684999999999999</v>
      </c>
      <c r="J8" s="5"/>
      <c r="K8" s="4">
        <v>2652.6</v>
      </c>
      <c r="L8" s="4">
        <v>251</v>
      </c>
      <c r="M8" s="5"/>
      <c r="N8" s="6" t="s">
        <v>63</v>
      </c>
      <c r="O8" s="4">
        <v>70</v>
      </c>
      <c r="P8" s="4">
        <v>23</v>
      </c>
      <c r="Q8" s="4">
        <v>2644.3</v>
      </c>
      <c r="R8" s="4">
        <v>2662</v>
      </c>
      <c r="S8" s="4">
        <v>17.8</v>
      </c>
      <c r="T8" s="4"/>
      <c r="U8" s="4" t="s">
        <v>64</v>
      </c>
      <c r="V8" s="4">
        <v>-7.085</v>
      </c>
      <c r="W8" s="4" t="s">
        <v>65</v>
      </c>
      <c r="X8" s="4"/>
    </row>
    <row r="9" spans="1:24" s="7" customFormat="1" x14ac:dyDescent="0.2">
      <c r="A9" s="4" t="s">
        <v>56</v>
      </c>
      <c r="B9" s="4" t="s">
        <v>62</v>
      </c>
      <c r="C9" s="19" t="s">
        <v>18</v>
      </c>
      <c r="D9" s="16" t="s">
        <v>54</v>
      </c>
      <c r="E9" s="21">
        <v>0</v>
      </c>
      <c r="F9" s="16" t="s">
        <v>893</v>
      </c>
      <c r="H9" s="16" t="s">
        <v>892</v>
      </c>
      <c r="I9" s="5">
        <v>-31.385999999999999</v>
      </c>
      <c r="J9" s="5"/>
      <c r="K9" s="4">
        <v>2632.1</v>
      </c>
      <c r="L9" s="4">
        <v>40</v>
      </c>
      <c r="M9" s="5"/>
      <c r="N9" s="6" t="s">
        <v>60</v>
      </c>
      <c r="O9" s="4">
        <v>71</v>
      </c>
      <c r="P9" s="4">
        <v>21</v>
      </c>
      <c r="Q9" s="4">
        <v>2622.7</v>
      </c>
      <c r="R9" s="4">
        <v>2640.7</v>
      </c>
      <c r="S9" s="4">
        <v>18</v>
      </c>
      <c r="T9" s="4"/>
      <c r="U9" s="4" t="s">
        <v>61</v>
      </c>
      <c r="V9" s="4">
        <v>-1.3680000000000001</v>
      </c>
      <c r="W9" s="4" t="s">
        <v>62</v>
      </c>
      <c r="X9" s="4"/>
    </row>
    <row r="11" spans="1:24" s="7" customFormat="1" x14ac:dyDescent="0.2">
      <c r="A11" s="4" t="s">
        <v>17</v>
      </c>
      <c r="B11" s="4" t="s">
        <v>945</v>
      </c>
      <c r="C11" s="19" t="s">
        <v>18</v>
      </c>
      <c r="D11" s="27" t="s">
        <v>755</v>
      </c>
      <c r="E11" s="18" t="s">
        <v>894</v>
      </c>
      <c r="F11" s="16" t="s">
        <v>894</v>
      </c>
      <c r="H11" s="27" t="s">
        <v>893</v>
      </c>
      <c r="I11" s="4">
        <v>-27.641999999999999</v>
      </c>
      <c r="J11" s="4">
        <f>STDEVA(I11:I13)</f>
        <v>1.4419380476751888</v>
      </c>
      <c r="K11" s="4">
        <v>2649.1</v>
      </c>
      <c r="L11" s="4">
        <v>164</v>
      </c>
      <c r="N11" s="4" t="s">
        <v>943</v>
      </c>
      <c r="O11" s="4">
        <v>83</v>
      </c>
      <c r="P11" s="4">
        <v>10</v>
      </c>
      <c r="Q11" s="4">
        <v>2639.7</v>
      </c>
      <c r="R11" s="4">
        <v>2658.9</v>
      </c>
      <c r="S11" s="4">
        <v>19.2</v>
      </c>
      <c r="U11" s="4" t="s">
        <v>89</v>
      </c>
      <c r="V11" s="4">
        <v>-2.9550000000000001</v>
      </c>
      <c r="W11" s="4" t="s">
        <v>945</v>
      </c>
      <c r="X11" s="4" t="s">
        <v>944</v>
      </c>
    </row>
    <row r="12" spans="1:24" s="7" customFormat="1" x14ac:dyDescent="0.2">
      <c r="A12" s="4" t="s">
        <v>17</v>
      </c>
      <c r="B12" s="4" t="s">
        <v>948</v>
      </c>
      <c r="C12" s="19" t="s">
        <v>18</v>
      </c>
      <c r="D12" s="27" t="s">
        <v>755</v>
      </c>
      <c r="E12" s="18" t="s">
        <v>894</v>
      </c>
      <c r="F12" s="16" t="s">
        <v>894</v>
      </c>
      <c r="H12" s="27" t="s">
        <v>894</v>
      </c>
      <c r="I12" s="4">
        <v>-30.388000000000002</v>
      </c>
      <c r="J12" s="4"/>
      <c r="K12" s="4">
        <v>2648.2</v>
      </c>
      <c r="L12" s="4">
        <v>163</v>
      </c>
      <c r="N12" s="4" t="s">
        <v>946</v>
      </c>
      <c r="O12" s="4">
        <v>84</v>
      </c>
      <c r="P12" s="4">
        <v>10</v>
      </c>
      <c r="Q12" s="4">
        <v>2639</v>
      </c>
      <c r="R12" s="4">
        <v>2658.1</v>
      </c>
      <c r="S12" s="4">
        <v>19</v>
      </c>
      <c r="U12" s="4" t="s">
        <v>158</v>
      </c>
      <c r="V12" s="4">
        <v>-5.2169999999999996</v>
      </c>
      <c r="W12" s="4" t="s">
        <v>948</v>
      </c>
      <c r="X12" s="4" t="s">
        <v>947</v>
      </c>
    </row>
    <row r="13" spans="1:24" s="7" customFormat="1" x14ac:dyDescent="0.2">
      <c r="A13" s="4" t="s">
        <v>17</v>
      </c>
      <c r="B13" s="4" t="s">
        <v>952</v>
      </c>
      <c r="C13" s="19" t="s">
        <v>18</v>
      </c>
      <c r="D13" s="27" t="s">
        <v>755</v>
      </c>
      <c r="E13" s="18" t="s">
        <v>894</v>
      </c>
      <c r="F13" s="16" t="s">
        <v>894</v>
      </c>
      <c r="H13" s="27" t="s">
        <v>892</v>
      </c>
      <c r="I13" s="4">
        <v>-29.777999999999999</v>
      </c>
      <c r="J13" s="4"/>
      <c r="K13" s="4">
        <v>2647.8</v>
      </c>
      <c r="L13" s="4">
        <v>167</v>
      </c>
      <c r="N13" s="4" t="s">
        <v>949</v>
      </c>
      <c r="O13" s="4">
        <v>85</v>
      </c>
      <c r="P13" s="4">
        <v>10</v>
      </c>
      <c r="Q13" s="4">
        <v>2638.6</v>
      </c>
      <c r="R13" s="4">
        <v>2657.6</v>
      </c>
      <c r="S13" s="4">
        <v>19</v>
      </c>
      <c r="U13" s="4" t="s">
        <v>950</v>
      </c>
      <c r="V13" s="4">
        <v>-5.6550000000000002</v>
      </c>
      <c r="W13" s="4" t="s">
        <v>952</v>
      </c>
      <c r="X13" s="4" t="s">
        <v>951</v>
      </c>
    </row>
    <row r="15" spans="1:24" s="7" customFormat="1" x14ac:dyDescent="0.2">
      <c r="A15" s="4" t="s">
        <v>368</v>
      </c>
      <c r="B15" s="4" t="s">
        <v>384</v>
      </c>
      <c r="C15" s="19" t="s">
        <v>18</v>
      </c>
      <c r="D15" s="16" t="s">
        <v>381</v>
      </c>
      <c r="E15" s="21">
        <v>5</v>
      </c>
      <c r="F15" s="16" t="s">
        <v>893</v>
      </c>
      <c r="H15" s="16" t="s">
        <v>893</v>
      </c>
      <c r="I15" s="5">
        <v>-27.885000000000002</v>
      </c>
      <c r="J15" s="5">
        <v>1.1866306642478659</v>
      </c>
      <c r="K15" s="4">
        <v>2668.7</v>
      </c>
      <c r="L15" s="4">
        <v>330</v>
      </c>
      <c r="M15" s="5"/>
      <c r="N15" s="6" t="s">
        <v>382</v>
      </c>
      <c r="O15" s="4">
        <v>136</v>
      </c>
      <c r="P15" s="4">
        <v>9</v>
      </c>
      <c r="Q15" s="4">
        <v>2649.5</v>
      </c>
      <c r="R15" s="4">
        <v>2681.3</v>
      </c>
      <c r="S15" s="4">
        <v>31.8</v>
      </c>
      <c r="T15" s="4"/>
      <c r="U15" s="4" t="s">
        <v>383</v>
      </c>
      <c r="V15" s="4">
        <v>-8.6389999999999993</v>
      </c>
      <c r="W15" s="4" t="s">
        <v>384</v>
      </c>
      <c r="X15" s="4"/>
    </row>
    <row r="16" spans="1:24" s="7" customFormat="1" x14ac:dyDescent="0.2">
      <c r="A16" s="4" t="s">
        <v>368</v>
      </c>
      <c r="B16" s="4" t="s">
        <v>387</v>
      </c>
      <c r="C16" s="19" t="s">
        <v>18</v>
      </c>
      <c r="D16" s="16" t="s">
        <v>381</v>
      </c>
      <c r="E16" s="21">
        <v>5</v>
      </c>
      <c r="F16" s="16" t="s">
        <v>893</v>
      </c>
      <c r="H16" s="16" t="s">
        <v>894</v>
      </c>
      <c r="I16" s="5">
        <v>-30.154</v>
      </c>
      <c r="J16" s="5"/>
      <c r="K16" s="4">
        <v>2668.5</v>
      </c>
      <c r="L16" s="4">
        <v>292</v>
      </c>
      <c r="M16" s="5"/>
      <c r="N16" s="6" t="s">
        <v>385</v>
      </c>
      <c r="O16" s="4">
        <v>137</v>
      </c>
      <c r="P16" s="4">
        <v>9</v>
      </c>
      <c r="Q16" s="4">
        <v>2660.2</v>
      </c>
      <c r="R16" s="4">
        <v>2681.5</v>
      </c>
      <c r="S16" s="4">
        <v>21.3</v>
      </c>
      <c r="T16" s="4"/>
      <c r="U16" s="4" t="s">
        <v>386</v>
      </c>
      <c r="V16" s="4">
        <v>-12.372999999999999</v>
      </c>
      <c r="W16" s="4" t="s">
        <v>387</v>
      </c>
      <c r="X16" s="4"/>
    </row>
    <row r="17" spans="1:36" s="7" customFormat="1" x14ac:dyDescent="0.2">
      <c r="A17" s="4" t="s">
        <v>368</v>
      </c>
      <c r="B17" s="4" t="s">
        <v>390</v>
      </c>
      <c r="C17" s="19" t="s">
        <v>18</v>
      </c>
      <c r="D17" s="16" t="s">
        <v>381</v>
      </c>
      <c r="E17" s="21">
        <v>5</v>
      </c>
      <c r="F17" s="16" t="s">
        <v>893</v>
      </c>
      <c r="H17" s="16" t="s">
        <v>892</v>
      </c>
      <c r="I17" s="5">
        <v>-28.417000000000002</v>
      </c>
      <c r="J17" s="5"/>
      <c r="K17" s="4">
        <v>2668.7</v>
      </c>
      <c r="L17" s="4">
        <v>291</v>
      </c>
      <c r="M17" s="5"/>
      <c r="N17" s="6" t="s">
        <v>388</v>
      </c>
      <c r="O17" s="4">
        <v>138</v>
      </c>
      <c r="P17" s="4">
        <v>9</v>
      </c>
      <c r="Q17" s="4">
        <v>2660.4</v>
      </c>
      <c r="R17" s="4">
        <v>2681.7</v>
      </c>
      <c r="S17" s="4">
        <v>21.3</v>
      </c>
      <c r="T17" s="4"/>
      <c r="U17" s="4" t="s">
        <v>389</v>
      </c>
      <c r="V17" s="4">
        <v>-14.073</v>
      </c>
      <c r="W17" s="4" t="s">
        <v>390</v>
      </c>
      <c r="X17" s="4"/>
    </row>
    <row r="19" spans="1:36" s="7" customFormat="1" x14ac:dyDescent="0.2">
      <c r="A19" s="4" t="s">
        <v>368</v>
      </c>
      <c r="B19" s="4" t="s">
        <v>402</v>
      </c>
      <c r="C19" s="19" t="s">
        <v>18</v>
      </c>
      <c r="D19" s="16" t="s">
        <v>67</v>
      </c>
      <c r="E19" s="21">
        <v>6</v>
      </c>
      <c r="F19" s="16" t="s">
        <v>892</v>
      </c>
      <c r="G19" s="16" t="s">
        <v>900</v>
      </c>
      <c r="H19" s="16" t="s">
        <v>893</v>
      </c>
      <c r="I19" s="5">
        <v>-29.608000000000001</v>
      </c>
      <c r="J19" s="5"/>
      <c r="K19" s="4">
        <v>2670</v>
      </c>
      <c r="L19" s="4">
        <v>510</v>
      </c>
      <c r="M19" s="5"/>
      <c r="N19" s="6" t="s">
        <v>400</v>
      </c>
      <c r="O19" s="4">
        <v>146</v>
      </c>
      <c r="P19" s="4">
        <v>9</v>
      </c>
      <c r="Q19" s="4">
        <v>2649.5</v>
      </c>
      <c r="R19" s="4">
        <v>2681.3</v>
      </c>
      <c r="S19" s="4">
        <v>31.8</v>
      </c>
      <c r="T19" s="4"/>
      <c r="U19" s="4" t="s">
        <v>401</v>
      </c>
      <c r="V19" s="4">
        <v>-4.4029999999999996</v>
      </c>
      <c r="W19" s="4" t="s">
        <v>402</v>
      </c>
      <c r="X19" s="4"/>
    </row>
    <row r="20" spans="1:36" s="7" customFormat="1" x14ac:dyDescent="0.2">
      <c r="A20" s="4" t="s">
        <v>368</v>
      </c>
      <c r="B20" s="4" t="s">
        <v>405</v>
      </c>
      <c r="C20" s="19" t="s">
        <v>18</v>
      </c>
      <c r="D20" s="16" t="s">
        <v>67</v>
      </c>
      <c r="E20" s="21">
        <v>6</v>
      </c>
      <c r="F20" s="16" t="s">
        <v>892</v>
      </c>
      <c r="G20" s="16" t="s">
        <v>900</v>
      </c>
      <c r="H20" s="16" t="s">
        <v>894</v>
      </c>
      <c r="I20" s="5">
        <v>-29.218</v>
      </c>
      <c r="J20" s="5"/>
      <c r="K20" s="4">
        <v>2669.8</v>
      </c>
      <c r="L20" s="4">
        <v>500</v>
      </c>
      <c r="M20" s="5"/>
      <c r="N20" s="6" t="s">
        <v>403</v>
      </c>
      <c r="O20" s="4">
        <v>147</v>
      </c>
      <c r="P20" s="4">
        <v>9</v>
      </c>
      <c r="Q20" s="4">
        <v>2649.5</v>
      </c>
      <c r="R20" s="4">
        <v>2699.7</v>
      </c>
      <c r="S20" s="4">
        <v>50.2</v>
      </c>
      <c r="T20" s="4"/>
      <c r="U20" s="4" t="s">
        <v>404</v>
      </c>
      <c r="V20" s="4">
        <v>-5.0640000000000001</v>
      </c>
      <c r="W20" s="4" t="s">
        <v>405</v>
      </c>
      <c r="X20" s="4"/>
    </row>
    <row r="21" spans="1:36" s="7" customFormat="1" x14ac:dyDescent="0.2">
      <c r="A21" s="4" t="s">
        <v>368</v>
      </c>
      <c r="B21" s="4" t="s">
        <v>408</v>
      </c>
      <c r="C21" s="19" t="s">
        <v>18</v>
      </c>
      <c r="D21" s="16" t="s">
        <v>67</v>
      </c>
      <c r="E21" s="21">
        <v>6</v>
      </c>
      <c r="F21" s="16" t="s">
        <v>892</v>
      </c>
      <c r="G21" s="16" t="s">
        <v>900</v>
      </c>
      <c r="H21" s="16" t="s">
        <v>892</v>
      </c>
      <c r="I21" s="5">
        <v>-28.850999999999999</v>
      </c>
      <c r="J21" s="5"/>
      <c r="K21" s="4">
        <v>2669.6</v>
      </c>
      <c r="L21" s="4">
        <v>526</v>
      </c>
      <c r="M21" s="5"/>
      <c r="N21" s="6" t="s">
        <v>406</v>
      </c>
      <c r="O21" s="4">
        <v>148</v>
      </c>
      <c r="P21" s="4">
        <v>9</v>
      </c>
      <c r="Q21" s="4">
        <v>2649.5</v>
      </c>
      <c r="R21" s="4">
        <v>2699.4</v>
      </c>
      <c r="S21" s="4">
        <v>50</v>
      </c>
      <c r="T21" s="4"/>
      <c r="U21" s="4" t="s">
        <v>407</v>
      </c>
      <c r="V21" s="4">
        <v>-6.4889999999999999</v>
      </c>
      <c r="W21" s="4" t="s">
        <v>408</v>
      </c>
      <c r="X21" s="4"/>
    </row>
    <row r="23" spans="1:36" s="7" customFormat="1" x14ac:dyDescent="0.2">
      <c r="A23" s="8" t="s">
        <v>506</v>
      </c>
      <c r="B23" s="8" t="s">
        <v>561</v>
      </c>
      <c r="C23" s="20" t="s">
        <v>18</v>
      </c>
      <c r="D23" s="17" t="s">
        <v>557</v>
      </c>
      <c r="E23" s="22">
        <v>10</v>
      </c>
      <c r="F23" s="17" t="s">
        <v>893</v>
      </c>
      <c r="H23" s="17" t="s">
        <v>894</v>
      </c>
      <c r="I23" s="9">
        <v>-12.939</v>
      </c>
      <c r="J23" s="9"/>
      <c r="K23" s="8">
        <v>2731.4</v>
      </c>
      <c r="L23" s="8">
        <v>24</v>
      </c>
      <c r="M23" s="9"/>
      <c r="N23" s="10" t="s">
        <v>559</v>
      </c>
      <c r="O23" s="8">
        <v>51</v>
      </c>
      <c r="P23" s="8">
        <v>9</v>
      </c>
      <c r="Q23" s="8">
        <v>2599.5</v>
      </c>
      <c r="R23" s="8">
        <v>2745</v>
      </c>
      <c r="S23" s="8">
        <v>145.5</v>
      </c>
      <c r="T23" s="8"/>
      <c r="U23" s="8" t="s">
        <v>560</v>
      </c>
      <c r="V23" s="8">
        <v>46.914000000000001</v>
      </c>
      <c r="W23" s="8" t="s">
        <v>561</v>
      </c>
      <c r="X23" s="11" t="s">
        <v>562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85" zoomScaleNormal="85" zoomScalePageLayoutView="85" workbookViewId="0">
      <selection activeCell="B2" sqref="B2:B13"/>
    </sheetView>
  </sheetViews>
  <sheetFormatPr baseColWidth="10" defaultColWidth="9.1640625" defaultRowHeight="15" x14ac:dyDescent="0.2"/>
  <cols>
    <col min="1" max="1" width="9.1640625" style="15"/>
    <col min="2" max="2" width="24.83203125" customWidth="1"/>
    <col min="3" max="3" width="53.5" customWidth="1"/>
    <col min="4" max="4" width="28.5" customWidth="1"/>
    <col min="5" max="5" width="7" bestFit="1" customWidth="1"/>
    <col min="6" max="6" width="5.33203125" bestFit="1" customWidth="1"/>
    <col min="7" max="7" width="4.6640625" bestFit="1" customWidth="1"/>
    <col min="8" max="8" width="5.33203125" bestFit="1" customWidth="1"/>
    <col min="9" max="9" width="9.6640625" bestFit="1" customWidth="1"/>
    <col min="10" max="10" width="12.83203125" bestFit="1" customWidth="1"/>
    <col min="11" max="12" width="12.33203125" bestFit="1" customWidth="1"/>
    <col min="13" max="13" width="11.6640625" bestFit="1" customWidth="1"/>
    <col min="14" max="14" width="5.1640625" bestFit="1" customWidth="1"/>
    <col min="15" max="15" width="8.83203125" bestFit="1" customWidth="1"/>
    <col min="16" max="16" width="9.6640625" bestFit="1" customWidth="1"/>
    <col min="17" max="18" width="7.83203125" bestFit="1" customWidth="1"/>
    <col min="19" max="19" width="8.83203125" bestFit="1" customWidth="1"/>
    <col min="20" max="20" width="5" bestFit="1" customWidth="1"/>
    <col min="21" max="21" width="8" bestFit="1" customWidth="1"/>
    <col min="22" max="23" width="7.1640625" bestFit="1" customWidth="1"/>
    <col min="24" max="24" width="6.6640625" bestFit="1" customWidth="1"/>
    <col min="25" max="25" width="8.5" bestFit="1" customWidth="1"/>
    <col min="26" max="26" width="7.5" bestFit="1" customWidth="1"/>
    <col min="27" max="27" width="10.5" bestFit="1" customWidth="1"/>
    <col min="28" max="28" width="21.5" bestFit="1" customWidth="1"/>
    <col min="29" max="29" width="48.5" bestFit="1" customWidth="1"/>
    <col min="30" max="30" width="6.5" bestFit="1" customWidth="1"/>
    <col min="31" max="31" width="9.6640625" bestFit="1" customWidth="1"/>
    <col min="32" max="32" width="11.5" bestFit="1" customWidth="1"/>
    <col min="33" max="33" width="5.6640625" bestFit="1" customWidth="1"/>
    <col min="38" max="38" width="12.83203125" bestFit="1" customWidth="1"/>
    <col min="39" max="39" width="9.83203125" bestFit="1" customWidth="1"/>
  </cols>
  <sheetData>
    <row r="1" spans="1:4" x14ac:dyDescent="0.2">
      <c r="A1" s="15" t="s">
        <v>1431</v>
      </c>
      <c r="B1" t="s">
        <v>1425</v>
      </c>
      <c r="C1" t="s">
        <v>1390</v>
      </c>
      <c r="D1" t="s">
        <v>906</v>
      </c>
    </row>
    <row r="2" spans="1:4" x14ac:dyDescent="0.2">
      <c r="A2" s="15">
        <v>1</v>
      </c>
      <c r="B2" s="23" t="s">
        <v>87</v>
      </c>
      <c r="C2" s="152" t="s">
        <v>1387</v>
      </c>
      <c r="D2" t="s">
        <v>1432</v>
      </c>
    </row>
    <row r="3" spans="1:4" x14ac:dyDescent="0.2">
      <c r="A3" s="15">
        <v>1</v>
      </c>
      <c r="B3" t="s">
        <v>1427</v>
      </c>
      <c r="C3" s="152" t="s">
        <v>1387</v>
      </c>
      <c r="D3" t="s">
        <v>1432</v>
      </c>
    </row>
    <row r="4" spans="1:4" x14ac:dyDescent="0.2">
      <c r="A4" s="15">
        <v>1</v>
      </c>
      <c r="B4" t="s">
        <v>377</v>
      </c>
      <c r="C4" s="152" t="s">
        <v>1387</v>
      </c>
      <c r="D4" t="s">
        <v>1432</v>
      </c>
    </row>
    <row r="5" spans="1:4" x14ac:dyDescent="0.2">
      <c r="A5" s="15">
        <v>1</v>
      </c>
      <c r="B5" t="s">
        <v>367</v>
      </c>
      <c r="C5" s="35" t="s">
        <v>1387</v>
      </c>
      <c r="D5" t="s">
        <v>1432</v>
      </c>
    </row>
    <row r="6" spans="1:4" x14ac:dyDescent="0.2">
      <c r="A6" s="15">
        <v>1</v>
      </c>
      <c r="B6" t="s">
        <v>600</v>
      </c>
      <c r="C6" s="1" t="s">
        <v>1393</v>
      </c>
    </row>
    <row r="7" spans="1:4" x14ac:dyDescent="0.2">
      <c r="A7" s="15">
        <v>1</v>
      </c>
      <c r="B7" s="2" t="s">
        <v>636</v>
      </c>
      <c r="C7" s="1" t="s">
        <v>1393</v>
      </c>
      <c r="D7" t="s">
        <v>1432</v>
      </c>
    </row>
    <row r="8" spans="1:4" x14ac:dyDescent="0.2">
      <c r="A8" s="15">
        <v>1</v>
      </c>
      <c r="B8" s="92" t="s">
        <v>617</v>
      </c>
      <c r="C8" s="86" t="s">
        <v>1393</v>
      </c>
      <c r="D8" t="s">
        <v>1432</v>
      </c>
    </row>
    <row r="9" spans="1:4" x14ac:dyDescent="0.2">
      <c r="A9" s="15">
        <v>1</v>
      </c>
      <c r="B9" s="2" t="s">
        <v>1426</v>
      </c>
      <c r="C9" s="86" t="s">
        <v>1393</v>
      </c>
      <c r="D9" t="s">
        <v>1432</v>
      </c>
    </row>
    <row r="10" spans="1:4" x14ac:dyDescent="0.2">
      <c r="A10" s="15">
        <v>2</v>
      </c>
      <c r="B10" t="s">
        <v>1428</v>
      </c>
      <c r="C10" s="152" t="s">
        <v>1387</v>
      </c>
      <c r="D10" t="s">
        <v>1432</v>
      </c>
    </row>
    <row r="11" spans="1:4" x14ac:dyDescent="0.2">
      <c r="A11" s="15">
        <v>2</v>
      </c>
      <c r="B11" t="s">
        <v>511</v>
      </c>
      <c r="C11" s="35" t="s">
        <v>1424</v>
      </c>
      <c r="D11" t="s">
        <v>1432</v>
      </c>
    </row>
    <row r="12" spans="1:4" x14ac:dyDescent="0.2">
      <c r="A12" s="15">
        <v>2</v>
      </c>
      <c r="B12" t="s">
        <v>496</v>
      </c>
      <c r="C12" s="86" t="s">
        <v>1393</v>
      </c>
      <c r="D12" t="s">
        <v>1432</v>
      </c>
    </row>
    <row r="13" spans="1:4" x14ac:dyDescent="0.2">
      <c r="A13" s="15">
        <v>2</v>
      </c>
      <c r="B13" t="s">
        <v>492</v>
      </c>
      <c r="C13" s="1" t="s">
        <v>1393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K11" sqref="K11"/>
    </sheetView>
  </sheetViews>
  <sheetFormatPr baseColWidth="10" defaultRowHeight="15" x14ac:dyDescent="0.2"/>
  <cols>
    <col min="2" max="2" width="13.5" customWidth="1"/>
    <col min="3" max="3" width="15.5" customWidth="1"/>
  </cols>
  <sheetData>
    <row r="2" spans="1:12" s="227" customFormat="1" x14ac:dyDescent="0.2">
      <c r="A2" s="227" t="s">
        <v>1408</v>
      </c>
    </row>
    <row r="4" spans="1:12" x14ac:dyDescent="0.2">
      <c r="A4" t="s">
        <v>1470</v>
      </c>
      <c r="J4" t="s">
        <v>1479</v>
      </c>
    </row>
    <row r="5" spans="1:12" x14ac:dyDescent="0.2">
      <c r="A5" t="s">
        <v>1458</v>
      </c>
      <c r="C5" t="s">
        <v>1455</v>
      </c>
    </row>
    <row r="6" spans="1:12" x14ac:dyDescent="0.2">
      <c r="A6" t="s">
        <v>1459</v>
      </c>
      <c r="C6" t="s">
        <v>1455</v>
      </c>
      <c r="J6" t="s">
        <v>1478</v>
      </c>
      <c r="L6" t="s">
        <v>1455</v>
      </c>
    </row>
    <row r="7" spans="1:12" x14ac:dyDescent="0.2">
      <c r="A7" t="s">
        <v>1404</v>
      </c>
      <c r="C7" t="s">
        <v>1455</v>
      </c>
    </row>
    <row r="8" spans="1:12" x14ac:dyDescent="0.2">
      <c r="A8" t="s">
        <v>1399</v>
      </c>
      <c r="C8" t="s">
        <v>1455</v>
      </c>
    </row>
    <row r="9" spans="1:12" x14ac:dyDescent="0.2">
      <c r="A9" t="s">
        <v>1460</v>
      </c>
      <c r="C9" t="s">
        <v>1455</v>
      </c>
    </row>
    <row r="10" spans="1:12" x14ac:dyDescent="0.2">
      <c r="A10" t="s">
        <v>1461</v>
      </c>
      <c r="C10" t="s">
        <v>1455</v>
      </c>
    </row>
    <row r="11" spans="1:12" x14ac:dyDescent="0.2">
      <c r="A11" t="s">
        <v>1462</v>
      </c>
      <c r="C11" t="s">
        <v>1463</v>
      </c>
    </row>
    <row r="12" spans="1:12" x14ac:dyDescent="0.2">
      <c r="A12" t="s">
        <v>1464</v>
      </c>
      <c r="C12" t="s">
        <v>1455</v>
      </c>
    </row>
    <row r="14" spans="1:12" x14ac:dyDescent="0.2">
      <c r="A14" t="s">
        <v>1471</v>
      </c>
    </row>
    <row r="15" spans="1:12" x14ac:dyDescent="0.2">
      <c r="A15" t="s">
        <v>1465</v>
      </c>
      <c r="C15" t="s">
        <v>1466</v>
      </c>
      <c r="D15" t="s">
        <v>1467</v>
      </c>
    </row>
    <row r="16" spans="1:12" x14ac:dyDescent="0.2">
      <c r="A16" t="s">
        <v>1468</v>
      </c>
      <c r="C16" t="s">
        <v>1455</v>
      </c>
      <c r="D16" t="s">
        <v>1469</v>
      </c>
    </row>
    <row r="17" spans="1:4" x14ac:dyDescent="0.2">
      <c r="A17" t="s">
        <v>1472</v>
      </c>
      <c r="C17" t="s">
        <v>1455</v>
      </c>
      <c r="D17" t="s">
        <v>1469</v>
      </c>
    </row>
    <row r="18" spans="1:4" x14ac:dyDescent="0.2">
      <c r="A18" t="s">
        <v>1473</v>
      </c>
      <c r="C18" t="s">
        <v>1455</v>
      </c>
      <c r="D18" t="s">
        <v>1469</v>
      </c>
    </row>
    <row r="19" spans="1:4" x14ac:dyDescent="0.2">
      <c r="A19" t="s">
        <v>1474</v>
      </c>
      <c r="C19" t="s">
        <v>1455</v>
      </c>
      <c r="D19" t="s">
        <v>1469</v>
      </c>
    </row>
    <row r="20" spans="1:4" x14ac:dyDescent="0.2">
      <c r="A20" t="s">
        <v>1475</v>
      </c>
      <c r="C20" t="s">
        <v>1455</v>
      </c>
      <c r="D20" t="s">
        <v>1469</v>
      </c>
    </row>
    <row r="21" spans="1:4" x14ac:dyDescent="0.2">
      <c r="A21" t="s">
        <v>1476</v>
      </c>
      <c r="C21" t="s">
        <v>1455</v>
      </c>
      <c r="D21" t="s">
        <v>1469</v>
      </c>
    </row>
    <row r="22" spans="1:4" x14ac:dyDescent="0.2">
      <c r="A22" t="s">
        <v>1477</v>
      </c>
      <c r="C22" t="s">
        <v>1455</v>
      </c>
      <c r="D22" t="s">
        <v>1469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Isotopes</vt:lpstr>
      <vt:lpstr>Standards RT</vt:lpstr>
      <vt:lpstr>Removed_reruns</vt:lpstr>
      <vt:lpstr>Redo Selection</vt:lpstr>
      <vt:lpstr>Not considered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Microsoft Office User</cp:lastModifiedBy>
  <dcterms:created xsi:type="dcterms:W3CDTF">2016-10-05T17:18:12Z</dcterms:created>
  <dcterms:modified xsi:type="dcterms:W3CDTF">2017-07-30T16:15:13Z</dcterms:modified>
</cp:coreProperties>
</file>