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09"/>
  <workbookPr defaultThemeVersion="166925"/>
  <mc:AlternateContent xmlns:mc="http://schemas.openxmlformats.org/markup-compatibility/2006">
    <mc:Choice Requires="x15">
      <x15ac:absPath xmlns:x15ac="http://schemas.microsoft.com/office/spreadsheetml/2010/11/ac" url="/Users/DayTightChunks/Documents/PhD/Models/phd-model-master/DataInput/Tables/DataSource/"/>
    </mc:Choice>
  </mc:AlternateContent>
  <xr:revisionPtr revIDLastSave="0" documentId="13_ncr:1_{7D49997C-2D54-4A4F-995F-04D3765CDD5C}" xr6:coauthVersionLast="37" xr6:coauthVersionMax="37" xr10:uidLastSave="{00000000-0000-0000-0000-000000000000}"/>
  <bookViews>
    <workbookView xWindow="1180" yWindow="1440" windowWidth="27240" windowHeight="16040" activeTab="4" xr2:uid="{D1F5DD1B-E828-6F47-BE7F-CA2F98FD1CCA}"/>
  </bookViews>
  <sheets>
    <sheet name="Assumptions" sheetId="2" r:id="rId1"/>
    <sheet name="Results z=0-30" sheetId="1" r:id="rId2"/>
    <sheet name="Fitting PSI, z=0-30cm" sheetId="3" r:id="rId3"/>
    <sheet name="Results z=35-80" sheetId="5" r:id="rId4"/>
    <sheet name="Fitting PSI, z=35-80cm" sheetId="6" r:id="rId5"/>
  </sheets>
  <definedNames>
    <definedName name="_xlnm._FilterDatabase" localSheetId="1" hidden="1">'Results z=0-30'!$A$6:$AG$96</definedName>
    <definedName name="_xlnm._FilterDatabase" localSheetId="3" hidden="1">'Results z=35-80'!$A$6:$AG$96</definedName>
    <definedName name="solver_adj" localSheetId="2" hidden="1">'Fitting PSI, z=0-30cm'!$C$17:$C$19</definedName>
    <definedName name="solver_adj" localSheetId="4" hidden="1">'Fitting PSI, z=35-80cm'!$C$17:$C$19</definedName>
    <definedName name="solver_cvg" localSheetId="2" hidden="1">0.0001</definedName>
    <definedName name="solver_cvg" localSheetId="4" hidden="1">0.0001</definedName>
    <definedName name="solver_drv" localSheetId="2" hidden="1">1</definedName>
    <definedName name="solver_drv" localSheetId="4" hidden="1">1</definedName>
    <definedName name="solver_eng" localSheetId="2" hidden="1">1</definedName>
    <definedName name="solver_eng" localSheetId="4" hidden="1">1</definedName>
    <definedName name="solver_itr" localSheetId="2" hidden="1">2147483647</definedName>
    <definedName name="solver_itr" localSheetId="4" hidden="1">2147483647</definedName>
    <definedName name="solver_lin" localSheetId="2" hidden="1">2</definedName>
    <definedName name="solver_lin" localSheetId="4" hidden="1">2</definedName>
    <definedName name="solver_mip" localSheetId="2" hidden="1">2147483647</definedName>
    <definedName name="solver_mip" localSheetId="4" hidden="1">2147483647</definedName>
    <definedName name="solver_mni" localSheetId="2" hidden="1">30</definedName>
    <definedName name="solver_mni" localSheetId="4" hidden="1">30</definedName>
    <definedName name="solver_mrt" localSheetId="2" hidden="1">0.075</definedName>
    <definedName name="solver_mrt" localSheetId="4" hidden="1">0.075</definedName>
    <definedName name="solver_msl" localSheetId="2" hidden="1">2</definedName>
    <definedName name="solver_msl" localSheetId="4" hidden="1">2</definedName>
    <definedName name="solver_neg" localSheetId="2" hidden="1">1</definedName>
    <definedName name="solver_neg" localSheetId="4" hidden="1">1</definedName>
    <definedName name="solver_nod" localSheetId="2" hidden="1">2147483647</definedName>
    <definedName name="solver_nod" localSheetId="4" hidden="1">2147483647</definedName>
    <definedName name="solver_num" localSheetId="2" hidden="1">0</definedName>
    <definedName name="solver_num" localSheetId="4" hidden="1">0</definedName>
    <definedName name="solver_opt" localSheetId="2" hidden="1">'Fitting PSI, z=0-30cm'!$C$20</definedName>
    <definedName name="solver_opt" localSheetId="4" hidden="1">'Fitting PSI, z=35-80cm'!$C$20</definedName>
    <definedName name="solver_pre" localSheetId="2" hidden="1">0.000001</definedName>
    <definedName name="solver_pre" localSheetId="4" hidden="1">0.000001</definedName>
    <definedName name="solver_rbv" localSheetId="2" hidden="1">1</definedName>
    <definedName name="solver_rbv" localSheetId="4" hidden="1">1</definedName>
    <definedName name="solver_rlx" localSheetId="2" hidden="1">2</definedName>
    <definedName name="solver_rlx" localSheetId="4" hidden="1">2</definedName>
    <definedName name="solver_rsd" localSheetId="2" hidden="1">0</definedName>
    <definedName name="solver_rsd" localSheetId="4" hidden="1">0</definedName>
    <definedName name="solver_scl" localSheetId="2" hidden="1">1</definedName>
    <definedName name="solver_scl" localSheetId="4" hidden="1">1</definedName>
    <definedName name="solver_sho" localSheetId="2" hidden="1">2</definedName>
    <definedName name="solver_sho" localSheetId="4" hidden="1">2</definedName>
    <definedName name="solver_ssz" localSheetId="2" hidden="1">100</definedName>
    <definedName name="solver_ssz" localSheetId="4" hidden="1">100</definedName>
    <definedName name="solver_tim" localSheetId="2" hidden="1">2147483647</definedName>
    <definedName name="solver_tim" localSheetId="4" hidden="1">2147483647</definedName>
    <definedName name="solver_tol" localSheetId="2" hidden="1">0.01</definedName>
    <definedName name="solver_tol" localSheetId="4" hidden="1">0.01</definedName>
    <definedName name="solver_typ" localSheetId="2" hidden="1">2</definedName>
    <definedName name="solver_typ" localSheetId="4" hidden="1">2</definedName>
    <definedName name="solver_val" localSheetId="2" hidden="1">0</definedName>
    <definedName name="solver_val" localSheetId="4" hidden="1">0</definedName>
    <definedName name="solver_ver" localSheetId="2" hidden="1">2</definedName>
    <definedName name="solver_ver" localSheetId="4" hidden="1">2</definedName>
  </definedNames>
  <calcPr calcId="1790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51" i="6" l="1"/>
  <c r="J51" i="6" s="1"/>
  <c r="A27" i="6"/>
  <c r="A28" i="6" s="1"/>
  <c r="A29" i="6" s="1"/>
  <c r="A26" i="6"/>
  <c r="C13" i="6"/>
  <c r="C12" i="6"/>
  <c r="C11" i="6"/>
  <c r="C10" i="6"/>
  <c r="C9" i="6"/>
  <c r="C8" i="6"/>
  <c r="C7" i="6"/>
  <c r="C6" i="6"/>
  <c r="C5" i="6"/>
  <c r="C4" i="6"/>
  <c r="C3" i="6"/>
  <c r="C2" i="6"/>
  <c r="H105" i="5"/>
  <c r="I105" i="5"/>
  <c r="B3" i="6" s="1"/>
  <c r="D34" i="6" s="1"/>
  <c r="J34" i="6" s="1"/>
  <c r="J105" i="5"/>
  <c r="B4" i="6" s="1"/>
  <c r="D36" i="6" s="1"/>
  <c r="J36" i="6" s="1"/>
  <c r="K105" i="5"/>
  <c r="B5" i="6" s="1"/>
  <c r="D44" i="6" s="1"/>
  <c r="J44" i="6" s="1"/>
  <c r="L105" i="5"/>
  <c r="B6" i="6" s="1"/>
  <c r="D47" i="6" s="1"/>
  <c r="M105" i="5"/>
  <c r="N105" i="5"/>
  <c r="B8" i="6" s="1"/>
  <c r="D55" i="6" s="1"/>
  <c r="J55" i="6" s="1"/>
  <c r="O105" i="5"/>
  <c r="B9" i="6" s="1"/>
  <c r="D56" i="6" s="1"/>
  <c r="J56" i="6" s="1"/>
  <c r="P105" i="5"/>
  <c r="B10" i="6" s="1"/>
  <c r="D59" i="6" s="1"/>
  <c r="J59" i="6" s="1"/>
  <c r="G105" i="5"/>
  <c r="B2" i="6" s="1"/>
  <c r="P104" i="5"/>
  <c r="O104" i="5"/>
  <c r="N104" i="5"/>
  <c r="M104" i="5"/>
  <c r="L104" i="5"/>
  <c r="K104" i="5"/>
  <c r="J104" i="5"/>
  <c r="I104" i="5"/>
  <c r="H104" i="5"/>
  <c r="G104" i="5"/>
  <c r="C13" i="3"/>
  <c r="H105" i="1"/>
  <c r="I105" i="1"/>
  <c r="J105" i="1"/>
  <c r="K105" i="1"/>
  <c r="B5" i="3" s="1"/>
  <c r="D44" i="3" s="1"/>
  <c r="L105" i="1"/>
  <c r="B6" i="3" s="1"/>
  <c r="D47" i="3" s="1"/>
  <c r="M105" i="1"/>
  <c r="N105" i="1"/>
  <c r="O105" i="1"/>
  <c r="P105" i="1"/>
  <c r="G105" i="1"/>
  <c r="B2" i="3" s="1"/>
  <c r="C12" i="3"/>
  <c r="C11" i="3"/>
  <c r="C3" i="3"/>
  <c r="C4" i="3"/>
  <c r="C5" i="3"/>
  <c r="C6" i="3"/>
  <c r="C7" i="3"/>
  <c r="C8" i="3"/>
  <c r="C9" i="3"/>
  <c r="C10" i="3"/>
  <c r="C2" i="3"/>
  <c r="D51" i="3"/>
  <c r="J51" i="3" s="1"/>
  <c r="A26" i="3"/>
  <c r="H104" i="1"/>
  <c r="I104" i="1"/>
  <c r="J104" i="1"/>
  <c r="K104" i="1"/>
  <c r="L104" i="1"/>
  <c r="M104" i="1"/>
  <c r="N104" i="1"/>
  <c r="O104" i="1"/>
  <c r="P104" i="1"/>
  <c r="G104" i="1"/>
  <c r="B3" i="3"/>
  <c r="D34" i="3" s="1"/>
  <c r="B4" i="3"/>
  <c r="D36" i="3" s="1"/>
  <c r="B8" i="3"/>
  <c r="D55" i="3" s="1"/>
  <c r="B9" i="3"/>
  <c r="D56" i="3" s="1"/>
  <c r="B10" i="3"/>
  <c r="D59" i="3" s="1"/>
  <c r="H106" i="1"/>
  <c r="I106" i="1"/>
  <c r="J106" i="1"/>
  <c r="K106" i="1"/>
  <c r="L106" i="1"/>
  <c r="M106" i="1"/>
  <c r="N106" i="1"/>
  <c r="O106" i="1"/>
  <c r="P106" i="1"/>
  <c r="G106" i="1"/>
  <c r="B16" i="6" l="1"/>
  <c r="I51" i="6" s="1"/>
  <c r="D24" i="6"/>
  <c r="J24" i="6" s="1"/>
  <c r="A30" i="6"/>
  <c r="A31" i="6" s="1"/>
  <c r="A32" i="6" s="1"/>
  <c r="A33" i="6" s="1"/>
  <c r="A34" i="6" s="1"/>
  <c r="A35" i="6" s="1"/>
  <c r="A37" i="6" s="1"/>
  <c r="A38" i="6" s="1"/>
  <c r="A39" i="6" s="1"/>
  <c r="A40" i="6" s="1"/>
  <c r="A41" i="6" s="1"/>
  <c r="A42" i="6" s="1"/>
  <c r="B29" i="6"/>
  <c r="J47" i="6"/>
  <c r="I47" i="6"/>
  <c r="B32" i="6"/>
  <c r="B36" i="6"/>
  <c r="E36" i="6" s="1"/>
  <c r="I55" i="6"/>
  <c r="I56" i="6"/>
  <c r="C16" i="6"/>
  <c r="I24" i="6"/>
  <c r="B27" i="6"/>
  <c r="B40" i="6"/>
  <c r="B30" i="6"/>
  <c r="I44" i="6"/>
  <c r="B47" i="6"/>
  <c r="E47" i="6" s="1"/>
  <c r="B51" i="6"/>
  <c r="E51" i="6" s="1"/>
  <c r="B25" i="6"/>
  <c r="B33" i="6"/>
  <c r="I34" i="6"/>
  <c r="B38" i="6"/>
  <c r="B24" i="6"/>
  <c r="E24" i="6" s="1"/>
  <c r="B28" i="6"/>
  <c r="B31" i="6"/>
  <c r="I36" i="6"/>
  <c r="B26" i="6"/>
  <c r="B34" i="6"/>
  <c r="E34" i="6" s="1"/>
  <c r="B35" i="6"/>
  <c r="B39" i="6"/>
  <c r="I59" i="6"/>
  <c r="C16" i="3"/>
  <c r="B16" i="3"/>
  <c r="I44" i="3" s="1"/>
  <c r="D24" i="3"/>
  <c r="J36" i="3"/>
  <c r="I51" i="3"/>
  <c r="I47" i="3"/>
  <c r="J34" i="3"/>
  <c r="J44" i="3"/>
  <c r="J47" i="3"/>
  <c r="J55" i="3"/>
  <c r="J56" i="3"/>
  <c r="J24" i="3"/>
  <c r="J59" i="3"/>
  <c r="C26" i="3"/>
  <c r="A27" i="3"/>
  <c r="C27" i="3" s="1"/>
  <c r="B41" i="6" l="1"/>
  <c r="B37" i="6"/>
  <c r="C31" i="6"/>
  <c r="C41" i="6"/>
  <c r="C28" i="6"/>
  <c r="C24" i="6"/>
  <c r="F24" i="6" s="1"/>
  <c r="C38" i="6"/>
  <c r="C33" i="6"/>
  <c r="C25" i="6"/>
  <c r="C51" i="6"/>
  <c r="F51" i="6" s="1"/>
  <c r="C47" i="6"/>
  <c r="F47" i="6" s="1"/>
  <c r="C30" i="6"/>
  <c r="C40" i="6"/>
  <c r="C27" i="6"/>
  <c r="C37" i="6"/>
  <c r="C36" i="6"/>
  <c r="F36" i="6" s="1"/>
  <c r="C32" i="6"/>
  <c r="C42" i="6"/>
  <c r="C29" i="6"/>
  <c r="C39" i="6"/>
  <c r="C35" i="6"/>
  <c r="C34" i="6"/>
  <c r="F34" i="6" s="1"/>
  <c r="C26" i="6"/>
  <c r="A43" i="6"/>
  <c r="B42" i="6"/>
  <c r="B26" i="3"/>
  <c r="I36" i="3"/>
  <c r="B51" i="3"/>
  <c r="E51" i="3" s="1"/>
  <c r="I24" i="3"/>
  <c r="B25" i="3"/>
  <c r="B36" i="3"/>
  <c r="E36" i="3" s="1"/>
  <c r="B47" i="3"/>
  <c r="E47" i="3" s="1"/>
  <c r="B24" i="3"/>
  <c r="E24" i="3" s="1"/>
  <c r="C47" i="3"/>
  <c r="F47" i="3" s="1"/>
  <c r="C36" i="3"/>
  <c r="F36" i="3" s="1"/>
  <c r="C24" i="3"/>
  <c r="F24" i="3" s="1"/>
  <c r="C51" i="3"/>
  <c r="F51" i="3" s="1"/>
  <c r="C25" i="3"/>
  <c r="I59" i="3"/>
  <c r="I55" i="3"/>
  <c r="I34" i="3"/>
  <c r="I56" i="3"/>
  <c r="A28" i="3"/>
  <c r="B27" i="3"/>
  <c r="C28" i="3"/>
  <c r="A44" i="6" l="1"/>
  <c r="B43" i="6"/>
  <c r="C43" i="6"/>
  <c r="A29" i="3"/>
  <c r="B28" i="3"/>
  <c r="A45" i="6" l="1"/>
  <c r="B44" i="6"/>
  <c r="E44" i="6" s="1"/>
  <c r="C44" i="6"/>
  <c r="F44" i="6" s="1"/>
  <c r="A30" i="3"/>
  <c r="B29" i="3"/>
  <c r="C29" i="3"/>
  <c r="A46" i="6" l="1"/>
  <c r="B45" i="6"/>
  <c r="C45" i="6"/>
  <c r="A31" i="3"/>
  <c r="B30" i="3"/>
  <c r="C30" i="3"/>
  <c r="A48" i="6" l="1"/>
  <c r="B46" i="6"/>
  <c r="C46" i="6"/>
  <c r="A32" i="3"/>
  <c r="B31" i="3"/>
  <c r="C31" i="3"/>
  <c r="A49" i="6" l="1"/>
  <c r="B48" i="6"/>
  <c r="C48" i="6"/>
  <c r="C32" i="3"/>
  <c r="B32" i="3"/>
  <c r="A33" i="3"/>
  <c r="A50" i="6" l="1"/>
  <c r="B49" i="6"/>
  <c r="C49" i="6"/>
  <c r="B33" i="3"/>
  <c r="A34" i="3"/>
  <c r="C33" i="3"/>
  <c r="A52" i="6" l="1"/>
  <c r="B50" i="6"/>
  <c r="C50" i="6"/>
  <c r="B34" i="3"/>
  <c r="E34" i="3" s="1"/>
  <c r="A35" i="3"/>
  <c r="C34" i="3"/>
  <c r="F34" i="3" s="1"/>
  <c r="A53" i="6" l="1"/>
  <c r="B52" i="6"/>
  <c r="C52" i="6"/>
  <c r="B35" i="3"/>
  <c r="C35" i="3"/>
  <c r="A37" i="3"/>
  <c r="A54" i="6" l="1"/>
  <c r="B53" i="6"/>
  <c r="C53" i="6"/>
  <c r="B37" i="3"/>
  <c r="A38" i="3"/>
  <c r="C37" i="3"/>
  <c r="A55" i="6" l="1"/>
  <c r="B54" i="6"/>
  <c r="C54" i="6"/>
  <c r="B38" i="3"/>
  <c r="C38" i="3"/>
  <c r="A39" i="3"/>
  <c r="A56" i="6" l="1"/>
  <c r="B55" i="6"/>
  <c r="E55" i="6" s="1"/>
  <c r="C55" i="6"/>
  <c r="F55" i="6" s="1"/>
  <c r="B39" i="3"/>
  <c r="A40" i="3"/>
  <c r="C39" i="3"/>
  <c r="A57" i="6" l="1"/>
  <c r="B56" i="6"/>
  <c r="E56" i="6" s="1"/>
  <c r="C56" i="6"/>
  <c r="F56" i="6" s="1"/>
  <c r="B40" i="3"/>
  <c r="C40" i="3"/>
  <c r="A41" i="3"/>
  <c r="A58" i="6" l="1"/>
  <c r="B57" i="6"/>
  <c r="C57" i="6"/>
  <c r="B41" i="3"/>
  <c r="A42" i="3"/>
  <c r="C41" i="3"/>
  <c r="A59" i="6" l="1"/>
  <c r="B58" i="6"/>
  <c r="C58" i="6"/>
  <c r="B42" i="3"/>
  <c r="C42" i="3"/>
  <c r="A43" i="3"/>
  <c r="A60" i="6" l="1"/>
  <c r="B59" i="6"/>
  <c r="E59" i="6" s="1"/>
  <c r="B20" i="6" s="1"/>
  <c r="C59" i="6"/>
  <c r="F59" i="6" s="1"/>
  <c r="C20" i="6" s="1"/>
  <c r="B43" i="3"/>
  <c r="C43" i="3"/>
  <c r="A44" i="3"/>
  <c r="A61" i="6" l="1"/>
  <c r="B60" i="6"/>
  <c r="C60" i="6"/>
  <c r="B44" i="3"/>
  <c r="E44" i="3" s="1"/>
  <c r="C44" i="3"/>
  <c r="F44" i="3" s="1"/>
  <c r="A45" i="3"/>
  <c r="A62" i="6" l="1"/>
  <c r="B61" i="6"/>
  <c r="C61" i="6"/>
  <c r="B45" i="3"/>
  <c r="A46" i="3"/>
  <c r="C45" i="3"/>
  <c r="A63" i="6" l="1"/>
  <c r="B62" i="6"/>
  <c r="C62" i="6"/>
  <c r="B46" i="3"/>
  <c r="A48" i="3"/>
  <c r="C46" i="3"/>
  <c r="A64" i="6" l="1"/>
  <c r="B63" i="6"/>
  <c r="C63" i="6"/>
  <c r="B48" i="3"/>
  <c r="A49" i="3"/>
  <c r="C48" i="3"/>
  <c r="A65" i="6" l="1"/>
  <c r="B64" i="6"/>
  <c r="C64" i="6"/>
  <c r="B49" i="3"/>
  <c r="A50" i="3"/>
  <c r="C49" i="3"/>
  <c r="A66" i="6" l="1"/>
  <c r="B65" i="6"/>
  <c r="C65" i="6"/>
  <c r="B50" i="3"/>
  <c r="C50" i="3"/>
  <c r="A52" i="3"/>
  <c r="A67" i="6" l="1"/>
  <c r="B66" i="6"/>
  <c r="C66" i="6"/>
  <c r="B52" i="3"/>
  <c r="C52" i="3"/>
  <c r="A53" i="3"/>
  <c r="A68" i="6" l="1"/>
  <c r="B67" i="6"/>
  <c r="C67" i="6"/>
  <c r="B53" i="3"/>
  <c r="A54" i="3"/>
  <c r="C53" i="3"/>
  <c r="A69" i="6" l="1"/>
  <c r="B68" i="6"/>
  <c r="C68" i="6"/>
  <c r="B54" i="3"/>
  <c r="C54" i="3"/>
  <c r="A55" i="3"/>
  <c r="A70" i="6" l="1"/>
  <c r="B69" i="6"/>
  <c r="C69" i="6"/>
  <c r="B55" i="3"/>
  <c r="E55" i="3" s="1"/>
  <c r="A56" i="3"/>
  <c r="C55" i="3"/>
  <c r="F55" i="3" s="1"/>
  <c r="A71" i="6" l="1"/>
  <c r="B70" i="6"/>
  <c r="C70" i="6"/>
  <c r="B56" i="3"/>
  <c r="E56" i="3" s="1"/>
  <c r="A57" i="3"/>
  <c r="C56" i="3"/>
  <c r="F56" i="3" s="1"/>
  <c r="A72" i="6" l="1"/>
  <c r="B71" i="6"/>
  <c r="C71" i="6"/>
  <c r="B57" i="3"/>
  <c r="A58" i="3"/>
  <c r="C57" i="3"/>
  <c r="A73" i="6" l="1"/>
  <c r="B72" i="6"/>
  <c r="C72" i="6"/>
  <c r="B58" i="3"/>
  <c r="A59" i="3"/>
  <c r="C58" i="3"/>
  <c r="A74" i="6" l="1"/>
  <c r="E73" i="6"/>
  <c r="B73" i="6"/>
  <c r="C73" i="6"/>
  <c r="B59" i="3"/>
  <c r="E59" i="3" s="1"/>
  <c r="B20" i="3" s="1"/>
  <c r="C59" i="3"/>
  <c r="F59" i="3" s="1"/>
  <c r="C20" i="3" s="1"/>
  <c r="A60" i="3"/>
  <c r="E74" i="6" l="1"/>
  <c r="A75" i="6"/>
  <c r="B74" i="6"/>
  <c r="C74" i="6"/>
  <c r="B60" i="3"/>
  <c r="A61" i="3"/>
  <c r="C60" i="3"/>
  <c r="A76" i="6" l="1"/>
  <c r="E75" i="6"/>
  <c r="B75" i="6"/>
  <c r="C75" i="6"/>
  <c r="B61" i="3"/>
  <c r="C61" i="3"/>
  <c r="A62" i="3"/>
  <c r="E76" i="6" l="1"/>
  <c r="A77" i="6"/>
  <c r="B76" i="6"/>
  <c r="C76" i="6"/>
  <c r="B62" i="3"/>
  <c r="A63" i="3"/>
  <c r="A64" i="3" s="1"/>
  <c r="A65" i="3" s="1"/>
  <c r="C62" i="3"/>
  <c r="A66" i="3" l="1"/>
  <c r="C65" i="3"/>
  <c r="B65" i="3"/>
  <c r="A78" i="6"/>
  <c r="E77" i="6"/>
  <c r="B77" i="6"/>
  <c r="C77" i="6"/>
  <c r="B63" i="3"/>
  <c r="C63" i="3"/>
  <c r="A67" i="3" l="1"/>
  <c r="C66" i="3"/>
  <c r="B66" i="3"/>
  <c r="E78" i="6"/>
  <c r="A79" i="6"/>
  <c r="B78" i="6"/>
  <c r="C78" i="6"/>
  <c r="B64" i="3"/>
  <c r="C64" i="3"/>
  <c r="A68" i="3" l="1"/>
  <c r="B67" i="3"/>
  <c r="C67" i="3"/>
  <c r="A80" i="6"/>
  <c r="E79" i="6"/>
  <c r="B79" i="6"/>
  <c r="C79" i="6"/>
  <c r="A69" i="3" l="1"/>
  <c r="B68" i="3"/>
  <c r="C68" i="3"/>
  <c r="E80" i="6"/>
  <c r="A81" i="6"/>
  <c r="B80" i="6"/>
  <c r="C80" i="6"/>
  <c r="A70" i="3" l="1"/>
  <c r="B69" i="3"/>
  <c r="C69" i="3"/>
  <c r="A82" i="6"/>
  <c r="E81" i="6"/>
  <c r="B81" i="6"/>
  <c r="C81" i="6"/>
  <c r="A71" i="3" l="1"/>
  <c r="B70" i="3"/>
  <c r="C70" i="3"/>
  <c r="E82" i="6"/>
  <c r="A83" i="6"/>
  <c r="B82" i="6"/>
  <c r="C82" i="6"/>
  <c r="A72" i="3" l="1"/>
  <c r="C71" i="3"/>
  <c r="B71" i="3"/>
  <c r="A84" i="6"/>
  <c r="E83" i="6"/>
  <c r="B83" i="6"/>
  <c r="C83" i="6"/>
  <c r="A73" i="3" l="1"/>
  <c r="C72" i="3"/>
  <c r="B72" i="3"/>
  <c r="E84" i="6"/>
  <c r="A85" i="6"/>
  <c r="B84" i="6"/>
  <c r="C84" i="6"/>
  <c r="A74" i="3" l="1"/>
  <c r="E73" i="3"/>
  <c r="C73" i="3"/>
  <c r="B73" i="3"/>
  <c r="A86" i="6"/>
  <c r="E85" i="6"/>
  <c r="B85" i="6"/>
  <c r="C85" i="6"/>
  <c r="E74" i="3" l="1"/>
  <c r="A75" i="3"/>
  <c r="C74" i="3"/>
  <c r="B74" i="3"/>
  <c r="E86" i="6"/>
  <c r="A87" i="6"/>
  <c r="B86" i="6"/>
  <c r="C86" i="6"/>
  <c r="A76" i="3" l="1"/>
  <c r="E75" i="3"/>
  <c r="C75" i="3"/>
  <c r="B75" i="3"/>
  <c r="A88" i="6"/>
  <c r="E87" i="6"/>
  <c r="B87" i="6"/>
  <c r="C87" i="6"/>
  <c r="A77" i="3" l="1"/>
  <c r="E76" i="3"/>
  <c r="B76" i="3"/>
  <c r="C76" i="3"/>
  <c r="E88" i="6"/>
  <c r="A89" i="6"/>
  <c r="B88" i="6"/>
  <c r="C88" i="6"/>
  <c r="A78" i="3" l="1"/>
  <c r="E77" i="3"/>
  <c r="C77" i="3"/>
  <c r="B77" i="3"/>
  <c r="A90" i="6"/>
  <c r="E89" i="6"/>
  <c r="B89" i="6"/>
  <c r="C89" i="6"/>
  <c r="A79" i="3" l="1"/>
  <c r="E78" i="3"/>
  <c r="C78" i="3"/>
  <c r="B78" i="3"/>
  <c r="E90" i="6"/>
  <c r="A91" i="6"/>
  <c r="B90" i="6"/>
  <c r="C90" i="6"/>
  <c r="A80" i="3" l="1"/>
  <c r="E79" i="3"/>
  <c r="B79" i="3"/>
  <c r="C79" i="3"/>
  <c r="A92" i="6"/>
  <c r="E91" i="6"/>
  <c r="B91" i="6"/>
  <c r="C91" i="6"/>
  <c r="A81" i="3" l="1"/>
  <c r="E80" i="3"/>
  <c r="C80" i="3"/>
  <c r="B80" i="3"/>
  <c r="E92" i="6"/>
  <c r="A93" i="6"/>
  <c r="B92" i="6"/>
  <c r="C92" i="6"/>
  <c r="E81" i="3" l="1"/>
  <c r="A82" i="3"/>
  <c r="B81" i="3"/>
  <c r="C81" i="3"/>
  <c r="A94" i="6"/>
  <c r="E93" i="6"/>
  <c r="B93" i="6"/>
  <c r="C93" i="6"/>
  <c r="E82" i="3" l="1"/>
  <c r="A83" i="3"/>
  <c r="C82" i="3"/>
  <c r="B82" i="3"/>
  <c r="E94" i="6"/>
  <c r="A95" i="6"/>
  <c r="B94" i="6"/>
  <c r="C94" i="6"/>
  <c r="E83" i="3" l="1"/>
  <c r="A84" i="3"/>
  <c r="B83" i="3"/>
  <c r="C83" i="3"/>
  <c r="A96" i="6"/>
  <c r="E95" i="6"/>
  <c r="B95" i="6"/>
  <c r="C95" i="6"/>
  <c r="A85" i="3" l="1"/>
  <c r="E84" i="3"/>
  <c r="C84" i="3"/>
  <c r="B84" i="3"/>
  <c r="E96" i="6"/>
  <c r="A97" i="6"/>
  <c r="B96" i="6"/>
  <c r="C96" i="6"/>
  <c r="A86" i="3" l="1"/>
  <c r="E85" i="3"/>
  <c r="B85" i="3"/>
  <c r="C85" i="3"/>
  <c r="A98" i="6"/>
  <c r="E97" i="6"/>
  <c r="B97" i="6"/>
  <c r="C97" i="6"/>
  <c r="A87" i="3" l="1"/>
  <c r="E86" i="3"/>
  <c r="B86" i="3"/>
  <c r="C86" i="3"/>
  <c r="E98" i="6"/>
  <c r="A99" i="6"/>
  <c r="B98" i="6"/>
  <c r="C98" i="6"/>
  <c r="A88" i="3" l="1"/>
  <c r="E87" i="3"/>
  <c r="C87" i="3"/>
  <c r="B87" i="3"/>
  <c r="A100" i="6"/>
  <c r="E99" i="6"/>
  <c r="B99" i="6"/>
  <c r="C99" i="6"/>
  <c r="A89" i="3" l="1"/>
  <c r="E88" i="3"/>
  <c r="B88" i="3"/>
  <c r="C88" i="3"/>
  <c r="E100" i="6"/>
  <c r="B100" i="6"/>
  <c r="C100" i="6"/>
  <c r="A90" i="3" l="1"/>
  <c r="E89" i="3"/>
  <c r="B89" i="3"/>
  <c r="C89" i="3"/>
  <c r="A91" i="3" l="1"/>
  <c r="E90" i="3"/>
  <c r="C90" i="3"/>
  <c r="B90" i="3"/>
  <c r="A92" i="3" l="1"/>
  <c r="E91" i="3"/>
  <c r="B91" i="3"/>
  <c r="C91" i="3"/>
  <c r="E92" i="3" l="1"/>
  <c r="A93" i="3"/>
  <c r="B92" i="3"/>
  <c r="C92" i="3"/>
  <c r="A94" i="3" l="1"/>
  <c r="E93" i="3"/>
  <c r="C93" i="3"/>
  <c r="B93" i="3"/>
  <c r="A95" i="3" l="1"/>
  <c r="E94" i="3"/>
  <c r="C94" i="3"/>
  <c r="B94" i="3"/>
  <c r="A96" i="3" l="1"/>
  <c r="E95" i="3"/>
  <c r="C95" i="3"/>
  <c r="B95" i="3"/>
  <c r="E96" i="3" l="1"/>
  <c r="A97" i="3"/>
  <c r="B96" i="3"/>
  <c r="C96" i="3"/>
  <c r="E97" i="3" l="1"/>
  <c r="A98" i="3"/>
  <c r="C97" i="3"/>
  <c r="B97" i="3"/>
  <c r="E98" i="3" l="1"/>
  <c r="A99" i="3"/>
  <c r="B98" i="3"/>
  <c r="C98" i="3"/>
  <c r="E99" i="3" l="1"/>
  <c r="A100" i="3"/>
  <c r="C99" i="3"/>
  <c r="B99" i="3"/>
  <c r="E100" i="3" l="1"/>
  <c r="C100" i="3"/>
  <c r="B100" i="3"/>
</calcChain>
</file>

<file path=xl/sharedStrings.xml><?xml version="1.0" encoding="utf-8"?>
<sst xmlns="http://schemas.openxmlformats.org/spreadsheetml/2006/main" count="738" uniqueCount="100">
  <si>
    <t>Phase de désorption</t>
  </si>
  <si>
    <t>Phase de sorption</t>
  </si>
  <si>
    <t>Bac1</t>
  </si>
  <si>
    <t>Bac2</t>
  </si>
  <si>
    <t>Bac3</t>
  </si>
  <si>
    <t>Bac4</t>
  </si>
  <si>
    <t>Bac5</t>
  </si>
  <si>
    <t>Date</t>
  </si>
  <si>
    <t>J7/130910</t>
  </si>
  <si>
    <t>J8/140910</t>
  </si>
  <si>
    <t>J9/150910</t>
  </si>
  <si>
    <t>J10/160910</t>
  </si>
  <si>
    <t>J10/040111</t>
  </si>
  <si>
    <t>J9/060111</t>
  </si>
  <si>
    <t>J8/070111</t>
  </si>
  <si>
    <t>J7/100111</t>
  </si>
  <si>
    <t>N°</t>
  </si>
  <si>
    <t>h=+2.5cm</t>
  </si>
  <si>
    <t>h=0cm</t>
  </si>
  <si>
    <t>h=-1cm</t>
  </si>
  <si>
    <t>h=-2.5cm</t>
  </si>
  <si>
    <t>h=-10cm</t>
  </si>
  <si>
    <t>h=-31.6cm</t>
  </si>
  <si>
    <t>h=-63,1cm</t>
  </si>
  <si>
    <t>h=-100cm</t>
  </si>
  <si>
    <t>h=-200cm</t>
  </si>
  <si>
    <t>h=-500cm</t>
  </si>
  <si>
    <t>SAT1</t>
  </si>
  <si>
    <t>SAT2</t>
  </si>
  <si>
    <t>pF0</t>
  </si>
  <si>
    <t>pF0.4</t>
  </si>
  <si>
    <t>pF1</t>
  </si>
  <si>
    <t>pF1,5</t>
  </si>
  <si>
    <t>pF1,8</t>
  </si>
  <si>
    <t>pF2</t>
  </si>
  <si>
    <t>pF2.3</t>
  </si>
  <si>
    <t>pF2,7</t>
  </si>
  <si>
    <t>ALT</t>
  </si>
  <si>
    <t>F1</t>
  </si>
  <si>
    <t>0-5</t>
  </si>
  <si>
    <t>50-55</t>
  </si>
  <si>
    <t>80-85</t>
  </si>
  <si>
    <t>115-120</t>
  </si>
  <si>
    <t>155-150</t>
  </si>
  <si>
    <t>F2</t>
  </si>
  <si>
    <t>40-45</t>
  </si>
  <si>
    <t>70-75</t>
  </si>
  <si>
    <t>107-112</t>
  </si>
  <si>
    <t>F3</t>
  </si>
  <si>
    <t>45-50</t>
  </si>
  <si>
    <t>75-80</t>
  </si>
  <si>
    <t>105-110</t>
  </si>
  <si>
    <t>134-139</t>
  </si>
  <si>
    <t>F4</t>
  </si>
  <si>
    <t>41-46</t>
  </si>
  <si>
    <t>120-125</t>
  </si>
  <si>
    <t>165-170</t>
  </si>
  <si>
    <t>F5</t>
  </si>
  <si>
    <t>25-30</t>
  </si>
  <si>
    <t>35-40</t>
  </si>
  <si>
    <t>65-70</t>
  </si>
  <si>
    <t>F6</t>
  </si>
  <si>
    <t>95-100</t>
  </si>
  <si>
    <t>135-140</t>
  </si>
  <si>
    <t>155-160</t>
  </si>
  <si>
    <t>Top</t>
  </si>
  <si>
    <t>Bottom</t>
  </si>
  <si>
    <t>Range</t>
  </si>
  <si>
    <t>Rep</t>
  </si>
  <si>
    <t>Fosse</t>
  </si>
  <si>
    <t>1. Take the mean of all fosses at each point</t>
  </si>
  <si>
    <t>2. Ignore the effect of hysteresis and use only the desorption SWCC for the estimation of soil suction (This would provide an estimate of the maximum likely soil suction corresponding to any measured water content.) (Fredlund2011).</t>
  </si>
  <si>
    <t>Median</t>
  </si>
  <si>
    <t>SD</t>
  </si>
  <si>
    <t>y</t>
  </si>
  <si>
    <t>x</t>
  </si>
  <si>
    <t>theta</t>
  </si>
  <si>
    <t>a</t>
  </si>
  <si>
    <t>m</t>
  </si>
  <si>
    <t>n</t>
  </si>
  <si>
    <t>SSE</t>
  </si>
  <si>
    <t>Eq [8], Van Genuchten, 1980</t>
  </si>
  <si>
    <t>Eq [19] Fredlund and Xing (1994)</t>
  </si>
  <si>
    <t>w_sat</t>
  </si>
  <si>
    <t>Psi</t>
  </si>
  <si>
    <t>Psi - obs</t>
  </si>
  <si>
    <t>err_sq</t>
  </si>
  <si>
    <t>Eq.19</t>
  </si>
  <si>
    <t>Eq.8</t>
  </si>
  <si>
    <t>Theta - obs</t>
  </si>
  <si>
    <t>Psi - predict</t>
  </si>
  <si>
    <t>psi</t>
  </si>
  <si>
    <t>kPa</t>
  </si>
  <si>
    <t>succ (cm)</t>
  </si>
  <si>
    <t>succ (kPa)</t>
  </si>
  <si>
    <t>Theta VG (%)</t>
  </si>
  <si>
    <t>Theta FX (%)</t>
  </si>
  <si>
    <t>Source</t>
  </si>
  <si>
    <t>Fredlund2011</t>
  </si>
  <si>
    <t>CHECK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</si>
</sst>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8">
    <font>
      <sz val="12"/>
      <color theme="1"/>
      <name val="Calibri"/>
      <family val="2"/>
      <scheme val="minor"/>
    </font>
    <font>
      <sz val="12"/>
      <name val="Arial"/>
      <family val="2"/>
    </font>
    <font>
      <b/>
      <sz val="14"/>
      <name val="Arial"/>
      <family val="2"/>
    </font>
    <font>
      <sz val="14"/>
      <name val="Arial"/>
      <family val="2"/>
    </font>
    <font>
      <b/>
      <sz val="12"/>
      <name val="Arial"/>
      <family val="2"/>
    </font>
    <font>
      <sz val="10"/>
      <name val="Arial"/>
      <family val="2"/>
    </font>
    <font>
      <i/>
      <sz val="12"/>
      <color theme="1"/>
      <name val="Calibri"/>
      <family val="2"/>
      <scheme val="minor"/>
    </font>
    <font>
      <b/>
      <sz val="16"/>
      <color theme="1"/>
      <name val="Calibri"/>
      <family val="2"/>
      <scheme val="minor"/>
    </font>
  </fonts>
  <fills count="6">
    <fill>
      <patternFill patternType="none"/>
    </fill>
    <fill>
      <patternFill patternType="gray125"/>
    </fill>
    <fill>
      <patternFill patternType="solid">
        <fgColor indexed="22"/>
        <bgColor indexed="64"/>
      </patternFill>
    </fill>
    <fill>
      <patternFill patternType="solid">
        <fgColor theme="2"/>
        <bgColor indexed="64"/>
      </patternFill>
    </fill>
    <fill>
      <patternFill patternType="solid">
        <fgColor theme="4" tint="0.79998168889431442"/>
        <bgColor indexed="64"/>
      </patternFill>
    </fill>
    <fill>
      <patternFill patternType="solid">
        <fgColor theme="4" tint="0.59999389629810485"/>
        <bgColor indexed="64"/>
      </patternFill>
    </fill>
  </fills>
  <borders count="14">
    <border>
      <left/>
      <right/>
      <top/>
      <bottom/>
      <diagonal/>
    </border>
    <border>
      <left style="thin">
        <color indexed="64"/>
      </left>
      <right style="thin">
        <color indexed="64"/>
      </right>
      <top style="thin">
        <color indexed="64"/>
      </top>
      <bottom/>
      <diagonal/>
    </border>
    <border>
      <left/>
      <right/>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s>
  <cellStyleXfs count="1">
    <xf numFmtId="0" fontId="0" fillId="0" borderId="0"/>
  </cellStyleXfs>
  <cellXfs count="56">
    <xf numFmtId="0" fontId="0" fillId="0" borderId="0" xfId="0"/>
    <xf numFmtId="0" fontId="1" fillId="2" borderId="1" xfId="0" applyFont="1" applyFill="1" applyBorder="1" applyAlignment="1"/>
    <xf numFmtId="0" fontId="0" fillId="2" borderId="0" xfId="0" applyFill="1" applyBorder="1"/>
    <xf numFmtId="0" fontId="0" fillId="0" borderId="0" xfId="0" applyFill="1" applyBorder="1"/>
    <xf numFmtId="0" fontId="1" fillId="2" borderId="6" xfId="0" applyFont="1" applyFill="1" applyBorder="1" applyAlignment="1"/>
    <xf numFmtId="0" fontId="3" fillId="2" borderId="7" xfId="0" applyFont="1" applyFill="1" applyBorder="1"/>
    <xf numFmtId="0" fontId="2" fillId="2" borderId="7" xfId="0" applyFont="1" applyFill="1" applyBorder="1" applyAlignment="1">
      <alignment horizontal="center"/>
    </xf>
    <xf numFmtId="0" fontId="2" fillId="2" borderId="3" xfId="0" applyFont="1" applyFill="1" applyBorder="1" applyAlignment="1">
      <alignment horizontal="center"/>
    </xf>
    <xf numFmtId="0" fontId="2" fillId="2" borderId="4" xfId="0" applyFont="1" applyFill="1" applyBorder="1" applyAlignment="1">
      <alignment horizontal="center"/>
    </xf>
    <xf numFmtId="0" fontId="3" fillId="2" borderId="3" xfId="0" applyFont="1" applyFill="1" applyBorder="1" applyAlignment="1">
      <alignment horizontal="center"/>
    </xf>
    <xf numFmtId="0" fontId="3" fillId="2" borderId="3" xfId="0" applyFont="1" applyFill="1" applyBorder="1"/>
    <xf numFmtId="0" fontId="0" fillId="2" borderId="3" xfId="0" applyFill="1" applyBorder="1"/>
    <xf numFmtId="0" fontId="0" fillId="2" borderId="5" xfId="0" applyFill="1" applyBorder="1"/>
    <xf numFmtId="0" fontId="1" fillId="2" borderId="8" xfId="0" applyFont="1" applyFill="1" applyBorder="1" applyAlignment="1"/>
    <xf numFmtId="14" fontId="4" fillId="0" borderId="4" xfId="0" applyNumberFormat="1" applyFont="1" applyFill="1" applyBorder="1" applyAlignment="1">
      <alignment horizontal="center"/>
    </xf>
    <xf numFmtId="14" fontId="4" fillId="0" borderId="3" xfId="0" applyNumberFormat="1" applyFont="1" applyFill="1" applyBorder="1" applyAlignment="1">
      <alignment horizontal="center"/>
    </xf>
    <xf numFmtId="14" fontId="1" fillId="0" borderId="3" xfId="0" applyNumberFormat="1" applyFont="1" applyFill="1" applyBorder="1" applyAlignment="1">
      <alignment horizontal="center"/>
    </xf>
    <xf numFmtId="14" fontId="1" fillId="0" borderId="4" xfId="0" applyNumberFormat="1" applyFont="1" applyFill="1" applyBorder="1" applyAlignment="1">
      <alignment horizontal="center"/>
    </xf>
    <xf numFmtId="14" fontId="4" fillId="0" borderId="8" xfId="0" applyNumberFormat="1" applyFont="1" applyFill="1" applyBorder="1" applyAlignment="1">
      <alignment horizontal="center"/>
    </xf>
    <xf numFmtId="0" fontId="2" fillId="2" borderId="0" xfId="0" applyFont="1" applyFill="1" applyBorder="1" applyAlignment="1">
      <alignment horizontal="center"/>
    </xf>
    <xf numFmtId="0" fontId="2" fillId="2" borderId="9" xfId="0" applyFont="1" applyFill="1" applyBorder="1" applyAlignment="1">
      <alignment horizontal="center"/>
    </xf>
    <xf numFmtId="0" fontId="2" fillId="2" borderId="10" xfId="0" applyFont="1" applyFill="1" applyBorder="1" applyAlignment="1">
      <alignment horizontal="center"/>
    </xf>
    <xf numFmtId="0" fontId="2" fillId="2" borderId="2" xfId="0" applyFont="1" applyFill="1" applyBorder="1" applyAlignment="1">
      <alignment horizontal="center"/>
    </xf>
    <xf numFmtId="0" fontId="2" fillId="2" borderId="12" xfId="0" applyFont="1" applyFill="1" applyBorder="1" applyAlignment="1">
      <alignment horizontal="center"/>
    </xf>
    <xf numFmtId="0" fontId="2" fillId="2" borderId="13" xfId="0" applyFont="1" applyFill="1" applyBorder="1" applyAlignment="1">
      <alignment horizontal="center"/>
    </xf>
    <xf numFmtId="0" fontId="1" fillId="2" borderId="8" xfId="0" applyFont="1" applyFill="1" applyBorder="1" applyAlignment="1">
      <alignment vertical="center"/>
    </xf>
    <xf numFmtId="164" fontId="2" fillId="2" borderId="4" xfId="0" applyNumberFormat="1" applyFont="1" applyFill="1" applyBorder="1" applyAlignment="1">
      <alignment horizontal="center"/>
    </xf>
    <xf numFmtId="0" fontId="2" fillId="2" borderId="5" xfId="0" applyFont="1" applyFill="1" applyBorder="1" applyAlignment="1">
      <alignment horizontal="center"/>
    </xf>
    <xf numFmtId="165" fontId="0" fillId="0" borderId="0" xfId="0" applyNumberFormat="1"/>
    <xf numFmtId="165" fontId="0" fillId="0" borderId="0" xfId="0" applyNumberFormat="1" applyAlignment="1">
      <alignment horizontal="center"/>
    </xf>
    <xf numFmtId="0" fontId="1" fillId="2" borderId="0" xfId="0" applyFont="1" applyFill="1" applyBorder="1" applyAlignment="1"/>
    <xf numFmtId="0" fontId="1" fillId="2" borderId="4" xfId="0" applyFont="1" applyFill="1" applyBorder="1" applyAlignment="1"/>
    <xf numFmtId="0" fontId="1" fillId="2" borderId="0" xfId="0" applyFont="1" applyFill="1" applyBorder="1" applyAlignment="1">
      <alignment vertical="center"/>
    </xf>
    <xf numFmtId="0" fontId="1" fillId="2" borderId="2" xfId="0" applyFont="1" applyFill="1" applyBorder="1" applyAlignment="1">
      <alignment vertical="center"/>
    </xf>
    <xf numFmtId="0" fontId="5" fillId="2" borderId="4" xfId="0" applyFont="1" applyFill="1" applyBorder="1" applyAlignment="1">
      <alignment vertical="center"/>
    </xf>
    <xf numFmtId="164" fontId="0" fillId="0" borderId="0" xfId="0" applyNumberFormat="1"/>
    <xf numFmtId="0" fontId="0" fillId="0" borderId="0" xfId="0" applyAlignment="1">
      <alignment horizontal="center"/>
    </xf>
    <xf numFmtId="164" fontId="0" fillId="0" borderId="0" xfId="0" applyNumberFormat="1" applyAlignment="1"/>
    <xf numFmtId="1" fontId="0" fillId="0" borderId="0" xfId="0" applyNumberFormat="1"/>
    <xf numFmtId="0" fontId="6" fillId="0" borderId="0" xfId="0" applyFont="1" applyAlignment="1">
      <alignment horizontal="center"/>
    </xf>
    <xf numFmtId="165" fontId="6" fillId="0" borderId="0" xfId="0" applyNumberFormat="1" applyFont="1" applyAlignment="1">
      <alignment horizontal="center"/>
    </xf>
    <xf numFmtId="0" fontId="0" fillId="3" borderId="0" xfId="0" applyFill="1" applyAlignment="1">
      <alignment horizontal="center"/>
    </xf>
    <xf numFmtId="165" fontId="0" fillId="3" borderId="0" xfId="0" applyNumberFormat="1" applyFill="1" applyAlignment="1">
      <alignment horizontal="center"/>
    </xf>
    <xf numFmtId="0" fontId="0" fillId="4" borderId="0" xfId="0" applyFill="1" applyAlignment="1">
      <alignment horizontal="center"/>
    </xf>
    <xf numFmtId="0" fontId="0" fillId="5" borderId="0" xfId="0" applyFill="1" applyAlignment="1">
      <alignment horizontal="center"/>
    </xf>
    <xf numFmtId="0" fontId="0" fillId="5" borderId="0" xfId="0" applyFill="1"/>
    <xf numFmtId="0" fontId="0" fillId="4" borderId="0" xfId="0" applyFill="1"/>
    <xf numFmtId="0" fontId="0" fillId="4" borderId="0" xfId="0" applyFill="1" applyAlignment="1">
      <alignment horizontal="center" vertical="center" wrapText="1"/>
    </xf>
    <xf numFmtId="0" fontId="0" fillId="0" borderId="0" xfId="0" applyAlignment="1">
      <alignment horizontal="center" vertical="center" wrapText="1"/>
    </xf>
    <xf numFmtId="0" fontId="2" fillId="2" borderId="2" xfId="0" applyFont="1" applyFill="1" applyBorder="1" applyAlignment="1">
      <alignment horizontal="center"/>
    </xf>
    <xf numFmtId="0" fontId="2" fillId="2" borderId="3" xfId="0" applyFont="1" applyFill="1" applyBorder="1" applyAlignment="1">
      <alignment horizontal="center"/>
    </xf>
    <xf numFmtId="0" fontId="2" fillId="2" borderId="4" xfId="0" applyFont="1" applyFill="1" applyBorder="1" applyAlignment="1">
      <alignment horizontal="center"/>
    </xf>
    <xf numFmtId="0" fontId="2" fillId="2" borderId="5" xfId="0" applyFont="1" applyFill="1" applyBorder="1" applyAlignment="1">
      <alignment horizontal="center"/>
    </xf>
    <xf numFmtId="0" fontId="1" fillId="2" borderId="6" xfId="0" applyFont="1" applyFill="1" applyBorder="1" applyAlignment="1">
      <alignment vertical="center"/>
    </xf>
    <xf numFmtId="0" fontId="1" fillId="2" borderId="11" xfId="0" applyFont="1" applyFill="1" applyBorder="1" applyAlignment="1">
      <alignment vertical="center"/>
    </xf>
    <xf numFmtId="0" fontId="7"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smoothMarker"/>
        <c:varyColors val="0"/>
        <c:ser>
          <c:idx val="0"/>
          <c:order val="0"/>
          <c:tx>
            <c:strRef>
              <c:f>'Fitting PSI, z=0-30cm'!$B$23</c:f>
              <c:strCache>
                <c:ptCount val="1"/>
                <c:pt idx="0">
                  <c:v>Theta VG (%)</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'Fitting PSI, z=0-30cm'!$A$25:$A$100</c:f>
              <c:numCache>
                <c:formatCode>General</c:formatCode>
                <c:ptCount val="76"/>
                <c:pt idx="0">
                  <c:v>0.1</c:v>
                </c:pt>
                <c:pt idx="1">
                  <c:v>0.2</c:v>
                </c:pt>
                <c:pt idx="2">
                  <c:v>0.30000000000000004</c:v>
                </c:pt>
                <c:pt idx="3">
                  <c:v>0.4</c:v>
                </c:pt>
                <c:pt idx="4">
                  <c:v>0.5</c:v>
                </c:pt>
                <c:pt idx="5">
                  <c:v>0.6</c:v>
                </c:pt>
                <c:pt idx="6">
                  <c:v>0.7</c:v>
                </c:pt>
                <c:pt idx="7">
                  <c:v>0.79999999999999993</c:v>
                </c:pt>
                <c:pt idx="8">
                  <c:v>0.89999999999999991</c:v>
                </c:pt>
                <c:pt idx="9">
                  <c:v>0.99999999999999989</c:v>
                </c:pt>
                <c:pt idx="10">
                  <c:v>2</c:v>
                </c:pt>
                <c:pt idx="11">
                  <c:v>2.5</c:v>
                </c:pt>
                <c:pt idx="12">
                  <c:v>3</c:v>
                </c:pt>
                <c:pt idx="13">
                  <c:v>4</c:v>
                </c:pt>
                <c:pt idx="14">
                  <c:v>5</c:v>
                </c:pt>
                <c:pt idx="15">
                  <c:v>6</c:v>
                </c:pt>
                <c:pt idx="16">
                  <c:v>7</c:v>
                </c:pt>
                <c:pt idx="17">
                  <c:v>8</c:v>
                </c:pt>
                <c:pt idx="18">
                  <c:v>9</c:v>
                </c:pt>
                <c:pt idx="19">
                  <c:v>10</c:v>
                </c:pt>
                <c:pt idx="20">
                  <c:v>20</c:v>
                </c:pt>
                <c:pt idx="21">
                  <c:v>30</c:v>
                </c:pt>
                <c:pt idx="22">
                  <c:v>3.16</c:v>
                </c:pt>
                <c:pt idx="23">
                  <c:v>40</c:v>
                </c:pt>
                <c:pt idx="24">
                  <c:v>50</c:v>
                </c:pt>
                <c:pt idx="25">
                  <c:v>60</c:v>
                </c:pt>
                <c:pt idx="26">
                  <c:v>63.1</c:v>
                </c:pt>
                <c:pt idx="27">
                  <c:v>70</c:v>
                </c:pt>
                <c:pt idx="28">
                  <c:v>80</c:v>
                </c:pt>
                <c:pt idx="29">
                  <c:v>90</c:v>
                </c:pt>
                <c:pt idx="30">
                  <c:v>100</c:v>
                </c:pt>
                <c:pt idx="31">
                  <c:v>200</c:v>
                </c:pt>
                <c:pt idx="32">
                  <c:v>300</c:v>
                </c:pt>
                <c:pt idx="33">
                  <c:v>400</c:v>
                </c:pt>
                <c:pt idx="34">
                  <c:v>500</c:v>
                </c:pt>
                <c:pt idx="35">
                  <c:v>600</c:v>
                </c:pt>
                <c:pt idx="36">
                  <c:v>700</c:v>
                </c:pt>
                <c:pt idx="37">
                  <c:v>800</c:v>
                </c:pt>
                <c:pt idx="38">
                  <c:v>900</c:v>
                </c:pt>
                <c:pt idx="39">
                  <c:v>1000</c:v>
                </c:pt>
                <c:pt idx="40">
                  <c:v>2000</c:v>
                </c:pt>
                <c:pt idx="41">
                  <c:v>3000</c:v>
                </c:pt>
                <c:pt idx="42">
                  <c:v>4000</c:v>
                </c:pt>
                <c:pt idx="43">
                  <c:v>5000</c:v>
                </c:pt>
                <c:pt idx="44">
                  <c:v>6000</c:v>
                </c:pt>
                <c:pt idx="45">
                  <c:v>7000</c:v>
                </c:pt>
                <c:pt idx="46">
                  <c:v>8000</c:v>
                </c:pt>
                <c:pt idx="47">
                  <c:v>9000</c:v>
                </c:pt>
                <c:pt idx="48">
                  <c:v>10000</c:v>
                </c:pt>
                <c:pt idx="49">
                  <c:v>20000</c:v>
                </c:pt>
                <c:pt idx="50">
                  <c:v>30000</c:v>
                </c:pt>
                <c:pt idx="51">
                  <c:v>40000</c:v>
                </c:pt>
                <c:pt idx="52">
                  <c:v>50000</c:v>
                </c:pt>
                <c:pt idx="53">
                  <c:v>60000</c:v>
                </c:pt>
                <c:pt idx="54">
                  <c:v>70000</c:v>
                </c:pt>
                <c:pt idx="55">
                  <c:v>80000</c:v>
                </c:pt>
                <c:pt idx="56">
                  <c:v>90000</c:v>
                </c:pt>
                <c:pt idx="57">
                  <c:v>100000</c:v>
                </c:pt>
                <c:pt idx="58">
                  <c:v>200000</c:v>
                </c:pt>
                <c:pt idx="59">
                  <c:v>300000</c:v>
                </c:pt>
                <c:pt idx="60">
                  <c:v>400000</c:v>
                </c:pt>
                <c:pt idx="61">
                  <c:v>500000</c:v>
                </c:pt>
                <c:pt idx="62">
                  <c:v>600000</c:v>
                </c:pt>
                <c:pt idx="63">
                  <c:v>700000</c:v>
                </c:pt>
                <c:pt idx="64">
                  <c:v>800000</c:v>
                </c:pt>
                <c:pt idx="65">
                  <c:v>900000</c:v>
                </c:pt>
                <c:pt idx="66">
                  <c:v>1000000</c:v>
                </c:pt>
                <c:pt idx="67">
                  <c:v>2000000</c:v>
                </c:pt>
                <c:pt idx="68">
                  <c:v>3000000</c:v>
                </c:pt>
                <c:pt idx="69">
                  <c:v>4000000</c:v>
                </c:pt>
                <c:pt idx="70">
                  <c:v>5000000</c:v>
                </c:pt>
                <c:pt idx="71">
                  <c:v>6000000</c:v>
                </c:pt>
                <c:pt idx="72">
                  <c:v>7000000</c:v>
                </c:pt>
                <c:pt idx="73">
                  <c:v>8000000</c:v>
                </c:pt>
                <c:pt idx="74">
                  <c:v>9000000</c:v>
                </c:pt>
                <c:pt idx="75">
                  <c:v>10000000</c:v>
                </c:pt>
              </c:numCache>
            </c:numRef>
          </c:xVal>
          <c:yVal>
            <c:numRef>
              <c:f>'Fitting PSI, z=0-30cm'!$B$25:$B$100</c:f>
              <c:numCache>
                <c:formatCode>General</c:formatCode>
                <c:ptCount val="76"/>
                <c:pt idx="0">
                  <c:v>51.298874085781172</c:v>
                </c:pt>
                <c:pt idx="1">
                  <c:v>50.732776910124038</c:v>
                </c:pt>
                <c:pt idx="2">
                  <c:v>49.987078032091233</c:v>
                </c:pt>
                <c:pt idx="3">
                  <c:v>49.42483126931775</c:v>
                </c:pt>
                <c:pt idx="4">
                  <c:v>48.98919231166014</c:v>
                </c:pt>
                <c:pt idx="5">
                  <c:v>48.635458030577503</c:v>
                </c:pt>
                <c:pt idx="6">
                  <c:v>48.338222037990278</c:v>
                </c:pt>
                <c:pt idx="7">
                  <c:v>48.082168150375054</c:v>
                </c:pt>
                <c:pt idx="8">
                  <c:v>47.857422783605344</c:v>
                </c:pt>
                <c:pt idx="9">
                  <c:v>47.657265134525645</c:v>
                </c:pt>
                <c:pt idx="10">
                  <c:v>46.361135764745264</c:v>
                </c:pt>
                <c:pt idx="11">
                  <c:v>45.951420126946523</c:v>
                </c:pt>
                <c:pt idx="12">
                  <c:v>45.619347303089349</c:v>
                </c:pt>
                <c:pt idx="13">
                  <c:v>45.100249056918514</c:v>
                </c:pt>
                <c:pt idx="14">
                  <c:v>44.701676365345612</c:v>
                </c:pt>
                <c:pt idx="15">
                  <c:v>44.37863491850603</c:v>
                </c:pt>
                <c:pt idx="16">
                  <c:v>44.107329245229117</c:v>
                </c:pt>
                <c:pt idx="17">
                  <c:v>43.873654608578754</c:v>
                </c:pt>
                <c:pt idx="18">
                  <c:v>43.668566766185364</c:v>
                </c:pt>
                <c:pt idx="19">
                  <c:v>43.485921922553324</c:v>
                </c:pt>
                <c:pt idx="20">
                  <c:v>42.303232432749716</c:v>
                </c:pt>
                <c:pt idx="21">
                  <c:v>41.626371187284768</c:v>
                </c:pt>
                <c:pt idx="22">
                  <c:v>45.525150178608207</c:v>
                </c:pt>
                <c:pt idx="23">
                  <c:v>41.152708627074304</c:v>
                </c:pt>
                <c:pt idx="24">
                  <c:v>40.789022255437018</c:v>
                </c:pt>
                <c:pt idx="25">
                  <c:v>40.494256021593834</c:v>
                </c:pt>
                <c:pt idx="26">
                  <c:v>40.413187135840424</c:v>
                </c:pt>
                <c:pt idx="27">
                  <c:v>40.246697226204148</c:v>
                </c:pt>
                <c:pt idx="28">
                  <c:v>40.033475693308425</c:v>
                </c:pt>
                <c:pt idx="29">
                  <c:v>39.846338806082294</c:v>
                </c:pt>
                <c:pt idx="30">
                  <c:v>39.679680523934081</c:v>
                </c:pt>
                <c:pt idx="31">
                  <c:v>38.600509632750558</c:v>
                </c:pt>
                <c:pt idx="32">
                  <c:v>37.982892785925628</c:v>
                </c:pt>
                <c:pt idx="33">
                  <c:v>37.550689023550163</c:v>
                </c:pt>
                <c:pt idx="34">
                  <c:v>37.218835439689819</c:v>
                </c:pt>
                <c:pt idx="35">
                  <c:v>36.949869542888393</c:v>
                </c:pt>
                <c:pt idx="36">
                  <c:v>36.723979105761558</c:v>
                </c:pt>
                <c:pt idx="37">
                  <c:v>36.529420454775853</c:v>
                </c:pt>
                <c:pt idx="38">
                  <c:v>36.358663309219686</c:v>
                </c:pt>
                <c:pt idx="39">
                  <c:v>36.206592314747425</c:v>
                </c:pt>
                <c:pt idx="40">
                  <c:v>35.221879232910574</c:v>
                </c:pt>
                <c:pt idx="41">
                  <c:v>34.658321233338938</c:v>
                </c:pt>
                <c:pt idx="42">
                  <c:v>34.263947457779189</c:v>
                </c:pt>
                <c:pt idx="43">
                  <c:v>33.961140397329899</c:v>
                </c:pt>
                <c:pt idx="44">
                  <c:v>33.715716582332568</c:v>
                </c:pt>
                <c:pt idx="45">
                  <c:v>33.509597912603908</c:v>
                </c:pt>
                <c:pt idx="46">
                  <c:v>33.332068616386472</c:v>
                </c:pt>
                <c:pt idx="47">
                  <c:v>33.176257524352785</c:v>
                </c:pt>
                <c:pt idx="48">
                  <c:v>33.037497019553996</c:v>
                </c:pt>
                <c:pt idx="49">
                  <c:v>32.138974031709886</c:v>
                </c:pt>
                <c:pt idx="50">
                  <c:v>31.624743209617023</c:v>
                </c:pt>
                <c:pt idx="51">
                  <c:v>31.264888232893941</c:v>
                </c:pt>
                <c:pt idx="52">
                  <c:v>30.988585307997621</c:v>
                </c:pt>
                <c:pt idx="53">
                  <c:v>30.764642980423222</c:v>
                </c:pt>
                <c:pt idx="54">
                  <c:v>30.576565492278572</c:v>
                </c:pt>
                <c:pt idx="55">
                  <c:v>30.414575003262623</c:v>
                </c:pt>
                <c:pt idx="56">
                  <c:v>30.272401764645526</c:v>
                </c:pt>
                <c:pt idx="57">
                  <c:v>30.145786707258466</c:v>
                </c:pt>
                <c:pt idx="58">
                  <c:v>29.325909755712008</c:v>
                </c:pt>
                <c:pt idx="59">
                  <c:v>28.856688595527427</c:v>
                </c:pt>
                <c:pt idx="60">
                  <c:v>28.528331051751675</c:v>
                </c:pt>
                <c:pt idx="61">
                  <c:v>28.27621240500352</c:v>
                </c:pt>
                <c:pt idx="62">
                  <c:v>28.071871330442416</c:v>
                </c:pt>
                <c:pt idx="63">
                  <c:v>27.9002559130066</c:v>
                </c:pt>
                <c:pt idx="64">
                  <c:v>27.752444148465568</c:v>
                </c:pt>
                <c:pt idx="65">
                  <c:v>27.622715067467254</c:v>
                </c:pt>
                <c:pt idx="66">
                  <c:v>27.507182389199937</c:v>
                </c:pt>
                <c:pt idx="67">
                  <c:v>26.759067733513756</c:v>
                </c:pt>
                <c:pt idx="68">
                  <c:v>26.330916623728267</c:v>
                </c:pt>
                <c:pt idx="69">
                  <c:v>26.031299601514863</c:v>
                </c:pt>
                <c:pt idx="70">
                  <c:v>25.80124842828906</c:v>
                </c:pt>
                <c:pt idx="71">
                  <c:v>25.614792945732223</c:v>
                </c:pt>
                <c:pt idx="72">
                  <c:v>25.45819870475097</c:v>
                </c:pt>
                <c:pt idx="73">
                  <c:v>25.323324627455101</c:v>
                </c:pt>
                <c:pt idx="74">
                  <c:v>25.204950490237955</c:v>
                </c:pt>
                <c:pt idx="75">
                  <c:v>25.099530171177356</c:v>
                </c:pt>
              </c:numCache>
            </c:numRef>
          </c:yVal>
          <c:smooth val="1"/>
          <c:extLst>
            <c:ext xmlns:c16="http://schemas.microsoft.com/office/drawing/2014/chart" uri="{C3380CC4-5D6E-409C-BE32-E72D297353CC}">
              <c16:uniqueId val="{00000000-E5C1-0F4F-B0B0-FC0E07BC07AA}"/>
            </c:ext>
          </c:extLst>
        </c:ser>
        <c:ser>
          <c:idx val="1"/>
          <c:order val="1"/>
          <c:tx>
            <c:strRef>
              <c:f>'Fitting PSI, z=0-30cm'!$C$23</c:f>
              <c:strCache>
                <c:ptCount val="1"/>
                <c:pt idx="0">
                  <c:v>Theta FX (%)</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'Fitting PSI, z=0-30cm'!$A$25:$A$100</c:f>
              <c:numCache>
                <c:formatCode>General</c:formatCode>
                <c:ptCount val="76"/>
                <c:pt idx="0">
                  <c:v>0.1</c:v>
                </c:pt>
                <c:pt idx="1">
                  <c:v>0.2</c:v>
                </c:pt>
                <c:pt idx="2">
                  <c:v>0.30000000000000004</c:v>
                </c:pt>
                <c:pt idx="3">
                  <c:v>0.4</c:v>
                </c:pt>
                <c:pt idx="4">
                  <c:v>0.5</c:v>
                </c:pt>
                <c:pt idx="5">
                  <c:v>0.6</c:v>
                </c:pt>
                <c:pt idx="6">
                  <c:v>0.7</c:v>
                </c:pt>
                <c:pt idx="7">
                  <c:v>0.79999999999999993</c:v>
                </c:pt>
                <c:pt idx="8">
                  <c:v>0.89999999999999991</c:v>
                </c:pt>
                <c:pt idx="9">
                  <c:v>0.99999999999999989</c:v>
                </c:pt>
                <c:pt idx="10">
                  <c:v>2</c:v>
                </c:pt>
                <c:pt idx="11">
                  <c:v>2.5</c:v>
                </c:pt>
                <c:pt idx="12">
                  <c:v>3</c:v>
                </c:pt>
                <c:pt idx="13">
                  <c:v>4</c:v>
                </c:pt>
                <c:pt idx="14">
                  <c:v>5</c:v>
                </c:pt>
                <c:pt idx="15">
                  <c:v>6</c:v>
                </c:pt>
                <c:pt idx="16">
                  <c:v>7</c:v>
                </c:pt>
                <c:pt idx="17">
                  <c:v>8</c:v>
                </c:pt>
                <c:pt idx="18">
                  <c:v>9</c:v>
                </c:pt>
                <c:pt idx="19">
                  <c:v>10</c:v>
                </c:pt>
                <c:pt idx="20">
                  <c:v>20</c:v>
                </c:pt>
                <c:pt idx="21">
                  <c:v>30</c:v>
                </c:pt>
                <c:pt idx="22">
                  <c:v>3.16</c:v>
                </c:pt>
                <c:pt idx="23">
                  <c:v>40</c:v>
                </c:pt>
                <c:pt idx="24">
                  <c:v>50</c:v>
                </c:pt>
                <c:pt idx="25">
                  <c:v>60</c:v>
                </c:pt>
                <c:pt idx="26">
                  <c:v>63.1</c:v>
                </c:pt>
                <c:pt idx="27">
                  <c:v>70</c:v>
                </c:pt>
                <c:pt idx="28">
                  <c:v>80</c:v>
                </c:pt>
                <c:pt idx="29">
                  <c:v>90</c:v>
                </c:pt>
                <c:pt idx="30">
                  <c:v>100</c:v>
                </c:pt>
                <c:pt idx="31">
                  <c:v>200</c:v>
                </c:pt>
                <c:pt idx="32">
                  <c:v>300</c:v>
                </c:pt>
                <c:pt idx="33">
                  <c:v>400</c:v>
                </c:pt>
                <c:pt idx="34">
                  <c:v>500</c:v>
                </c:pt>
                <c:pt idx="35">
                  <c:v>600</c:v>
                </c:pt>
                <c:pt idx="36">
                  <c:v>700</c:v>
                </c:pt>
                <c:pt idx="37">
                  <c:v>800</c:v>
                </c:pt>
                <c:pt idx="38">
                  <c:v>900</c:v>
                </c:pt>
                <c:pt idx="39">
                  <c:v>1000</c:v>
                </c:pt>
                <c:pt idx="40">
                  <c:v>2000</c:v>
                </c:pt>
                <c:pt idx="41">
                  <c:v>3000</c:v>
                </c:pt>
                <c:pt idx="42">
                  <c:v>4000</c:v>
                </c:pt>
                <c:pt idx="43">
                  <c:v>5000</c:v>
                </c:pt>
                <c:pt idx="44">
                  <c:v>6000</c:v>
                </c:pt>
                <c:pt idx="45">
                  <c:v>7000</c:v>
                </c:pt>
                <c:pt idx="46">
                  <c:v>8000</c:v>
                </c:pt>
                <c:pt idx="47">
                  <c:v>9000</c:v>
                </c:pt>
                <c:pt idx="48">
                  <c:v>10000</c:v>
                </c:pt>
                <c:pt idx="49">
                  <c:v>20000</c:v>
                </c:pt>
                <c:pt idx="50">
                  <c:v>30000</c:v>
                </c:pt>
                <c:pt idx="51">
                  <c:v>40000</c:v>
                </c:pt>
                <c:pt idx="52">
                  <c:v>50000</c:v>
                </c:pt>
                <c:pt idx="53">
                  <c:v>60000</c:v>
                </c:pt>
                <c:pt idx="54">
                  <c:v>70000</c:v>
                </c:pt>
                <c:pt idx="55">
                  <c:v>80000</c:v>
                </c:pt>
                <c:pt idx="56">
                  <c:v>90000</c:v>
                </c:pt>
                <c:pt idx="57">
                  <c:v>100000</c:v>
                </c:pt>
                <c:pt idx="58">
                  <c:v>200000</c:v>
                </c:pt>
                <c:pt idx="59">
                  <c:v>300000</c:v>
                </c:pt>
                <c:pt idx="60">
                  <c:v>400000</c:v>
                </c:pt>
                <c:pt idx="61">
                  <c:v>500000</c:v>
                </c:pt>
                <c:pt idx="62">
                  <c:v>600000</c:v>
                </c:pt>
                <c:pt idx="63">
                  <c:v>700000</c:v>
                </c:pt>
                <c:pt idx="64">
                  <c:v>800000</c:v>
                </c:pt>
                <c:pt idx="65">
                  <c:v>900000</c:v>
                </c:pt>
                <c:pt idx="66">
                  <c:v>1000000</c:v>
                </c:pt>
                <c:pt idx="67">
                  <c:v>2000000</c:v>
                </c:pt>
                <c:pt idx="68">
                  <c:v>3000000</c:v>
                </c:pt>
                <c:pt idx="69">
                  <c:v>4000000</c:v>
                </c:pt>
                <c:pt idx="70">
                  <c:v>5000000</c:v>
                </c:pt>
                <c:pt idx="71">
                  <c:v>6000000</c:v>
                </c:pt>
                <c:pt idx="72">
                  <c:v>7000000</c:v>
                </c:pt>
                <c:pt idx="73">
                  <c:v>8000000</c:v>
                </c:pt>
                <c:pt idx="74">
                  <c:v>9000000</c:v>
                </c:pt>
                <c:pt idx="75">
                  <c:v>10000000</c:v>
                </c:pt>
              </c:numCache>
            </c:numRef>
          </c:xVal>
          <c:yVal>
            <c:numRef>
              <c:f>'Fitting PSI, z=0-30cm'!$C$25:$C$100</c:f>
              <c:numCache>
                <c:formatCode>General</c:formatCode>
                <c:ptCount val="76"/>
                <c:pt idx="0">
                  <c:v>49.636582353499179</c:v>
                </c:pt>
                <c:pt idx="1">
                  <c:v>49.096013235367188</c:v>
                </c:pt>
                <c:pt idx="2">
                  <c:v>48.719581177151355</c:v>
                </c:pt>
                <c:pt idx="3">
                  <c:v>48.423979345516344</c:v>
                </c:pt>
                <c:pt idx="4">
                  <c:v>48.178068504230531</c:v>
                </c:pt>
                <c:pt idx="5">
                  <c:v>47.966316579082829</c:v>
                </c:pt>
                <c:pt idx="6">
                  <c:v>47.779713317324266</c:v>
                </c:pt>
                <c:pt idx="7">
                  <c:v>47.612510558937508</c:v>
                </c:pt>
                <c:pt idx="8">
                  <c:v>47.460791394192427</c:v>
                </c:pt>
                <c:pt idx="9">
                  <c:v>47.321753889861967</c:v>
                </c:pt>
                <c:pt idx="10">
                  <c:v>46.332904692205908</c:v>
                </c:pt>
                <c:pt idx="11">
                  <c:v>45.989409819511287</c:v>
                </c:pt>
                <c:pt idx="12">
                  <c:v>45.700750532139942</c:v>
                </c:pt>
                <c:pt idx="13">
                  <c:v>45.232160009154477</c:v>
                </c:pt>
                <c:pt idx="14">
                  <c:v>44.859026213953349</c:v>
                </c:pt>
                <c:pt idx="15">
                  <c:v>44.548842795911526</c:v>
                </c:pt>
                <c:pt idx="16">
                  <c:v>44.283424126396447</c:v>
                </c:pt>
                <c:pt idx="17">
                  <c:v>44.051523005204608</c:v>
                </c:pt>
                <c:pt idx="18">
                  <c:v>43.845681048047503</c:v>
                </c:pt>
                <c:pt idx="19">
                  <c:v>43.660690790693479</c:v>
                </c:pt>
                <c:pt idx="20">
                  <c:v>42.43332532635646</c:v>
                </c:pt>
                <c:pt idx="21">
                  <c:v>41.716857167902567</c:v>
                </c:pt>
                <c:pt idx="22">
                  <c:v>45.617255710938068</c:v>
                </c:pt>
                <c:pt idx="23">
                  <c:v>41.21374361040268</c:v>
                </c:pt>
                <c:pt idx="24">
                  <c:v>40.827956651693924</c:v>
                </c:pt>
                <c:pt idx="25">
                  <c:v>40.516263204273812</c:v>
                </c:pt>
                <c:pt idx="26">
                  <c:v>40.430757221177103</c:v>
                </c:pt>
                <c:pt idx="27">
                  <c:v>40.255510378743274</c:v>
                </c:pt>
                <c:pt idx="28">
                  <c:v>40.031867952922127</c:v>
                </c:pt>
                <c:pt idx="29">
                  <c:v>39.836424199017578</c:v>
                </c:pt>
                <c:pt idx="30">
                  <c:v>39.663106542373562</c:v>
                </c:pt>
                <c:pt idx="31">
                  <c:v>38.561597243223879</c:v>
                </c:pt>
                <c:pt idx="32">
                  <c:v>37.950698504685555</c:v>
                </c:pt>
                <c:pt idx="33">
                  <c:v>37.532900374963297</c:v>
                </c:pt>
                <c:pt idx="34">
                  <c:v>37.217851736868688</c:v>
                </c:pt>
                <c:pt idx="35">
                  <c:v>36.966280686782028</c:v>
                </c:pt>
                <c:pt idx="36">
                  <c:v>36.757657858380284</c:v>
                </c:pt>
                <c:pt idx="37">
                  <c:v>36.579939350667992</c:v>
                </c:pt>
                <c:pt idx="38">
                  <c:v>36.425473495746694</c:v>
                </c:pt>
                <c:pt idx="39">
                  <c:v>36.289105860253486</c:v>
                </c:pt>
                <c:pt idx="40">
                  <c:v>35.433428128469373</c:v>
                </c:pt>
                <c:pt idx="41">
                  <c:v>34.964917474915957</c:v>
                </c:pt>
                <c:pt idx="42">
                  <c:v>34.646072236491442</c:v>
                </c:pt>
                <c:pt idx="43">
                  <c:v>34.406203000739247</c:v>
                </c:pt>
                <c:pt idx="44">
                  <c:v>34.21489012472901</c:v>
                </c:pt>
                <c:pt idx="45">
                  <c:v>34.056329266235053</c:v>
                </c:pt>
                <c:pt idx="46">
                  <c:v>33.921287067195834</c:v>
                </c:pt>
                <c:pt idx="47">
                  <c:v>33.803914920082121</c:v>
                </c:pt>
                <c:pt idx="48">
                  <c:v>33.700281736486644</c:v>
                </c:pt>
                <c:pt idx="49">
                  <c:v>33.049026979990742</c:v>
                </c:pt>
                <c:pt idx="50">
                  <c:v>32.691119485409459</c:v>
                </c:pt>
                <c:pt idx="51">
                  <c:v>32.446751701134751</c:v>
                </c:pt>
                <c:pt idx="52">
                  <c:v>32.262409784195931</c:v>
                </c:pt>
                <c:pt idx="53">
                  <c:v>32.115041221405932</c:v>
                </c:pt>
                <c:pt idx="54">
                  <c:v>31.992654280468066</c:v>
                </c:pt>
                <c:pt idx="55">
                  <c:v>31.888234224310793</c:v>
                </c:pt>
                <c:pt idx="56">
                  <c:v>31.797332376466869</c:v>
                </c:pt>
                <c:pt idx="57">
                  <c:v>31.716955155819079</c:v>
                </c:pt>
                <c:pt idx="58">
                  <c:v>31.209172721014244</c:v>
                </c:pt>
                <c:pt idx="59">
                  <c:v>30.927987781376803</c:v>
                </c:pt>
                <c:pt idx="60">
                  <c:v>30.735071143529971</c:v>
                </c:pt>
                <c:pt idx="61">
                  <c:v>30.589021377460927</c:v>
                </c:pt>
                <c:pt idx="62">
                  <c:v>30.471934398242571</c:v>
                </c:pt>
                <c:pt idx="63">
                  <c:v>30.374468566699921</c:v>
                </c:pt>
                <c:pt idx="64">
                  <c:v>30.291145832762663</c:v>
                </c:pt>
                <c:pt idx="65">
                  <c:v>30.218484767330178</c:v>
                </c:pt>
                <c:pt idx="66">
                  <c:v>30.154138380634663</c:v>
                </c:pt>
                <c:pt idx="67">
                  <c:v>29.745461046591721</c:v>
                </c:pt>
                <c:pt idx="68">
                  <c:v>29.517508309745999</c:v>
                </c:pt>
                <c:pt idx="69">
                  <c:v>29.360420232830581</c:v>
                </c:pt>
                <c:pt idx="70">
                  <c:v>29.241115767679698</c:v>
                </c:pt>
                <c:pt idx="71">
                  <c:v>29.145232826184415</c:v>
                </c:pt>
                <c:pt idx="72">
                  <c:v>29.065255827133587</c:v>
                </c:pt>
                <c:pt idx="73">
                  <c:v>28.996767163069997</c:v>
                </c:pt>
                <c:pt idx="74">
                  <c:v>28.936953819678504</c:v>
                </c:pt>
                <c:pt idx="75">
                  <c:v>28.88391621531736</c:v>
                </c:pt>
              </c:numCache>
            </c:numRef>
          </c:yVal>
          <c:smooth val="1"/>
          <c:extLst>
            <c:ext xmlns:c16="http://schemas.microsoft.com/office/drawing/2014/chart" uri="{C3380CC4-5D6E-409C-BE32-E72D297353CC}">
              <c16:uniqueId val="{00000001-E5C1-0F4F-B0B0-FC0E07BC07AA}"/>
            </c:ext>
          </c:extLst>
        </c:ser>
        <c:ser>
          <c:idx val="2"/>
          <c:order val="2"/>
          <c:tx>
            <c:strRef>
              <c:f>'Fitting PSI, z=0-30cm'!$D$23</c:f>
              <c:strCache>
                <c:ptCount val="1"/>
                <c:pt idx="0">
                  <c:v>Theta - obs</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'Fitting PSI, z=0-30cm'!$A$25:$A$100</c:f>
              <c:numCache>
                <c:formatCode>General</c:formatCode>
                <c:ptCount val="76"/>
                <c:pt idx="0">
                  <c:v>0.1</c:v>
                </c:pt>
                <c:pt idx="1">
                  <c:v>0.2</c:v>
                </c:pt>
                <c:pt idx="2">
                  <c:v>0.30000000000000004</c:v>
                </c:pt>
                <c:pt idx="3">
                  <c:v>0.4</c:v>
                </c:pt>
                <c:pt idx="4">
                  <c:v>0.5</c:v>
                </c:pt>
                <c:pt idx="5">
                  <c:v>0.6</c:v>
                </c:pt>
                <c:pt idx="6">
                  <c:v>0.7</c:v>
                </c:pt>
                <c:pt idx="7">
                  <c:v>0.79999999999999993</c:v>
                </c:pt>
                <c:pt idx="8">
                  <c:v>0.89999999999999991</c:v>
                </c:pt>
                <c:pt idx="9">
                  <c:v>0.99999999999999989</c:v>
                </c:pt>
                <c:pt idx="10">
                  <c:v>2</c:v>
                </c:pt>
                <c:pt idx="11">
                  <c:v>2.5</c:v>
                </c:pt>
                <c:pt idx="12">
                  <c:v>3</c:v>
                </c:pt>
                <c:pt idx="13">
                  <c:v>4</c:v>
                </c:pt>
                <c:pt idx="14">
                  <c:v>5</c:v>
                </c:pt>
                <c:pt idx="15">
                  <c:v>6</c:v>
                </c:pt>
                <c:pt idx="16">
                  <c:v>7</c:v>
                </c:pt>
                <c:pt idx="17">
                  <c:v>8</c:v>
                </c:pt>
                <c:pt idx="18">
                  <c:v>9</c:v>
                </c:pt>
                <c:pt idx="19">
                  <c:v>10</c:v>
                </c:pt>
                <c:pt idx="20">
                  <c:v>20</c:v>
                </c:pt>
                <c:pt idx="21">
                  <c:v>30</c:v>
                </c:pt>
                <c:pt idx="22">
                  <c:v>3.16</c:v>
                </c:pt>
                <c:pt idx="23">
                  <c:v>40</c:v>
                </c:pt>
                <c:pt idx="24">
                  <c:v>50</c:v>
                </c:pt>
                <c:pt idx="25">
                  <c:v>60</c:v>
                </c:pt>
                <c:pt idx="26">
                  <c:v>63.1</c:v>
                </c:pt>
                <c:pt idx="27">
                  <c:v>70</c:v>
                </c:pt>
                <c:pt idx="28">
                  <c:v>80</c:v>
                </c:pt>
                <c:pt idx="29">
                  <c:v>90</c:v>
                </c:pt>
                <c:pt idx="30">
                  <c:v>100</c:v>
                </c:pt>
                <c:pt idx="31">
                  <c:v>200</c:v>
                </c:pt>
                <c:pt idx="32">
                  <c:v>300</c:v>
                </c:pt>
                <c:pt idx="33">
                  <c:v>400</c:v>
                </c:pt>
                <c:pt idx="34">
                  <c:v>500</c:v>
                </c:pt>
                <c:pt idx="35">
                  <c:v>600</c:v>
                </c:pt>
                <c:pt idx="36">
                  <c:v>700</c:v>
                </c:pt>
                <c:pt idx="37">
                  <c:v>800</c:v>
                </c:pt>
                <c:pt idx="38">
                  <c:v>900</c:v>
                </c:pt>
                <c:pt idx="39">
                  <c:v>1000</c:v>
                </c:pt>
                <c:pt idx="40">
                  <c:v>2000</c:v>
                </c:pt>
                <c:pt idx="41">
                  <c:v>3000</c:v>
                </c:pt>
                <c:pt idx="42">
                  <c:v>4000</c:v>
                </c:pt>
                <c:pt idx="43">
                  <c:v>5000</c:v>
                </c:pt>
                <c:pt idx="44">
                  <c:v>6000</c:v>
                </c:pt>
                <c:pt idx="45">
                  <c:v>7000</c:v>
                </c:pt>
                <c:pt idx="46">
                  <c:v>8000</c:v>
                </c:pt>
                <c:pt idx="47">
                  <c:v>9000</c:v>
                </c:pt>
                <c:pt idx="48">
                  <c:v>10000</c:v>
                </c:pt>
                <c:pt idx="49">
                  <c:v>20000</c:v>
                </c:pt>
                <c:pt idx="50">
                  <c:v>30000</c:v>
                </c:pt>
                <c:pt idx="51">
                  <c:v>40000</c:v>
                </c:pt>
                <c:pt idx="52">
                  <c:v>50000</c:v>
                </c:pt>
                <c:pt idx="53">
                  <c:v>60000</c:v>
                </c:pt>
                <c:pt idx="54">
                  <c:v>70000</c:v>
                </c:pt>
                <c:pt idx="55">
                  <c:v>80000</c:v>
                </c:pt>
                <c:pt idx="56">
                  <c:v>90000</c:v>
                </c:pt>
                <c:pt idx="57">
                  <c:v>100000</c:v>
                </c:pt>
                <c:pt idx="58">
                  <c:v>200000</c:v>
                </c:pt>
                <c:pt idx="59">
                  <c:v>300000</c:v>
                </c:pt>
                <c:pt idx="60">
                  <c:v>400000</c:v>
                </c:pt>
                <c:pt idx="61">
                  <c:v>500000</c:v>
                </c:pt>
                <c:pt idx="62">
                  <c:v>600000</c:v>
                </c:pt>
                <c:pt idx="63">
                  <c:v>700000</c:v>
                </c:pt>
                <c:pt idx="64">
                  <c:v>800000</c:v>
                </c:pt>
                <c:pt idx="65">
                  <c:v>900000</c:v>
                </c:pt>
                <c:pt idx="66">
                  <c:v>1000000</c:v>
                </c:pt>
                <c:pt idx="67">
                  <c:v>2000000</c:v>
                </c:pt>
                <c:pt idx="68">
                  <c:v>3000000</c:v>
                </c:pt>
                <c:pt idx="69">
                  <c:v>4000000</c:v>
                </c:pt>
                <c:pt idx="70">
                  <c:v>5000000</c:v>
                </c:pt>
                <c:pt idx="71">
                  <c:v>6000000</c:v>
                </c:pt>
                <c:pt idx="72">
                  <c:v>7000000</c:v>
                </c:pt>
                <c:pt idx="73">
                  <c:v>8000000</c:v>
                </c:pt>
                <c:pt idx="74">
                  <c:v>9000000</c:v>
                </c:pt>
                <c:pt idx="75">
                  <c:v>10000000</c:v>
                </c:pt>
              </c:numCache>
            </c:numRef>
          </c:xVal>
          <c:yVal>
            <c:numRef>
              <c:f>'Fitting PSI, z=0-30cm'!$D$25:$D$100</c:f>
              <c:numCache>
                <c:formatCode>General</c:formatCode>
                <c:ptCount val="76"/>
                <c:pt idx="9">
                  <c:v>48.012782105052906</c:v>
                </c:pt>
                <c:pt idx="11">
                  <c:v>47.273816656680623</c:v>
                </c:pt>
                <c:pt idx="19">
                  <c:v>44.387857000199709</c:v>
                </c:pt>
                <c:pt idx="22">
                  <c:v>43.009786299181116</c:v>
                </c:pt>
                <c:pt idx="26">
                  <c:v>39.250049930097845</c:v>
                </c:pt>
                <c:pt idx="30">
                  <c:v>40.822848012782096</c:v>
                </c:pt>
                <c:pt idx="31">
                  <c:v>39.265028959456785</c:v>
                </c:pt>
                <c:pt idx="34">
                  <c:v>36.508887557419619</c:v>
                </c:pt>
              </c:numCache>
            </c:numRef>
          </c:yVal>
          <c:smooth val="1"/>
          <c:extLst>
            <c:ext xmlns:c16="http://schemas.microsoft.com/office/drawing/2014/chart" uri="{C3380CC4-5D6E-409C-BE32-E72D297353CC}">
              <c16:uniqueId val="{00000004-E5C1-0F4F-B0B0-FC0E07BC07AA}"/>
            </c:ext>
          </c:extLst>
        </c:ser>
        <c:dLbls>
          <c:showLegendKey val="0"/>
          <c:showVal val="0"/>
          <c:showCatName val="0"/>
          <c:showSerName val="0"/>
          <c:showPercent val="0"/>
          <c:showBubbleSize val="0"/>
        </c:dLbls>
        <c:axId val="809602720"/>
        <c:axId val="807695184"/>
      </c:scatterChart>
      <c:valAx>
        <c:axId val="809602720"/>
        <c:scaling>
          <c:logBase val="10"/>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US"/>
                  <a:t>Suction (cm)</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807695184"/>
        <c:crosses val="autoZero"/>
        <c:crossBetween val="midCat"/>
      </c:valAx>
      <c:valAx>
        <c:axId val="80769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US"/>
                  <a:t>Water content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809602720"/>
        <c:crossesAt val="0.1"/>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t>Psi</a:t>
            </a:r>
            <a:r>
              <a:rPr lang="en-US" baseline="0"/>
              <a:t> - Prediction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lotArea>
      <c:layout/>
      <c:scatterChart>
        <c:scatterStyle val="smoothMarker"/>
        <c:varyColors val="0"/>
        <c:ser>
          <c:idx val="0"/>
          <c:order val="0"/>
          <c:tx>
            <c:strRef>
              <c:f>'Fitting PSI, z=0-30cm'!$H$23</c:f>
              <c:strCache>
                <c:ptCount val="1"/>
                <c:pt idx="0">
                  <c:v>Psi - obs</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'Fitting PSI, z=0-30cm'!$H$24:$H$59</c:f>
              <c:numCache>
                <c:formatCode>General</c:formatCode>
                <c:ptCount val="36"/>
                <c:pt idx="0">
                  <c:v>0</c:v>
                </c:pt>
                <c:pt idx="10">
                  <c:v>1</c:v>
                </c:pt>
                <c:pt idx="12">
                  <c:v>2.5</c:v>
                </c:pt>
                <c:pt idx="20">
                  <c:v>10</c:v>
                </c:pt>
                <c:pt idx="23">
                  <c:v>31.6</c:v>
                </c:pt>
                <c:pt idx="27">
                  <c:v>63.1</c:v>
                </c:pt>
                <c:pt idx="31">
                  <c:v>100</c:v>
                </c:pt>
                <c:pt idx="32">
                  <c:v>200</c:v>
                </c:pt>
                <c:pt idx="35">
                  <c:v>500</c:v>
                </c:pt>
              </c:numCache>
            </c:numRef>
          </c:xVal>
          <c:yVal>
            <c:numRef>
              <c:f>'Fitting PSI, z=0-30cm'!$J$24:$J$59</c:f>
              <c:numCache>
                <c:formatCode>General</c:formatCode>
                <c:ptCount val="36"/>
                <c:pt idx="0">
                  <c:v>51.32814060315556</c:v>
                </c:pt>
                <c:pt idx="10">
                  <c:v>48.012782105052906</c:v>
                </c:pt>
                <c:pt idx="12">
                  <c:v>47.273816656680623</c:v>
                </c:pt>
                <c:pt idx="20">
                  <c:v>44.387857000199709</c:v>
                </c:pt>
                <c:pt idx="23">
                  <c:v>43.009786299181116</c:v>
                </c:pt>
                <c:pt idx="27">
                  <c:v>39.250049930097845</c:v>
                </c:pt>
                <c:pt idx="31">
                  <c:v>40.822848012782096</c:v>
                </c:pt>
                <c:pt idx="32">
                  <c:v>39.265028959456785</c:v>
                </c:pt>
                <c:pt idx="35">
                  <c:v>36.508887557419619</c:v>
                </c:pt>
              </c:numCache>
            </c:numRef>
          </c:yVal>
          <c:smooth val="1"/>
          <c:extLst>
            <c:ext xmlns:c16="http://schemas.microsoft.com/office/drawing/2014/chart" uri="{C3380CC4-5D6E-409C-BE32-E72D297353CC}">
              <c16:uniqueId val="{00000000-BA6D-EE4F-96FC-E0703A334DAB}"/>
            </c:ext>
          </c:extLst>
        </c:ser>
        <c:ser>
          <c:idx val="1"/>
          <c:order val="1"/>
          <c:tx>
            <c:strRef>
              <c:f>'Fitting PSI, z=0-30cm'!$I$23</c:f>
              <c:strCache>
                <c:ptCount val="1"/>
                <c:pt idx="0">
                  <c:v>Psi - predict</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'Fitting PSI, z=0-30cm'!$I$24:$I$59</c:f>
              <c:numCache>
                <c:formatCode>General</c:formatCode>
                <c:ptCount val="36"/>
                <c:pt idx="0">
                  <c:v>0</c:v>
                </c:pt>
                <c:pt idx="10">
                  <c:v>0.82957774902211401</c:v>
                </c:pt>
                <c:pt idx="12">
                  <c:v>1.2251705862965312</c:v>
                </c:pt>
                <c:pt idx="20">
                  <c:v>5.9687422985582437</c:v>
                </c:pt>
                <c:pt idx="23">
                  <c:v>13.188470999721437</c:v>
                </c:pt>
                <c:pt idx="27">
                  <c:v>131.47736220496492</c:v>
                </c:pt>
                <c:pt idx="31">
                  <c:v>48.968885749216518</c:v>
                </c:pt>
                <c:pt idx="32">
                  <c:v>130.2223149943413</c:v>
                </c:pt>
                <c:pt idx="35">
                  <c:v>811.38732872215803</c:v>
                </c:pt>
              </c:numCache>
            </c:numRef>
          </c:xVal>
          <c:yVal>
            <c:numRef>
              <c:f>'Fitting PSI, z=0-30cm'!$J$24:$J$59</c:f>
              <c:numCache>
                <c:formatCode>General</c:formatCode>
                <c:ptCount val="36"/>
                <c:pt idx="0">
                  <c:v>51.32814060315556</c:v>
                </c:pt>
                <c:pt idx="10">
                  <c:v>48.012782105052906</c:v>
                </c:pt>
                <c:pt idx="12">
                  <c:v>47.273816656680623</c:v>
                </c:pt>
                <c:pt idx="20">
                  <c:v>44.387857000199709</c:v>
                </c:pt>
                <c:pt idx="23">
                  <c:v>43.009786299181116</c:v>
                </c:pt>
                <c:pt idx="27">
                  <c:v>39.250049930097845</c:v>
                </c:pt>
                <c:pt idx="31">
                  <c:v>40.822848012782096</c:v>
                </c:pt>
                <c:pt idx="32">
                  <c:v>39.265028959456785</c:v>
                </c:pt>
                <c:pt idx="35">
                  <c:v>36.508887557419619</c:v>
                </c:pt>
              </c:numCache>
            </c:numRef>
          </c:yVal>
          <c:smooth val="1"/>
          <c:extLst>
            <c:ext xmlns:c16="http://schemas.microsoft.com/office/drawing/2014/chart" uri="{C3380CC4-5D6E-409C-BE32-E72D297353CC}">
              <c16:uniqueId val="{00000001-BA6D-EE4F-96FC-E0703A334DAB}"/>
            </c:ext>
          </c:extLst>
        </c:ser>
        <c:dLbls>
          <c:showLegendKey val="0"/>
          <c:showVal val="0"/>
          <c:showCatName val="0"/>
          <c:showSerName val="0"/>
          <c:showPercent val="0"/>
          <c:showBubbleSize val="0"/>
        </c:dLbls>
        <c:axId val="832041600"/>
        <c:axId val="831532256"/>
      </c:scatterChart>
      <c:valAx>
        <c:axId val="83204160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US"/>
                  <a:t>Suction (cm)</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831532256"/>
        <c:crosses val="autoZero"/>
        <c:crossBetween val="midCat"/>
      </c:valAx>
      <c:valAx>
        <c:axId val="8315322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US"/>
                  <a:t>Water content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832041600"/>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smoothMarker"/>
        <c:varyColors val="0"/>
        <c:ser>
          <c:idx val="0"/>
          <c:order val="0"/>
          <c:tx>
            <c:strRef>
              <c:f>'Fitting PSI, z=35-80cm'!$B$23</c:f>
              <c:strCache>
                <c:ptCount val="1"/>
                <c:pt idx="0">
                  <c:v>Theta VG (%)</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'Fitting PSI, z=35-80cm'!$A$25:$A$100</c:f>
              <c:numCache>
                <c:formatCode>General</c:formatCode>
                <c:ptCount val="76"/>
                <c:pt idx="0">
                  <c:v>0.1</c:v>
                </c:pt>
                <c:pt idx="1">
                  <c:v>0.2</c:v>
                </c:pt>
                <c:pt idx="2">
                  <c:v>0.30000000000000004</c:v>
                </c:pt>
                <c:pt idx="3">
                  <c:v>0.4</c:v>
                </c:pt>
                <c:pt idx="4">
                  <c:v>0.5</c:v>
                </c:pt>
                <c:pt idx="5">
                  <c:v>0.6</c:v>
                </c:pt>
                <c:pt idx="6">
                  <c:v>0.7</c:v>
                </c:pt>
                <c:pt idx="7">
                  <c:v>0.79999999999999993</c:v>
                </c:pt>
                <c:pt idx="8">
                  <c:v>0.89999999999999991</c:v>
                </c:pt>
                <c:pt idx="9">
                  <c:v>0.99999999999999989</c:v>
                </c:pt>
                <c:pt idx="10">
                  <c:v>2</c:v>
                </c:pt>
                <c:pt idx="11">
                  <c:v>2.5</c:v>
                </c:pt>
                <c:pt idx="12">
                  <c:v>3</c:v>
                </c:pt>
                <c:pt idx="13">
                  <c:v>4</c:v>
                </c:pt>
                <c:pt idx="14">
                  <c:v>5</c:v>
                </c:pt>
                <c:pt idx="15">
                  <c:v>6</c:v>
                </c:pt>
                <c:pt idx="16">
                  <c:v>7</c:v>
                </c:pt>
                <c:pt idx="17">
                  <c:v>8</c:v>
                </c:pt>
                <c:pt idx="18">
                  <c:v>9</c:v>
                </c:pt>
                <c:pt idx="19">
                  <c:v>10</c:v>
                </c:pt>
                <c:pt idx="20">
                  <c:v>20</c:v>
                </c:pt>
                <c:pt idx="21">
                  <c:v>30</c:v>
                </c:pt>
                <c:pt idx="22">
                  <c:v>3.16</c:v>
                </c:pt>
                <c:pt idx="23">
                  <c:v>40</c:v>
                </c:pt>
                <c:pt idx="24">
                  <c:v>50</c:v>
                </c:pt>
                <c:pt idx="25">
                  <c:v>60</c:v>
                </c:pt>
                <c:pt idx="26">
                  <c:v>63.1</c:v>
                </c:pt>
                <c:pt idx="27">
                  <c:v>70</c:v>
                </c:pt>
                <c:pt idx="28">
                  <c:v>80</c:v>
                </c:pt>
                <c:pt idx="29">
                  <c:v>90</c:v>
                </c:pt>
                <c:pt idx="30">
                  <c:v>100</c:v>
                </c:pt>
                <c:pt idx="31">
                  <c:v>200</c:v>
                </c:pt>
                <c:pt idx="32">
                  <c:v>300</c:v>
                </c:pt>
                <c:pt idx="33">
                  <c:v>400</c:v>
                </c:pt>
                <c:pt idx="34">
                  <c:v>500</c:v>
                </c:pt>
                <c:pt idx="35">
                  <c:v>600</c:v>
                </c:pt>
                <c:pt idx="36">
                  <c:v>700</c:v>
                </c:pt>
                <c:pt idx="37">
                  <c:v>800</c:v>
                </c:pt>
                <c:pt idx="38">
                  <c:v>900</c:v>
                </c:pt>
                <c:pt idx="39">
                  <c:v>1000</c:v>
                </c:pt>
                <c:pt idx="40">
                  <c:v>2000</c:v>
                </c:pt>
                <c:pt idx="41">
                  <c:v>3000</c:v>
                </c:pt>
                <c:pt idx="42">
                  <c:v>4000</c:v>
                </c:pt>
                <c:pt idx="43">
                  <c:v>5000</c:v>
                </c:pt>
                <c:pt idx="44">
                  <c:v>6000</c:v>
                </c:pt>
                <c:pt idx="45">
                  <c:v>7000</c:v>
                </c:pt>
                <c:pt idx="46">
                  <c:v>8000</c:v>
                </c:pt>
                <c:pt idx="47">
                  <c:v>9000</c:v>
                </c:pt>
                <c:pt idx="48">
                  <c:v>10000</c:v>
                </c:pt>
                <c:pt idx="49">
                  <c:v>20000</c:v>
                </c:pt>
                <c:pt idx="50">
                  <c:v>30000</c:v>
                </c:pt>
                <c:pt idx="51">
                  <c:v>40000</c:v>
                </c:pt>
                <c:pt idx="52">
                  <c:v>50000</c:v>
                </c:pt>
                <c:pt idx="53">
                  <c:v>60000</c:v>
                </c:pt>
                <c:pt idx="54">
                  <c:v>70000</c:v>
                </c:pt>
                <c:pt idx="55">
                  <c:v>80000</c:v>
                </c:pt>
                <c:pt idx="56">
                  <c:v>90000</c:v>
                </c:pt>
                <c:pt idx="57">
                  <c:v>100000</c:v>
                </c:pt>
                <c:pt idx="58">
                  <c:v>200000</c:v>
                </c:pt>
                <c:pt idx="59">
                  <c:v>300000</c:v>
                </c:pt>
                <c:pt idx="60">
                  <c:v>400000</c:v>
                </c:pt>
                <c:pt idx="61">
                  <c:v>500000</c:v>
                </c:pt>
                <c:pt idx="62">
                  <c:v>600000</c:v>
                </c:pt>
                <c:pt idx="63">
                  <c:v>700000</c:v>
                </c:pt>
                <c:pt idx="64">
                  <c:v>800000</c:v>
                </c:pt>
                <c:pt idx="65">
                  <c:v>900000</c:v>
                </c:pt>
                <c:pt idx="66">
                  <c:v>1000000</c:v>
                </c:pt>
                <c:pt idx="67">
                  <c:v>2000000</c:v>
                </c:pt>
                <c:pt idx="68">
                  <c:v>3000000</c:v>
                </c:pt>
                <c:pt idx="69">
                  <c:v>4000000</c:v>
                </c:pt>
                <c:pt idx="70">
                  <c:v>5000000</c:v>
                </c:pt>
                <c:pt idx="71">
                  <c:v>6000000</c:v>
                </c:pt>
                <c:pt idx="72">
                  <c:v>7000000</c:v>
                </c:pt>
                <c:pt idx="73">
                  <c:v>8000000</c:v>
                </c:pt>
                <c:pt idx="74">
                  <c:v>9000000</c:v>
                </c:pt>
                <c:pt idx="75">
                  <c:v>10000000</c:v>
                </c:pt>
              </c:numCache>
            </c:numRef>
          </c:xVal>
          <c:yVal>
            <c:numRef>
              <c:f>'Fitting PSI, z=35-80cm'!$B$25:$B$100</c:f>
              <c:numCache>
                <c:formatCode>General</c:formatCode>
                <c:ptCount val="76"/>
                <c:pt idx="0">
                  <c:v>46.609118333011828</c:v>
                </c:pt>
                <c:pt idx="1">
                  <c:v>46.57443232827741</c:v>
                </c:pt>
                <c:pt idx="2">
                  <c:v>46.345523623293154</c:v>
                </c:pt>
                <c:pt idx="3">
                  <c:v>45.940096021940874</c:v>
                </c:pt>
                <c:pt idx="4">
                  <c:v>45.545920665468508</c:v>
                </c:pt>
                <c:pt idx="5">
                  <c:v>45.208417809816133</c:v>
                </c:pt>
                <c:pt idx="6">
                  <c:v>44.92065845594685</c:v>
                </c:pt>
                <c:pt idx="7">
                  <c:v>44.671595034977159</c:v>
                </c:pt>
                <c:pt idx="8">
                  <c:v>44.452613576720388</c:v>
                </c:pt>
                <c:pt idx="9">
                  <c:v>44.257466760775976</c:v>
                </c:pt>
                <c:pt idx="10">
                  <c:v>42.993850724145254</c:v>
                </c:pt>
                <c:pt idx="11">
                  <c:v>42.594721900535781</c:v>
                </c:pt>
                <c:pt idx="12">
                  <c:v>42.271360532727442</c:v>
                </c:pt>
                <c:pt idx="13">
                  <c:v>41.766118771234886</c:v>
                </c:pt>
                <c:pt idx="14">
                  <c:v>41.378385054386897</c:v>
                </c:pt>
                <c:pt idx="15">
                  <c:v>41.064257029938183</c:v>
                </c:pt>
                <c:pt idx="16">
                  <c:v>40.800526788205083</c:v>
                </c:pt>
                <c:pt idx="17">
                  <c:v>40.57344274015967</c:v>
                </c:pt>
                <c:pt idx="18">
                  <c:v>40.37418972914255</c:v>
                </c:pt>
                <c:pt idx="19">
                  <c:v>40.196781133295268</c:v>
                </c:pt>
                <c:pt idx="20">
                  <c:v>39.048919158658393</c:v>
                </c:pt>
                <c:pt idx="21">
                  <c:v>38.392718745665604</c:v>
                </c:pt>
                <c:pt idx="22">
                  <c:v>42.179656136435185</c:v>
                </c:pt>
                <c:pt idx="23">
                  <c:v>37.933835607232162</c:v>
                </c:pt>
                <c:pt idx="24">
                  <c:v>37.581678665767953</c:v>
                </c:pt>
                <c:pt idx="25">
                  <c:v>37.296373697188933</c:v>
                </c:pt>
                <c:pt idx="26">
                  <c:v>37.217925348866935</c:v>
                </c:pt>
                <c:pt idx="27">
                  <c:v>37.056842229283319</c:v>
                </c:pt>
                <c:pt idx="28">
                  <c:v>36.850594456397452</c:v>
                </c:pt>
                <c:pt idx="29">
                  <c:v>36.669624062354607</c:v>
                </c:pt>
                <c:pt idx="30">
                  <c:v>36.508493732145091</c:v>
                </c:pt>
                <c:pt idx="31">
                  <c:v>35.46595473938072</c:v>
                </c:pt>
                <c:pt idx="32">
                  <c:v>34.869964513563325</c:v>
                </c:pt>
                <c:pt idx="33">
                  <c:v>34.453186559934714</c:v>
                </c:pt>
                <c:pt idx="34">
                  <c:v>34.133342056777465</c:v>
                </c:pt>
                <c:pt idx="35">
                  <c:v>33.87421547093188</c:v>
                </c:pt>
                <c:pt idx="36">
                  <c:v>33.656662402052291</c:v>
                </c:pt>
                <c:pt idx="37">
                  <c:v>33.469339056467561</c:v>
                </c:pt>
                <c:pt idx="38">
                  <c:v>33.304973743865368</c:v>
                </c:pt>
                <c:pt idx="39">
                  <c:v>33.158628054369252</c:v>
                </c:pt>
                <c:pt idx="40">
                  <c:v>32.211748050311115</c:v>
                </c:pt>
                <c:pt idx="41">
                  <c:v>31.670443378392573</c:v>
                </c:pt>
                <c:pt idx="42">
                  <c:v>31.291907215081512</c:v>
                </c:pt>
                <c:pt idx="43">
                  <c:v>31.001410296933187</c:v>
                </c:pt>
                <c:pt idx="44">
                  <c:v>30.766060075636954</c:v>
                </c:pt>
                <c:pt idx="45">
                  <c:v>30.568468760421631</c:v>
                </c:pt>
                <c:pt idx="46">
                  <c:v>30.398333416364011</c:v>
                </c:pt>
                <c:pt idx="47">
                  <c:v>30.249049572839734</c:v>
                </c:pt>
                <c:pt idx="48">
                  <c:v>30.116131947671075</c:v>
                </c:pt>
                <c:pt idx="49">
                  <c:v>29.256133666256389</c:v>
                </c:pt>
                <c:pt idx="50">
                  <c:v>28.764496832046614</c:v>
                </c:pt>
                <c:pt idx="51">
                  <c:v>28.420693553378126</c:v>
                </c:pt>
                <c:pt idx="52">
                  <c:v>28.156851409396715</c:v>
                </c:pt>
                <c:pt idx="53">
                  <c:v>27.943095933541411</c:v>
                </c:pt>
                <c:pt idx="54">
                  <c:v>27.763634765516567</c:v>
                </c:pt>
                <c:pt idx="55">
                  <c:v>27.609110324330388</c:v>
                </c:pt>
                <c:pt idx="56">
                  <c:v>27.473524137777048</c:v>
                </c:pt>
                <c:pt idx="57">
                  <c:v>27.352802474287625</c:v>
                </c:pt>
                <c:pt idx="58">
                  <c:v>26.571714014433738</c:v>
                </c:pt>
                <c:pt idx="59">
                  <c:v>26.125187706254778</c:v>
                </c:pt>
                <c:pt idx="60">
                  <c:v>25.812930368965528</c:v>
                </c:pt>
                <c:pt idx="61">
                  <c:v>25.573297269294702</c:v>
                </c:pt>
                <c:pt idx="62">
                  <c:v>25.379155095956275</c:v>
                </c:pt>
                <c:pt idx="63">
                  <c:v>25.216160529146773</c:v>
                </c:pt>
                <c:pt idx="64">
                  <c:v>25.075814600109158</c:v>
                </c:pt>
                <c:pt idx="65">
                  <c:v>24.952669231192608</c:v>
                </c:pt>
                <c:pt idx="66">
                  <c:v>24.843024479285852</c:v>
                </c:pt>
                <c:pt idx="67">
                  <c:v>24.133605407990373</c:v>
                </c:pt>
                <c:pt idx="68">
                  <c:v>23.728050473896772</c:v>
                </c:pt>
                <c:pt idx="69">
                  <c:v>23.444444555219675</c:v>
                </c:pt>
                <c:pt idx="70">
                  <c:v>23.226799179877762</c:v>
                </c:pt>
                <c:pt idx="71">
                  <c:v>23.05047067499267</c:v>
                </c:pt>
                <c:pt idx="72">
                  <c:v>22.902431803398233</c:v>
                </c:pt>
                <c:pt idx="73">
                  <c:v>22.77496342592843</c:v>
                </c:pt>
                <c:pt idx="74">
                  <c:v>22.663117357600317</c:v>
                </c:pt>
                <c:pt idx="75">
                  <c:v>22.563533146505119</c:v>
                </c:pt>
              </c:numCache>
            </c:numRef>
          </c:yVal>
          <c:smooth val="1"/>
          <c:extLst>
            <c:ext xmlns:c16="http://schemas.microsoft.com/office/drawing/2014/chart" uri="{C3380CC4-5D6E-409C-BE32-E72D297353CC}">
              <c16:uniqueId val="{00000000-0954-7D4C-86AF-AB7FFDA50B10}"/>
            </c:ext>
          </c:extLst>
        </c:ser>
        <c:ser>
          <c:idx val="1"/>
          <c:order val="1"/>
          <c:tx>
            <c:strRef>
              <c:f>'Fitting PSI, z=35-80cm'!$C$23</c:f>
              <c:strCache>
                <c:ptCount val="1"/>
                <c:pt idx="0">
                  <c:v>Theta FX (%)</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'Fitting PSI, z=35-80cm'!$A$25:$A$100</c:f>
              <c:numCache>
                <c:formatCode>General</c:formatCode>
                <c:ptCount val="76"/>
                <c:pt idx="0">
                  <c:v>0.1</c:v>
                </c:pt>
                <c:pt idx="1">
                  <c:v>0.2</c:v>
                </c:pt>
                <c:pt idx="2">
                  <c:v>0.30000000000000004</c:v>
                </c:pt>
                <c:pt idx="3">
                  <c:v>0.4</c:v>
                </c:pt>
                <c:pt idx="4">
                  <c:v>0.5</c:v>
                </c:pt>
                <c:pt idx="5">
                  <c:v>0.6</c:v>
                </c:pt>
                <c:pt idx="6">
                  <c:v>0.7</c:v>
                </c:pt>
                <c:pt idx="7">
                  <c:v>0.79999999999999993</c:v>
                </c:pt>
                <c:pt idx="8">
                  <c:v>0.89999999999999991</c:v>
                </c:pt>
                <c:pt idx="9">
                  <c:v>0.99999999999999989</c:v>
                </c:pt>
                <c:pt idx="10">
                  <c:v>2</c:v>
                </c:pt>
                <c:pt idx="11">
                  <c:v>2.5</c:v>
                </c:pt>
                <c:pt idx="12">
                  <c:v>3</c:v>
                </c:pt>
                <c:pt idx="13">
                  <c:v>4</c:v>
                </c:pt>
                <c:pt idx="14">
                  <c:v>5</c:v>
                </c:pt>
                <c:pt idx="15">
                  <c:v>6</c:v>
                </c:pt>
                <c:pt idx="16">
                  <c:v>7</c:v>
                </c:pt>
                <c:pt idx="17">
                  <c:v>8</c:v>
                </c:pt>
                <c:pt idx="18">
                  <c:v>9</c:v>
                </c:pt>
                <c:pt idx="19">
                  <c:v>10</c:v>
                </c:pt>
                <c:pt idx="20">
                  <c:v>20</c:v>
                </c:pt>
                <c:pt idx="21">
                  <c:v>30</c:v>
                </c:pt>
                <c:pt idx="22">
                  <c:v>3.16</c:v>
                </c:pt>
                <c:pt idx="23">
                  <c:v>40</c:v>
                </c:pt>
                <c:pt idx="24">
                  <c:v>50</c:v>
                </c:pt>
                <c:pt idx="25">
                  <c:v>60</c:v>
                </c:pt>
                <c:pt idx="26">
                  <c:v>63.1</c:v>
                </c:pt>
                <c:pt idx="27">
                  <c:v>70</c:v>
                </c:pt>
                <c:pt idx="28">
                  <c:v>80</c:v>
                </c:pt>
                <c:pt idx="29">
                  <c:v>90</c:v>
                </c:pt>
                <c:pt idx="30">
                  <c:v>100</c:v>
                </c:pt>
                <c:pt idx="31">
                  <c:v>200</c:v>
                </c:pt>
                <c:pt idx="32">
                  <c:v>300</c:v>
                </c:pt>
                <c:pt idx="33">
                  <c:v>400</c:v>
                </c:pt>
                <c:pt idx="34">
                  <c:v>500</c:v>
                </c:pt>
                <c:pt idx="35">
                  <c:v>600</c:v>
                </c:pt>
                <c:pt idx="36">
                  <c:v>700</c:v>
                </c:pt>
                <c:pt idx="37">
                  <c:v>800</c:v>
                </c:pt>
                <c:pt idx="38">
                  <c:v>900</c:v>
                </c:pt>
                <c:pt idx="39">
                  <c:v>1000</c:v>
                </c:pt>
                <c:pt idx="40">
                  <c:v>2000</c:v>
                </c:pt>
                <c:pt idx="41">
                  <c:v>3000</c:v>
                </c:pt>
                <c:pt idx="42">
                  <c:v>4000</c:v>
                </c:pt>
                <c:pt idx="43">
                  <c:v>5000</c:v>
                </c:pt>
                <c:pt idx="44">
                  <c:v>6000</c:v>
                </c:pt>
                <c:pt idx="45">
                  <c:v>7000</c:v>
                </c:pt>
                <c:pt idx="46">
                  <c:v>8000</c:v>
                </c:pt>
                <c:pt idx="47">
                  <c:v>9000</c:v>
                </c:pt>
                <c:pt idx="48">
                  <c:v>10000</c:v>
                </c:pt>
                <c:pt idx="49">
                  <c:v>20000</c:v>
                </c:pt>
                <c:pt idx="50">
                  <c:v>30000</c:v>
                </c:pt>
                <c:pt idx="51">
                  <c:v>40000</c:v>
                </c:pt>
                <c:pt idx="52">
                  <c:v>50000</c:v>
                </c:pt>
                <c:pt idx="53">
                  <c:v>60000</c:v>
                </c:pt>
                <c:pt idx="54">
                  <c:v>70000</c:v>
                </c:pt>
                <c:pt idx="55">
                  <c:v>80000</c:v>
                </c:pt>
                <c:pt idx="56">
                  <c:v>90000</c:v>
                </c:pt>
                <c:pt idx="57">
                  <c:v>100000</c:v>
                </c:pt>
                <c:pt idx="58">
                  <c:v>200000</c:v>
                </c:pt>
                <c:pt idx="59">
                  <c:v>300000</c:v>
                </c:pt>
                <c:pt idx="60">
                  <c:v>400000</c:v>
                </c:pt>
                <c:pt idx="61">
                  <c:v>500000</c:v>
                </c:pt>
                <c:pt idx="62">
                  <c:v>600000</c:v>
                </c:pt>
                <c:pt idx="63">
                  <c:v>700000</c:v>
                </c:pt>
                <c:pt idx="64">
                  <c:v>800000</c:v>
                </c:pt>
                <c:pt idx="65">
                  <c:v>900000</c:v>
                </c:pt>
                <c:pt idx="66">
                  <c:v>1000000</c:v>
                </c:pt>
                <c:pt idx="67">
                  <c:v>2000000</c:v>
                </c:pt>
                <c:pt idx="68">
                  <c:v>3000000</c:v>
                </c:pt>
                <c:pt idx="69">
                  <c:v>4000000</c:v>
                </c:pt>
                <c:pt idx="70">
                  <c:v>5000000</c:v>
                </c:pt>
                <c:pt idx="71">
                  <c:v>6000000</c:v>
                </c:pt>
                <c:pt idx="72">
                  <c:v>7000000</c:v>
                </c:pt>
                <c:pt idx="73">
                  <c:v>8000000</c:v>
                </c:pt>
                <c:pt idx="74">
                  <c:v>9000000</c:v>
                </c:pt>
                <c:pt idx="75">
                  <c:v>10000000</c:v>
                </c:pt>
              </c:numCache>
            </c:numRef>
          </c:xVal>
          <c:yVal>
            <c:numRef>
              <c:f>'Fitting PSI, z=35-80cm'!$C$25:$C$100</c:f>
              <c:numCache>
                <c:formatCode>General</c:formatCode>
                <c:ptCount val="76"/>
                <c:pt idx="0">
                  <c:v>44.895487142940915</c:v>
                </c:pt>
                <c:pt idx="1">
                  <c:v>44.548532932212446</c:v>
                </c:pt>
                <c:pt idx="2">
                  <c:v>44.315390815541136</c:v>
                </c:pt>
                <c:pt idx="3">
                  <c:v>44.134971834383222</c:v>
                </c:pt>
                <c:pt idx="4">
                  <c:v>43.985851643114614</c:v>
                </c:pt>
                <c:pt idx="5">
                  <c:v>43.857753204807906</c:v>
                </c:pt>
                <c:pt idx="6">
                  <c:v>43.744877234541597</c:v>
                </c:pt>
                <c:pt idx="7">
                  <c:v>43.643600626492351</c:v>
                </c:pt>
                <c:pt idx="8">
                  <c:v>43.55149490114735</c:v>
                </c:pt>
                <c:pt idx="9">
                  <c:v>43.46684590698645</c:v>
                </c:pt>
                <c:pt idx="10">
                  <c:v>42.853400395183968</c:v>
                </c:pt>
                <c:pt idx="11">
                  <c:v>42.63358310402797</c:v>
                </c:pt>
                <c:pt idx="12">
                  <c:v>42.445333203419672</c:v>
                </c:pt>
                <c:pt idx="13">
                  <c:v>42.131811597553892</c:v>
                </c:pt>
                <c:pt idx="14">
                  <c:v>41.874159050105057</c:v>
                </c:pt>
                <c:pt idx="15">
                  <c:v>41.653890882547572</c:v>
                </c:pt>
                <c:pt idx="16">
                  <c:v>41.460607620876431</c:v>
                </c:pt>
                <c:pt idx="17">
                  <c:v>41.28782897291471</c:v>
                </c:pt>
                <c:pt idx="18">
                  <c:v>41.131221279915337</c:v>
                </c:pt>
                <c:pt idx="19">
                  <c:v>40.98773191069283</c:v>
                </c:pt>
                <c:pt idx="20">
                  <c:v>39.960320334296945</c:v>
                </c:pt>
                <c:pt idx="21">
                  <c:v>39.288812263125152</c:v>
                </c:pt>
                <c:pt idx="22">
                  <c:v>42.39022038885539</c:v>
                </c:pt>
                <c:pt idx="23">
                  <c:v>38.779244189634511</c:v>
                </c:pt>
                <c:pt idx="24">
                  <c:v>38.364560577082209</c:v>
                </c:pt>
                <c:pt idx="25">
                  <c:v>38.012933122086849</c:v>
                </c:pt>
                <c:pt idx="26">
                  <c:v>37.91372817548644</c:v>
                </c:pt>
                <c:pt idx="27">
                  <c:v>37.706555502963006</c:v>
                </c:pt>
                <c:pt idx="28">
                  <c:v>37.434385251447033</c:v>
                </c:pt>
                <c:pt idx="29">
                  <c:v>37.189069091752074</c:v>
                </c:pt>
                <c:pt idx="30">
                  <c:v>36.965447133287689</c:v>
                </c:pt>
                <c:pt idx="31">
                  <c:v>35.395692079347143</c:v>
                </c:pt>
                <c:pt idx="32">
                  <c:v>34.39877547626724</c:v>
                </c:pt>
                <c:pt idx="33">
                  <c:v>33.65715352460051</c:v>
                </c:pt>
                <c:pt idx="34">
                  <c:v>33.062899675379938</c:v>
                </c:pt>
                <c:pt idx="35">
                  <c:v>32.565416075482538</c:v>
                </c:pt>
                <c:pt idx="36">
                  <c:v>32.13667843147492</c:v>
                </c:pt>
                <c:pt idx="37">
                  <c:v>31.75945566064151</c:v>
                </c:pt>
                <c:pt idx="38">
                  <c:v>31.422359234814095</c:v>
                </c:pt>
                <c:pt idx="39">
                  <c:v>31.117451184726992</c:v>
                </c:pt>
                <c:pt idx="40">
                  <c:v>29.039220240344456</c:v>
                </c:pt>
                <c:pt idx="41">
                  <c:v>27.773799080842181</c:v>
                </c:pt>
                <c:pt idx="42">
                  <c:v>26.858673705954924</c:v>
                </c:pt>
                <c:pt idx="43">
                  <c:v>26.141059501288225</c:v>
                </c:pt>
                <c:pt idx="44">
                  <c:v>25.550766050729592</c:v>
                </c:pt>
                <c:pt idx="45">
                  <c:v>25.049541501409813</c:v>
                </c:pt>
                <c:pt idx="46">
                  <c:v>24.614184261337002</c:v>
                </c:pt>
                <c:pt idx="47">
                  <c:v>24.229539865988254</c:v>
                </c:pt>
                <c:pt idx="48">
                  <c:v>23.885155508567067</c:v>
                </c:pt>
                <c:pt idx="49">
                  <c:v>21.624090240977516</c:v>
                </c:pt>
                <c:pt idx="50">
                  <c:v>20.317578992701858</c:v>
                </c:pt>
                <c:pt idx="51">
                  <c:v>19.4040538560192</c:v>
                </c:pt>
                <c:pt idx="52">
                  <c:v>18.705391919249564</c:v>
                </c:pt>
                <c:pt idx="53">
                  <c:v>18.142011312308199</c:v>
                </c:pt>
                <c:pt idx="54">
                  <c:v>17.67147212141143</c:v>
                </c:pt>
                <c:pt idx="55">
                  <c:v>17.268488339792796</c:v>
                </c:pt>
                <c:pt idx="56">
                  <c:v>16.916793900881718</c:v>
                </c:pt>
                <c:pt idx="57">
                  <c:v>16.605317648611784</c:v>
                </c:pt>
                <c:pt idx="58">
                  <c:v>14.637098636099003</c:v>
                </c:pt>
                <c:pt idx="59">
                  <c:v>13.557384179483741</c:v>
                </c:pt>
                <c:pt idx="60">
                  <c:v>12.825954219154914</c:v>
                </c:pt>
                <c:pt idx="61">
                  <c:v>12.279076971671666</c:v>
                </c:pt>
                <c:pt idx="62">
                  <c:v>11.845741324307424</c:v>
                </c:pt>
                <c:pt idx="63">
                  <c:v>11.488914613866532</c:v>
                </c:pt>
                <c:pt idx="64">
                  <c:v>11.186924738596607</c:v>
                </c:pt>
                <c:pt idx="65">
                  <c:v>10.92603762302698</c:v>
                </c:pt>
                <c:pt idx="66">
                  <c:v>10.697024703420892</c:v>
                </c:pt>
                <c:pt idx="67">
                  <c:v>9.2922962599889125</c:v>
                </c:pt>
                <c:pt idx="68">
                  <c:v>8.5509795113817866</c:v>
                </c:pt>
                <c:pt idx="69">
                  <c:v>8.0597299315008133</c:v>
                </c:pt>
                <c:pt idx="70">
                  <c:v>7.697913329298725</c:v>
                </c:pt>
                <c:pt idx="71">
                  <c:v>7.4144137797809053</c:v>
                </c:pt>
                <c:pt idx="72">
                  <c:v>7.1830190611624039</c:v>
                </c:pt>
                <c:pt idx="73">
                  <c:v>6.98858924839264</c:v>
                </c:pt>
                <c:pt idx="74">
                  <c:v>6.8216317939318243</c:v>
                </c:pt>
                <c:pt idx="75">
                  <c:v>6.6758251423095976</c:v>
                </c:pt>
              </c:numCache>
            </c:numRef>
          </c:yVal>
          <c:smooth val="1"/>
          <c:extLst>
            <c:ext xmlns:c16="http://schemas.microsoft.com/office/drawing/2014/chart" uri="{C3380CC4-5D6E-409C-BE32-E72D297353CC}">
              <c16:uniqueId val="{00000001-0954-7D4C-86AF-AB7FFDA50B10}"/>
            </c:ext>
          </c:extLst>
        </c:ser>
        <c:ser>
          <c:idx val="2"/>
          <c:order val="2"/>
          <c:tx>
            <c:strRef>
              <c:f>'Fitting PSI, z=35-80cm'!$D$23</c:f>
              <c:strCache>
                <c:ptCount val="1"/>
                <c:pt idx="0">
                  <c:v>Theta - obs</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'Fitting PSI, z=35-80cm'!$A$25:$A$100</c:f>
              <c:numCache>
                <c:formatCode>General</c:formatCode>
                <c:ptCount val="76"/>
                <c:pt idx="0">
                  <c:v>0.1</c:v>
                </c:pt>
                <c:pt idx="1">
                  <c:v>0.2</c:v>
                </c:pt>
                <c:pt idx="2">
                  <c:v>0.30000000000000004</c:v>
                </c:pt>
                <c:pt idx="3">
                  <c:v>0.4</c:v>
                </c:pt>
                <c:pt idx="4">
                  <c:v>0.5</c:v>
                </c:pt>
                <c:pt idx="5">
                  <c:v>0.6</c:v>
                </c:pt>
                <c:pt idx="6">
                  <c:v>0.7</c:v>
                </c:pt>
                <c:pt idx="7">
                  <c:v>0.79999999999999993</c:v>
                </c:pt>
                <c:pt idx="8">
                  <c:v>0.89999999999999991</c:v>
                </c:pt>
                <c:pt idx="9">
                  <c:v>0.99999999999999989</c:v>
                </c:pt>
                <c:pt idx="10">
                  <c:v>2</c:v>
                </c:pt>
                <c:pt idx="11">
                  <c:v>2.5</c:v>
                </c:pt>
                <c:pt idx="12">
                  <c:v>3</c:v>
                </c:pt>
                <c:pt idx="13">
                  <c:v>4</c:v>
                </c:pt>
                <c:pt idx="14">
                  <c:v>5</c:v>
                </c:pt>
                <c:pt idx="15">
                  <c:v>6</c:v>
                </c:pt>
                <c:pt idx="16">
                  <c:v>7</c:v>
                </c:pt>
                <c:pt idx="17">
                  <c:v>8</c:v>
                </c:pt>
                <c:pt idx="18">
                  <c:v>9</c:v>
                </c:pt>
                <c:pt idx="19">
                  <c:v>10</c:v>
                </c:pt>
                <c:pt idx="20">
                  <c:v>20</c:v>
                </c:pt>
                <c:pt idx="21">
                  <c:v>30</c:v>
                </c:pt>
                <c:pt idx="22">
                  <c:v>3.16</c:v>
                </c:pt>
                <c:pt idx="23">
                  <c:v>40</c:v>
                </c:pt>
                <c:pt idx="24">
                  <c:v>50</c:v>
                </c:pt>
                <c:pt idx="25">
                  <c:v>60</c:v>
                </c:pt>
                <c:pt idx="26">
                  <c:v>63.1</c:v>
                </c:pt>
                <c:pt idx="27">
                  <c:v>70</c:v>
                </c:pt>
                <c:pt idx="28">
                  <c:v>80</c:v>
                </c:pt>
                <c:pt idx="29">
                  <c:v>90</c:v>
                </c:pt>
                <c:pt idx="30">
                  <c:v>100</c:v>
                </c:pt>
                <c:pt idx="31">
                  <c:v>200</c:v>
                </c:pt>
                <c:pt idx="32">
                  <c:v>300</c:v>
                </c:pt>
                <c:pt idx="33">
                  <c:v>400</c:v>
                </c:pt>
                <c:pt idx="34">
                  <c:v>500</c:v>
                </c:pt>
                <c:pt idx="35">
                  <c:v>600</c:v>
                </c:pt>
                <c:pt idx="36">
                  <c:v>700</c:v>
                </c:pt>
                <c:pt idx="37">
                  <c:v>800</c:v>
                </c:pt>
                <c:pt idx="38">
                  <c:v>900</c:v>
                </c:pt>
                <c:pt idx="39">
                  <c:v>1000</c:v>
                </c:pt>
                <c:pt idx="40">
                  <c:v>2000</c:v>
                </c:pt>
                <c:pt idx="41">
                  <c:v>3000</c:v>
                </c:pt>
                <c:pt idx="42">
                  <c:v>4000</c:v>
                </c:pt>
                <c:pt idx="43">
                  <c:v>5000</c:v>
                </c:pt>
                <c:pt idx="44">
                  <c:v>6000</c:v>
                </c:pt>
                <c:pt idx="45">
                  <c:v>7000</c:v>
                </c:pt>
                <c:pt idx="46">
                  <c:v>8000</c:v>
                </c:pt>
                <c:pt idx="47">
                  <c:v>9000</c:v>
                </c:pt>
                <c:pt idx="48">
                  <c:v>10000</c:v>
                </c:pt>
                <c:pt idx="49">
                  <c:v>20000</c:v>
                </c:pt>
                <c:pt idx="50">
                  <c:v>30000</c:v>
                </c:pt>
                <c:pt idx="51">
                  <c:v>40000</c:v>
                </c:pt>
                <c:pt idx="52">
                  <c:v>50000</c:v>
                </c:pt>
                <c:pt idx="53">
                  <c:v>60000</c:v>
                </c:pt>
                <c:pt idx="54">
                  <c:v>70000</c:v>
                </c:pt>
                <c:pt idx="55">
                  <c:v>80000</c:v>
                </c:pt>
                <c:pt idx="56">
                  <c:v>90000</c:v>
                </c:pt>
                <c:pt idx="57">
                  <c:v>100000</c:v>
                </c:pt>
                <c:pt idx="58">
                  <c:v>200000</c:v>
                </c:pt>
                <c:pt idx="59">
                  <c:v>300000</c:v>
                </c:pt>
                <c:pt idx="60">
                  <c:v>400000</c:v>
                </c:pt>
                <c:pt idx="61">
                  <c:v>500000</c:v>
                </c:pt>
                <c:pt idx="62">
                  <c:v>600000</c:v>
                </c:pt>
                <c:pt idx="63">
                  <c:v>700000</c:v>
                </c:pt>
                <c:pt idx="64">
                  <c:v>800000</c:v>
                </c:pt>
                <c:pt idx="65">
                  <c:v>900000</c:v>
                </c:pt>
                <c:pt idx="66">
                  <c:v>1000000</c:v>
                </c:pt>
                <c:pt idx="67">
                  <c:v>2000000</c:v>
                </c:pt>
                <c:pt idx="68">
                  <c:v>3000000</c:v>
                </c:pt>
                <c:pt idx="69">
                  <c:v>4000000</c:v>
                </c:pt>
                <c:pt idx="70">
                  <c:v>5000000</c:v>
                </c:pt>
                <c:pt idx="71">
                  <c:v>6000000</c:v>
                </c:pt>
                <c:pt idx="72">
                  <c:v>7000000</c:v>
                </c:pt>
                <c:pt idx="73">
                  <c:v>8000000</c:v>
                </c:pt>
                <c:pt idx="74">
                  <c:v>9000000</c:v>
                </c:pt>
                <c:pt idx="75">
                  <c:v>10000000</c:v>
                </c:pt>
              </c:numCache>
            </c:numRef>
          </c:xVal>
          <c:yVal>
            <c:numRef>
              <c:f>'Fitting PSI, z=35-80cm'!$D$25:$D$100</c:f>
              <c:numCache>
                <c:formatCode>General</c:formatCode>
                <c:ptCount val="76"/>
                <c:pt idx="9">
                  <c:v>44.482724186139379</c:v>
                </c:pt>
                <c:pt idx="11">
                  <c:v>44.113241461953265</c:v>
                </c:pt>
                <c:pt idx="19">
                  <c:v>40.942680247653321</c:v>
                </c:pt>
                <c:pt idx="22">
                  <c:v>38.885560215698042</c:v>
                </c:pt>
                <c:pt idx="26">
                  <c:v>39.250049930097845</c:v>
                </c:pt>
                <c:pt idx="30">
                  <c:v>37.013181545835856</c:v>
                </c:pt>
                <c:pt idx="31">
                  <c:v>35.315558218494104</c:v>
                </c:pt>
                <c:pt idx="34">
                  <c:v>32.534451767525447</c:v>
                </c:pt>
              </c:numCache>
            </c:numRef>
          </c:yVal>
          <c:smooth val="1"/>
          <c:extLst>
            <c:ext xmlns:c16="http://schemas.microsoft.com/office/drawing/2014/chart" uri="{C3380CC4-5D6E-409C-BE32-E72D297353CC}">
              <c16:uniqueId val="{00000002-0954-7D4C-86AF-AB7FFDA50B10}"/>
            </c:ext>
          </c:extLst>
        </c:ser>
        <c:dLbls>
          <c:showLegendKey val="0"/>
          <c:showVal val="0"/>
          <c:showCatName val="0"/>
          <c:showSerName val="0"/>
          <c:showPercent val="0"/>
          <c:showBubbleSize val="0"/>
        </c:dLbls>
        <c:axId val="809602720"/>
        <c:axId val="807695184"/>
      </c:scatterChart>
      <c:valAx>
        <c:axId val="809602720"/>
        <c:scaling>
          <c:logBase val="10"/>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US"/>
                  <a:t>Suction (cm)</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807695184"/>
        <c:crosses val="autoZero"/>
        <c:crossBetween val="midCat"/>
      </c:valAx>
      <c:valAx>
        <c:axId val="80769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US"/>
                  <a:t>Water content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809602720"/>
        <c:crossesAt val="0.1"/>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t>Psi</a:t>
            </a:r>
            <a:r>
              <a:rPr lang="en-US" baseline="0"/>
              <a:t> - Prediction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lotArea>
      <c:layout/>
      <c:scatterChart>
        <c:scatterStyle val="smoothMarker"/>
        <c:varyColors val="0"/>
        <c:ser>
          <c:idx val="0"/>
          <c:order val="0"/>
          <c:tx>
            <c:strRef>
              <c:f>'Fitting PSI, z=35-80cm'!$H$23</c:f>
              <c:strCache>
                <c:ptCount val="1"/>
                <c:pt idx="0">
                  <c:v>Psi - obs</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'Fitting PSI, z=35-80cm'!$H$24:$H$59</c:f>
              <c:numCache>
                <c:formatCode>General</c:formatCode>
                <c:ptCount val="36"/>
                <c:pt idx="0">
                  <c:v>0</c:v>
                </c:pt>
                <c:pt idx="10">
                  <c:v>1</c:v>
                </c:pt>
                <c:pt idx="12">
                  <c:v>2.5</c:v>
                </c:pt>
                <c:pt idx="20">
                  <c:v>10</c:v>
                </c:pt>
                <c:pt idx="23">
                  <c:v>31.6</c:v>
                </c:pt>
                <c:pt idx="27">
                  <c:v>63.1</c:v>
                </c:pt>
                <c:pt idx="31">
                  <c:v>100</c:v>
                </c:pt>
                <c:pt idx="32">
                  <c:v>200</c:v>
                </c:pt>
                <c:pt idx="35">
                  <c:v>500</c:v>
                </c:pt>
              </c:numCache>
            </c:numRef>
          </c:xVal>
          <c:yVal>
            <c:numRef>
              <c:f>'Fitting PSI, z=35-80cm'!$J$24:$J$59</c:f>
              <c:numCache>
                <c:formatCode>General</c:formatCode>
                <c:ptCount val="36"/>
                <c:pt idx="0">
                  <c:v>46.609746355102864</c:v>
                </c:pt>
                <c:pt idx="10">
                  <c:v>44.482724186139379</c:v>
                </c:pt>
                <c:pt idx="12">
                  <c:v>44.113241461953265</c:v>
                </c:pt>
                <c:pt idx="20">
                  <c:v>40.942680247653321</c:v>
                </c:pt>
                <c:pt idx="23">
                  <c:v>38.885560215698042</c:v>
                </c:pt>
                <c:pt idx="27">
                  <c:v>39.250049930097845</c:v>
                </c:pt>
                <c:pt idx="31">
                  <c:v>37.013181545835856</c:v>
                </c:pt>
                <c:pt idx="32">
                  <c:v>35.315558218494104</c:v>
                </c:pt>
                <c:pt idx="35">
                  <c:v>32.534451767525447</c:v>
                </c:pt>
              </c:numCache>
            </c:numRef>
          </c:yVal>
          <c:smooth val="1"/>
          <c:extLst>
            <c:ext xmlns:c16="http://schemas.microsoft.com/office/drawing/2014/chart" uri="{C3380CC4-5D6E-409C-BE32-E72D297353CC}">
              <c16:uniqueId val="{00000000-71E0-4F45-B558-D5771243A537}"/>
            </c:ext>
          </c:extLst>
        </c:ser>
        <c:ser>
          <c:idx val="1"/>
          <c:order val="1"/>
          <c:tx>
            <c:strRef>
              <c:f>'Fitting PSI, z=35-80cm'!$I$23</c:f>
              <c:strCache>
                <c:ptCount val="1"/>
                <c:pt idx="0">
                  <c:v>Psi - predict</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'Fitting PSI, z=35-80cm'!$I$24:$I$59</c:f>
              <c:numCache>
                <c:formatCode>General</c:formatCode>
                <c:ptCount val="36"/>
                <c:pt idx="0">
                  <c:v>0</c:v>
                </c:pt>
                <c:pt idx="10">
                  <c:v>0.88551811838694494</c:v>
                </c:pt>
                <c:pt idx="12">
                  <c:v>1.0812695473042122</c:v>
                </c:pt>
                <c:pt idx="20">
                  <c:v>6.4410906889846835</c:v>
                </c:pt>
                <c:pt idx="23">
                  <c:v>22.110020267353519</c:v>
                </c:pt>
                <c:pt idx="27">
                  <c:v>17.68677822298319</c:v>
                </c:pt>
                <c:pt idx="31">
                  <c:v>72.002471467826723</c:v>
                </c:pt>
                <c:pt idx="32">
                  <c:v>221.40397682774852</c:v>
                </c:pt>
                <c:pt idx="35">
                  <c:v>1575.6294720205206</c:v>
                </c:pt>
              </c:numCache>
            </c:numRef>
          </c:xVal>
          <c:yVal>
            <c:numRef>
              <c:f>'Fitting PSI, z=35-80cm'!$J$24:$J$59</c:f>
              <c:numCache>
                <c:formatCode>General</c:formatCode>
                <c:ptCount val="36"/>
                <c:pt idx="0">
                  <c:v>46.609746355102864</c:v>
                </c:pt>
                <c:pt idx="10">
                  <c:v>44.482724186139379</c:v>
                </c:pt>
                <c:pt idx="12">
                  <c:v>44.113241461953265</c:v>
                </c:pt>
                <c:pt idx="20">
                  <c:v>40.942680247653321</c:v>
                </c:pt>
                <c:pt idx="23">
                  <c:v>38.885560215698042</c:v>
                </c:pt>
                <c:pt idx="27">
                  <c:v>39.250049930097845</c:v>
                </c:pt>
                <c:pt idx="31">
                  <c:v>37.013181545835856</c:v>
                </c:pt>
                <c:pt idx="32">
                  <c:v>35.315558218494104</c:v>
                </c:pt>
                <c:pt idx="35">
                  <c:v>32.534451767525447</c:v>
                </c:pt>
              </c:numCache>
            </c:numRef>
          </c:yVal>
          <c:smooth val="1"/>
          <c:extLst>
            <c:ext xmlns:c16="http://schemas.microsoft.com/office/drawing/2014/chart" uri="{C3380CC4-5D6E-409C-BE32-E72D297353CC}">
              <c16:uniqueId val="{00000001-71E0-4F45-B558-D5771243A537}"/>
            </c:ext>
          </c:extLst>
        </c:ser>
        <c:dLbls>
          <c:showLegendKey val="0"/>
          <c:showVal val="0"/>
          <c:showCatName val="0"/>
          <c:showSerName val="0"/>
          <c:showPercent val="0"/>
          <c:showBubbleSize val="0"/>
        </c:dLbls>
        <c:axId val="832041600"/>
        <c:axId val="831532256"/>
      </c:scatterChart>
      <c:valAx>
        <c:axId val="83204160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US"/>
                  <a:t>Suction (cm)</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831532256"/>
        <c:crosses val="autoZero"/>
        <c:crossBetween val="midCat"/>
      </c:valAx>
      <c:valAx>
        <c:axId val="8315322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US"/>
                  <a:t>Water content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832041600"/>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cs:fontRef>
    <cs:defRPr sz="1000" kern="1200"/>
  </cs:axisTitle>
  <cs:categoryAxis>
    <cs:lnRef idx="0"/>
    <cs:fillRef idx="0"/>
    <cs:effectRef idx="0"/>
    <cs:fontRef idx="minor">
      <a:schemeClr val="tx1"/>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cs:fontRef>
    <cs:defRPr sz="900" kern="1200"/>
  </cs:dataLabel>
  <cs:dataLabelCallout>
    <cs:lnRef idx="0"/>
    <cs:fillRef idx="0"/>
    <cs:effectRef idx="0"/>
    <cs:fontRef idx="minor">
      <a:schemeClr val="dk1"/>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cs:fontRef>
    <cs:defRPr sz="1000" kern="1200"/>
  </cs:axisTitle>
  <cs:categoryAxis>
    <cs:lnRef idx="0"/>
    <cs:fillRef idx="0"/>
    <cs:effectRef idx="0"/>
    <cs:fontRef idx="minor">
      <a:schemeClr val="tx1"/>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cs:fontRef>
    <cs:defRPr sz="900" kern="1200"/>
  </cs:dataLabel>
  <cs:dataLabelCallout>
    <cs:lnRef idx="0"/>
    <cs:fillRef idx="0"/>
    <cs:effectRef idx="0"/>
    <cs:fontRef idx="minor">
      <a:schemeClr val="dk1"/>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cs:fontRef>
    <cs:defRPr sz="1000" kern="1200"/>
  </cs:axisTitle>
  <cs:categoryAxis>
    <cs:lnRef idx="0"/>
    <cs:fillRef idx="0"/>
    <cs:effectRef idx="0"/>
    <cs:fontRef idx="minor">
      <a:schemeClr val="tx1"/>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cs:fontRef>
    <cs:defRPr sz="900" kern="1200"/>
  </cs:dataLabel>
  <cs:dataLabelCallout>
    <cs:lnRef idx="0"/>
    <cs:fillRef idx="0"/>
    <cs:effectRef idx="0"/>
    <cs:fontRef idx="minor">
      <a:schemeClr val="dk1"/>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cs:fontRef>
    <cs:defRPr sz="1000" kern="1200"/>
  </cs:axisTitle>
  <cs:categoryAxis>
    <cs:lnRef idx="0"/>
    <cs:fillRef idx="0"/>
    <cs:effectRef idx="0"/>
    <cs:fontRef idx="minor">
      <a:schemeClr val="tx1"/>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cs:fontRef>
    <cs:defRPr sz="900" kern="1200"/>
  </cs:dataLabel>
  <cs:dataLabelCallout>
    <cs:lnRef idx="0"/>
    <cs:fillRef idx="0"/>
    <cs:effectRef idx="0"/>
    <cs:fontRef idx="minor">
      <a:schemeClr val="dk1"/>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4</xdr:col>
      <xdr:colOff>165100</xdr:colOff>
      <xdr:row>0</xdr:row>
      <xdr:rowOff>180976</xdr:rowOff>
    </xdr:from>
    <xdr:to>
      <xdr:col>12</xdr:col>
      <xdr:colOff>152400</xdr:colOff>
      <xdr:row>19</xdr:row>
      <xdr:rowOff>63501</xdr:rowOff>
    </xdr:to>
    <xdr:graphicFrame macro="">
      <xdr:nvGraphicFramePr>
        <xdr:cNvPr id="6" name="Chart 5">
          <a:extLst>
            <a:ext uri="{FF2B5EF4-FFF2-40B4-BE49-F238E27FC236}">
              <a16:creationId xmlns:a16="http://schemas.microsoft.com/office/drawing/2014/main" id="{07467E98-A576-3C42-B93B-43DF0ADA940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404813</xdr:colOff>
      <xdr:row>24</xdr:row>
      <xdr:rowOff>1587</xdr:rowOff>
    </xdr:from>
    <xdr:to>
      <xdr:col>18</xdr:col>
      <xdr:colOff>174625</xdr:colOff>
      <xdr:row>48</xdr:row>
      <xdr:rowOff>47624</xdr:rowOff>
    </xdr:to>
    <xdr:graphicFrame macro="">
      <xdr:nvGraphicFramePr>
        <xdr:cNvPr id="10" name="Chart 9">
          <a:extLst>
            <a:ext uri="{FF2B5EF4-FFF2-40B4-BE49-F238E27FC236}">
              <a16:creationId xmlns:a16="http://schemas.microsoft.com/office/drawing/2014/main" id="{98AC3A24-779D-224F-899C-E96640CEF6E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16</xdr:col>
      <xdr:colOff>190500</xdr:colOff>
      <xdr:row>0</xdr:row>
      <xdr:rowOff>190500</xdr:rowOff>
    </xdr:from>
    <xdr:to>
      <xdr:col>21</xdr:col>
      <xdr:colOff>279400</xdr:colOff>
      <xdr:row>20</xdr:row>
      <xdr:rowOff>76200</xdr:rowOff>
    </xdr:to>
    <xdr:pic>
      <xdr:nvPicPr>
        <xdr:cNvPr id="12" name="Picture 11">
          <a:extLst>
            <a:ext uri="{FF2B5EF4-FFF2-40B4-BE49-F238E27FC236}">
              <a16:creationId xmlns:a16="http://schemas.microsoft.com/office/drawing/2014/main" id="{7DD066FC-7248-B944-BCBB-0437962AABC3}"/>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4414500" y="190500"/>
          <a:ext cx="4216400" cy="44577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4</xdr:col>
      <xdr:colOff>165100</xdr:colOff>
      <xdr:row>0</xdr:row>
      <xdr:rowOff>180976</xdr:rowOff>
    </xdr:from>
    <xdr:to>
      <xdr:col>12</xdr:col>
      <xdr:colOff>152400</xdr:colOff>
      <xdr:row>19</xdr:row>
      <xdr:rowOff>63501</xdr:rowOff>
    </xdr:to>
    <xdr:graphicFrame macro="">
      <xdr:nvGraphicFramePr>
        <xdr:cNvPr id="2" name="Chart 1">
          <a:extLst>
            <a:ext uri="{FF2B5EF4-FFF2-40B4-BE49-F238E27FC236}">
              <a16:creationId xmlns:a16="http://schemas.microsoft.com/office/drawing/2014/main" id="{18AAADBE-CBD2-1147-8A91-BBEC3B7919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404813</xdr:colOff>
      <xdr:row>24</xdr:row>
      <xdr:rowOff>1587</xdr:rowOff>
    </xdr:from>
    <xdr:to>
      <xdr:col>18</xdr:col>
      <xdr:colOff>174625</xdr:colOff>
      <xdr:row>48</xdr:row>
      <xdr:rowOff>47624</xdr:rowOff>
    </xdr:to>
    <xdr:graphicFrame macro="">
      <xdr:nvGraphicFramePr>
        <xdr:cNvPr id="3" name="Chart 2">
          <a:extLst>
            <a:ext uri="{FF2B5EF4-FFF2-40B4-BE49-F238E27FC236}">
              <a16:creationId xmlns:a16="http://schemas.microsoft.com/office/drawing/2014/main" id="{C0CE447D-4A24-8D41-A667-4B6C1FB67F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A312D4-B993-1D45-B37D-A91AC7B833F1}">
  <dimension ref="A1:C31"/>
  <sheetViews>
    <sheetView workbookViewId="0">
      <selection activeCell="B27" sqref="B27"/>
    </sheetView>
  </sheetViews>
  <sheetFormatPr baseColWidth="10" defaultRowHeight="16"/>
  <sheetData>
    <row r="1" spans="1:3">
      <c r="A1" t="s">
        <v>70</v>
      </c>
    </row>
    <row r="2" spans="1:3">
      <c r="A2" t="s">
        <v>71</v>
      </c>
    </row>
    <row r="5" spans="1:3">
      <c r="B5" s="36"/>
      <c r="C5" s="36"/>
    </row>
    <row r="6" spans="1:3">
      <c r="B6" s="36"/>
      <c r="C6" s="36"/>
    </row>
    <row r="7" spans="1:3">
      <c r="B7" s="36"/>
      <c r="C7" s="36"/>
    </row>
    <row r="8" spans="1:3">
      <c r="B8" s="36"/>
      <c r="C8" s="36"/>
    </row>
    <row r="9" spans="1:3">
      <c r="B9" s="36"/>
      <c r="C9" s="36"/>
    </row>
    <row r="10" spans="1:3">
      <c r="B10" s="36"/>
      <c r="C10" s="36"/>
    </row>
    <row r="11" spans="1:3">
      <c r="B11" s="36"/>
      <c r="C11" s="36"/>
    </row>
    <row r="12" spans="1:3">
      <c r="B12" s="36"/>
      <c r="C12" s="36"/>
    </row>
    <row r="13" spans="1:3">
      <c r="B13" s="36"/>
      <c r="C13" s="36"/>
    </row>
    <row r="14" spans="1:3">
      <c r="B14" s="36"/>
      <c r="C14" s="36"/>
    </row>
    <row r="15" spans="1:3">
      <c r="B15" s="36"/>
      <c r="C15" s="36"/>
    </row>
    <row r="22" spans="2:3">
      <c r="B22" s="35"/>
      <c r="C22" s="28"/>
    </row>
    <row r="23" spans="2:3">
      <c r="B23" s="35"/>
      <c r="C23" s="28"/>
    </row>
    <row r="24" spans="2:3">
      <c r="B24" s="35"/>
      <c r="C24" s="28"/>
    </row>
    <row r="25" spans="2:3">
      <c r="B25" s="35"/>
      <c r="C25" s="28"/>
    </row>
    <row r="26" spans="2:3">
      <c r="B26" s="35"/>
      <c r="C26" s="28"/>
    </row>
    <row r="27" spans="2:3">
      <c r="B27" s="35"/>
      <c r="C27" s="28"/>
    </row>
    <row r="28" spans="2:3">
      <c r="B28" s="35"/>
      <c r="C28" s="28"/>
    </row>
    <row r="29" spans="2:3">
      <c r="B29" s="35"/>
      <c r="C29" s="28"/>
    </row>
    <row r="30" spans="2:3">
      <c r="B30" s="35"/>
      <c r="C30" s="28"/>
    </row>
    <row r="31" spans="2:3">
      <c r="B31" s="35"/>
      <c r="C31" s="28"/>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86462F-F5F9-6A42-AC05-BB60D0632A71}">
  <sheetPr filterMode="1"/>
  <dimension ref="A1:AF106"/>
  <sheetViews>
    <sheetView topLeftCell="A5" workbookViewId="0">
      <selection activeCell="G105" sqref="G105"/>
    </sheetView>
  </sheetViews>
  <sheetFormatPr baseColWidth="10" defaultRowHeight="16"/>
  <cols>
    <col min="1" max="1" width="5" customWidth="1"/>
    <col min="2" max="2" width="4" customWidth="1"/>
    <col min="3" max="3" width="4.1640625" customWidth="1"/>
    <col min="4" max="4" width="7.83203125" bestFit="1" customWidth="1"/>
    <col min="5" max="6" width="5" customWidth="1"/>
    <col min="7" max="11" width="12.1640625" bestFit="1" customWidth="1"/>
    <col min="12" max="13" width="12.83203125" bestFit="1" customWidth="1"/>
    <col min="14" max="18" width="12.1640625" bestFit="1" customWidth="1"/>
    <col min="19" max="20" width="12.83203125" bestFit="1" customWidth="1"/>
    <col min="21" max="25" width="12.1640625" bestFit="1" customWidth="1"/>
  </cols>
  <sheetData>
    <row r="1" spans="1:32" ht="18">
      <c r="A1" s="1"/>
      <c r="B1" s="30"/>
      <c r="C1" s="30"/>
      <c r="D1" s="30"/>
      <c r="E1" s="30"/>
      <c r="F1" s="30"/>
      <c r="G1" s="49" t="s">
        <v>0</v>
      </c>
      <c r="H1" s="49"/>
      <c r="I1" s="49"/>
      <c r="J1" s="50"/>
      <c r="K1" s="50"/>
      <c r="L1" s="50"/>
      <c r="M1" s="50"/>
      <c r="N1" s="50"/>
      <c r="O1" s="50"/>
      <c r="P1" s="2"/>
      <c r="Q1" s="51" t="s">
        <v>1</v>
      </c>
      <c r="R1" s="50"/>
      <c r="S1" s="50"/>
      <c r="T1" s="50"/>
      <c r="U1" s="50"/>
      <c r="V1" s="50"/>
      <c r="W1" s="50"/>
      <c r="X1" s="50"/>
      <c r="Y1" s="52"/>
      <c r="Z1" s="3"/>
      <c r="AA1" s="3"/>
      <c r="AB1" s="3"/>
      <c r="AC1" s="3"/>
      <c r="AD1" s="3"/>
      <c r="AE1" s="3"/>
      <c r="AF1" s="3"/>
    </row>
    <row r="2" spans="1:32" ht="18">
      <c r="A2" s="4"/>
      <c r="B2" s="30"/>
      <c r="C2" s="30"/>
      <c r="D2" s="30"/>
      <c r="E2" s="30"/>
      <c r="F2" s="30"/>
      <c r="G2" s="5"/>
      <c r="H2" s="5"/>
      <c r="I2" s="5"/>
      <c r="J2" s="5"/>
      <c r="K2" s="6" t="s">
        <v>2</v>
      </c>
      <c r="L2" s="6" t="s">
        <v>3</v>
      </c>
      <c r="M2" s="6"/>
      <c r="N2" s="7" t="s">
        <v>4</v>
      </c>
      <c r="O2" s="6" t="s">
        <v>5</v>
      </c>
      <c r="P2" s="7" t="s">
        <v>6</v>
      </c>
      <c r="Q2" s="8" t="s">
        <v>5</v>
      </c>
      <c r="R2" s="7" t="s">
        <v>4</v>
      </c>
      <c r="S2" s="7"/>
      <c r="T2" s="7" t="s">
        <v>3</v>
      </c>
      <c r="U2" s="7" t="s">
        <v>2</v>
      </c>
      <c r="V2" s="9"/>
      <c r="W2" s="10"/>
      <c r="X2" s="11"/>
      <c r="Y2" s="12"/>
      <c r="Z2" s="3"/>
      <c r="AA2" s="3"/>
      <c r="AB2" s="3"/>
      <c r="AC2" s="3"/>
      <c r="AD2" s="3"/>
      <c r="AE2" s="3"/>
      <c r="AF2" s="3"/>
    </row>
    <row r="3" spans="1:32">
      <c r="A3" s="13" t="s">
        <v>7</v>
      </c>
      <c r="B3" s="31"/>
      <c r="C3" s="31"/>
      <c r="D3" s="31"/>
      <c r="E3" s="31"/>
      <c r="F3" s="31"/>
      <c r="G3" s="14" t="s">
        <v>8</v>
      </c>
      <c r="H3" s="15" t="s">
        <v>9</v>
      </c>
      <c r="I3" s="15" t="s">
        <v>10</v>
      </c>
      <c r="J3" s="15" t="s">
        <v>11</v>
      </c>
      <c r="K3" s="16">
        <v>40444</v>
      </c>
      <c r="L3" s="16">
        <v>40451</v>
      </c>
      <c r="M3" s="16">
        <v>40459</v>
      </c>
      <c r="N3" s="16">
        <v>40466</v>
      </c>
      <c r="O3" s="16">
        <v>40473</v>
      </c>
      <c r="P3" s="16">
        <v>40487</v>
      </c>
      <c r="Q3" s="17">
        <v>40498</v>
      </c>
      <c r="R3" s="16">
        <v>40512</v>
      </c>
      <c r="S3" s="16">
        <v>40518</v>
      </c>
      <c r="T3" s="16">
        <v>40525</v>
      </c>
      <c r="U3" s="16">
        <v>40529</v>
      </c>
      <c r="V3" s="15" t="s">
        <v>12</v>
      </c>
      <c r="W3" s="15" t="s">
        <v>13</v>
      </c>
      <c r="X3" s="15" t="s">
        <v>14</v>
      </c>
      <c r="Y3" s="18" t="s">
        <v>15</v>
      </c>
      <c r="Z3" s="3"/>
      <c r="AA3" s="3"/>
      <c r="AB3" s="3"/>
      <c r="AC3" s="3"/>
      <c r="AD3" s="3"/>
      <c r="AE3" s="3"/>
      <c r="AF3" s="3"/>
    </row>
    <row r="4" spans="1:32" ht="18">
      <c r="A4" s="53" t="s">
        <v>16</v>
      </c>
      <c r="B4" s="32"/>
      <c r="C4" s="32"/>
      <c r="D4" s="32"/>
      <c r="E4" s="32"/>
      <c r="F4" s="32"/>
      <c r="G4" s="19" t="s">
        <v>17</v>
      </c>
      <c r="H4" s="19" t="s">
        <v>18</v>
      </c>
      <c r="I4" s="19" t="s">
        <v>19</v>
      </c>
      <c r="J4" s="19" t="s">
        <v>20</v>
      </c>
      <c r="K4" s="19" t="s">
        <v>21</v>
      </c>
      <c r="L4" s="19" t="s">
        <v>22</v>
      </c>
      <c r="M4" s="19" t="s">
        <v>23</v>
      </c>
      <c r="N4" s="19" t="s">
        <v>24</v>
      </c>
      <c r="O4" s="19" t="s">
        <v>25</v>
      </c>
      <c r="P4" s="6" t="s">
        <v>26</v>
      </c>
      <c r="Q4" s="20" t="s">
        <v>25</v>
      </c>
      <c r="R4" s="19" t="s">
        <v>24</v>
      </c>
      <c r="S4" s="19" t="s">
        <v>23</v>
      </c>
      <c r="T4" s="19" t="s">
        <v>22</v>
      </c>
      <c r="U4" s="19" t="s">
        <v>21</v>
      </c>
      <c r="V4" s="19" t="s">
        <v>20</v>
      </c>
      <c r="W4" s="19" t="s">
        <v>19</v>
      </c>
      <c r="X4" s="19" t="s">
        <v>18</v>
      </c>
      <c r="Y4" s="21" t="s">
        <v>17</v>
      </c>
      <c r="Z4" s="3"/>
      <c r="AA4" s="3"/>
      <c r="AB4" s="3"/>
      <c r="AC4" s="3"/>
      <c r="AD4" s="3"/>
      <c r="AE4" s="3"/>
      <c r="AF4" s="3"/>
    </row>
    <row r="5" spans="1:32" ht="18">
      <c r="A5" s="54"/>
      <c r="B5" s="33"/>
      <c r="C5" s="33"/>
      <c r="D5" s="33"/>
      <c r="E5" s="33"/>
      <c r="F5" s="33"/>
      <c r="G5" s="22" t="s">
        <v>27</v>
      </c>
      <c r="H5" s="22" t="s">
        <v>28</v>
      </c>
      <c r="I5" s="22" t="s">
        <v>29</v>
      </c>
      <c r="J5" s="22" t="s">
        <v>30</v>
      </c>
      <c r="K5" s="22" t="s">
        <v>31</v>
      </c>
      <c r="L5" s="22" t="s">
        <v>32</v>
      </c>
      <c r="M5" s="22" t="s">
        <v>33</v>
      </c>
      <c r="N5" s="22" t="s">
        <v>34</v>
      </c>
      <c r="O5" s="22" t="s">
        <v>35</v>
      </c>
      <c r="P5" s="22" t="s">
        <v>36</v>
      </c>
      <c r="Q5" s="23" t="s">
        <v>35</v>
      </c>
      <c r="R5" s="22" t="s">
        <v>34</v>
      </c>
      <c r="S5" s="22" t="s">
        <v>33</v>
      </c>
      <c r="T5" s="22" t="s">
        <v>32</v>
      </c>
      <c r="U5" s="22" t="s">
        <v>31</v>
      </c>
      <c r="V5" s="22" t="s">
        <v>30</v>
      </c>
      <c r="W5" s="22" t="s">
        <v>29</v>
      </c>
      <c r="X5" s="22" t="s">
        <v>28</v>
      </c>
      <c r="Y5" s="24" t="s">
        <v>27</v>
      </c>
      <c r="Z5" s="3"/>
      <c r="AA5" s="3"/>
      <c r="AB5" s="3"/>
      <c r="AC5" s="3"/>
      <c r="AD5" s="3"/>
      <c r="AE5" s="3"/>
      <c r="AF5" s="3"/>
    </row>
    <row r="6" spans="1:32" ht="18">
      <c r="A6" s="25"/>
      <c r="B6" s="34" t="s">
        <v>69</v>
      </c>
      <c r="C6" s="34" t="s">
        <v>68</v>
      </c>
      <c r="D6" s="34" t="s">
        <v>67</v>
      </c>
      <c r="E6" s="34" t="s">
        <v>65</v>
      </c>
      <c r="F6" s="34" t="s">
        <v>66</v>
      </c>
      <c r="G6" s="26">
        <v>-2.5</v>
      </c>
      <c r="H6" s="7">
        <v>0</v>
      </c>
      <c r="I6" s="7">
        <v>1</v>
      </c>
      <c r="J6" s="7">
        <v>2.5</v>
      </c>
      <c r="K6" s="7">
        <v>10</v>
      </c>
      <c r="L6" s="7">
        <v>31.6</v>
      </c>
      <c r="M6" s="7">
        <v>63.1</v>
      </c>
      <c r="N6" s="7">
        <v>100</v>
      </c>
      <c r="O6" s="7">
        <v>200</v>
      </c>
      <c r="P6" s="27">
        <v>500</v>
      </c>
      <c r="Q6" s="8">
        <v>200</v>
      </c>
      <c r="R6" s="7">
        <v>100</v>
      </c>
      <c r="S6" s="7">
        <v>63.1</v>
      </c>
      <c r="T6" s="7">
        <v>31.6</v>
      </c>
      <c r="U6" s="7">
        <v>10</v>
      </c>
      <c r="V6" s="7">
        <v>2.5</v>
      </c>
      <c r="W6" s="7">
        <v>1</v>
      </c>
      <c r="X6" s="7">
        <v>0</v>
      </c>
      <c r="Y6" s="27">
        <v>-2.5</v>
      </c>
      <c r="Z6" s="3"/>
      <c r="AA6" s="3"/>
      <c r="AB6" s="3"/>
      <c r="AC6" s="3"/>
      <c r="AD6" s="3"/>
      <c r="AE6" s="3"/>
      <c r="AF6" s="3"/>
    </row>
    <row r="7" spans="1:32">
      <c r="A7" t="s">
        <v>37</v>
      </c>
      <c r="B7" t="s">
        <v>38</v>
      </c>
      <c r="C7">
        <v>1</v>
      </c>
      <c r="D7" t="s">
        <v>39</v>
      </c>
      <c r="E7">
        <v>0</v>
      </c>
      <c r="F7">
        <v>5</v>
      </c>
      <c r="G7" s="29">
        <v>0.50029958058717761</v>
      </c>
      <c r="H7" s="29">
        <v>0.49430796884361894</v>
      </c>
      <c r="I7" s="29">
        <v>0.4778310365488313</v>
      </c>
      <c r="J7" s="29">
        <v>0.47223886558817618</v>
      </c>
      <c r="K7" s="29">
        <v>0.4438785700019971</v>
      </c>
      <c r="L7" s="29">
        <v>0.4358897543439183</v>
      </c>
      <c r="M7" s="29">
        <v>0.42630317555422403</v>
      </c>
      <c r="N7" s="29">
        <v>0.42051128420211659</v>
      </c>
      <c r="O7" s="29">
        <v>0.39854204114240033</v>
      </c>
      <c r="P7" s="29">
        <v>0.36508887557419617</v>
      </c>
      <c r="Q7" s="29">
        <v>0.36798482125024928</v>
      </c>
      <c r="R7" s="29">
        <v>0.3815658078689832</v>
      </c>
      <c r="S7" s="29">
        <v>0.38236468943479091</v>
      </c>
      <c r="T7" s="29">
        <v>0.38945476333133611</v>
      </c>
      <c r="U7" s="29">
        <v>0.39994008388256397</v>
      </c>
      <c r="V7" s="29">
        <v>0.43169562612342682</v>
      </c>
      <c r="W7" s="29">
        <v>0.43988416217295739</v>
      </c>
      <c r="X7" s="29">
        <v>0.46265228679848197</v>
      </c>
      <c r="Y7" s="29">
        <v>0.5015977631316153</v>
      </c>
    </row>
    <row r="8" spans="1:32">
      <c r="A8" t="s">
        <v>37</v>
      </c>
      <c r="B8" t="s">
        <v>38</v>
      </c>
      <c r="C8">
        <v>2</v>
      </c>
      <c r="D8" t="s">
        <v>39</v>
      </c>
      <c r="E8">
        <v>0</v>
      </c>
      <c r="F8">
        <v>5</v>
      </c>
      <c r="G8" s="29">
        <v>0.57120031955262596</v>
      </c>
      <c r="H8" s="29">
        <v>0.54853205512282788</v>
      </c>
      <c r="I8" s="29">
        <v>0.53305372478530022</v>
      </c>
      <c r="J8" s="29">
        <v>0.52816057519472748</v>
      </c>
      <c r="K8" s="29">
        <v>0.47713201517874976</v>
      </c>
      <c r="L8" s="29">
        <v>0.45755941681645662</v>
      </c>
      <c r="M8" s="29">
        <v>0.43279408827641308</v>
      </c>
      <c r="N8" s="29">
        <v>0.42180946674655462</v>
      </c>
      <c r="O8" s="29">
        <v>0.39794287996804467</v>
      </c>
      <c r="P8" s="29">
        <v>0.36339125224685453</v>
      </c>
      <c r="Q8" s="29">
        <v>0.36409027361693636</v>
      </c>
      <c r="R8" s="29">
        <v>0.37717195925704022</v>
      </c>
      <c r="S8" s="29">
        <v>0.37777112043139616</v>
      </c>
      <c r="T8" s="29">
        <v>0.38725783902536448</v>
      </c>
      <c r="U8" s="29">
        <v>0.40143798681845377</v>
      </c>
      <c r="V8" s="29">
        <v>0.44917116037547422</v>
      </c>
      <c r="W8" s="29">
        <v>0.45446375074895107</v>
      </c>
      <c r="X8" s="29">
        <v>0.47952865987617344</v>
      </c>
      <c r="Y8" s="29">
        <v>0.50808867585380435</v>
      </c>
    </row>
    <row r="9" spans="1:32">
      <c r="A9" t="s">
        <v>37</v>
      </c>
      <c r="B9" t="s">
        <v>38</v>
      </c>
      <c r="C9">
        <v>3</v>
      </c>
      <c r="D9" t="s">
        <v>39</v>
      </c>
      <c r="E9">
        <v>0</v>
      </c>
      <c r="F9">
        <v>5</v>
      </c>
      <c r="G9" s="29">
        <v>0.48711803475134785</v>
      </c>
      <c r="H9" s="29">
        <v>0.46305172758138613</v>
      </c>
      <c r="I9" s="29">
        <v>0.45126822448571996</v>
      </c>
      <c r="J9" s="29">
        <v>0.44597563411224256</v>
      </c>
      <c r="K9" s="29">
        <v>0.42430597163970452</v>
      </c>
      <c r="L9" s="29">
        <v>0.41671659676452982</v>
      </c>
      <c r="M9" s="29">
        <v>0.4107249850209706</v>
      </c>
      <c r="N9" s="29">
        <v>0.40822848012782098</v>
      </c>
      <c r="O9" s="29">
        <v>0.39444777311763529</v>
      </c>
      <c r="P9" s="29">
        <v>0.36978230477331708</v>
      </c>
      <c r="Q9" s="29">
        <v>0.37157978829638483</v>
      </c>
      <c r="R9" s="29">
        <v>0.38536049530657057</v>
      </c>
      <c r="S9" s="29">
        <v>0.38845616137407607</v>
      </c>
      <c r="T9" s="29">
        <v>0.39624525664070309</v>
      </c>
      <c r="U9" s="29">
        <v>0.40523267425604137</v>
      </c>
      <c r="V9" s="29">
        <v>0.42540443379268988</v>
      </c>
      <c r="W9" s="29">
        <v>0.43319352905931691</v>
      </c>
      <c r="X9" s="29">
        <v>0.44907130017974806</v>
      </c>
      <c r="Y9" s="29">
        <v>0.47833033752746135</v>
      </c>
    </row>
    <row r="10" spans="1:32" hidden="1">
      <c r="A10" t="s">
        <v>37</v>
      </c>
      <c r="B10" t="s">
        <v>38</v>
      </c>
      <c r="C10">
        <v>1</v>
      </c>
      <c r="D10" t="s">
        <v>40</v>
      </c>
      <c r="E10">
        <v>50</v>
      </c>
      <c r="F10">
        <v>55</v>
      </c>
      <c r="G10" s="29">
        <v>0.49700419412822033</v>
      </c>
      <c r="H10" s="29">
        <v>0.48771719592570378</v>
      </c>
      <c r="I10" s="29">
        <v>0.47054124226083488</v>
      </c>
      <c r="J10" s="29">
        <v>0.46534851208308337</v>
      </c>
      <c r="K10" s="29">
        <v>0.42280806870381443</v>
      </c>
      <c r="L10" s="29">
        <v>0.40563211503894553</v>
      </c>
      <c r="M10" s="29">
        <v>0.3872578390253642</v>
      </c>
      <c r="N10" s="29">
        <v>0.38276413021769506</v>
      </c>
      <c r="O10" s="29">
        <v>0.37147992810065894</v>
      </c>
      <c r="P10" s="29">
        <v>0.35650089874176144</v>
      </c>
      <c r="Q10" s="29">
        <v>0.3581985220691033</v>
      </c>
      <c r="R10" s="29">
        <v>0.37227880966646665</v>
      </c>
      <c r="S10" s="29">
        <v>0.37287797084082258</v>
      </c>
      <c r="T10" s="29">
        <v>0.38745755941681659</v>
      </c>
      <c r="U10" s="29">
        <v>0.40063910525264634</v>
      </c>
      <c r="V10" s="29">
        <v>0.44377870980627121</v>
      </c>
      <c r="W10" s="29">
        <v>0.45186738566007589</v>
      </c>
      <c r="X10" s="29">
        <v>0.47233872578390262</v>
      </c>
      <c r="Y10" s="29">
        <v>0.49760335530257621</v>
      </c>
    </row>
    <row r="11" spans="1:32" hidden="1">
      <c r="A11" t="s">
        <v>37</v>
      </c>
      <c r="B11" t="s">
        <v>38</v>
      </c>
      <c r="C11">
        <v>2</v>
      </c>
      <c r="D11" t="s">
        <v>40</v>
      </c>
      <c r="E11">
        <v>50</v>
      </c>
      <c r="F11">
        <v>55</v>
      </c>
      <c r="G11" s="29">
        <v>0.49940083882564457</v>
      </c>
      <c r="H11" s="29">
        <v>0.49271020571200352</v>
      </c>
      <c r="I11" s="29">
        <v>0.47293788695825856</v>
      </c>
      <c r="J11" s="29">
        <v>0.46944278010784951</v>
      </c>
      <c r="K11" s="29">
        <v>0.44557619332933895</v>
      </c>
      <c r="L11" s="29">
        <v>0.42670261633712819</v>
      </c>
      <c r="M11" s="29">
        <v>0.40792889954064332</v>
      </c>
      <c r="N11" s="29">
        <v>0.40333533053724829</v>
      </c>
      <c r="O11" s="29">
        <v>0.39245056920311577</v>
      </c>
      <c r="P11" s="29">
        <v>0.37906930297583419</v>
      </c>
      <c r="Q11" s="29">
        <v>0.38086678649890199</v>
      </c>
      <c r="R11" s="29">
        <v>0.39374875174755347</v>
      </c>
      <c r="S11" s="29">
        <v>0.3943479129219094</v>
      </c>
      <c r="T11" s="29">
        <v>0.4050329538645896</v>
      </c>
      <c r="U11" s="29">
        <v>0.41591771519872212</v>
      </c>
      <c r="V11" s="29">
        <v>0.45246654683443183</v>
      </c>
      <c r="W11" s="29">
        <v>0.45985620131815469</v>
      </c>
      <c r="X11" s="29">
        <v>0.4752346714599564</v>
      </c>
      <c r="Y11" s="29">
        <v>0.49081286199320984</v>
      </c>
    </row>
    <row r="12" spans="1:32" hidden="1">
      <c r="A12" t="s">
        <v>37</v>
      </c>
      <c r="B12" t="s">
        <v>38</v>
      </c>
      <c r="C12">
        <v>3</v>
      </c>
      <c r="D12" t="s">
        <v>40</v>
      </c>
      <c r="E12">
        <v>50</v>
      </c>
      <c r="F12">
        <v>55</v>
      </c>
      <c r="G12" s="29">
        <v>0.49251048532055114</v>
      </c>
      <c r="H12" s="29">
        <v>0.47693229478729771</v>
      </c>
      <c r="I12" s="29">
        <v>0.46235270621130431</v>
      </c>
      <c r="J12" s="29">
        <v>0.4575594168164569</v>
      </c>
      <c r="K12" s="29">
        <v>0.42889954064309954</v>
      </c>
      <c r="L12" s="29">
        <v>0.41701617735170754</v>
      </c>
      <c r="M12" s="29">
        <v>0.4023367285799882</v>
      </c>
      <c r="N12" s="29">
        <v>0.39814260035949672</v>
      </c>
      <c r="O12" s="29">
        <v>0.38635909726383061</v>
      </c>
      <c r="P12" s="29">
        <v>0.37217894947074076</v>
      </c>
      <c r="Q12" s="29">
        <v>0.37387657279808267</v>
      </c>
      <c r="R12" s="29">
        <v>0.38665867785100827</v>
      </c>
      <c r="S12" s="29">
        <v>0.38795686039544602</v>
      </c>
      <c r="T12" s="29">
        <v>0.39494707409626534</v>
      </c>
      <c r="U12" s="29">
        <v>0.40722987817056094</v>
      </c>
      <c r="V12" s="29">
        <v>0.44587577391651667</v>
      </c>
      <c r="W12" s="29">
        <v>0.4557619332933891</v>
      </c>
      <c r="X12" s="29">
        <v>0.47134012382664259</v>
      </c>
      <c r="Y12" s="29">
        <v>0.49310964649490707</v>
      </c>
    </row>
    <row r="13" spans="1:32" hidden="1">
      <c r="A13" t="s">
        <v>37</v>
      </c>
      <c r="B13" t="s">
        <v>38</v>
      </c>
      <c r="C13">
        <v>1</v>
      </c>
      <c r="D13" t="s">
        <v>41</v>
      </c>
      <c r="E13">
        <v>80</v>
      </c>
      <c r="F13">
        <v>85</v>
      </c>
      <c r="G13" s="29">
        <v>0.51567805072897932</v>
      </c>
      <c r="H13" s="29">
        <v>0.49910125823846574</v>
      </c>
      <c r="I13" s="29">
        <v>0.48552027161973244</v>
      </c>
      <c r="J13" s="29">
        <v>0.48192530457359689</v>
      </c>
      <c r="K13" s="29">
        <v>0.45136808468144585</v>
      </c>
      <c r="L13" s="29">
        <v>0.42770121829438768</v>
      </c>
      <c r="M13" s="29">
        <v>0.41122428599960065</v>
      </c>
      <c r="N13" s="29">
        <v>0.40643099660475324</v>
      </c>
      <c r="O13" s="29">
        <v>0.39285000998601932</v>
      </c>
      <c r="P13" s="29">
        <v>0.35959656480926694</v>
      </c>
      <c r="Q13" s="29">
        <v>0.36289195126822421</v>
      </c>
      <c r="R13" s="29">
        <v>0.38346315158777688</v>
      </c>
      <c r="S13" s="29">
        <v>0.38605951667665239</v>
      </c>
      <c r="T13" s="29">
        <v>0.40303574995006947</v>
      </c>
      <c r="U13" s="29">
        <v>0.42730177751148357</v>
      </c>
      <c r="V13" s="29">
        <v>0.46924305971639713</v>
      </c>
      <c r="W13" s="29">
        <v>0.47813061713600952</v>
      </c>
      <c r="X13" s="29">
        <v>0.49870181745556219</v>
      </c>
      <c r="Y13" s="29">
        <v>0.52486518873576993</v>
      </c>
    </row>
    <row r="14" spans="1:32" hidden="1">
      <c r="A14" t="s">
        <v>37</v>
      </c>
      <c r="B14" t="s">
        <v>38</v>
      </c>
      <c r="C14">
        <v>2</v>
      </c>
      <c r="D14" t="s">
        <v>41</v>
      </c>
      <c r="E14">
        <v>80</v>
      </c>
      <c r="F14">
        <v>85</v>
      </c>
      <c r="G14" s="29">
        <v>0.4986019572598363</v>
      </c>
      <c r="H14" s="29">
        <v>0.48052726183343325</v>
      </c>
      <c r="I14" s="29">
        <v>0.47044138206510899</v>
      </c>
      <c r="J14" s="29">
        <v>0.46584781306171336</v>
      </c>
      <c r="K14" s="29">
        <v>0.42820051927301772</v>
      </c>
      <c r="L14" s="29">
        <v>0.40872778110645103</v>
      </c>
      <c r="M14" s="29">
        <v>0.38875574196125429</v>
      </c>
      <c r="N14" s="29">
        <v>0.38316357100059922</v>
      </c>
      <c r="O14" s="29">
        <v>0.36668663870581159</v>
      </c>
      <c r="P14" s="29">
        <v>0.35200718993409225</v>
      </c>
      <c r="Q14" s="29">
        <v>0.35909726383063689</v>
      </c>
      <c r="R14" s="29">
        <v>0.3806670661074496</v>
      </c>
      <c r="S14" s="29">
        <v>0.38136608747753142</v>
      </c>
      <c r="T14" s="29">
        <v>0.39654483722788075</v>
      </c>
      <c r="U14" s="29">
        <v>0.40413421210305545</v>
      </c>
      <c r="V14" s="29">
        <v>0.43848611943279375</v>
      </c>
      <c r="W14" s="29">
        <v>0.44447773117635303</v>
      </c>
      <c r="X14" s="29">
        <v>0.45935690033952464</v>
      </c>
      <c r="Y14" s="29">
        <v>0.48372278809666464</v>
      </c>
    </row>
    <row r="15" spans="1:32" hidden="1">
      <c r="A15" t="s">
        <v>37</v>
      </c>
      <c r="B15" t="s">
        <v>38</v>
      </c>
      <c r="C15">
        <v>3</v>
      </c>
      <c r="D15" t="s">
        <v>41</v>
      </c>
      <c r="E15">
        <v>80</v>
      </c>
      <c r="F15">
        <v>85</v>
      </c>
      <c r="G15" s="29">
        <v>0.50699021370081865</v>
      </c>
      <c r="H15" s="29">
        <v>0.48941481925304564</v>
      </c>
      <c r="I15" s="29">
        <v>0.47803075694028363</v>
      </c>
      <c r="J15" s="29">
        <v>0.4743359296984222</v>
      </c>
      <c r="K15" s="29">
        <v>0.43658877571400012</v>
      </c>
      <c r="L15" s="29">
        <v>0.41352107050129788</v>
      </c>
      <c r="M15" s="29">
        <v>0.39404833233473119</v>
      </c>
      <c r="N15" s="29">
        <v>0.38815658078689841</v>
      </c>
      <c r="O15" s="29">
        <v>0.37437587377671266</v>
      </c>
      <c r="P15" s="29">
        <v>0.35520271619732369</v>
      </c>
      <c r="Q15" s="29">
        <v>0.35650089874176144</v>
      </c>
      <c r="R15" s="29">
        <v>0.37827042141002593</v>
      </c>
      <c r="S15" s="29">
        <v>0.38016776512881956</v>
      </c>
      <c r="T15" s="29">
        <v>0.39624525664070309</v>
      </c>
      <c r="U15" s="29">
        <v>0.40473337327741132</v>
      </c>
      <c r="V15" s="29">
        <v>0.45855801877371694</v>
      </c>
      <c r="W15" s="29">
        <v>0.46614739364889163</v>
      </c>
      <c r="X15" s="29">
        <v>0.48362292790093875</v>
      </c>
      <c r="Y15" s="29">
        <v>0.51118434192131013</v>
      </c>
    </row>
    <row r="16" spans="1:32" hidden="1">
      <c r="A16" t="s">
        <v>37</v>
      </c>
      <c r="B16" t="s">
        <v>38</v>
      </c>
      <c r="C16">
        <v>1</v>
      </c>
      <c r="D16" t="s">
        <v>42</v>
      </c>
      <c r="E16">
        <v>115</v>
      </c>
      <c r="F16">
        <v>120</v>
      </c>
      <c r="G16" s="29">
        <v>0.45426403035749957</v>
      </c>
      <c r="H16" s="29">
        <v>0.44517675254643485</v>
      </c>
      <c r="I16" s="29">
        <v>0.43469143199520643</v>
      </c>
      <c r="J16" s="29">
        <v>0.43039744357898907</v>
      </c>
      <c r="K16" s="29">
        <v>0.41352107050129788</v>
      </c>
      <c r="L16" s="29">
        <v>0.39894148192530443</v>
      </c>
      <c r="M16" s="29">
        <v>0.38226482923906502</v>
      </c>
      <c r="N16" s="29">
        <v>0.37657279808268401</v>
      </c>
      <c r="O16" s="29">
        <v>0.36089474735370469</v>
      </c>
      <c r="P16" s="29">
        <v>0.33153584981026551</v>
      </c>
      <c r="Q16" s="29">
        <v>0.33762732174955062</v>
      </c>
      <c r="R16" s="29">
        <v>0.36578789694427799</v>
      </c>
      <c r="S16" s="29">
        <v>0.36918314359896115</v>
      </c>
      <c r="T16" s="29">
        <v>0.38426203315358515</v>
      </c>
      <c r="U16" s="29">
        <v>0.39534651487916889</v>
      </c>
      <c r="V16" s="29">
        <v>0.41431995206710615</v>
      </c>
      <c r="W16" s="29">
        <v>0.41771519872178936</v>
      </c>
      <c r="X16" s="29">
        <v>0.42939884162172959</v>
      </c>
      <c r="Y16" s="29">
        <v>0.44138206510884748</v>
      </c>
    </row>
    <row r="17" spans="1:25" hidden="1">
      <c r="A17" t="s">
        <v>37</v>
      </c>
      <c r="B17" t="s">
        <v>38</v>
      </c>
      <c r="C17">
        <v>2</v>
      </c>
      <c r="D17" t="s">
        <v>42</v>
      </c>
      <c r="E17">
        <v>115</v>
      </c>
      <c r="F17">
        <v>120</v>
      </c>
      <c r="G17" s="29">
        <v>0.47044138206510899</v>
      </c>
      <c r="H17" s="29">
        <v>0.45206710605152822</v>
      </c>
      <c r="I17" s="29">
        <v>0.44287996804473762</v>
      </c>
      <c r="J17" s="29">
        <v>0.43648891551827479</v>
      </c>
      <c r="K17" s="29">
        <v>0.41611743559017389</v>
      </c>
      <c r="L17" s="29">
        <v>0.40123826642700228</v>
      </c>
      <c r="M17" s="29">
        <v>0.3824645496305174</v>
      </c>
      <c r="N17" s="29">
        <v>0.37557419612542453</v>
      </c>
      <c r="O17" s="29">
        <v>0.35869782304773334</v>
      </c>
      <c r="P17" s="29">
        <v>0.3250449370880768</v>
      </c>
      <c r="Q17" s="29">
        <v>0.33243459157179966</v>
      </c>
      <c r="R17" s="29">
        <v>0.36419013381266252</v>
      </c>
      <c r="S17" s="29">
        <v>0.36798482125024989</v>
      </c>
      <c r="T17" s="29">
        <v>0.38456161374076286</v>
      </c>
      <c r="U17" s="29">
        <v>0.39774315957659317</v>
      </c>
      <c r="V17" s="29">
        <v>0.42001198322348715</v>
      </c>
      <c r="W17" s="29">
        <v>0.42170960655082901</v>
      </c>
      <c r="X17" s="29">
        <v>0.43389255042939928</v>
      </c>
      <c r="Y17" s="29">
        <v>0.45616137407629326</v>
      </c>
    </row>
    <row r="18" spans="1:25" hidden="1">
      <c r="A18" t="s">
        <v>37</v>
      </c>
      <c r="B18" t="s">
        <v>38</v>
      </c>
      <c r="C18">
        <v>3</v>
      </c>
      <c r="D18" t="s">
        <v>42</v>
      </c>
      <c r="E18">
        <v>115</v>
      </c>
      <c r="F18">
        <v>120</v>
      </c>
      <c r="G18" s="29">
        <v>0.44757339724385853</v>
      </c>
      <c r="H18" s="29">
        <v>0.43459157179948055</v>
      </c>
      <c r="I18" s="29">
        <v>0.42899940083882543</v>
      </c>
      <c r="J18" s="29">
        <v>0.42550429398841577</v>
      </c>
      <c r="K18" s="29">
        <v>0.40942680247653285</v>
      </c>
      <c r="L18" s="29">
        <v>0.39694427801078491</v>
      </c>
      <c r="M18" s="29">
        <v>0.37986818454164134</v>
      </c>
      <c r="N18" s="29">
        <v>0.37367685240663029</v>
      </c>
      <c r="O18" s="29">
        <v>0.35879768324345868</v>
      </c>
      <c r="P18" s="29">
        <v>0.33313361294188093</v>
      </c>
      <c r="Q18" s="29">
        <v>0.33722788096664652</v>
      </c>
      <c r="R18" s="29">
        <v>0.36109446774515647</v>
      </c>
      <c r="S18" s="29">
        <v>0.36528859596564794</v>
      </c>
      <c r="T18" s="29">
        <v>0.38166566806470908</v>
      </c>
      <c r="U18" s="29">
        <v>0.39414819253045708</v>
      </c>
      <c r="V18" s="29">
        <v>0.41801477930896702</v>
      </c>
      <c r="W18" s="29">
        <v>0.41941282204913122</v>
      </c>
      <c r="X18" s="29">
        <v>0.43748751747553427</v>
      </c>
      <c r="Y18" s="29">
        <v>0.46684641501897345</v>
      </c>
    </row>
    <row r="19" spans="1:25" hidden="1">
      <c r="A19" t="s">
        <v>37</v>
      </c>
      <c r="B19" t="s">
        <v>38</v>
      </c>
      <c r="C19">
        <v>1</v>
      </c>
      <c r="D19" t="s">
        <v>43</v>
      </c>
      <c r="E19">
        <v>155</v>
      </c>
      <c r="F19">
        <v>150</v>
      </c>
      <c r="G19" s="29">
        <v>0.42620331535849759</v>
      </c>
      <c r="H19" s="29">
        <v>0.41392051128420199</v>
      </c>
      <c r="I19" s="29">
        <v>0.40103854603554989</v>
      </c>
      <c r="J19" s="29">
        <v>0.39604553624925071</v>
      </c>
      <c r="K19" s="29">
        <v>0.37327741162372674</v>
      </c>
      <c r="L19" s="29">
        <v>0.36608747753145565</v>
      </c>
      <c r="M19" s="29">
        <v>0.35630117835030906</v>
      </c>
      <c r="N19" s="29">
        <v>0.35300579189135178</v>
      </c>
      <c r="O19" s="29">
        <v>0.34381865388456112</v>
      </c>
      <c r="P19" s="29">
        <v>0.33103654883163547</v>
      </c>
      <c r="Q19" s="29">
        <v>0.33223487118034734</v>
      </c>
      <c r="R19" s="29">
        <v>0.34321949271020519</v>
      </c>
      <c r="S19" s="29">
        <v>0.34571599760335475</v>
      </c>
      <c r="T19" s="29">
        <v>0.35460355502296775</v>
      </c>
      <c r="U19" s="29">
        <v>0.3620930697024165</v>
      </c>
      <c r="V19" s="29">
        <v>0.38735769922109009</v>
      </c>
      <c r="W19" s="29">
        <v>0.40782903934491688</v>
      </c>
      <c r="X19" s="29">
        <v>0.4089275014979028</v>
      </c>
      <c r="Y19" s="29">
        <v>0.430996604753345</v>
      </c>
    </row>
    <row r="20" spans="1:25" hidden="1">
      <c r="A20" t="s">
        <v>37</v>
      </c>
      <c r="B20" t="s">
        <v>38</v>
      </c>
      <c r="C20">
        <v>2</v>
      </c>
      <c r="D20" t="s">
        <v>43</v>
      </c>
      <c r="E20">
        <v>155</v>
      </c>
      <c r="F20">
        <v>150</v>
      </c>
      <c r="G20" s="29">
        <v>0.41671659676452927</v>
      </c>
      <c r="H20" s="29">
        <v>0.41302176952266839</v>
      </c>
      <c r="I20" s="29">
        <v>0.40283602955861769</v>
      </c>
      <c r="J20" s="29">
        <v>0.39944078290393448</v>
      </c>
      <c r="K20" s="29">
        <v>0.37407629318953445</v>
      </c>
      <c r="L20" s="29">
        <v>0.36528859596564794</v>
      </c>
      <c r="M20" s="29">
        <v>0.35530257639304957</v>
      </c>
      <c r="N20" s="29">
        <v>0.35210705012981819</v>
      </c>
      <c r="O20" s="29">
        <v>0.34291991212302753</v>
      </c>
      <c r="P20" s="29">
        <v>0.32943878570002005</v>
      </c>
      <c r="Q20" s="29">
        <v>0.33173557020171729</v>
      </c>
      <c r="R20" s="29">
        <v>0.34222089075294571</v>
      </c>
      <c r="S20" s="29">
        <v>0.34491711603754704</v>
      </c>
      <c r="T20" s="29">
        <v>0.35400439384861182</v>
      </c>
      <c r="U20" s="29">
        <v>0.3620930697024165</v>
      </c>
      <c r="V20" s="29">
        <v>0.39245056920311577</v>
      </c>
      <c r="W20" s="29">
        <v>0.39964050329538625</v>
      </c>
      <c r="X20" s="29">
        <v>0.41352107050129788</v>
      </c>
      <c r="Y20" s="29">
        <v>0.43299380866786513</v>
      </c>
    </row>
    <row r="21" spans="1:25" hidden="1">
      <c r="A21" t="s">
        <v>37</v>
      </c>
      <c r="B21" t="s">
        <v>38</v>
      </c>
      <c r="C21">
        <v>3</v>
      </c>
      <c r="D21" t="s">
        <v>43</v>
      </c>
      <c r="E21">
        <v>155</v>
      </c>
      <c r="F21">
        <v>150</v>
      </c>
      <c r="G21" s="29">
        <v>0.46385060914719384</v>
      </c>
      <c r="H21" s="29">
        <v>0.46155382464549599</v>
      </c>
      <c r="I21" s="29">
        <v>0.44038346315158744</v>
      </c>
      <c r="J21" s="29">
        <v>0.43578989414819241</v>
      </c>
      <c r="K21" s="29">
        <v>0.38076692630317549</v>
      </c>
      <c r="L21" s="29">
        <v>0.36239265028959422</v>
      </c>
      <c r="M21" s="29">
        <v>0.3453165568204512</v>
      </c>
      <c r="N21" s="29">
        <v>0.33992410625124786</v>
      </c>
      <c r="O21" s="29">
        <v>0.32794088276412997</v>
      </c>
      <c r="P21" s="29">
        <v>0.31266227281805475</v>
      </c>
      <c r="Q21" s="29">
        <v>0.31475933692830022</v>
      </c>
      <c r="R21" s="29">
        <v>0.32824046335130819</v>
      </c>
      <c r="S21" s="29">
        <v>0.33123626922308785</v>
      </c>
      <c r="T21" s="29">
        <v>0.34541641701617709</v>
      </c>
      <c r="U21" s="29">
        <v>0.35899740363491101</v>
      </c>
      <c r="V21" s="29">
        <v>0.40732973836628683</v>
      </c>
      <c r="W21" s="29">
        <v>0.41651687637307749</v>
      </c>
      <c r="X21" s="29">
        <v>0.437187936888356</v>
      </c>
      <c r="Y21" s="29">
        <v>0.47393648891551809</v>
      </c>
    </row>
    <row r="22" spans="1:25">
      <c r="A22" t="s">
        <v>37</v>
      </c>
      <c r="B22" t="s">
        <v>44</v>
      </c>
      <c r="C22">
        <v>1</v>
      </c>
      <c r="D22" t="s">
        <v>39</v>
      </c>
      <c r="E22">
        <v>0</v>
      </c>
      <c r="F22">
        <v>5</v>
      </c>
      <c r="G22" s="29">
        <v>0.48571999201118421</v>
      </c>
      <c r="H22" s="29">
        <v>0.48042740163770736</v>
      </c>
      <c r="I22" s="29">
        <v>0.46684641501897345</v>
      </c>
      <c r="J22" s="29">
        <v>0.4632514479728379</v>
      </c>
      <c r="K22" s="29">
        <v>0.44058318354303977</v>
      </c>
      <c r="L22" s="29">
        <v>0.43678849610545245</v>
      </c>
      <c r="M22" s="29">
        <v>0.43169562612342738</v>
      </c>
      <c r="N22" s="29">
        <v>0.42949870181745547</v>
      </c>
      <c r="O22" s="29">
        <v>0.41961254244058299</v>
      </c>
      <c r="P22" s="29">
        <v>0.39714399840223669</v>
      </c>
      <c r="Q22" s="29">
        <v>0.39754343918514085</v>
      </c>
      <c r="R22" s="29">
        <v>0.40942680247653285</v>
      </c>
      <c r="S22" s="29">
        <v>0.41172358697823064</v>
      </c>
      <c r="T22" s="29">
        <v>0.4169163171559816</v>
      </c>
      <c r="U22" s="29">
        <v>0.42909926103455132</v>
      </c>
      <c r="V22" s="29">
        <v>0.4606550828839624</v>
      </c>
      <c r="W22" s="29">
        <v>0.46345116836428968</v>
      </c>
      <c r="X22" s="29">
        <v>0.47383662871979215</v>
      </c>
      <c r="Y22" s="29">
        <v>0.50838825644098229</v>
      </c>
    </row>
    <row r="23" spans="1:25">
      <c r="A23" t="s">
        <v>37</v>
      </c>
      <c r="B23" t="s">
        <v>44</v>
      </c>
      <c r="C23">
        <v>2</v>
      </c>
      <c r="D23" t="s">
        <v>39</v>
      </c>
      <c r="E23">
        <v>0</v>
      </c>
      <c r="F23">
        <v>5</v>
      </c>
      <c r="G23" s="29">
        <v>0.5099860195725977</v>
      </c>
      <c r="H23" s="29">
        <v>0.49620531256241202</v>
      </c>
      <c r="I23" s="29">
        <v>0.47882963850609134</v>
      </c>
      <c r="J23" s="29">
        <v>0.47273816656680623</v>
      </c>
      <c r="K23" s="29">
        <v>0.44997004194128165</v>
      </c>
      <c r="L23" s="29">
        <v>0.44627521469942022</v>
      </c>
      <c r="M23" s="29">
        <v>0.43888556021569791</v>
      </c>
      <c r="N23" s="29">
        <v>0.43698821649690367</v>
      </c>
      <c r="O23" s="29">
        <v>0.42480527261833395</v>
      </c>
      <c r="P23" s="29">
        <v>0.39904134212103037</v>
      </c>
      <c r="Q23" s="29">
        <v>0.39924106251248215</v>
      </c>
      <c r="R23" s="29">
        <v>0.41222288795686013</v>
      </c>
      <c r="S23" s="29">
        <v>0.41481925304573558</v>
      </c>
      <c r="T23" s="29">
        <v>0.42131016576792429</v>
      </c>
      <c r="U23" s="29">
        <v>0.43798681845416376</v>
      </c>
      <c r="V23" s="29">
        <v>0.47104054323946432</v>
      </c>
      <c r="W23" s="29">
        <v>0.4782304773317354</v>
      </c>
      <c r="X23" s="29">
        <v>0.48871579788296327</v>
      </c>
      <c r="Y23" s="29">
        <v>0.52186938286398976</v>
      </c>
    </row>
    <row r="24" spans="1:25">
      <c r="A24" t="s">
        <v>37</v>
      </c>
      <c r="B24" t="s">
        <v>44</v>
      </c>
      <c r="C24">
        <v>3</v>
      </c>
      <c r="D24" t="s">
        <v>39</v>
      </c>
      <c r="E24">
        <v>0</v>
      </c>
      <c r="F24">
        <v>5</v>
      </c>
      <c r="G24" s="29">
        <v>0.51368084681445969</v>
      </c>
      <c r="H24" s="29">
        <v>0.51198322348711789</v>
      </c>
      <c r="I24" s="29">
        <v>0.49560615138805669</v>
      </c>
      <c r="J24" s="29">
        <v>0.4929099261034553</v>
      </c>
      <c r="K24" s="29">
        <v>0.45706011583782685</v>
      </c>
      <c r="L24" s="29">
        <v>0.45556221290193732</v>
      </c>
      <c r="M24" s="29">
        <v>0.44557619332933895</v>
      </c>
      <c r="N24" s="29">
        <v>0.44278010784901112</v>
      </c>
      <c r="O24" s="29">
        <v>0.43039744357898907</v>
      </c>
      <c r="P24" s="29">
        <v>0.40473337327741132</v>
      </c>
      <c r="Q24" s="29">
        <v>0.40523267425604137</v>
      </c>
      <c r="R24" s="29">
        <v>0.41641701617735161</v>
      </c>
      <c r="S24" s="29">
        <v>0.41851408028759707</v>
      </c>
      <c r="T24" s="29">
        <v>0.42660275614140175</v>
      </c>
      <c r="U24" s="29">
        <v>0.43988416217295795</v>
      </c>
      <c r="V24" s="29">
        <v>0.47533453165568168</v>
      </c>
      <c r="W24" s="29">
        <v>0.48292390653085693</v>
      </c>
      <c r="X24" s="29">
        <v>0.49161174355901699</v>
      </c>
      <c r="Y24" s="29">
        <v>0.52456560814859166</v>
      </c>
    </row>
    <row r="25" spans="1:25" hidden="1">
      <c r="A25" t="s">
        <v>37</v>
      </c>
      <c r="B25" t="s">
        <v>44</v>
      </c>
      <c r="C25">
        <v>1</v>
      </c>
      <c r="D25" t="s">
        <v>45</v>
      </c>
      <c r="E25">
        <v>40</v>
      </c>
      <c r="F25">
        <v>45</v>
      </c>
      <c r="G25" s="29">
        <v>0.48841621729578616</v>
      </c>
      <c r="H25" s="29">
        <v>0.48022768124625553</v>
      </c>
      <c r="I25" s="29">
        <v>0.47153984421809492</v>
      </c>
      <c r="J25" s="29">
        <v>0.46864389854204119</v>
      </c>
      <c r="K25" s="29">
        <v>0.44617535450369489</v>
      </c>
      <c r="L25" s="29">
        <v>0.43039744357898962</v>
      </c>
      <c r="M25" s="29">
        <v>0.41761533852606342</v>
      </c>
      <c r="N25" s="29">
        <v>0.41352107050129844</v>
      </c>
      <c r="O25" s="29">
        <v>0.40213700818853587</v>
      </c>
      <c r="P25" s="29">
        <v>0.38546035550229701</v>
      </c>
      <c r="Q25" s="29">
        <v>0.38625923706810472</v>
      </c>
      <c r="R25" s="29">
        <v>0.40123826642700228</v>
      </c>
      <c r="S25" s="29">
        <v>0.40223686838426231</v>
      </c>
      <c r="T25" s="29">
        <v>0.40872778110645103</v>
      </c>
      <c r="U25" s="29">
        <v>0.42380667066107447</v>
      </c>
      <c r="V25" s="29">
        <v>0.45376472937886958</v>
      </c>
      <c r="W25" s="29">
        <v>0.45785899740363512</v>
      </c>
      <c r="X25" s="29">
        <v>0.47313760734971033</v>
      </c>
      <c r="Y25" s="29">
        <v>0.48232474535650099</v>
      </c>
    </row>
    <row r="26" spans="1:25" hidden="1">
      <c r="A26" t="s">
        <v>37</v>
      </c>
      <c r="B26" t="s">
        <v>44</v>
      </c>
      <c r="C26">
        <v>2</v>
      </c>
      <c r="D26" t="s">
        <v>45</v>
      </c>
      <c r="E26">
        <v>40</v>
      </c>
      <c r="F26">
        <v>45</v>
      </c>
      <c r="G26" s="29">
        <v>0.50559217096065501</v>
      </c>
      <c r="H26" s="29">
        <v>0.50079888156580821</v>
      </c>
      <c r="I26" s="29">
        <v>0.49281006590772941</v>
      </c>
      <c r="J26" s="29">
        <v>0.49101258238466161</v>
      </c>
      <c r="K26" s="29">
        <v>0.45945676053525053</v>
      </c>
      <c r="L26" s="29">
        <v>0.43688835630117834</v>
      </c>
      <c r="M26" s="29">
        <v>0.41801477930896758</v>
      </c>
      <c r="N26" s="29">
        <v>0.4138206510884761</v>
      </c>
      <c r="O26" s="29">
        <v>0.40183742760135821</v>
      </c>
      <c r="P26" s="29">
        <v>0.38456161374076286</v>
      </c>
      <c r="Q26" s="29">
        <v>0.38536049530657113</v>
      </c>
      <c r="R26" s="29">
        <v>0.39954064309966036</v>
      </c>
      <c r="S26" s="29">
        <v>0.40033952466546868</v>
      </c>
      <c r="T26" s="29">
        <v>0.41082484521669649</v>
      </c>
      <c r="U26" s="29">
        <v>0.42800079888156595</v>
      </c>
      <c r="V26" s="29">
        <v>0.46025564210105885</v>
      </c>
      <c r="W26" s="29">
        <v>0.46395046934292028</v>
      </c>
      <c r="X26" s="29">
        <v>0.47313760734971033</v>
      </c>
      <c r="Y26" s="29">
        <v>0.48082684242061147</v>
      </c>
    </row>
    <row r="27" spans="1:25" hidden="1">
      <c r="A27" t="s">
        <v>37</v>
      </c>
      <c r="B27" t="s">
        <v>44</v>
      </c>
      <c r="C27">
        <v>3</v>
      </c>
      <c r="D27" t="s">
        <v>45</v>
      </c>
      <c r="E27">
        <v>40</v>
      </c>
      <c r="F27">
        <v>45</v>
      </c>
      <c r="G27" s="29">
        <v>0.50489314959057319</v>
      </c>
      <c r="H27" s="29">
        <v>0.50069902137008171</v>
      </c>
      <c r="I27" s="29">
        <v>0.49091272218893572</v>
      </c>
      <c r="J27" s="29">
        <v>0.48262432594367927</v>
      </c>
      <c r="K27" s="29">
        <v>0.46225284601557837</v>
      </c>
      <c r="L27" s="29">
        <v>0.44377870980627121</v>
      </c>
      <c r="M27" s="29">
        <v>0.42830037946874361</v>
      </c>
      <c r="N27" s="29">
        <v>0.42350709007389681</v>
      </c>
      <c r="O27" s="29">
        <v>0.41242260834831246</v>
      </c>
      <c r="P27" s="29">
        <v>0.39504693429199123</v>
      </c>
      <c r="Q27" s="29">
        <v>0.39694427801078491</v>
      </c>
      <c r="R27" s="29">
        <v>0.41152386658677886</v>
      </c>
      <c r="S27" s="29">
        <v>0.41232274815258657</v>
      </c>
      <c r="T27" s="29">
        <v>0.42160974635510312</v>
      </c>
      <c r="U27" s="29">
        <v>0.43858597962852025</v>
      </c>
      <c r="V27" s="29">
        <v>0.46385060914719384</v>
      </c>
      <c r="W27" s="29">
        <v>0.47313760734971033</v>
      </c>
      <c r="X27" s="29">
        <v>0.49750349510685032</v>
      </c>
      <c r="Y27" s="29">
        <v>0.50768923507090102</v>
      </c>
    </row>
    <row r="28" spans="1:25" hidden="1">
      <c r="A28" t="s">
        <v>37</v>
      </c>
      <c r="B28" t="s">
        <v>44</v>
      </c>
      <c r="C28">
        <v>1</v>
      </c>
      <c r="D28" t="s">
        <v>46</v>
      </c>
      <c r="E28">
        <v>70</v>
      </c>
      <c r="F28">
        <v>75</v>
      </c>
      <c r="G28" s="29">
        <v>0.45066906331136403</v>
      </c>
      <c r="H28" s="29">
        <v>0.44777311763531086</v>
      </c>
      <c r="I28" s="29">
        <v>0.43828639904134198</v>
      </c>
      <c r="J28" s="29">
        <v>0.43509087277811059</v>
      </c>
      <c r="K28" s="29">
        <v>0.40922708208508107</v>
      </c>
      <c r="L28" s="29">
        <v>0.38835630117835018</v>
      </c>
      <c r="M28" s="29">
        <v>0.36628719792290798</v>
      </c>
      <c r="N28" s="29">
        <v>0.36009586578789698</v>
      </c>
      <c r="O28" s="29">
        <v>0.34252047134012392</v>
      </c>
      <c r="P28" s="29">
        <v>0.3082684242061115</v>
      </c>
      <c r="Q28" s="29">
        <v>0.32005192730177762</v>
      </c>
      <c r="R28" s="29">
        <v>0.35090872778110632</v>
      </c>
      <c r="S28" s="29">
        <v>0.35590173756740551</v>
      </c>
      <c r="T28" s="29">
        <v>0.37297783103654908</v>
      </c>
      <c r="U28" s="29">
        <v>0.38805672059117247</v>
      </c>
      <c r="V28" s="29">
        <v>0.41352107050129844</v>
      </c>
      <c r="W28" s="29">
        <v>0.42340722987817092</v>
      </c>
      <c r="X28" s="29">
        <v>0.44028360295586211</v>
      </c>
      <c r="Y28" s="29">
        <v>0.45935690033952464</v>
      </c>
    </row>
    <row r="29" spans="1:25" hidden="1">
      <c r="A29" t="s">
        <v>37</v>
      </c>
      <c r="B29" t="s">
        <v>44</v>
      </c>
      <c r="C29">
        <v>2</v>
      </c>
      <c r="D29" t="s">
        <v>46</v>
      </c>
      <c r="E29">
        <v>70</v>
      </c>
      <c r="F29">
        <v>75</v>
      </c>
      <c r="G29" s="29">
        <v>0.44088276413021804</v>
      </c>
      <c r="H29" s="29">
        <v>0.43389255042939873</v>
      </c>
      <c r="I29" s="29">
        <v>0.42989814260035963</v>
      </c>
      <c r="J29" s="29">
        <v>0.42939884162172959</v>
      </c>
      <c r="K29" s="29">
        <v>0.40962652286798523</v>
      </c>
      <c r="L29" s="29">
        <v>0.38905532254843256</v>
      </c>
      <c r="M29" s="29">
        <v>0.36558817655282616</v>
      </c>
      <c r="N29" s="29">
        <v>0.35949670461354105</v>
      </c>
      <c r="O29" s="29">
        <v>0.34172158977431621</v>
      </c>
      <c r="P29" s="29">
        <v>0.30996604753345336</v>
      </c>
      <c r="Q29" s="29">
        <v>0.31665668064709446</v>
      </c>
      <c r="R29" s="29">
        <v>0.35140802875973637</v>
      </c>
      <c r="S29" s="29">
        <v>0.35650089874176144</v>
      </c>
      <c r="T29" s="29">
        <v>0.3736768524066309</v>
      </c>
      <c r="U29" s="29">
        <v>0.38935490313561022</v>
      </c>
      <c r="V29" s="29">
        <v>0.41481925304573619</v>
      </c>
      <c r="W29" s="29">
        <v>0.42031156381066537</v>
      </c>
      <c r="X29" s="29">
        <v>0.43199520671060504</v>
      </c>
      <c r="Y29" s="29">
        <v>0.44807269822248857</v>
      </c>
    </row>
    <row r="30" spans="1:25" hidden="1">
      <c r="A30" t="s">
        <v>37</v>
      </c>
      <c r="B30" t="s">
        <v>44</v>
      </c>
      <c r="C30">
        <v>3</v>
      </c>
      <c r="D30" t="s">
        <v>46</v>
      </c>
      <c r="E30">
        <v>70</v>
      </c>
      <c r="F30">
        <v>75</v>
      </c>
      <c r="G30" s="29">
        <v>0.45186738566007589</v>
      </c>
      <c r="H30" s="29">
        <v>0.43818653884561609</v>
      </c>
      <c r="I30" s="29">
        <v>0.43459157179948055</v>
      </c>
      <c r="J30" s="29">
        <v>0.43439185140802877</v>
      </c>
      <c r="K30" s="29">
        <v>0.41112442580387415</v>
      </c>
      <c r="L30" s="29">
        <v>0.38655881765528238</v>
      </c>
      <c r="M30" s="29">
        <v>0.36488915518274379</v>
      </c>
      <c r="N30" s="29">
        <v>0.35839824246055507</v>
      </c>
      <c r="O30" s="29">
        <v>0.33922508488116609</v>
      </c>
      <c r="P30" s="29">
        <v>0.29848212502496491</v>
      </c>
      <c r="Q30" s="29">
        <v>0.3091671659676451</v>
      </c>
      <c r="R30" s="29">
        <v>0.34781306171360082</v>
      </c>
      <c r="S30" s="29">
        <v>0.35410425404433771</v>
      </c>
      <c r="T30" s="29">
        <v>0.37297783103654847</v>
      </c>
      <c r="U30" s="29">
        <v>0.3882564409826243</v>
      </c>
      <c r="V30" s="29">
        <v>0.41791491911324113</v>
      </c>
      <c r="W30" s="29">
        <v>0.42400639105252624</v>
      </c>
      <c r="X30" s="29">
        <v>0.44018374276013567</v>
      </c>
      <c r="Y30" s="29">
        <v>0.46914319952067068</v>
      </c>
    </row>
    <row r="31" spans="1:25" hidden="1">
      <c r="A31" t="s">
        <v>37</v>
      </c>
      <c r="B31" t="s">
        <v>44</v>
      </c>
      <c r="C31">
        <v>1</v>
      </c>
      <c r="D31" t="s">
        <v>47</v>
      </c>
      <c r="E31">
        <v>107</v>
      </c>
      <c r="F31">
        <v>112</v>
      </c>
      <c r="G31" s="29">
        <v>0.49540643099660486</v>
      </c>
      <c r="H31" s="29">
        <v>0.47153984421809436</v>
      </c>
      <c r="I31" s="29">
        <v>0.46095466347114067</v>
      </c>
      <c r="J31" s="29">
        <v>0.45536249251048555</v>
      </c>
      <c r="K31" s="29">
        <v>0.43439185140802877</v>
      </c>
      <c r="L31" s="29">
        <v>0.41671659676452982</v>
      </c>
      <c r="M31" s="29">
        <v>0.39344917116037526</v>
      </c>
      <c r="N31" s="29">
        <v>0.3855602156980229</v>
      </c>
      <c r="O31" s="29">
        <v>0.36079488715797881</v>
      </c>
      <c r="P31" s="29">
        <v>0.29508687837028169</v>
      </c>
      <c r="Q31" s="29">
        <v>0.31416017575394428</v>
      </c>
      <c r="R31" s="29">
        <v>0.3736768524066309</v>
      </c>
      <c r="S31" s="29">
        <v>0.38396245256640693</v>
      </c>
      <c r="T31" s="29">
        <v>0.40523267425604137</v>
      </c>
      <c r="U31" s="29">
        <v>0.41681645696025571</v>
      </c>
      <c r="V31" s="29">
        <v>0.446075494307969</v>
      </c>
      <c r="W31" s="29">
        <v>0.44987018174555632</v>
      </c>
      <c r="X31" s="29">
        <v>0.46524865188735742</v>
      </c>
      <c r="Y31" s="29">
        <v>0.49970041941282223</v>
      </c>
    </row>
    <row r="32" spans="1:25" hidden="1">
      <c r="A32" t="s">
        <v>37</v>
      </c>
      <c r="B32" t="s">
        <v>44</v>
      </c>
      <c r="C32">
        <v>2</v>
      </c>
      <c r="D32" t="s">
        <v>47</v>
      </c>
      <c r="E32">
        <v>107</v>
      </c>
      <c r="F32">
        <v>112</v>
      </c>
      <c r="G32" s="29">
        <v>0.50898741761533883</v>
      </c>
      <c r="H32" s="29">
        <v>0.49940083882564401</v>
      </c>
      <c r="I32" s="29">
        <v>0.48941481925304564</v>
      </c>
      <c r="J32" s="29">
        <v>0.48402236868384291</v>
      </c>
      <c r="K32" s="29">
        <v>0.45376472937886958</v>
      </c>
      <c r="L32" s="29">
        <v>0.43758737767126016</v>
      </c>
      <c r="M32" s="29">
        <v>0.41132414619532653</v>
      </c>
      <c r="N32" s="29">
        <v>0.40203714799280998</v>
      </c>
      <c r="O32" s="29">
        <v>0.37217894947074076</v>
      </c>
      <c r="P32" s="29">
        <v>0.29408827641302165</v>
      </c>
      <c r="Q32" s="29">
        <v>0.31665668064709385</v>
      </c>
      <c r="R32" s="29">
        <v>0.3882564409826243</v>
      </c>
      <c r="S32" s="29">
        <v>0.400938685839824</v>
      </c>
      <c r="T32" s="29">
        <v>0.42510485320551222</v>
      </c>
      <c r="U32" s="29">
        <v>0.43758737767126016</v>
      </c>
      <c r="V32" s="29">
        <v>0.46035550229678474</v>
      </c>
      <c r="W32" s="29">
        <v>0.46385060914719384</v>
      </c>
      <c r="X32" s="29">
        <v>0.47972838026762554</v>
      </c>
      <c r="Y32" s="29">
        <v>0.50049930097862994</v>
      </c>
    </row>
    <row r="33" spans="1:25" hidden="1">
      <c r="A33" t="s">
        <v>37</v>
      </c>
      <c r="B33" t="s">
        <v>44</v>
      </c>
      <c r="C33">
        <v>3</v>
      </c>
      <c r="D33" t="s">
        <v>47</v>
      </c>
      <c r="E33">
        <v>107</v>
      </c>
      <c r="F33">
        <v>112</v>
      </c>
      <c r="G33" s="29">
        <v>0.55861793489115241</v>
      </c>
      <c r="H33" s="29">
        <v>0.52905931695626141</v>
      </c>
      <c r="I33" s="29">
        <v>0.51487916916317156</v>
      </c>
      <c r="J33" s="29">
        <v>0.50669063311364104</v>
      </c>
      <c r="K33" s="29">
        <v>0.46365088875574201</v>
      </c>
      <c r="L33" s="29">
        <v>0.43908528060714969</v>
      </c>
      <c r="M33" s="29">
        <v>0.41132414619532653</v>
      </c>
      <c r="N33" s="29">
        <v>0.40083882564409812</v>
      </c>
      <c r="O33" s="29">
        <v>0.37157978829638483</v>
      </c>
      <c r="P33" s="29">
        <v>0.29019372877970845</v>
      </c>
      <c r="Q33" s="29">
        <v>0.31196325144797293</v>
      </c>
      <c r="R33" s="29">
        <v>0.38466147393648875</v>
      </c>
      <c r="S33" s="29">
        <v>0.39674455761933314</v>
      </c>
      <c r="T33" s="29">
        <v>0.42101058518074663</v>
      </c>
      <c r="U33" s="29">
        <v>0.4340922708208505</v>
      </c>
      <c r="V33" s="29">
        <v>0.47014180147793072</v>
      </c>
      <c r="W33" s="29">
        <v>0.4747353704813258</v>
      </c>
      <c r="X33" s="29">
        <v>0.4960055921709608</v>
      </c>
      <c r="Y33" s="29">
        <v>0.51268224485719971</v>
      </c>
    </row>
    <row r="34" spans="1:25">
      <c r="A34" t="s">
        <v>37</v>
      </c>
      <c r="B34" t="s">
        <v>48</v>
      </c>
      <c r="C34">
        <v>1</v>
      </c>
      <c r="D34" t="s">
        <v>39</v>
      </c>
      <c r="E34">
        <v>0</v>
      </c>
      <c r="F34">
        <v>5</v>
      </c>
      <c r="G34" s="29">
        <v>0.55901737567405652</v>
      </c>
      <c r="H34" s="29">
        <v>0.52286798482125041</v>
      </c>
      <c r="I34" s="29">
        <v>0.51228280407429605</v>
      </c>
      <c r="J34" s="29">
        <v>0.51078490113840658</v>
      </c>
      <c r="K34" s="29">
        <v>0.46115438386259244</v>
      </c>
      <c r="L34" s="29">
        <v>0.4345915717994811</v>
      </c>
      <c r="M34" s="29">
        <v>0.41062512482524471</v>
      </c>
      <c r="N34" s="29">
        <v>0.4019372877970841</v>
      </c>
      <c r="O34" s="29">
        <v>0.37767126023567055</v>
      </c>
      <c r="P34" s="29">
        <v>0.34102256840423439</v>
      </c>
      <c r="Q34" s="29">
        <v>0.34341921310165813</v>
      </c>
      <c r="R34" s="29">
        <v>0.35849810265628157</v>
      </c>
      <c r="S34" s="29">
        <v>0.36179348911523884</v>
      </c>
      <c r="T34" s="29">
        <v>0.38396245256640749</v>
      </c>
      <c r="U34" s="29">
        <v>0.41681645696025571</v>
      </c>
      <c r="V34" s="29">
        <v>0.48821649690433438</v>
      </c>
      <c r="W34" s="29">
        <v>0.49121230277611344</v>
      </c>
      <c r="X34" s="29">
        <v>0.50509286998202552</v>
      </c>
      <c r="Y34" s="29">
        <v>0.54323946474935125</v>
      </c>
    </row>
    <row r="35" spans="1:25">
      <c r="A35" t="s">
        <v>37</v>
      </c>
      <c r="B35" t="s">
        <v>48</v>
      </c>
      <c r="C35">
        <v>2</v>
      </c>
      <c r="D35" t="s">
        <v>39</v>
      </c>
      <c r="E35">
        <v>0</v>
      </c>
      <c r="F35">
        <v>5</v>
      </c>
      <c r="G35" s="29">
        <v>0.58098661873377222</v>
      </c>
      <c r="H35" s="29">
        <v>0.54274016377072065</v>
      </c>
      <c r="I35" s="29">
        <v>0.5286598761733573</v>
      </c>
      <c r="J35" s="29">
        <v>0.51967245855801836</v>
      </c>
      <c r="K35" s="29">
        <v>0.48212502496504867</v>
      </c>
      <c r="L35" s="29">
        <v>0.45706011583782685</v>
      </c>
      <c r="M35" s="29">
        <v>0.43658877571400012</v>
      </c>
      <c r="N35" s="29">
        <v>0.4284002396644695</v>
      </c>
      <c r="O35" s="29">
        <v>0.40343519073297363</v>
      </c>
      <c r="P35" s="29">
        <v>0.36638705811863387</v>
      </c>
      <c r="Q35" s="29">
        <v>0.3686838426203311</v>
      </c>
      <c r="R35" s="29">
        <v>0.38526063511084463</v>
      </c>
      <c r="S35" s="29">
        <v>0.38855602156980196</v>
      </c>
      <c r="T35" s="29">
        <v>0.41192330736968247</v>
      </c>
      <c r="U35" s="29">
        <v>0.4508687837028158</v>
      </c>
      <c r="V35" s="29">
        <v>0.5012981825444377</v>
      </c>
      <c r="W35" s="29">
        <v>0.50978629918114593</v>
      </c>
      <c r="X35" s="29">
        <v>0.51867385660075893</v>
      </c>
      <c r="Y35" s="29">
        <v>0.54044337926902286</v>
      </c>
    </row>
    <row r="36" spans="1:25">
      <c r="A36" t="s">
        <v>37</v>
      </c>
      <c r="B36" t="s">
        <v>48</v>
      </c>
      <c r="C36">
        <v>3</v>
      </c>
      <c r="D36" t="s">
        <v>39</v>
      </c>
      <c r="E36">
        <v>0</v>
      </c>
      <c r="F36">
        <v>5</v>
      </c>
      <c r="G36" s="29">
        <v>0.54054323946474925</v>
      </c>
      <c r="H36" s="29">
        <v>0.51208308368284372</v>
      </c>
      <c r="I36" s="29">
        <v>0.48771719592570378</v>
      </c>
      <c r="J36" s="29">
        <v>0.48562013181545832</v>
      </c>
      <c r="K36" s="29">
        <v>0.45426403035749957</v>
      </c>
      <c r="L36" s="29">
        <v>0.44897143998402217</v>
      </c>
      <c r="M36" s="29">
        <v>0.44058318354303977</v>
      </c>
      <c r="N36" s="29">
        <v>0.43349310964649518</v>
      </c>
      <c r="O36" s="29">
        <v>0.41661673656880338</v>
      </c>
      <c r="P36" s="29">
        <v>0.38266427002196918</v>
      </c>
      <c r="Q36" s="29">
        <v>0.38366287197922921</v>
      </c>
      <c r="R36" s="29">
        <v>0.3992410625124827</v>
      </c>
      <c r="S36" s="29">
        <v>0.40383463151587773</v>
      </c>
      <c r="T36" s="29">
        <v>0.4213101657679249</v>
      </c>
      <c r="U36" s="29">
        <v>0.4389854204114238</v>
      </c>
      <c r="V36" s="29">
        <v>0.47094068304373904</v>
      </c>
      <c r="W36" s="29">
        <v>0.47783103654883186</v>
      </c>
      <c r="X36" s="29">
        <v>0.48302376672658281</v>
      </c>
      <c r="Y36" s="29">
        <v>0.51957259836229253</v>
      </c>
    </row>
    <row r="37" spans="1:25" hidden="1">
      <c r="A37" t="s">
        <v>37</v>
      </c>
      <c r="B37" t="s">
        <v>48</v>
      </c>
      <c r="C37">
        <v>1</v>
      </c>
      <c r="D37" t="s">
        <v>49</v>
      </c>
      <c r="E37">
        <v>45</v>
      </c>
      <c r="F37">
        <v>50</v>
      </c>
      <c r="G37" s="29">
        <v>0.50159776313161564</v>
      </c>
      <c r="H37" s="29">
        <v>0.46734571599760316</v>
      </c>
      <c r="I37" s="29">
        <v>0.44707409626522876</v>
      </c>
      <c r="J37" s="29">
        <v>0.4453764729378869</v>
      </c>
      <c r="K37" s="29">
        <v>0.38615937687237856</v>
      </c>
      <c r="L37" s="29">
        <v>0.35710005991611765</v>
      </c>
      <c r="M37" s="29">
        <v>0.3358298382264826</v>
      </c>
      <c r="N37" s="29">
        <v>0.33063710804873164</v>
      </c>
      <c r="O37" s="29">
        <v>0.31625723986419002</v>
      </c>
      <c r="P37" s="29">
        <v>0.28939484721390041</v>
      </c>
      <c r="Q37" s="29">
        <v>0.2951867385660073</v>
      </c>
      <c r="R37" s="29">
        <v>0.31875374475733959</v>
      </c>
      <c r="S37" s="29">
        <v>0.323547034152187</v>
      </c>
      <c r="T37" s="29">
        <v>0.34242061114439776</v>
      </c>
      <c r="U37" s="29">
        <v>0.3627920910724986</v>
      </c>
      <c r="V37" s="29">
        <v>0.42280806870381471</v>
      </c>
      <c r="W37" s="29">
        <v>0.4298981426003593</v>
      </c>
      <c r="X37" s="29">
        <v>0.44907130017974833</v>
      </c>
      <c r="Y37" s="29">
        <v>0.49051328140603129</v>
      </c>
    </row>
    <row r="38" spans="1:25" hidden="1">
      <c r="A38" t="s">
        <v>37</v>
      </c>
      <c r="B38" t="s">
        <v>48</v>
      </c>
      <c r="C38">
        <v>2</v>
      </c>
      <c r="D38" t="s">
        <v>49</v>
      </c>
      <c r="E38">
        <v>45</v>
      </c>
      <c r="F38">
        <v>50</v>
      </c>
      <c r="G38" s="29">
        <v>0.48791691631715584</v>
      </c>
      <c r="H38" s="29">
        <v>0.47743159576592742</v>
      </c>
      <c r="I38" s="29">
        <v>0.46444977032154999</v>
      </c>
      <c r="J38" s="29">
        <v>0.45636109446774531</v>
      </c>
      <c r="K38" s="29">
        <v>0.39344917116037553</v>
      </c>
      <c r="L38" s="29">
        <v>0.36478929498701818</v>
      </c>
      <c r="M38" s="29">
        <v>0.34391851408028729</v>
      </c>
      <c r="N38" s="29">
        <v>0.33852606351108455</v>
      </c>
      <c r="O38" s="29">
        <v>0.32474535650089886</v>
      </c>
      <c r="P38" s="29">
        <v>0.29868184541641696</v>
      </c>
      <c r="Q38" s="29">
        <v>0.30427401637707208</v>
      </c>
      <c r="R38" s="29">
        <v>0.32634311963251428</v>
      </c>
      <c r="S38" s="29">
        <v>0.33043738765727981</v>
      </c>
      <c r="T38" s="29">
        <v>0.34981026562812062</v>
      </c>
      <c r="U38" s="29">
        <v>0.3680846814459755</v>
      </c>
      <c r="V38" s="29">
        <v>0.43688835630117806</v>
      </c>
      <c r="W38" s="29">
        <v>0.44567605352506456</v>
      </c>
      <c r="X38" s="29">
        <v>0.4776313161573798</v>
      </c>
      <c r="Y38" s="29">
        <v>0.51108448172558396</v>
      </c>
    </row>
    <row r="39" spans="1:25" hidden="1">
      <c r="A39" t="s">
        <v>37</v>
      </c>
      <c r="B39" t="s">
        <v>48</v>
      </c>
      <c r="C39">
        <v>3</v>
      </c>
      <c r="D39" t="s">
        <v>49</v>
      </c>
      <c r="E39">
        <v>45</v>
      </c>
      <c r="F39">
        <v>50</v>
      </c>
      <c r="G39" s="29">
        <v>0.49211104453764731</v>
      </c>
      <c r="H39" s="29">
        <v>0.48492111044537622</v>
      </c>
      <c r="I39" s="29">
        <v>0.47333732774116244</v>
      </c>
      <c r="J39" s="29">
        <v>0.46375074895146762</v>
      </c>
      <c r="K39" s="29">
        <v>0.40573197523467114</v>
      </c>
      <c r="L39" s="29">
        <v>0.37647293788695785</v>
      </c>
      <c r="M39" s="29">
        <v>0.35330537247852972</v>
      </c>
      <c r="N39" s="29">
        <v>0.3477132015178746</v>
      </c>
      <c r="O39" s="29">
        <v>0.33263431196325116</v>
      </c>
      <c r="P39" s="29">
        <v>0.30687038146594758</v>
      </c>
      <c r="Q39" s="29">
        <v>0.31146395046934261</v>
      </c>
      <c r="R39" s="29">
        <v>0.32294787297783106</v>
      </c>
      <c r="S39" s="29">
        <v>0.33692830037946853</v>
      </c>
      <c r="T39" s="29">
        <v>0.35809866187337713</v>
      </c>
      <c r="U39" s="29">
        <v>0.37477531455961655</v>
      </c>
      <c r="V39" s="29">
        <v>0.43409227082085078</v>
      </c>
      <c r="W39" s="29">
        <v>0.44287996804473728</v>
      </c>
      <c r="X39" s="29">
        <v>0.46514879169163181</v>
      </c>
      <c r="Y39" s="29">
        <v>0.49950069902137018</v>
      </c>
    </row>
    <row r="40" spans="1:25" hidden="1">
      <c r="A40" t="s">
        <v>37</v>
      </c>
      <c r="B40" t="s">
        <v>48</v>
      </c>
      <c r="C40">
        <v>1</v>
      </c>
      <c r="D40" t="s">
        <v>50</v>
      </c>
      <c r="E40">
        <v>75</v>
      </c>
      <c r="F40">
        <v>80</v>
      </c>
      <c r="G40" s="29">
        <v>0.45236668663870594</v>
      </c>
      <c r="H40" s="29">
        <v>0.44647493509087316</v>
      </c>
      <c r="I40" s="29">
        <v>0.44188136608747752</v>
      </c>
      <c r="J40" s="29">
        <v>0.4380866786498902</v>
      </c>
      <c r="K40" s="29">
        <v>0.40283602955861825</v>
      </c>
      <c r="L40" s="29">
        <v>0.38326343119632511</v>
      </c>
      <c r="M40" s="29">
        <v>0.36938286399041353</v>
      </c>
      <c r="N40" s="29">
        <v>0.36608747753145621</v>
      </c>
      <c r="O40" s="29">
        <v>0.35560215698022779</v>
      </c>
      <c r="P40" s="29">
        <v>0.34122228879568622</v>
      </c>
      <c r="Q40" s="29">
        <v>0.34252047134012392</v>
      </c>
      <c r="R40" s="29">
        <v>0.3547034152186942</v>
      </c>
      <c r="S40" s="29">
        <v>0.35620131815458372</v>
      </c>
      <c r="T40" s="29">
        <v>0.37317755142800085</v>
      </c>
      <c r="U40" s="29">
        <v>0.38925504293988433</v>
      </c>
      <c r="V40" s="29">
        <v>0.42390653085680036</v>
      </c>
      <c r="W40" s="29">
        <v>0.42740163770721001</v>
      </c>
      <c r="X40" s="29">
        <v>0.45016976233273459</v>
      </c>
      <c r="Y40" s="29">
        <v>0.46834431795486353</v>
      </c>
    </row>
    <row r="41" spans="1:25" hidden="1">
      <c r="A41" t="s">
        <v>37</v>
      </c>
      <c r="B41" t="s">
        <v>48</v>
      </c>
      <c r="C41">
        <v>2</v>
      </c>
      <c r="D41" t="s">
        <v>50</v>
      </c>
      <c r="E41">
        <v>75</v>
      </c>
      <c r="F41">
        <v>80</v>
      </c>
      <c r="G41" s="29">
        <v>0.46694627521469961</v>
      </c>
      <c r="H41" s="29">
        <v>0.45556221290193705</v>
      </c>
      <c r="I41" s="29">
        <v>0.44587577391651695</v>
      </c>
      <c r="J41" s="29">
        <v>0.44417815058917504</v>
      </c>
      <c r="K41" s="29">
        <v>0.42071100459356925</v>
      </c>
      <c r="L41" s="29">
        <v>0.40063910525264607</v>
      </c>
      <c r="M41" s="29">
        <v>0.38476133413221492</v>
      </c>
      <c r="N41" s="29">
        <v>0.38156580786898348</v>
      </c>
      <c r="O41" s="29">
        <v>0.37048132614339918</v>
      </c>
      <c r="P41" s="29">
        <v>0.35420411424006387</v>
      </c>
      <c r="Q41" s="29">
        <v>0.35620131815458345</v>
      </c>
      <c r="R41" s="29">
        <v>0.37157978829638516</v>
      </c>
      <c r="S41" s="29">
        <v>0.37217894947074104</v>
      </c>
      <c r="T41" s="29">
        <v>0.38885560215698051</v>
      </c>
      <c r="U41" s="29">
        <v>0.40603155582184935</v>
      </c>
      <c r="V41" s="29">
        <v>0.43788695825843815</v>
      </c>
      <c r="W41" s="29">
        <v>0.44138206510884775</v>
      </c>
      <c r="X41" s="29">
        <v>0.45526263231475939</v>
      </c>
      <c r="Y41" s="29">
        <v>0.48711803475134813</v>
      </c>
    </row>
    <row r="42" spans="1:25" hidden="1">
      <c r="A42" t="s">
        <v>37</v>
      </c>
      <c r="B42" t="s">
        <v>48</v>
      </c>
      <c r="C42">
        <v>3</v>
      </c>
      <c r="D42" t="s">
        <v>50</v>
      </c>
      <c r="E42">
        <v>75</v>
      </c>
      <c r="F42">
        <v>80</v>
      </c>
      <c r="G42" s="29">
        <v>0.47723187537447537</v>
      </c>
      <c r="H42" s="29">
        <v>0.46285200718993375</v>
      </c>
      <c r="I42" s="29">
        <v>0.45456361094467729</v>
      </c>
      <c r="J42" s="29">
        <v>0.45246654683443127</v>
      </c>
      <c r="K42" s="29">
        <v>0.42949870181745492</v>
      </c>
      <c r="L42" s="29">
        <v>0.41591771519872156</v>
      </c>
      <c r="M42" s="29">
        <v>0.40103854603554989</v>
      </c>
      <c r="N42" s="29">
        <v>0.39644497703215487</v>
      </c>
      <c r="O42" s="29">
        <v>0.38546035550229646</v>
      </c>
      <c r="P42" s="29">
        <v>0.3678849610545234</v>
      </c>
      <c r="Q42" s="29">
        <v>0.37038146594767302</v>
      </c>
      <c r="R42" s="29">
        <v>0.38426203315358459</v>
      </c>
      <c r="S42" s="29">
        <v>0.38516077491511819</v>
      </c>
      <c r="T42" s="29">
        <v>0.39444777311763474</v>
      </c>
      <c r="U42" s="29">
        <v>0.40942680247653229</v>
      </c>
      <c r="V42" s="29">
        <v>0.44128220491312103</v>
      </c>
      <c r="W42" s="29">
        <v>0.4508687837028158</v>
      </c>
      <c r="X42" s="29">
        <v>0.45995606151388002</v>
      </c>
      <c r="Y42" s="29">
        <v>0.49231076492909881</v>
      </c>
    </row>
    <row r="43" spans="1:25" hidden="1">
      <c r="A43" t="s">
        <v>37</v>
      </c>
      <c r="B43" t="s">
        <v>48</v>
      </c>
      <c r="C43">
        <v>1</v>
      </c>
      <c r="D43" t="s">
        <v>51</v>
      </c>
      <c r="E43">
        <v>105</v>
      </c>
      <c r="F43">
        <v>110</v>
      </c>
      <c r="G43" s="29">
        <v>0.51617735170760937</v>
      </c>
      <c r="H43" s="29">
        <v>0.49281006590772886</v>
      </c>
      <c r="I43" s="29">
        <v>0.48172558418214506</v>
      </c>
      <c r="J43" s="29">
        <v>0.47713201517874948</v>
      </c>
      <c r="K43" s="29">
        <v>0.442879968044737</v>
      </c>
      <c r="L43" s="29">
        <v>0.43169562612342682</v>
      </c>
      <c r="M43" s="29">
        <v>0.41991212302776126</v>
      </c>
      <c r="N43" s="29">
        <v>0.4169163171559816</v>
      </c>
      <c r="O43" s="29">
        <v>0.40922708208508052</v>
      </c>
      <c r="P43" s="29">
        <v>0.39354903135610114</v>
      </c>
      <c r="Q43" s="29">
        <v>0.39674455761933253</v>
      </c>
      <c r="R43" s="29">
        <v>0.40902736169362869</v>
      </c>
      <c r="S43" s="29">
        <v>0.41122428599960065</v>
      </c>
      <c r="T43" s="29">
        <v>0.41761533852606342</v>
      </c>
      <c r="U43" s="29">
        <v>0.42949870181745547</v>
      </c>
      <c r="V43" s="29">
        <v>0.45396444977032135</v>
      </c>
      <c r="W43" s="29">
        <v>0.45815857799081283</v>
      </c>
      <c r="X43" s="29">
        <v>0.47333732774116216</v>
      </c>
      <c r="Y43" s="29">
        <v>0.4911124425803875</v>
      </c>
    </row>
    <row r="44" spans="1:25" hidden="1">
      <c r="A44" t="s">
        <v>37</v>
      </c>
      <c r="B44" t="s">
        <v>48</v>
      </c>
      <c r="C44">
        <v>2</v>
      </c>
      <c r="D44" t="s">
        <v>51</v>
      </c>
      <c r="E44">
        <v>105</v>
      </c>
      <c r="F44">
        <v>110</v>
      </c>
      <c r="G44" s="29">
        <v>0.52656281206311184</v>
      </c>
      <c r="H44" s="29">
        <v>0.51437986818454151</v>
      </c>
      <c r="I44" s="29">
        <v>0.49480726982224899</v>
      </c>
      <c r="J44" s="29">
        <v>0.48222488516077511</v>
      </c>
      <c r="K44" s="29">
        <v>0.43948472139005385</v>
      </c>
      <c r="L44" s="29">
        <v>0.42850009986019599</v>
      </c>
      <c r="M44" s="29">
        <v>0.41591771519872212</v>
      </c>
      <c r="N44" s="29">
        <v>0.41252246854403835</v>
      </c>
      <c r="O44" s="29">
        <v>0.40383463151587773</v>
      </c>
      <c r="P44" s="29">
        <v>0.3882564409826243</v>
      </c>
      <c r="Q44" s="29">
        <v>0.39105252646295213</v>
      </c>
      <c r="R44" s="29">
        <v>0.40373477132015184</v>
      </c>
      <c r="S44" s="29">
        <v>0.4058318354303973</v>
      </c>
      <c r="T44" s="29">
        <v>0.41352107050129844</v>
      </c>
      <c r="U44" s="29">
        <v>0.42550429398841633</v>
      </c>
      <c r="V44" s="29">
        <v>0.45326542840023953</v>
      </c>
      <c r="W44" s="29">
        <v>0.46405032953864617</v>
      </c>
      <c r="X44" s="29">
        <v>0.47723187537447592</v>
      </c>
      <c r="Y44" s="29">
        <v>0.50609147193928505</v>
      </c>
    </row>
    <row r="45" spans="1:25" hidden="1">
      <c r="A45" t="s">
        <v>37</v>
      </c>
      <c r="B45" t="s">
        <v>48</v>
      </c>
      <c r="C45">
        <v>3</v>
      </c>
      <c r="D45" t="s">
        <v>51</v>
      </c>
      <c r="E45">
        <v>105</v>
      </c>
      <c r="F45">
        <v>110</v>
      </c>
      <c r="G45" s="29">
        <v>0.49760335530257621</v>
      </c>
      <c r="H45" s="29">
        <v>0.48941481925304564</v>
      </c>
      <c r="I45" s="29">
        <v>0.47373676852406627</v>
      </c>
      <c r="J45" s="29">
        <v>0.46365088875574201</v>
      </c>
      <c r="K45" s="29">
        <v>0.4236069502696227</v>
      </c>
      <c r="L45" s="29">
        <v>0.41372079089275021</v>
      </c>
      <c r="M45" s="29">
        <v>0.40633113640902735</v>
      </c>
      <c r="N45" s="29">
        <v>0.4023367285799882</v>
      </c>
      <c r="O45" s="29">
        <v>0.39205112842021161</v>
      </c>
      <c r="P45" s="29">
        <v>0.37477531455961682</v>
      </c>
      <c r="Q45" s="29">
        <v>0.38386259237068104</v>
      </c>
      <c r="R45" s="29">
        <v>0.39135210705012979</v>
      </c>
      <c r="S45" s="29">
        <v>0.39185140802875984</v>
      </c>
      <c r="T45" s="29">
        <v>0.40333533053724774</v>
      </c>
      <c r="U45" s="29">
        <v>0.4169163171559816</v>
      </c>
      <c r="V45" s="29">
        <v>0.43788695825843843</v>
      </c>
      <c r="W45" s="29">
        <v>0.44997004194128221</v>
      </c>
      <c r="X45" s="29">
        <v>0.46095466347114067</v>
      </c>
      <c r="Y45" s="29">
        <v>0.49490713001797487</v>
      </c>
    </row>
    <row r="46" spans="1:25" hidden="1">
      <c r="A46" t="s">
        <v>37</v>
      </c>
      <c r="B46" t="s">
        <v>48</v>
      </c>
      <c r="C46">
        <v>1</v>
      </c>
      <c r="D46" t="s">
        <v>52</v>
      </c>
      <c r="E46">
        <v>134</v>
      </c>
      <c r="F46">
        <v>139</v>
      </c>
      <c r="G46" s="29">
        <v>0.49390852806071478</v>
      </c>
      <c r="H46" s="29">
        <v>0.47413620930697042</v>
      </c>
      <c r="I46" s="29">
        <v>0.44517675254643485</v>
      </c>
      <c r="J46" s="29">
        <v>0.44158178550029931</v>
      </c>
      <c r="K46" s="29">
        <v>0.39514679448771711</v>
      </c>
      <c r="L46" s="29">
        <v>0.38795686039544602</v>
      </c>
      <c r="M46" s="29">
        <v>0.38226482923906502</v>
      </c>
      <c r="N46" s="29">
        <v>0.37807070101857415</v>
      </c>
      <c r="O46" s="29">
        <v>0.36808468144597578</v>
      </c>
      <c r="P46" s="29">
        <v>0.35060914719392866</v>
      </c>
      <c r="Q46" s="29">
        <v>0.35680047932893966</v>
      </c>
      <c r="R46" s="29">
        <v>0.36339125224685426</v>
      </c>
      <c r="S46" s="29">
        <v>0.36908328340323526</v>
      </c>
      <c r="T46" s="29">
        <v>0.37078090673057712</v>
      </c>
      <c r="U46" s="29">
        <v>0.37197922907928899</v>
      </c>
      <c r="V46" s="29">
        <v>0.40593169562612319</v>
      </c>
      <c r="W46" s="29">
        <v>0.40912722188935463</v>
      </c>
      <c r="X46" s="29">
        <v>0.41791491911324113</v>
      </c>
      <c r="Y46" s="29">
        <v>0.45016976233273404</v>
      </c>
    </row>
    <row r="47" spans="1:25" hidden="1">
      <c r="A47" t="s">
        <v>37</v>
      </c>
      <c r="B47" t="s">
        <v>48</v>
      </c>
      <c r="C47">
        <v>2</v>
      </c>
      <c r="D47" t="s">
        <v>52</v>
      </c>
      <c r="E47">
        <v>134</v>
      </c>
      <c r="F47">
        <v>139</v>
      </c>
      <c r="G47" s="29">
        <v>0.47583383263431173</v>
      </c>
      <c r="H47" s="29">
        <v>0.45326542840023953</v>
      </c>
      <c r="I47" s="29">
        <v>0.43998402236868384</v>
      </c>
      <c r="J47" s="29">
        <v>0.42949870181745547</v>
      </c>
      <c r="K47" s="29">
        <v>0.39824246055522267</v>
      </c>
      <c r="L47" s="29">
        <v>0.39065308568004797</v>
      </c>
      <c r="M47" s="29">
        <v>0.38506091471939285</v>
      </c>
      <c r="N47" s="29">
        <v>0.38126622728180554</v>
      </c>
      <c r="O47" s="29">
        <v>0.37108048731775484</v>
      </c>
      <c r="P47" s="29">
        <v>0.35360495306570766</v>
      </c>
      <c r="Q47" s="29">
        <v>0.3519073297383658</v>
      </c>
      <c r="R47" s="29">
        <v>0.36688635909726336</v>
      </c>
      <c r="S47" s="29">
        <v>0.36948272418613942</v>
      </c>
      <c r="T47" s="29">
        <v>0.37088076692630306</v>
      </c>
      <c r="U47" s="29">
        <v>0.37247853005791848</v>
      </c>
      <c r="V47" s="29">
        <v>0.41392051128420199</v>
      </c>
      <c r="W47" s="29">
        <v>0.42820051927301772</v>
      </c>
      <c r="X47" s="29">
        <v>0.44337926902336705</v>
      </c>
      <c r="Y47" s="29">
        <v>0.46924305971639657</v>
      </c>
    </row>
    <row r="48" spans="1:25" hidden="1">
      <c r="A48" t="s">
        <v>37</v>
      </c>
      <c r="B48" t="s">
        <v>48</v>
      </c>
      <c r="C48">
        <v>3</v>
      </c>
      <c r="D48" t="s">
        <v>52</v>
      </c>
      <c r="E48">
        <v>134</v>
      </c>
      <c r="F48">
        <v>139</v>
      </c>
      <c r="G48" s="29">
        <v>0.457958857599361</v>
      </c>
      <c r="H48" s="29">
        <v>0.43678849610545245</v>
      </c>
      <c r="I48" s="29">
        <v>0.42640303574994998</v>
      </c>
      <c r="J48" s="29">
        <v>0.42370681046534858</v>
      </c>
      <c r="K48" s="29">
        <v>0.40023966446974218</v>
      </c>
      <c r="L48" s="29">
        <v>0.38765727980826836</v>
      </c>
      <c r="M48" s="29">
        <v>0.3824645496305174</v>
      </c>
      <c r="N48" s="29">
        <v>0.37896944278010775</v>
      </c>
      <c r="O48" s="29">
        <v>0.36858398242460583</v>
      </c>
      <c r="P48" s="29">
        <v>0.35220691032554463</v>
      </c>
      <c r="Q48" s="29">
        <v>0.35879768324345923</v>
      </c>
      <c r="R48" s="29">
        <v>0.36568803674855205</v>
      </c>
      <c r="S48" s="29">
        <v>0.36808468144597578</v>
      </c>
      <c r="T48" s="29">
        <v>0.37177950868783721</v>
      </c>
      <c r="U48" s="29">
        <v>0.37797084082284826</v>
      </c>
      <c r="V48" s="29">
        <v>0.42101058518074719</v>
      </c>
      <c r="W48" s="29">
        <v>0.43888556021569791</v>
      </c>
      <c r="X48" s="29">
        <v>0.44847213900539268</v>
      </c>
      <c r="Y48" s="29">
        <v>0.48162572398641917</v>
      </c>
    </row>
    <row r="49" spans="1:25">
      <c r="A49" t="s">
        <v>37</v>
      </c>
      <c r="B49" t="s">
        <v>53</v>
      </c>
      <c r="C49">
        <v>1</v>
      </c>
      <c r="D49" t="s">
        <v>39</v>
      </c>
      <c r="E49">
        <v>0</v>
      </c>
      <c r="F49">
        <v>5</v>
      </c>
      <c r="G49" s="29">
        <v>0.54174156181346056</v>
      </c>
      <c r="H49" s="29">
        <v>0.51967245855801836</v>
      </c>
      <c r="I49" s="29">
        <v>0.51268224485719971</v>
      </c>
      <c r="J49" s="29">
        <v>0.50599161174355856</v>
      </c>
      <c r="K49" s="29">
        <v>0.45096864389854174</v>
      </c>
      <c r="L49" s="29">
        <v>0.41591771519872156</v>
      </c>
      <c r="M49" s="29">
        <v>0.39884162172957799</v>
      </c>
      <c r="N49" s="29">
        <v>0.39005392450569148</v>
      </c>
      <c r="O49" s="29">
        <v>0.368284401837427</v>
      </c>
      <c r="P49" s="29">
        <v>0.34222089075294571</v>
      </c>
      <c r="Q49" s="29">
        <v>0.34681445975634073</v>
      </c>
      <c r="R49" s="29">
        <v>0.35440383463151542</v>
      </c>
      <c r="S49" s="29">
        <v>0.36468943479129201</v>
      </c>
      <c r="T49" s="29">
        <v>0.3850609147193923</v>
      </c>
      <c r="U49" s="29">
        <v>0.41022568404234055</v>
      </c>
      <c r="V49" s="29">
        <v>0.4486718593968439</v>
      </c>
      <c r="W49" s="29">
        <v>0.46085480327541417</v>
      </c>
      <c r="X49" s="29">
        <v>0.4995006990213699</v>
      </c>
      <c r="Y49" s="29">
        <v>0.5295586179348909</v>
      </c>
    </row>
    <row r="50" spans="1:25">
      <c r="A50" t="s">
        <v>37</v>
      </c>
      <c r="B50" t="s">
        <v>53</v>
      </c>
      <c r="C50">
        <v>2</v>
      </c>
      <c r="D50" t="s">
        <v>39</v>
      </c>
      <c r="E50">
        <v>0</v>
      </c>
      <c r="F50">
        <v>5</v>
      </c>
      <c r="G50" s="29">
        <v>0.54124226083483107</v>
      </c>
      <c r="H50" s="29">
        <v>0.51797483523067711</v>
      </c>
      <c r="I50" s="29">
        <v>0.50359496704613549</v>
      </c>
      <c r="J50" s="29">
        <v>0.50289594567605367</v>
      </c>
      <c r="K50" s="29">
        <v>0.45366486918314364</v>
      </c>
      <c r="L50" s="29">
        <v>0.43199520671060504</v>
      </c>
      <c r="M50" s="29">
        <v>0.41671659676452982</v>
      </c>
      <c r="N50" s="29">
        <v>0.40952666267225873</v>
      </c>
      <c r="O50" s="29">
        <v>0.38785700019972069</v>
      </c>
      <c r="P50" s="29">
        <v>0.36159376872378651</v>
      </c>
      <c r="Q50" s="29">
        <v>0.36678649890153803</v>
      </c>
      <c r="R50" s="29">
        <v>0.37377671260235679</v>
      </c>
      <c r="S50" s="29">
        <v>0.37657279808268401</v>
      </c>
      <c r="T50" s="29">
        <v>0.37956860395446368</v>
      </c>
      <c r="U50" s="29">
        <v>0.38955462352706199</v>
      </c>
      <c r="V50" s="29">
        <v>0.42620331535849815</v>
      </c>
      <c r="W50" s="29">
        <v>0.4362891951268224</v>
      </c>
      <c r="X50" s="29">
        <v>0.47533453165568229</v>
      </c>
      <c r="Y50" s="29">
        <v>0.52875973636908313</v>
      </c>
    </row>
    <row r="51" spans="1:25">
      <c r="A51" t="s">
        <v>37</v>
      </c>
      <c r="B51" t="s">
        <v>53</v>
      </c>
      <c r="C51">
        <v>3</v>
      </c>
      <c r="D51" t="s">
        <v>39</v>
      </c>
      <c r="E51">
        <v>0</v>
      </c>
      <c r="F51">
        <v>5</v>
      </c>
      <c r="G51" s="29">
        <v>0.64859197124026347</v>
      </c>
      <c r="H51" s="29">
        <v>0.628919512682245</v>
      </c>
      <c r="I51" s="29">
        <v>0.61703614939085305</v>
      </c>
      <c r="J51" s="29">
        <v>0.60834831236269238</v>
      </c>
      <c r="K51" s="29">
        <v>0.57609346914319948</v>
      </c>
      <c r="L51" s="29">
        <v>0.54513680846814494</v>
      </c>
      <c r="M51" s="29">
        <v>0.52616337128020774</v>
      </c>
      <c r="N51" s="29">
        <v>0.51607749151188342</v>
      </c>
      <c r="O51" s="29">
        <v>0.49440782903934483</v>
      </c>
      <c r="P51" s="29">
        <v>0.45935690033952464</v>
      </c>
      <c r="Q51" s="29">
        <v>0.46844417815058942</v>
      </c>
      <c r="R51" s="29">
        <v>0.47693229478729771</v>
      </c>
      <c r="S51" s="29">
        <v>0.48931495905731975</v>
      </c>
      <c r="T51" s="29">
        <v>0.50319552626323139</v>
      </c>
      <c r="U51" s="29">
        <v>0.51907329738366303</v>
      </c>
      <c r="V51" s="29">
        <v>0.5583183543039747</v>
      </c>
      <c r="W51" s="29">
        <v>0.56480926702616341</v>
      </c>
      <c r="X51" s="29">
        <v>0.60295586179348903</v>
      </c>
      <c r="Y51" s="29">
        <v>0.62133013780707036</v>
      </c>
    </row>
    <row r="52" spans="1:25" hidden="1">
      <c r="A52" t="s">
        <v>37</v>
      </c>
      <c r="B52" t="s">
        <v>53</v>
      </c>
      <c r="C52">
        <v>1</v>
      </c>
      <c r="D52" t="s">
        <v>54</v>
      </c>
      <c r="E52">
        <v>41</v>
      </c>
      <c r="F52">
        <v>46</v>
      </c>
      <c r="G52" s="29">
        <v>0.46375074895146762</v>
      </c>
      <c r="H52" s="29">
        <v>0.45456361094467757</v>
      </c>
      <c r="I52" s="29">
        <v>0.44557619332933868</v>
      </c>
      <c r="J52" s="29">
        <v>0.44487717195925686</v>
      </c>
      <c r="K52" s="29">
        <v>0.41701617735170782</v>
      </c>
      <c r="L52" s="29">
        <v>0.39514679448771739</v>
      </c>
      <c r="M52" s="29">
        <v>0.38056720591172344</v>
      </c>
      <c r="N52" s="29">
        <v>0.37467545436389066</v>
      </c>
      <c r="O52" s="29">
        <v>0.35370481326143388</v>
      </c>
      <c r="P52" s="29">
        <v>0.34052326742560407</v>
      </c>
      <c r="Q52" s="29">
        <v>0.35050928699820244</v>
      </c>
      <c r="R52" s="29">
        <v>0.35849810265628124</v>
      </c>
      <c r="S52" s="29">
        <v>0.36998202516476913</v>
      </c>
      <c r="T52" s="29">
        <v>0.37128020770920689</v>
      </c>
      <c r="U52" s="29">
        <v>0.38186538845616119</v>
      </c>
      <c r="V52" s="29">
        <v>0.4211104453764728</v>
      </c>
      <c r="W52" s="29">
        <v>0.42830037946874389</v>
      </c>
      <c r="X52" s="29">
        <v>0.44887157978829656</v>
      </c>
      <c r="Y52" s="29">
        <v>0.4670461354104255</v>
      </c>
    </row>
    <row r="53" spans="1:25" hidden="1">
      <c r="A53" t="s">
        <v>37</v>
      </c>
      <c r="B53" t="s">
        <v>53</v>
      </c>
      <c r="C53">
        <v>2</v>
      </c>
      <c r="D53" t="s">
        <v>54</v>
      </c>
      <c r="E53">
        <v>41</v>
      </c>
      <c r="F53">
        <v>46</v>
      </c>
      <c r="G53" s="29">
        <v>0.51358098661873353</v>
      </c>
      <c r="H53" s="29">
        <v>0.49011384062312774</v>
      </c>
      <c r="I53" s="29">
        <v>0.47383662871979249</v>
      </c>
      <c r="J53" s="29">
        <v>0.46594767325743952</v>
      </c>
      <c r="K53" s="29">
        <v>0.42730177751148385</v>
      </c>
      <c r="L53" s="29">
        <v>0.40413421210305572</v>
      </c>
      <c r="M53" s="29">
        <v>0.38765727980826864</v>
      </c>
      <c r="N53" s="29">
        <v>0.38106650689035348</v>
      </c>
      <c r="O53" s="29">
        <v>0.36978230477331736</v>
      </c>
      <c r="P53" s="29">
        <v>0.3460155781905333</v>
      </c>
      <c r="Q53" s="29">
        <v>0.35610145795885756</v>
      </c>
      <c r="R53" s="29">
        <v>0.36299181146395043</v>
      </c>
      <c r="S53" s="29">
        <v>0.37108048731775511</v>
      </c>
      <c r="T53" s="29">
        <v>0.37397643299380884</v>
      </c>
      <c r="U53" s="29">
        <v>0.38376273217495482</v>
      </c>
      <c r="V53" s="29">
        <v>0.43429199121230261</v>
      </c>
      <c r="W53" s="29">
        <v>0.45476333133612934</v>
      </c>
      <c r="X53" s="29">
        <v>0.46724585580187727</v>
      </c>
      <c r="Y53" s="29">
        <v>0.49320950669063324</v>
      </c>
    </row>
    <row r="54" spans="1:25" hidden="1">
      <c r="A54" t="s">
        <v>37</v>
      </c>
      <c r="B54" t="s">
        <v>53</v>
      </c>
      <c r="C54">
        <v>3</v>
      </c>
      <c r="D54" t="s">
        <v>54</v>
      </c>
      <c r="E54">
        <v>41</v>
      </c>
      <c r="F54">
        <v>46</v>
      </c>
      <c r="G54" s="29">
        <v>0.46524865188735776</v>
      </c>
      <c r="H54" s="29">
        <v>0.44647493509087288</v>
      </c>
      <c r="I54" s="29">
        <v>0.43768723786698632</v>
      </c>
      <c r="J54" s="29">
        <v>0.43708807669263039</v>
      </c>
      <c r="K54" s="29">
        <v>0.42350709007389653</v>
      </c>
      <c r="L54" s="29">
        <v>0.41232274815258629</v>
      </c>
      <c r="M54" s="29">
        <v>0.40153784701418022</v>
      </c>
      <c r="N54" s="29">
        <v>0.39354903135610142</v>
      </c>
      <c r="O54" s="29">
        <v>0.37287797084082286</v>
      </c>
      <c r="P54" s="29">
        <v>0.36039544637507492</v>
      </c>
      <c r="Q54" s="29">
        <v>0.36718593968444191</v>
      </c>
      <c r="R54" s="29">
        <v>0.37088076692630334</v>
      </c>
      <c r="S54" s="29">
        <v>0.37437587377671239</v>
      </c>
      <c r="T54" s="29">
        <v>0.37737167964849205</v>
      </c>
      <c r="U54" s="29">
        <v>0.38346315158777716</v>
      </c>
      <c r="V54" s="29">
        <v>0.40952666267225901</v>
      </c>
      <c r="W54" s="29">
        <v>0.41721589774315959</v>
      </c>
      <c r="X54" s="29">
        <v>0.43229478729778303</v>
      </c>
      <c r="Y54" s="29">
        <v>0.49021370081885363</v>
      </c>
    </row>
    <row r="55" spans="1:25" hidden="1">
      <c r="A55" t="s">
        <v>37</v>
      </c>
      <c r="B55" t="s">
        <v>53</v>
      </c>
      <c r="C55">
        <v>1</v>
      </c>
      <c r="D55" t="s">
        <v>46</v>
      </c>
      <c r="E55">
        <v>70</v>
      </c>
      <c r="F55">
        <v>75</v>
      </c>
      <c r="G55" s="29">
        <v>0.47114040343519026</v>
      </c>
      <c r="H55" s="29">
        <v>0.4544637507489514</v>
      </c>
      <c r="I55" s="29">
        <v>0.44407829039344887</v>
      </c>
      <c r="J55" s="29">
        <v>0.43469143199520643</v>
      </c>
      <c r="K55" s="29">
        <v>0.39584581585779893</v>
      </c>
      <c r="L55" s="29">
        <v>0.36988216496904297</v>
      </c>
      <c r="M55" s="29">
        <v>0.35660075893748733</v>
      </c>
      <c r="N55" s="29">
        <v>0.35040942680247628</v>
      </c>
      <c r="O55" s="29">
        <v>0.32903934491711589</v>
      </c>
      <c r="P55" s="29">
        <v>0.30547233872578367</v>
      </c>
      <c r="Q55" s="29">
        <v>0.32414619532654265</v>
      </c>
      <c r="R55" s="29">
        <v>0.33363291392051098</v>
      </c>
      <c r="S55" s="29">
        <v>0.3480127821050526</v>
      </c>
      <c r="T55" s="29">
        <v>0.35919712402636278</v>
      </c>
      <c r="U55" s="29">
        <v>0.37108048731775484</v>
      </c>
      <c r="V55" s="29">
        <v>0.40483323347313727</v>
      </c>
      <c r="W55" s="29">
        <v>0.41531855402436563</v>
      </c>
      <c r="X55" s="29">
        <v>0.43828639904134198</v>
      </c>
      <c r="Y55" s="29">
        <v>0.45686039544637452</v>
      </c>
    </row>
    <row r="56" spans="1:25" hidden="1">
      <c r="A56" t="s">
        <v>37</v>
      </c>
      <c r="B56" t="s">
        <v>53</v>
      </c>
      <c r="C56">
        <v>2</v>
      </c>
      <c r="D56" t="s">
        <v>46</v>
      </c>
      <c r="E56">
        <v>70</v>
      </c>
      <c r="F56">
        <v>75</v>
      </c>
      <c r="G56" s="29">
        <v>0.41511883363291385</v>
      </c>
      <c r="H56" s="29">
        <v>0.43529059316956237</v>
      </c>
      <c r="I56" s="29">
        <v>0.4305971639704414</v>
      </c>
      <c r="J56" s="29">
        <v>0.41671659676452927</v>
      </c>
      <c r="K56" s="29">
        <v>0.39604553624925071</v>
      </c>
      <c r="L56" s="29">
        <v>0.36928300379468704</v>
      </c>
      <c r="M56" s="29">
        <v>0.35879768324345923</v>
      </c>
      <c r="N56" s="29">
        <v>0.35280607149989995</v>
      </c>
      <c r="O56" s="29">
        <v>0.33233473137607322</v>
      </c>
      <c r="P56" s="29">
        <v>0.31565807868983381</v>
      </c>
      <c r="Q56" s="29">
        <v>0.32913920511284184</v>
      </c>
      <c r="R56" s="29">
        <v>0.33752746155382418</v>
      </c>
      <c r="S56" s="29">
        <v>0.34391851408028756</v>
      </c>
      <c r="T56" s="29">
        <v>0.35650089874176144</v>
      </c>
      <c r="U56" s="29">
        <v>0.36159376872378651</v>
      </c>
      <c r="V56" s="29">
        <v>0.39734371879368846</v>
      </c>
      <c r="W56" s="29">
        <v>0.40333533053724774</v>
      </c>
      <c r="X56" s="29">
        <v>0.42290792889954032</v>
      </c>
      <c r="Y56" s="29">
        <v>0.44847213900539212</v>
      </c>
    </row>
    <row r="57" spans="1:25" hidden="1">
      <c r="A57" t="s">
        <v>37</v>
      </c>
      <c r="B57" t="s">
        <v>53</v>
      </c>
      <c r="C57">
        <v>3</v>
      </c>
      <c r="D57" t="s">
        <v>46</v>
      </c>
      <c r="E57">
        <v>70</v>
      </c>
      <c r="F57">
        <v>75</v>
      </c>
      <c r="G57" s="29">
        <v>0.45765927701218334</v>
      </c>
      <c r="H57" s="29">
        <v>0.45715997603355329</v>
      </c>
      <c r="I57" s="29">
        <v>0.43738765727980838</v>
      </c>
      <c r="J57" s="29">
        <v>0.4258038745755946</v>
      </c>
      <c r="K57" s="29">
        <v>0.38645895745955705</v>
      </c>
      <c r="L57" s="29">
        <v>0.36548831635710027</v>
      </c>
      <c r="M57" s="29">
        <v>0.35490313561014603</v>
      </c>
      <c r="N57" s="29">
        <v>0.35010984621529861</v>
      </c>
      <c r="O57" s="29">
        <v>0.32923906530856828</v>
      </c>
      <c r="P57" s="29">
        <v>0.31815458358298393</v>
      </c>
      <c r="Q57" s="29">
        <v>0.33073696824445781</v>
      </c>
      <c r="R57" s="29">
        <v>0.33742760135809885</v>
      </c>
      <c r="S57" s="29">
        <v>0.34691431995206717</v>
      </c>
      <c r="T57" s="29">
        <v>0.35350509286998238</v>
      </c>
      <c r="U57" s="29">
        <v>0.35859796285200746</v>
      </c>
      <c r="V57" s="29">
        <v>0.40023966446974274</v>
      </c>
      <c r="W57" s="29">
        <v>0.40693029758338328</v>
      </c>
      <c r="X57" s="29">
        <v>0.42760135809866234</v>
      </c>
      <c r="Y57" s="29">
        <v>0.44048332334731388</v>
      </c>
    </row>
    <row r="58" spans="1:25" hidden="1">
      <c r="A58" t="s">
        <v>37</v>
      </c>
      <c r="B58" t="s">
        <v>53</v>
      </c>
      <c r="C58">
        <v>1</v>
      </c>
      <c r="D58" t="s">
        <v>55</v>
      </c>
      <c r="E58">
        <v>120</v>
      </c>
      <c r="F58">
        <v>125</v>
      </c>
      <c r="G58" s="29">
        <v>0.481825444377871</v>
      </c>
      <c r="H58" s="29">
        <v>0.46954264030357479</v>
      </c>
      <c r="I58" s="29">
        <v>0.46205312562412604</v>
      </c>
      <c r="J58" s="29">
        <v>0.45456361094467729</v>
      </c>
      <c r="K58" s="29">
        <v>0.41591771519872156</v>
      </c>
      <c r="L58" s="29">
        <v>0.40003994407829041</v>
      </c>
      <c r="M58" s="29">
        <v>0.39155182744158157</v>
      </c>
      <c r="N58" s="29">
        <v>0.3855602156980229</v>
      </c>
      <c r="O58" s="29">
        <v>0.36488915518274379</v>
      </c>
      <c r="P58" s="29">
        <v>0.34581585779908125</v>
      </c>
      <c r="Q58" s="29">
        <v>0.35929698422208867</v>
      </c>
      <c r="R58" s="29">
        <v>0.3678849610545234</v>
      </c>
      <c r="S58" s="29">
        <v>0.37916916317155952</v>
      </c>
      <c r="T58" s="29">
        <v>0.38286399041342095</v>
      </c>
      <c r="U58" s="29">
        <v>0.39115238665867746</v>
      </c>
      <c r="V58" s="29">
        <v>0.43489115238665876</v>
      </c>
      <c r="W58" s="29">
        <v>0.44547633313361307</v>
      </c>
      <c r="X58" s="29">
        <v>0.44867185939684451</v>
      </c>
      <c r="Y58" s="29">
        <v>0.48032754144198087</v>
      </c>
    </row>
    <row r="59" spans="1:25" hidden="1">
      <c r="A59" t="s">
        <v>37</v>
      </c>
      <c r="B59" t="s">
        <v>53</v>
      </c>
      <c r="C59">
        <v>2</v>
      </c>
      <c r="D59" t="s">
        <v>55</v>
      </c>
      <c r="E59">
        <v>120</v>
      </c>
      <c r="F59">
        <v>125</v>
      </c>
      <c r="G59" s="29">
        <v>0.47693229478729771</v>
      </c>
      <c r="H59" s="29">
        <v>0.45835829838226516</v>
      </c>
      <c r="I59" s="29">
        <v>0.45616137407629326</v>
      </c>
      <c r="J59" s="29">
        <v>0.45036948272418637</v>
      </c>
      <c r="K59" s="29">
        <v>0.41132414619532653</v>
      </c>
      <c r="L59" s="29">
        <v>0.39694427801078491</v>
      </c>
      <c r="M59" s="29">
        <v>0.38835630117835018</v>
      </c>
      <c r="N59" s="29">
        <v>0.38316357100059922</v>
      </c>
      <c r="O59" s="29">
        <v>0.36249251048532066</v>
      </c>
      <c r="P59" s="29">
        <v>0.34591571799480714</v>
      </c>
      <c r="Q59" s="29">
        <v>0.35899740363491101</v>
      </c>
      <c r="R59" s="29">
        <v>0.36638705811863387</v>
      </c>
      <c r="S59" s="29">
        <v>0.37467545436389038</v>
      </c>
      <c r="T59" s="29">
        <v>0.38585979628520056</v>
      </c>
      <c r="U59" s="29">
        <v>0.39374875174755347</v>
      </c>
      <c r="V59" s="29">
        <v>0.42650289594567642</v>
      </c>
      <c r="W59" s="29">
        <v>0.43768723786698605</v>
      </c>
      <c r="X59" s="29">
        <v>0.45256640703015771</v>
      </c>
      <c r="Y59" s="29">
        <v>0.47643299380866821</v>
      </c>
    </row>
    <row r="60" spans="1:25" hidden="1">
      <c r="A60" t="s">
        <v>37</v>
      </c>
      <c r="B60" t="s">
        <v>53</v>
      </c>
      <c r="C60">
        <v>3</v>
      </c>
      <c r="D60" t="s">
        <v>55</v>
      </c>
      <c r="E60">
        <v>120</v>
      </c>
      <c r="F60">
        <v>125</v>
      </c>
      <c r="G60" s="29">
        <v>0.48701817455562224</v>
      </c>
      <c r="H60" s="29">
        <v>0.46954264030357512</v>
      </c>
      <c r="I60" s="29">
        <v>0.45306570800878748</v>
      </c>
      <c r="J60" s="29">
        <v>0.4502696225284602</v>
      </c>
      <c r="K60" s="29">
        <v>0.41731575793888548</v>
      </c>
      <c r="L60" s="29">
        <v>0.40533253445176753</v>
      </c>
      <c r="M60" s="29">
        <v>0.39814260035949645</v>
      </c>
      <c r="N60" s="29">
        <v>0.39334931096464965</v>
      </c>
      <c r="O60" s="29">
        <v>0.37257839025364464</v>
      </c>
      <c r="P60" s="29">
        <v>0.35939684441781489</v>
      </c>
      <c r="Q60" s="29">
        <v>0.37058118633912507</v>
      </c>
      <c r="R60" s="29">
        <v>0.37797084082284793</v>
      </c>
      <c r="S60" s="29">
        <v>0.38825644098262402</v>
      </c>
      <c r="T60" s="29">
        <v>0.39304973037747137</v>
      </c>
      <c r="U60" s="29">
        <v>0.39924106251248243</v>
      </c>
      <c r="V60" s="29">
        <v>0.42550429398841605</v>
      </c>
      <c r="W60" s="29">
        <v>0.44647493509087288</v>
      </c>
      <c r="X60" s="29">
        <v>0.46045536249251034</v>
      </c>
      <c r="Y60" s="29">
        <v>0.48661873377271808</v>
      </c>
    </row>
    <row r="61" spans="1:25" hidden="1">
      <c r="A61" t="s">
        <v>37</v>
      </c>
      <c r="B61" t="s">
        <v>53</v>
      </c>
      <c r="C61">
        <v>1</v>
      </c>
      <c r="D61" t="s">
        <v>56</v>
      </c>
      <c r="E61">
        <v>165</v>
      </c>
      <c r="F61">
        <v>170</v>
      </c>
      <c r="G61" s="29">
        <v>0.45725983622927924</v>
      </c>
      <c r="H61" s="29">
        <v>0.43738765727980838</v>
      </c>
      <c r="I61" s="29">
        <v>0.42660275614140231</v>
      </c>
      <c r="J61" s="29">
        <v>0.41831435989614524</v>
      </c>
      <c r="K61" s="29">
        <v>0.39115238665867802</v>
      </c>
      <c r="L61" s="29">
        <v>0.38296385060914739</v>
      </c>
      <c r="M61" s="29">
        <v>0.37737167964849233</v>
      </c>
      <c r="N61" s="29">
        <v>0.37397643299380856</v>
      </c>
      <c r="O61" s="29">
        <v>0.3634911124425807</v>
      </c>
      <c r="P61" s="29">
        <v>0.35280607149989995</v>
      </c>
      <c r="Q61" s="29">
        <v>0.35859796285200746</v>
      </c>
      <c r="R61" s="29">
        <v>0.36528859596564794</v>
      </c>
      <c r="S61" s="29">
        <v>0.36568803674855205</v>
      </c>
      <c r="T61" s="29">
        <v>0.36678649890153803</v>
      </c>
      <c r="U61" s="29">
        <v>0.37267825044937081</v>
      </c>
      <c r="V61" s="29">
        <v>0.40093868583982456</v>
      </c>
      <c r="W61" s="29">
        <v>0.41152386658677886</v>
      </c>
      <c r="X61" s="29">
        <v>0.42899940083882598</v>
      </c>
      <c r="Y61" s="29">
        <v>0.45186738566007589</v>
      </c>
    </row>
    <row r="62" spans="1:25" hidden="1">
      <c r="A62" t="s">
        <v>37</v>
      </c>
      <c r="B62" t="s">
        <v>53</v>
      </c>
      <c r="C62">
        <v>2</v>
      </c>
      <c r="D62" t="s">
        <v>56</v>
      </c>
      <c r="E62">
        <v>165</v>
      </c>
      <c r="F62">
        <v>170</v>
      </c>
      <c r="G62" s="29">
        <v>0.42450569203115629</v>
      </c>
      <c r="H62" s="29">
        <v>0.41192330736968247</v>
      </c>
      <c r="I62" s="29">
        <v>0.40822848012782098</v>
      </c>
      <c r="J62" s="29">
        <v>0.4090273616936293</v>
      </c>
      <c r="K62" s="29">
        <v>0.38516077491511874</v>
      </c>
      <c r="L62" s="29">
        <v>0.37687237866986228</v>
      </c>
      <c r="M62" s="29">
        <v>0.37157978829638544</v>
      </c>
      <c r="N62" s="29">
        <v>0.36838426203315344</v>
      </c>
      <c r="O62" s="29">
        <v>0.35799880167765152</v>
      </c>
      <c r="P62" s="29">
        <v>0.3467145995606154</v>
      </c>
      <c r="Q62" s="29">
        <v>0.35250649091272229</v>
      </c>
      <c r="R62" s="29">
        <v>0.35899740363491101</v>
      </c>
      <c r="S62" s="29">
        <v>0.36259237068104655</v>
      </c>
      <c r="T62" s="29">
        <v>0.36419013381266252</v>
      </c>
      <c r="U62" s="29">
        <v>0.36948272418613942</v>
      </c>
      <c r="V62" s="29">
        <v>0.39634511683642898</v>
      </c>
      <c r="W62" s="29">
        <v>0.40333533053724774</v>
      </c>
      <c r="X62" s="29">
        <v>0.42111044537647307</v>
      </c>
      <c r="Y62" s="29">
        <v>0.43638905532254829</v>
      </c>
    </row>
    <row r="63" spans="1:25" hidden="1">
      <c r="A63" t="s">
        <v>37</v>
      </c>
      <c r="B63" t="s">
        <v>53</v>
      </c>
      <c r="C63">
        <v>3</v>
      </c>
      <c r="D63" t="s">
        <v>56</v>
      </c>
      <c r="E63">
        <v>165</v>
      </c>
      <c r="F63">
        <v>170</v>
      </c>
      <c r="G63" s="29">
        <v>0.46315158777711202</v>
      </c>
      <c r="H63" s="29">
        <v>0.44258038745755934</v>
      </c>
      <c r="I63" s="29">
        <v>0.43559017375674058</v>
      </c>
      <c r="J63" s="29">
        <v>0.42859996005592188</v>
      </c>
      <c r="K63" s="29">
        <v>0.39814260035949672</v>
      </c>
      <c r="L63" s="29">
        <v>0.38755741961254248</v>
      </c>
      <c r="M63" s="29">
        <v>0.38216496904333913</v>
      </c>
      <c r="N63" s="29">
        <v>0.37906930297583363</v>
      </c>
      <c r="O63" s="29">
        <v>0.36888356301178349</v>
      </c>
      <c r="P63" s="29">
        <v>0.3564010385460355</v>
      </c>
      <c r="Q63" s="29">
        <v>0.36329139205112837</v>
      </c>
      <c r="R63" s="29">
        <v>0.37058118633912535</v>
      </c>
      <c r="S63" s="29">
        <v>0.37577391651687631</v>
      </c>
      <c r="T63" s="29">
        <v>0.37896944278010775</v>
      </c>
      <c r="U63" s="29">
        <v>0.38346315158777688</v>
      </c>
      <c r="V63" s="29">
        <v>0.4187138006790494</v>
      </c>
      <c r="W63" s="29">
        <v>0.42280806870381443</v>
      </c>
      <c r="X63" s="29">
        <v>0.44847213900539268</v>
      </c>
      <c r="Y63" s="29">
        <v>0.45905731975234698</v>
      </c>
    </row>
    <row r="64" spans="1:25">
      <c r="A64" t="s">
        <v>37</v>
      </c>
      <c r="B64" t="s">
        <v>57</v>
      </c>
      <c r="C64">
        <v>1</v>
      </c>
      <c r="D64" t="s">
        <v>39</v>
      </c>
      <c r="E64">
        <v>0</v>
      </c>
      <c r="F64">
        <v>5</v>
      </c>
      <c r="G64" s="29">
        <v>0.49430796884361894</v>
      </c>
      <c r="H64" s="29">
        <v>0.48462152985819823</v>
      </c>
      <c r="I64" s="29">
        <v>0.47323746754543627</v>
      </c>
      <c r="J64" s="29">
        <v>0.47074096265228665</v>
      </c>
      <c r="K64" s="29">
        <v>0.42780107849011356</v>
      </c>
      <c r="L64" s="29">
        <v>0.40802875973636921</v>
      </c>
      <c r="M64" s="29">
        <v>0.39984022368683808</v>
      </c>
      <c r="N64" s="29">
        <v>0.39454763331336118</v>
      </c>
      <c r="O64" s="29">
        <v>0.37407629318953445</v>
      </c>
      <c r="P64" s="29">
        <v>0.35420411424006359</v>
      </c>
      <c r="Q64" s="29">
        <v>0.35939684441781516</v>
      </c>
      <c r="R64" s="29">
        <v>0.36828440183742756</v>
      </c>
      <c r="S64" s="29">
        <v>0.37317755142800085</v>
      </c>
      <c r="T64" s="29">
        <v>0.37567405632115042</v>
      </c>
      <c r="U64" s="29">
        <v>0.3802676253245455</v>
      </c>
      <c r="V64" s="29">
        <v>0.41471939285000969</v>
      </c>
      <c r="W64" s="29">
        <v>0.4275014979029359</v>
      </c>
      <c r="X64" s="29">
        <v>0.45725983622927863</v>
      </c>
      <c r="Y64" s="29">
        <v>0.51228280407429605</v>
      </c>
    </row>
    <row r="65" spans="1:25">
      <c r="A65" t="s">
        <v>37</v>
      </c>
      <c r="B65" t="s">
        <v>57</v>
      </c>
      <c r="C65">
        <v>2</v>
      </c>
      <c r="D65" t="s">
        <v>39</v>
      </c>
      <c r="E65">
        <v>0</v>
      </c>
      <c r="F65">
        <v>5</v>
      </c>
      <c r="G65" s="29">
        <v>0.47253844617535445</v>
      </c>
      <c r="H65" s="29">
        <v>0.4624525664070302</v>
      </c>
      <c r="I65" s="29">
        <v>0.45775913720790867</v>
      </c>
      <c r="J65" s="29">
        <v>0.45566207309766321</v>
      </c>
      <c r="K65" s="29">
        <v>0.4354903135610147</v>
      </c>
      <c r="L65" s="29">
        <v>0.42879968044737365</v>
      </c>
      <c r="M65" s="29">
        <v>0.42490513281406045</v>
      </c>
      <c r="N65" s="29">
        <v>0.4218094667465549</v>
      </c>
      <c r="O65" s="29">
        <v>0.4023367285799882</v>
      </c>
      <c r="P65" s="29">
        <v>0.37517475534252043</v>
      </c>
      <c r="Q65" s="29">
        <v>0.38406231276213282</v>
      </c>
      <c r="R65" s="29">
        <v>0.39494707409626534</v>
      </c>
      <c r="S65" s="29">
        <v>0.40153784701417994</v>
      </c>
      <c r="T65" s="29">
        <v>0.40453365288595955</v>
      </c>
      <c r="U65" s="29">
        <v>0.41392051128420199</v>
      </c>
      <c r="V65" s="29">
        <v>0.4292989814260037</v>
      </c>
      <c r="W65" s="29">
        <v>0.4380866786498902</v>
      </c>
      <c r="X65" s="29">
        <v>0.46574795286598747</v>
      </c>
      <c r="Y65" s="29">
        <v>0.48621929298981426</v>
      </c>
    </row>
    <row r="66" spans="1:25">
      <c r="A66" t="s">
        <v>37</v>
      </c>
      <c r="B66" t="s">
        <v>57</v>
      </c>
      <c r="C66">
        <v>3</v>
      </c>
      <c r="D66" t="s">
        <v>39</v>
      </c>
      <c r="E66">
        <v>0</v>
      </c>
      <c r="F66">
        <v>5</v>
      </c>
      <c r="G66" s="29">
        <v>0.50329538645895755</v>
      </c>
      <c r="H66" s="29">
        <v>0.47493509087277785</v>
      </c>
      <c r="I66" s="29">
        <v>0.46864389854204092</v>
      </c>
      <c r="J66" s="29">
        <v>0.46235270621130398</v>
      </c>
      <c r="K66" s="29">
        <v>0.43828639904134226</v>
      </c>
      <c r="L66" s="29">
        <v>0.41881366087477556</v>
      </c>
      <c r="M66" s="29">
        <v>0.41102456560814854</v>
      </c>
      <c r="N66" s="29">
        <v>0.40413421210305572</v>
      </c>
      <c r="O66" s="29">
        <v>0.38376273217495482</v>
      </c>
      <c r="P66" s="29">
        <v>0.3623926502895945</v>
      </c>
      <c r="Q66" s="29">
        <v>0.36818454164170139</v>
      </c>
      <c r="R66" s="29">
        <v>0.37577391651687658</v>
      </c>
      <c r="S66" s="29">
        <v>0.37807070101857387</v>
      </c>
      <c r="T66" s="29">
        <v>0.37956860395446396</v>
      </c>
      <c r="U66" s="29">
        <v>0.38815658078689808</v>
      </c>
      <c r="V66" s="29">
        <v>0.45496305172758111</v>
      </c>
      <c r="W66" s="29">
        <v>0.46784501697623321</v>
      </c>
      <c r="X66" s="29">
        <v>0.50129818254443792</v>
      </c>
      <c r="Y66" s="29">
        <v>0.53674855202716221</v>
      </c>
    </row>
    <row r="67" spans="1:25">
      <c r="A67" t="s">
        <v>37</v>
      </c>
      <c r="B67" t="s">
        <v>57</v>
      </c>
      <c r="C67">
        <v>1</v>
      </c>
      <c r="D67" t="s">
        <v>58</v>
      </c>
      <c r="E67">
        <v>25</v>
      </c>
      <c r="F67">
        <v>30</v>
      </c>
      <c r="G67" s="29">
        <v>0.51328140603155559</v>
      </c>
      <c r="H67" s="29">
        <v>0.48921509886159331</v>
      </c>
      <c r="I67" s="29">
        <v>0.47663271420011943</v>
      </c>
      <c r="J67" s="29">
        <v>0.46644697423606929</v>
      </c>
      <c r="K67" s="29">
        <v>0.41981226283203477</v>
      </c>
      <c r="L67" s="29">
        <v>0.39634511683642898</v>
      </c>
      <c r="M67" s="29">
        <v>0.39135210705012979</v>
      </c>
      <c r="N67" s="29">
        <v>0.3882564409826243</v>
      </c>
      <c r="O67" s="29">
        <v>0.37807070101857354</v>
      </c>
      <c r="P67" s="29">
        <v>0.36269223087677244</v>
      </c>
      <c r="Q67" s="29">
        <v>0.36588775714000388</v>
      </c>
      <c r="R67" s="29">
        <v>0.37277811064509669</v>
      </c>
      <c r="S67" s="29">
        <v>0.37517475534252043</v>
      </c>
      <c r="T67" s="29">
        <v>0.38975434391851382</v>
      </c>
      <c r="U67" s="29">
        <v>0.39814260035949617</v>
      </c>
      <c r="V67" s="29">
        <v>0.43189534651487915</v>
      </c>
      <c r="W67" s="29">
        <v>0.44547633313361251</v>
      </c>
      <c r="X67" s="29">
        <v>0.4632514479728379</v>
      </c>
      <c r="Y67" s="29">
        <v>0.48552027161973182</v>
      </c>
    </row>
    <row r="68" spans="1:25">
      <c r="A68" t="s">
        <v>37</v>
      </c>
      <c r="B68" t="s">
        <v>57</v>
      </c>
      <c r="C68">
        <v>2</v>
      </c>
      <c r="D68" t="s">
        <v>58</v>
      </c>
      <c r="E68">
        <v>25</v>
      </c>
      <c r="F68">
        <v>30</v>
      </c>
      <c r="G68" s="29">
        <v>0.47493509087277785</v>
      </c>
      <c r="H68" s="29">
        <v>0.46315158777711168</v>
      </c>
      <c r="I68" s="29">
        <v>0.45366486918314336</v>
      </c>
      <c r="J68" s="29">
        <v>0.43838625923706814</v>
      </c>
      <c r="K68" s="29">
        <v>0.41511883363291413</v>
      </c>
      <c r="L68" s="29">
        <v>0.40782903934491715</v>
      </c>
      <c r="M68" s="29">
        <v>0.40493309366886343</v>
      </c>
      <c r="N68" s="29">
        <v>0.40273616936289208</v>
      </c>
      <c r="O68" s="29">
        <v>0.39265028959456783</v>
      </c>
      <c r="P68" s="29">
        <v>0.37567405632115014</v>
      </c>
      <c r="Q68" s="29">
        <v>0.37956860395446396</v>
      </c>
      <c r="R68" s="29">
        <v>0.38715797882963859</v>
      </c>
      <c r="S68" s="29">
        <v>0.39075294587577358</v>
      </c>
      <c r="T68" s="29">
        <v>0.40113840623127611</v>
      </c>
      <c r="U68" s="29">
        <v>0.40713001797483533</v>
      </c>
      <c r="V68" s="29">
        <v>0.42300778909526648</v>
      </c>
      <c r="W68" s="29">
        <v>0.43409227082085078</v>
      </c>
      <c r="X68" s="29">
        <v>0.45586179348911532</v>
      </c>
      <c r="Y68" s="29">
        <v>0.46774515678050732</v>
      </c>
    </row>
    <row r="69" spans="1:25">
      <c r="A69" t="s">
        <v>37</v>
      </c>
      <c r="B69" t="s">
        <v>57</v>
      </c>
      <c r="C69">
        <v>3</v>
      </c>
      <c r="D69" t="s">
        <v>58</v>
      </c>
      <c r="E69">
        <v>25</v>
      </c>
      <c r="F69">
        <v>30</v>
      </c>
      <c r="G69" s="29">
        <v>0.48791691631715611</v>
      </c>
      <c r="H69" s="29">
        <v>0.47004194128220483</v>
      </c>
      <c r="I69" s="29">
        <v>0.446075494307969</v>
      </c>
      <c r="J69" s="29">
        <v>0.43648891551827423</v>
      </c>
      <c r="K69" s="29">
        <v>0.40573197523467142</v>
      </c>
      <c r="L69" s="29">
        <v>0.39944078290393448</v>
      </c>
      <c r="M69" s="29">
        <v>0.39794287996804495</v>
      </c>
      <c r="N69" s="29">
        <v>0.39734371879368902</v>
      </c>
      <c r="O69" s="29">
        <v>0.3873576992210907</v>
      </c>
      <c r="P69" s="29">
        <v>0.37407629318953445</v>
      </c>
      <c r="Q69" s="29">
        <v>0.37797084082284826</v>
      </c>
      <c r="R69" s="29">
        <v>0.3855602156980229</v>
      </c>
      <c r="S69" s="29">
        <v>0.389055322548432</v>
      </c>
      <c r="T69" s="29">
        <v>0.3921509886159375</v>
      </c>
      <c r="U69" s="29">
        <v>0.40343519073297363</v>
      </c>
      <c r="V69" s="29">
        <v>0.42420611144397863</v>
      </c>
      <c r="W69" s="29">
        <v>0.43399241062512461</v>
      </c>
      <c r="X69" s="29">
        <v>0.45396444977032135</v>
      </c>
      <c r="Y69" s="29">
        <v>0.47843019772318779</v>
      </c>
    </row>
    <row r="70" spans="1:25" hidden="1">
      <c r="A70" t="s">
        <v>37</v>
      </c>
      <c r="B70" t="s">
        <v>57</v>
      </c>
      <c r="C70">
        <v>1</v>
      </c>
      <c r="D70" t="s">
        <v>59</v>
      </c>
      <c r="E70">
        <v>35</v>
      </c>
      <c r="F70">
        <v>40</v>
      </c>
      <c r="G70" s="29">
        <v>0.46295186738566019</v>
      </c>
      <c r="H70" s="29">
        <v>0.4677451567805076</v>
      </c>
      <c r="I70" s="29">
        <v>0.45056920311563814</v>
      </c>
      <c r="J70" s="29">
        <v>0.44417815058917531</v>
      </c>
      <c r="K70" s="29">
        <v>0.41322148991412017</v>
      </c>
      <c r="L70" s="29">
        <v>0.39065308568004797</v>
      </c>
      <c r="M70" s="29">
        <v>0.37886958258438186</v>
      </c>
      <c r="N70" s="29">
        <v>0.37447573397243861</v>
      </c>
      <c r="O70" s="29">
        <v>0.36339125224685426</v>
      </c>
      <c r="P70" s="29">
        <v>0.34282005192730164</v>
      </c>
      <c r="Q70" s="29">
        <v>0.35110844817255865</v>
      </c>
      <c r="R70" s="29">
        <v>0.35949670461354105</v>
      </c>
      <c r="S70" s="29">
        <v>0.36089474735370469</v>
      </c>
      <c r="T70" s="29">
        <v>0.36448971439984024</v>
      </c>
      <c r="U70" s="29">
        <v>0.38496105452366697</v>
      </c>
      <c r="V70" s="29">
        <v>0.39954064309966036</v>
      </c>
      <c r="W70" s="29">
        <v>0.40593169562612375</v>
      </c>
      <c r="X70" s="29">
        <v>0.42810065907729183</v>
      </c>
      <c r="Y70" s="29">
        <v>0.43938486119432796</v>
      </c>
    </row>
    <row r="71" spans="1:25" hidden="1">
      <c r="A71" t="s">
        <v>37</v>
      </c>
      <c r="B71" t="s">
        <v>57</v>
      </c>
      <c r="C71">
        <v>2</v>
      </c>
      <c r="D71" t="s">
        <v>59</v>
      </c>
      <c r="E71">
        <v>35</v>
      </c>
      <c r="F71">
        <v>40</v>
      </c>
      <c r="G71" s="29">
        <v>0.41661673656880338</v>
      </c>
      <c r="H71" s="29">
        <v>0.42121030557219896</v>
      </c>
      <c r="I71" s="29">
        <v>0.41631715598162572</v>
      </c>
      <c r="J71" s="29">
        <v>0.40782903934491688</v>
      </c>
      <c r="K71" s="29">
        <v>0.38416217295785871</v>
      </c>
      <c r="L71" s="29">
        <v>0.3678849610545234</v>
      </c>
      <c r="M71" s="29">
        <v>0.3568004793289391</v>
      </c>
      <c r="N71" s="29">
        <v>0.34951068504094268</v>
      </c>
      <c r="O71" s="29">
        <v>0.33832634311963244</v>
      </c>
      <c r="P71" s="29">
        <v>0.31645696025564207</v>
      </c>
      <c r="Q71" s="29">
        <v>0.32574395845815862</v>
      </c>
      <c r="R71" s="29">
        <v>0.33323347313760737</v>
      </c>
      <c r="S71" s="29">
        <v>0.33762732174955062</v>
      </c>
      <c r="T71" s="29">
        <v>0.34981026562812034</v>
      </c>
      <c r="U71" s="29">
        <v>0.36958258438186531</v>
      </c>
      <c r="V71" s="29">
        <v>0.41332135010984605</v>
      </c>
      <c r="W71" s="29">
        <v>0.42580387457559404</v>
      </c>
      <c r="X71" s="29">
        <v>0.44228080687038113</v>
      </c>
      <c r="Y71" s="29">
        <v>0.46974236069502662</v>
      </c>
    </row>
    <row r="72" spans="1:25" hidden="1">
      <c r="A72" t="s">
        <v>37</v>
      </c>
      <c r="B72" t="s">
        <v>57</v>
      </c>
      <c r="C72">
        <v>3</v>
      </c>
      <c r="D72" t="s">
        <v>59</v>
      </c>
      <c r="E72">
        <v>35</v>
      </c>
      <c r="F72">
        <v>40</v>
      </c>
      <c r="G72" s="29">
        <v>0.44447773117635331</v>
      </c>
      <c r="H72" s="29">
        <v>0.44158178550029958</v>
      </c>
      <c r="I72" s="29">
        <v>0.43489115238665849</v>
      </c>
      <c r="J72" s="29">
        <v>0.42909926103455159</v>
      </c>
      <c r="K72" s="29">
        <v>0.39404833233473147</v>
      </c>
      <c r="L72" s="29">
        <v>0.3764729378869584</v>
      </c>
      <c r="M72" s="29">
        <v>0.36638705811863415</v>
      </c>
      <c r="N72" s="29">
        <v>0.36089474735370497</v>
      </c>
      <c r="O72" s="29">
        <v>0.35010984621529834</v>
      </c>
      <c r="P72" s="29">
        <v>0.33083682844018397</v>
      </c>
      <c r="Q72" s="29">
        <v>0.33842620331535866</v>
      </c>
      <c r="R72" s="29">
        <v>0.34741362093069694</v>
      </c>
      <c r="S72" s="29">
        <v>0.35100858797683249</v>
      </c>
      <c r="T72" s="29">
        <v>0.35370481326143388</v>
      </c>
      <c r="U72" s="29">
        <v>0.36488915518274406</v>
      </c>
      <c r="V72" s="29">
        <v>0.40912722188935491</v>
      </c>
      <c r="W72" s="29">
        <v>0.41681645696025543</v>
      </c>
      <c r="X72" s="29">
        <v>0.43199520671060532</v>
      </c>
      <c r="Y72" s="29">
        <v>0.4502696225284602</v>
      </c>
    </row>
    <row r="73" spans="1:25" hidden="1">
      <c r="A73" t="s">
        <v>37</v>
      </c>
      <c r="B73" t="s">
        <v>57</v>
      </c>
      <c r="C73">
        <v>1</v>
      </c>
      <c r="D73" t="s">
        <v>60</v>
      </c>
      <c r="E73">
        <v>65</v>
      </c>
      <c r="F73">
        <v>70</v>
      </c>
      <c r="G73" s="29">
        <v>0.48042740163770736</v>
      </c>
      <c r="H73" s="29">
        <v>0.46125424405831833</v>
      </c>
      <c r="I73" s="29">
        <v>0.45176752546435001</v>
      </c>
      <c r="J73" s="29">
        <v>0.44497703215498302</v>
      </c>
      <c r="K73" s="29">
        <v>0.41282204913121662</v>
      </c>
      <c r="L73" s="29">
        <v>0.39275014979029399</v>
      </c>
      <c r="M73" s="29">
        <v>0.38016776512882017</v>
      </c>
      <c r="N73" s="29">
        <v>0.37817056121430004</v>
      </c>
      <c r="O73" s="29">
        <v>0.35700019972039143</v>
      </c>
      <c r="P73" s="29">
        <v>0.32414619532654321</v>
      </c>
      <c r="Q73" s="29">
        <v>0.34871180347513497</v>
      </c>
      <c r="R73" s="29">
        <v>0.35829838226482974</v>
      </c>
      <c r="S73" s="29">
        <v>0.36478929498701845</v>
      </c>
      <c r="T73" s="29">
        <v>0.37657279808268462</v>
      </c>
      <c r="U73" s="29">
        <v>0.38615937687237883</v>
      </c>
      <c r="V73" s="29">
        <v>0.41741561813461164</v>
      </c>
      <c r="W73" s="29">
        <v>0.42650289594567642</v>
      </c>
      <c r="X73" s="29">
        <v>0.44287996804473762</v>
      </c>
      <c r="Y73" s="29">
        <v>0.47723187537447592</v>
      </c>
    </row>
    <row r="74" spans="1:25" hidden="1">
      <c r="A74" t="s">
        <v>37</v>
      </c>
      <c r="B74" t="s">
        <v>57</v>
      </c>
      <c r="C74">
        <v>2</v>
      </c>
      <c r="D74" t="s">
        <v>60</v>
      </c>
      <c r="E74">
        <v>65</v>
      </c>
      <c r="F74">
        <v>70</v>
      </c>
      <c r="G74" s="29">
        <v>0.46075494307968828</v>
      </c>
      <c r="H74" s="29">
        <v>0.442879968044737</v>
      </c>
      <c r="I74" s="29">
        <v>0.4354903135610147</v>
      </c>
      <c r="J74" s="29">
        <v>0.43119632514479733</v>
      </c>
      <c r="K74" s="29">
        <v>0.40533253445176726</v>
      </c>
      <c r="L74" s="29">
        <v>0.3886558817655284</v>
      </c>
      <c r="M74" s="29">
        <v>0.37966846415018957</v>
      </c>
      <c r="N74" s="29">
        <v>0.37457559416816449</v>
      </c>
      <c r="O74" s="29">
        <v>0.35370481326143416</v>
      </c>
      <c r="P74" s="29">
        <v>0.32464549630517264</v>
      </c>
      <c r="Q74" s="29">
        <v>0.34851208308368259</v>
      </c>
      <c r="R74" s="29">
        <v>0.35969642500499283</v>
      </c>
      <c r="S74" s="29">
        <v>0.36808468144597578</v>
      </c>
      <c r="T74" s="29">
        <v>0.37457559416816449</v>
      </c>
      <c r="U74" s="29">
        <v>0.38286399041342095</v>
      </c>
      <c r="V74" s="29">
        <v>0.40573197523467142</v>
      </c>
      <c r="W74" s="29">
        <v>0.41242260834831246</v>
      </c>
      <c r="X74" s="29">
        <v>0.42600359496704582</v>
      </c>
      <c r="Y74" s="29">
        <v>0.44477731176353125</v>
      </c>
    </row>
    <row r="75" spans="1:25" hidden="1">
      <c r="A75" t="s">
        <v>37</v>
      </c>
      <c r="B75" t="s">
        <v>57</v>
      </c>
      <c r="C75">
        <v>3</v>
      </c>
      <c r="D75" t="s">
        <v>60</v>
      </c>
      <c r="E75">
        <v>65</v>
      </c>
      <c r="F75">
        <v>70</v>
      </c>
      <c r="G75" s="29">
        <v>0.46774515678050704</v>
      </c>
      <c r="H75" s="29">
        <v>0.4548631915318555</v>
      </c>
      <c r="I75" s="29">
        <v>0.44347912921909349</v>
      </c>
      <c r="J75" s="29">
        <v>0.43569003395246653</v>
      </c>
      <c r="K75" s="29">
        <v>0.40663071699620557</v>
      </c>
      <c r="L75" s="29">
        <v>0.38995406430996615</v>
      </c>
      <c r="M75" s="29">
        <v>0.3802676253245455</v>
      </c>
      <c r="N75" s="29">
        <v>0.37417615338526089</v>
      </c>
      <c r="O75" s="29">
        <v>0.35260635110844818</v>
      </c>
      <c r="P75" s="29">
        <v>0.32604353904533628</v>
      </c>
      <c r="Q75" s="29">
        <v>0.347114040343519</v>
      </c>
      <c r="R75" s="29">
        <v>0.35799880167765152</v>
      </c>
      <c r="S75" s="29">
        <v>0.36109446774515702</v>
      </c>
      <c r="T75" s="29">
        <v>0.37227880966646726</v>
      </c>
      <c r="U75" s="29">
        <v>0.38256440982624329</v>
      </c>
      <c r="V75" s="29">
        <v>0.41791491911324169</v>
      </c>
      <c r="W75" s="29">
        <v>0.42570401437986816</v>
      </c>
      <c r="X75" s="29">
        <v>0.45006990213700809</v>
      </c>
      <c r="Y75" s="29">
        <v>0.46444977032154972</v>
      </c>
    </row>
    <row r="76" spans="1:25" hidden="1">
      <c r="A76" t="s">
        <v>37</v>
      </c>
      <c r="B76" t="s">
        <v>57</v>
      </c>
      <c r="C76">
        <v>1</v>
      </c>
      <c r="D76" t="s">
        <v>55</v>
      </c>
      <c r="E76">
        <v>120</v>
      </c>
      <c r="F76">
        <v>125</v>
      </c>
      <c r="G76" s="29">
        <v>0.48631915318554014</v>
      </c>
      <c r="H76" s="29">
        <v>0.47183942480527263</v>
      </c>
      <c r="I76" s="29">
        <v>0.4663471140403434</v>
      </c>
      <c r="J76" s="29">
        <v>0.45945676053525053</v>
      </c>
      <c r="K76" s="29">
        <v>0.42989814260035963</v>
      </c>
      <c r="L76" s="29">
        <v>0.40822848012782098</v>
      </c>
      <c r="M76" s="29">
        <v>0.39574595566207305</v>
      </c>
      <c r="N76" s="29">
        <v>0.38855602156980196</v>
      </c>
      <c r="O76" s="29">
        <v>0.3665867785100857</v>
      </c>
      <c r="P76" s="29">
        <v>0.31046534851208285</v>
      </c>
      <c r="Q76" s="29">
        <v>0.34861194327940853</v>
      </c>
      <c r="R76" s="29">
        <v>0.36119432794088235</v>
      </c>
      <c r="S76" s="29">
        <v>0.37437587377671266</v>
      </c>
      <c r="T76" s="29">
        <v>0.38595965648092645</v>
      </c>
      <c r="U76" s="29">
        <v>0.39614539644497659</v>
      </c>
      <c r="V76" s="29">
        <v>0.43668863590972601</v>
      </c>
      <c r="W76" s="29">
        <v>0.44337926902336705</v>
      </c>
      <c r="X76" s="29">
        <v>0.45476333133612906</v>
      </c>
      <c r="Y76" s="29">
        <v>0.47004194128220483</v>
      </c>
    </row>
    <row r="77" spans="1:25" hidden="1">
      <c r="A77" t="s">
        <v>37</v>
      </c>
      <c r="B77" t="s">
        <v>57</v>
      </c>
      <c r="C77">
        <v>2</v>
      </c>
      <c r="D77" t="s">
        <v>55</v>
      </c>
      <c r="E77">
        <v>120</v>
      </c>
      <c r="F77">
        <v>125</v>
      </c>
      <c r="G77" s="29">
        <v>0.46744557619332938</v>
      </c>
      <c r="H77" s="29">
        <v>0.45696025564210152</v>
      </c>
      <c r="I77" s="29">
        <v>0.44847213900539268</v>
      </c>
      <c r="J77" s="29">
        <v>0.44138206510884809</v>
      </c>
      <c r="K77" s="29">
        <v>0.410325544238067</v>
      </c>
      <c r="L77" s="29">
        <v>0.39035350509287031</v>
      </c>
      <c r="M77" s="29">
        <v>0.3798681845416419</v>
      </c>
      <c r="N77" s="29">
        <v>0.37297783103654908</v>
      </c>
      <c r="O77" s="29">
        <v>0.35110844817255865</v>
      </c>
      <c r="P77" s="29">
        <v>0.30437387657279824</v>
      </c>
      <c r="Q77" s="29">
        <v>0.33802676253245478</v>
      </c>
      <c r="R77" s="29">
        <v>0.35020970641102506</v>
      </c>
      <c r="S77" s="29">
        <v>0.36139404833233529</v>
      </c>
      <c r="T77" s="29">
        <v>0.3732774116237273</v>
      </c>
      <c r="U77" s="29">
        <v>0.38456161374076342</v>
      </c>
      <c r="V77" s="29">
        <v>0.42450569203115684</v>
      </c>
      <c r="W77" s="29">
        <v>0.43089674455761967</v>
      </c>
      <c r="X77" s="29">
        <v>0.45785899740363512</v>
      </c>
      <c r="Y77" s="29">
        <v>0.48012782105052965</v>
      </c>
    </row>
    <row r="78" spans="1:25" hidden="1">
      <c r="A78" t="s">
        <v>37</v>
      </c>
      <c r="B78" t="s">
        <v>57</v>
      </c>
      <c r="C78">
        <v>3</v>
      </c>
      <c r="D78" t="s">
        <v>55</v>
      </c>
      <c r="E78">
        <v>120</v>
      </c>
      <c r="F78">
        <v>125</v>
      </c>
      <c r="G78" s="29">
        <v>0.43688835630117834</v>
      </c>
      <c r="H78" s="29">
        <v>0.4296984222089078</v>
      </c>
      <c r="I78" s="29">
        <v>0.42630317555422403</v>
      </c>
      <c r="J78" s="29">
        <v>0.42390653085680091</v>
      </c>
      <c r="K78" s="29">
        <v>0.41172358697823064</v>
      </c>
      <c r="L78" s="29">
        <v>0.39334931096464992</v>
      </c>
      <c r="M78" s="29">
        <v>0.38336329139205155</v>
      </c>
      <c r="N78" s="29">
        <v>0.37757140003994411</v>
      </c>
      <c r="O78" s="29">
        <v>0.35620131815458372</v>
      </c>
      <c r="P78" s="29">
        <v>0.31006590772917925</v>
      </c>
      <c r="Q78" s="29">
        <v>0.34381865388456168</v>
      </c>
      <c r="R78" s="29">
        <v>0.35560215698022779</v>
      </c>
      <c r="S78" s="29">
        <v>0.3700818853604953</v>
      </c>
      <c r="T78" s="29">
        <v>0.38266427002196973</v>
      </c>
      <c r="U78" s="29">
        <v>0.39105252646295213</v>
      </c>
      <c r="V78" s="29">
        <v>0.41941282204913122</v>
      </c>
      <c r="W78" s="29">
        <v>0.42240862792091083</v>
      </c>
      <c r="X78" s="29">
        <v>0.44128220491312159</v>
      </c>
      <c r="Y78" s="29">
        <v>0.45116836428999407</v>
      </c>
    </row>
    <row r="79" spans="1:25" hidden="1">
      <c r="A79" t="s">
        <v>37</v>
      </c>
      <c r="B79" t="s">
        <v>57</v>
      </c>
      <c r="C79">
        <v>1</v>
      </c>
      <c r="D79" t="s">
        <v>56</v>
      </c>
      <c r="E79">
        <v>165</v>
      </c>
      <c r="F79">
        <v>170</v>
      </c>
      <c r="G79" s="29">
        <v>0.49520671060515309</v>
      </c>
      <c r="H79" s="29">
        <v>0.48412222887956879</v>
      </c>
      <c r="I79" s="29">
        <v>0.46504893149590565</v>
      </c>
      <c r="J79" s="29">
        <v>0.457958857599361</v>
      </c>
      <c r="K79" s="29">
        <v>0.43928500099860207</v>
      </c>
      <c r="L79" s="29">
        <v>0.41282204913121662</v>
      </c>
      <c r="M79" s="29">
        <v>0.40043938486119457</v>
      </c>
      <c r="N79" s="29">
        <v>0.39245056920311577</v>
      </c>
      <c r="O79" s="29">
        <v>0.3802676253245455</v>
      </c>
      <c r="P79" s="29">
        <v>0.33093668863590958</v>
      </c>
      <c r="Q79" s="29">
        <v>0.35739964050329559</v>
      </c>
      <c r="R79" s="29">
        <v>0.36728579988016807</v>
      </c>
      <c r="S79" s="29">
        <v>0.37767126023566999</v>
      </c>
      <c r="T79" s="29">
        <v>0.40063910525264634</v>
      </c>
      <c r="U79" s="29">
        <v>0.41372079089275021</v>
      </c>
      <c r="V79" s="29">
        <v>0.43259436788496097</v>
      </c>
      <c r="W79" s="29">
        <v>0.45166766526862412</v>
      </c>
      <c r="X79" s="29">
        <v>0.46894347912921891</v>
      </c>
      <c r="Y79" s="29">
        <v>0.48891551827441559</v>
      </c>
    </row>
    <row r="80" spans="1:25" hidden="1">
      <c r="A80" t="s">
        <v>37</v>
      </c>
      <c r="B80" t="s">
        <v>57</v>
      </c>
      <c r="C80">
        <v>2</v>
      </c>
      <c r="D80" t="s">
        <v>56</v>
      </c>
      <c r="E80">
        <v>165</v>
      </c>
      <c r="F80">
        <v>170</v>
      </c>
      <c r="G80" s="29">
        <v>0.51907329738366303</v>
      </c>
      <c r="H80" s="29">
        <v>0.49950069902137045</v>
      </c>
      <c r="I80" s="29">
        <v>0.49360894747353712</v>
      </c>
      <c r="J80" s="29">
        <v>0.47633313361294177</v>
      </c>
      <c r="K80" s="29">
        <v>0.43958458158578029</v>
      </c>
      <c r="L80" s="29">
        <v>0.41671659676452982</v>
      </c>
      <c r="M80" s="29">
        <v>0.40433393249450778</v>
      </c>
      <c r="N80" s="29">
        <v>0.39564609546634716</v>
      </c>
      <c r="O80" s="29">
        <v>0.37397643299380856</v>
      </c>
      <c r="P80" s="29">
        <v>0.33233473137607378</v>
      </c>
      <c r="Q80" s="29">
        <v>0.3603954463750752</v>
      </c>
      <c r="R80" s="29">
        <v>0.37028160575194713</v>
      </c>
      <c r="S80" s="29">
        <v>0.38765727980826836</v>
      </c>
      <c r="T80" s="29">
        <v>0.4001398042740163</v>
      </c>
      <c r="U80" s="29">
        <v>0.41272218893549018</v>
      </c>
      <c r="V80" s="29">
        <v>0.44008388256440978</v>
      </c>
      <c r="W80" s="29">
        <v>0.45336528859596598</v>
      </c>
      <c r="X80" s="29">
        <v>0.47583383263431228</v>
      </c>
      <c r="Y80" s="29">
        <v>0.49740363491112444</v>
      </c>
    </row>
    <row r="81" spans="1:25" hidden="1">
      <c r="A81" t="s">
        <v>37</v>
      </c>
      <c r="B81" t="s">
        <v>57</v>
      </c>
      <c r="C81">
        <v>3</v>
      </c>
      <c r="D81" t="s">
        <v>56</v>
      </c>
      <c r="E81">
        <v>165</v>
      </c>
      <c r="F81">
        <v>170</v>
      </c>
      <c r="G81" s="29">
        <v>0.49101258238466106</v>
      </c>
      <c r="H81" s="29">
        <v>0.48542041142400594</v>
      </c>
      <c r="I81" s="29">
        <v>0.47183942480527202</v>
      </c>
      <c r="J81" s="29">
        <v>0.45656081485919681</v>
      </c>
      <c r="K81" s="29">
        <v>0.44058318354303921</v>
      </c>
      <c r="L81" s="29">
        <v>0.4182144997004188</v>
      </c>
      <c r="M81" s="29">
        <v>0.40543239464749314</v>
      </c>
      <c r="N81" s="29">
        <v>0.39764329938086612</v>
      </c>
      <c r="O81" s="29">
        <v>0.37577391651687575</v>
      </c>
      <c r="P81" s="29">
        <v>0.33233473137607322</v>
      </c>
      <c r="Q81" s="29">
        <v>0.35869782304773279</v>
      </c>
      <c r="R81" s="29">
        <v>0.36998202516476886</v>
      </c>
      <c r="S81" s="29">
        <v>0.38955462352706144</v>
      </c>
      <c r="T81" s="29">
        <v>0.40223686838426176</v>
      </c>
      <c r="U81" s="29">
        <v>0.41661673656880338</v>
      </c>
      <c r="V81" s="29">
        <v>0.44098262432594337</v>
      </c>
      <c r="W81" s="29">
        <v>0.45376472937886897</v>
      </c>
      <c r="X81" s="29">
        <v>0.47892949870181722</v>
      </c>
      <c r="Y81" s="29">
        <v>0.49680447373676795</v>
      </c>
    </row>
    <row r="82" spans="1:25">
      <c r="A82" t="s">
        <v>37</v>
      </c>
      <c r="B82" t="s">
        <v>61</v>
      </c>
      <c r="C82">
        <v>1</v>
      </c>
      <c r="D82" t="s">
        <v>39</v>
      </c>
      <c r="E82">
        <v>0</v>
      </c>
      <c r="F82">
        <v>5</v>
      </c>
      <c r="G82" s="29">
        <v>0.51627721190333553</v>
      </c>
      <c r="H82" s="29">
        <v>0.5040942680247652</v>
      </c>
      <c r="I82" s="29">
        <v>0.49700419412822061</v>
      </c>
      <c r="J82" s="29">
        <v>0.48601957259836215</v>
      </c>
      <c r="K82" s="29">
        <v>0.4687437587377668</v>
      </c>
      <c r="L82" s="29">
        <v>0.43009786299181113</v>
      </c>
      <c r="M82" s="29">
        <v>0.41431995206710587</v>
      </c>
      <c r="N82" s="29">
        <v>0.40353505092869979</v>
      </c>
      <c r="O82" s="29">
        <v>0.38216496904333941</v>
      </c>
      <c r="P82" s="29">
        <v>0.34541641701617737</v>
      </c>
      <c r="Q82" s="29">
        <v>0.35690033952466527</v>
      </c>
      <c r="R82" s="29">
        <v>0.36468943479129229</v>
      </c>
      <c r="S82" s="29">
        <v>0.37058118633912507</v>
      </c>
      <c r="T82" s="29">
        <v>0.37317755142800058</v>
      </c>
      <c r="U82" s="29">
        <v>0.38326343119632483</v>
      </c>
      <c r="V82" s="29">
        <v>0.45666067505492303</v>
      </c>
      <c r="W82" s="29">
        <v>0.48302376672658254</v>
      </c>
      <c r="X82" s="29">
        <v>0.44957060115837838</v>
      </c>
      <c r="Y82" s="29">
        <v>0.57030157779109236</v>
      </c>
    </row>
    <row r="83" spans="1:25">
      <c r="A83" t="s">
        <v>37</v>
      </c>
      <c r="B83" t="s">
        <v>61</v>
      </c>
      <c r="C83">
        <v>2</v>
      </c>
      <c r="D83" t="s">
        <v>39</v>
      </c>
      <c r="E83">
        <v>0</v>
      </c>
      <c r="F83">
        <v>5</v>
      </c>
      <c r="G83" s="29">
        <v>0.49640503295386496</v>
      </c>
      <c r="H83" s="29">
        <v>0.49710405432394678</v>
      </c>
      <c r="I83" s="29">
        <v>0.48012782105052909</v>
      </c>
      <c r="J83" s="29">
        <v>0.46844417815058942</v>
      </c>
      <c r="K83" s="29">
        <v>0.4362891951268224</v>
      </c>
      <c r="L83" s="29">
        <v>0.41521869382863974</v>
      </c>
      <c r="M83" s="29">
        <v>0.40113840623127639</v>
      </c>
      <c r="N83" s="29">
        <v>0.38965448372278849</v>
      </c>
      <c r="O83" s="29">
        <v>0.36788496105452401</v>
      </c>
      <c r="P83" s="29">
        <v>0.33023766726582776</v>
      </c>
      <c r="Q83" s="29">
        <v>0.34162172957859033</v>
      </c>
      <c r="R83" s="29">
        <v>0.35000998601957273</v>
      </c>
      <c r="S83" s="29">
        <v>0.35610145795885784</v>
      </c>
      <c r="T83" s="29">
        <v>0.35989614539644516</v>
      </c>
      <c r="U83" s="29">
        <v>0.3709806271220295</v>
      </c>
      <c r="V83" s="29">
        <v>0.42710205712003235</v>
      </c>
      <c r="W83" s="29">
        <v>0.44817255841821446</v>
      </c>
      <c r="X83" s="29">
        <v>0.47283802676253267</v>
      </c>
      <c r="Y83" s="29">
        <v>0.51428000798881568</v>
      </c>
    </row>
    <row r="84" spans="1:25">
      <c r="A84" t="s">
        <v>37</v>
      </c>
      <c r="B84" t="s">
        <v>61</v>
      </c>
      <c r="C84">
        <v>3</v>
      </c>
      <c r="D84" t="s">
        <v>39</v>
      </c>
      <c r="E84">
        <v>0</v>
      </c>
      <c r="F84">
        <v>5</v>
      </c>
      <c r="G84" s="29">
        <v>0.51547833033752755</v>
      </c>
      <c r="H84" s="29">
        <v>0.50629119233073683</v>
      </c>
      <c r="I84" s="29">
        <v>0.49370880766926301</v>
      </c>
      <c r="J84" s="29">
        <v>0.48232474535650099</v>
      </c>
      <c r="K84" s="29">
        <v>0.4205112842021172</v>
      </c>
      <c r="L84" s="29">
        <v>0.39874176153385266</v>
      </c>
      <c r="M84" s="29">
        <v>0.38416217295785926</v>
      </c>
      <c r="N84" s="29">
        <v>0.37427601358098678</v>
      </c>
      <c r="O84" s="29">
        <v>0.34262033153584981</v>
      </c>
      <c r="P84" s="29">
        <v>0.31675654084282034</v>
      </c>
      <c r="Q84" s="29">
        <v>0.32794088276413053</v>
      </c>
      <c r="R84" s="29">
        <v>0.33672857998801703</v>
      </c>
      <c r="S84" s="29">
        <v>0.34301977231875397</v>
      </c>
      <c r="T84" s="29">
        <v>0.34501697623327354</v>
      </c>
      <c r="U84" s="29">
        <v>0.35490313561014603</v>
      </c>
      <c r="V84" s="29">
        <v>0.41302176952266839</v>
      </c>
      <c r="W84" s="29">
        <v>0.44048332334731388</v>
      </c>
      <c r="X84" s="29">
        <v>0.47253844617535445</v>
      </c>
      <c r="Y84" s="29">
        <v>0.55702017175953689</v>
      </c>
    </row>
    <row r="85" spans="1:25" hidden="1">
      <c r="A85" t="s">
        <v>37</v>
      </c>
      <c r="B85" t="s">
        <v>61</v>
      </c>
      <c r="C85">
        <v>1</v>
      </c>
      <c r="D85" t="s">
        <v>40</v>
      </c>
      <c r="E85">
        <v>50</v>
      </c>
      <c r="F85">
        <v>55</v>
      </c>
      <c r="G85" s="29">
        <v>0.45875773916516877</v>
      </c>
      <c r="H85" s="29">
        <v>0.44547633313361307</v>
      </c>
      <c r="I85" s="29">
        <v>0.44148192530457336</v>
      </c>
      <c r="J85" s="29">
        <v>0.42660275614140175</v>
      </c>
      <c r="K85" s="29">
        <v>0.3837627321749551</v>
      </c>
      <c r="L85" s="29">
        <v>0.35809866187337741</v>
      </c>
      <c r="M85" s="29">
        <v>0.34781306171360082</v>
      </c>
      <c r="N85" s="29">
        <v>0.3427201917315757</v>
      </c>
      <c r="O85" s="29">
        <v>0.32184941082484542</v>
      </c>
      <c r="P85" s="29">
        <v>0.30667066107449548</v>
      </c>
      <c r="Q85" s="29">
        <v>0.31665668064709385</v>
      </c>
      <c r="R85" s="29">
        <v>0.32494507689235036</v>
      </c>
      <c r="S85" s="29">
        <v>0.33073696824445781</v>
      </c>
      <c r="T85" s="29">
        <v>0.33882564409826249</v>
      </c>
      <c r="U85" s="29">
        <v>0.35420411424006359</v>
      </c>
      <c r="V85" s="29">
        <v>0.41921310165767944</v>
      </c>
      <c r="W85" s="29">
        <v>0.434192131016577</v>
      </c>
      <c r="X85" s="29">
        <v>0.43698821649690422</v>
      </c>
      <c r="Y85" s="29">
        <v>0.46894347912921891</v>
      </c>
    </row>
    <row r="86" spans="1:25" hidden="1">
      <c r="A86" t="s">
        <v>37</v>
      </c>
      <c r="B86" t="s">
        <v>61</v>
      </c>
      <c r="C86">
        <v>2</v>
      </c>
      <c r="D86" t="s">
        <v>40</v>
      </c>
      <c r="E86">
        <v>50</v>
      </c>
      <c r="F86">
        <v>55</v>
      </c>
      <c r="G86" s="29">
        <v>0.43289394847213924</v>
      </c>
      <c r="H86" s="29">
        <v>0.42660275614140231</v>
      </c>
      <c r="I86" s="29">
        <v>0.42330736968244503</v>
      </c>
      <c r="J86" s="29">
        <v>0.41441981226283203</v>
      </c>
      <c r="K86" s="29">
        <v>0.38116636708607965</v>
      </c>
      <c r="L86" s="29">
        <v>0.35889754343918567</v>
      </c>
      <c r="M86" s="29">
        <v>0.34771320151787549</v>
      </c>
      <c r="N86" s="29">
        <v>0.34122228879568622</v>
      </c>
      <c r="O86" s="29">
        <v>0.32035150788895589</v>
      </c>
      <c r="P86" s="29">
        <v>0.30117835030956686</v>
      </c>
      <c r="Q86" s="29">
        <v>0.31116436988216523</v>
      </c>
      <c r="R86" s="29">
        <v>0.32045136808468178</v>
      </c>
      <c r="S86" s="29">
        <v>0.32414619532654321</v>
      </c>
      <c r="T86" s="29">
        <v>0.33662871979229114</v>
      </c>
      <c r="U86" s="29">
        <v>0.35030956660675094</v>
      </c>
      <c r="V86" s="29">
        <v>0.39464749350908768</v>
      </c>
      <c r="W86" s="29">
        <v>0.4010385460355505</v>
      </c>
      <c r="X86" s="29">
        <v>0.41132414619532709</v>
      </c>
      <c r="Y86" s="29">
        <v>0.43658877571400068</v>
      </c>
    </row>
    <row r="87" spans="1:25" hidden="1">
      <c r="A87" t="s">
        <v>37</v>
      </c>
      <c r="B87" t="s">
        <v>61</v>
      </c>
      <c r="C87">
        <v>3</v>
      </c>
      <c r="D87" t="s">
        <v>40</v>
      </c>
      <c r="E87">
        <v>50</v>
      </c>
      <c r="F87">
        <v>55</v>
      </c>
      <c r="G87" s="29">
        <v>0.4427801078490114</v>
      </c>
      <c r="H87" s="29">
        <v>0.43858597962851992</v>
      </c>
      <c r="I87" s="29">
        <v>0.42630317555422376</v>
      </c>
      <c r="J87" s="29">
        <v>0.41402037147992815</v>
      </c>
      <c r="K87" s="29">
        <v>0.38366287197922894</v>
      </c>
      <c r="L87" s="29">
        <v>0.35769922109047297</v>
      </c>
      <c r="M87" s="29">
        <v>0.34701418014779278</v>
      </c>
      <c r="N87" s="29">
        <v>0.3407229878170559</v>
      </c>
      <c r="O87" s="29">
        <v>0.31955262632314729</v>
      </c>
      <c r="P87" s="29">
        <v>0.29748352306770515</v>
      </c>
      <c r="Q87" s="29">
        <v>0.30806870381465939</v>
      </c>
      <c r="R87" s="29">
        <v>0.31805472338725777</v>
      </c>
      <c r="S87" s="29">
        <v>0.3252446574795283</v>
      </c>
      <c r="T87" s="29">
        <v>0.33772718194527623</v>
      </c>
      <c r="U87" s="29">
        <v>0.35290593169562617</v>
      </c>
      <c r="V87" s="29">
        <v>0.40473337327741166</v>
      </c>
      <c r="W87" s="29">
        <v>0.41072498502097032</v>
      </c>
      <c r="X87" s="29">
        <v>0.42690233672857969</v>
      </c>
      <c r="Y87" s="29">
        <v>0.45306570800878748</v>
      </c>
    </row>
    <row r="88" spans="1:25" hidden="1">
      <c r="A88" t="s">
        <v>37</v>
      </c>
      <c r="B88" t="s">
        <v>61</v>
      </c>
      <c r="C88">
        <v>1</v>
      </c>
      <c r="D88" t="s">
        <v>62</v>
      </c>
      <c r="E88">
        <v>95</v>
      </c>
      <c r="F88">
        <v>100</v>
      </c>
      <c r="G88" s="29">
        <v>0.47054124226083488</v>
      </c>
      <c r="H88" s="29">
        <v>0.46405032953864561</v>
      </c>
      <c r="I88" s="29">
        <v>0.45546235270621144</v>
      </c>
      <c r="J88" s="29">
        <v>0.44817255841821446</v>
      </c>
      <c r="K88" s="29">
        <v>0.42740163770721001</v>
      </c>
      <c r="L88" s="29">
        <v>0.4058318354303973</v>
      </c>
      <c r="M88" s="29">
        <v>0.3970441382065108</v>
      </c>
      <c r="N88" s="29">
        <v>0.39125224685440391</v>
      </c>
      <c r="O88" s="29">
        <v>0.37038146594767302</v>
      </c>
      <c r="P88" s="29">
        <v>0.35220691032554408</v>
      </c>
      <c r="Q88" s="29">
        <v>0.36069502696225286</v>
      </c>
      <c r="R88" s="29">
        <v>0.36888356301178349</v>
      </c>
      <c r="S88" s="29">
        <v>0.37527461553824631</v>
      </c>
      <c r="T88" s="29">
        <v>0.38146594767325731</v>
      </c>
      <c r="U88" s="29">
        <v>0.39724385859796257</v>
      </c>
      <c r="V88" s="29">
        <v>0.44667465548232438</v>
      </c>
      <c r="W88" s="29">
        <v>0.45366486918314364</v>
      </c>
      <c r="X88" s="29">
        <v>0.46644697423606929</v>
      </c>
      <c r="Y88" s="29">
        <v>0.49081286199320928</v>
      </c>
    </row>
    <row r="89" spans="1:25" hidden="1">
      <c r="A89" t="s">
        <v>37</v>
      </c>
      <c r="B89" t="s">
        <v>61</v>
      </c>
      <c r="C89">
        <v>2</v>
      </c>
      <c r="D89" t="s">
        <v>62</v>
      </c>
      <c r="E89">
        <v>95</v>
      </c>
      <c r="F89">
        <v>100</v>
      </c>
      <c r="G89" s="29">
        <v>0.47793089674455774</v>
      </c>
      <c r="H89" s="29">
        <v>0.46624725384461752</v>
      </c>
      <c r="I89" s="29">
        <v>0.45616137407629326</v>
      </c>
      <c r="J89" s="29">
        <v>0.44687437587377671</v>
      </c>
      <c r="K89" s="29">
        <v>0.42530457359696455</v>
      </c>
      <c r="L89" s="29">
        <v>0.40393449171160362</v>
      </c>
      <c r="M89" s="29">
        <v>0.39564609546634716</v>
      </c>
      <c r="N89" s="29">
        <v>0.38955462352706199</v>
      </c>
      <c r="O89" s="29">
        <v>0.36908328340323582</v>
      </c>
      <c r="P89" s="29">
        <v>0.35500299580587191</v>
      </c>
      <c r="Q89" s="29">
        <v>0.36249251048532066</v>
      </c>
      <c r="R89" s="29">
        <v>0.36998202516476941</v>
      </c>
      <c r="S89" s="29">
        <v>0.37447573397243861</v>
      </c>
      <c r="T89" s="29">
        <v>0.38046734571599783</v>
      </c>
      <c r="U89" s="29">
        <v>0.39554623527062127</v>
      </c>
      <c r="V89" s="29">
        <v>0.44367884961054532</v>
      </c>
      <c r="W89" s="29">
        <v>0.44667465548232493</v>
      </c>
      <c r="X89" s="29">
        <v>0.4558617934891156</v>
      </c>
      <c r="Y89" s="29">
        <v>0.48661873377271836</v>
      </c>
    </row>
    <row r="90" spans="1:25" hidden="1">
      <c r="A90" t="s">
        <v>37</v>
      </c>
      <c r="B90" t="s">
        <v>61</v>
      </c>
      <c r="C90">
        <v>3</v>
      </c>
      <c r="D90" t="s">
        <v>62</v>
      </c>
      <c r="E90">
        <v>95</v>
      </c>
      <c r="F90">
        <v>100</v>
      </c>
      <c r="G90" s="29">
        <v>0.47493509087277813</v>
      </c>
      <c r="H90" s="29">
        <v>0.46145396444977066</v>
      </c>
      <c r="I90" s="29">
        <v>0.45935690033952464</v>
      </c>
      <c r="J90" s="29">
        <v>0.44577591372079073</v>
      </c>
      <c r="K90" s="29">
        <v>0.42780107849011417</v>
      </c>
      <c r="L90" s="29">
        <v>0.40942680247653285</v>
      </c>
      <c r="M90" s="29">
        <v>0.4019372877970841</v>
      </c>
      <c r="N90" s="29">
        <v>0.39644497703215487</v>
      </c>
      <c r="O90" s="29">
        <v>0.38585979628520056</v>
      </c>
      <c r="P90" s="29">
        <v>0.36289195126822482</v>
      </c>
      <c r="Q90" s="29">
        <v>0.36928300379468759</v>
      </c>
      <c r="R90" s="29">
        <v>0.37647293788695813</v>
      </c>
      <c r="S90" s="29">
        <v>0.38146594767325731</v>
      </c>
      <c r="T90" s="29">
        <v>0.38745755941681659</v>
      </c>
      <c r="U90" s="29">
        <v>0.39245056920311577</v>
      </c>
      <c r="V90" s="29">
        <v>0.42650289594567642</v>
      </c>
      <c r="W90" s="29">
        <v>0.43359296984222107</v>
      </c>
      <c r="X90" s="29">
        <v>0.44228080687038168</v>
      </c>
      <c r="Y90" s="29">
        <v>0.48302376672658281</v>
      </c>
    </row>
    <row r="91" spans="1:25" hidden="1">
      <c r="A91" t="s">
        <v>37</v>
      </c>
      <c r="B91" t="s">
        <v>61</v>
      </c>
      <c r="C91">
        <v>1</v>
      </c>
      <c r="D91" t="s">
        <v>63</v>
      </c>
      <c r="E91">
        <v>135</v>
      </c>
      <c r="F91">
        <v>140</v>
      </c>
      <c r="G91" s="29">
        <v>0.47302244150883338</v>
      </c>
      <c r="H91" s="29">
        <v>0.47075441667993023</v>
      </c>
      <c r="I91" s="29">
        <v>0.46820786248607382</v>
      </c>
      <c r="J91" s="29">
        <v>0.45515677224255924</v>
      </c>
      <c r="K91" s="29">
        <v>0.44381664809804222</v>
      </c>
      <c r="L91" s="29">
        <v>0.42332484481935378</v>
      </c>
      <c r="M91" s="29">
        <v>0.41898774470794237</v>
      </c>
      <c r="N91" s="29">
        <v>0.41512812350787859</v>
      </c>
      <c r="O91" s="29">
        <v>0.36921056819990439</v>
      </c>
      <c r="P91" s="29">
        <v>0.34219321979945888</v>
      </c>
      <c r="Q91" s="29">
        <v>0.3461324208180806</v>
      </c>
      <c r="R91" s="29">
        <v>0.35377208339964972</v>
      </c>
      <c r="S91" s="29">
        <v>0.37040426547827482</v>
      </c>
      <c r="T91" s="29">
        <v>0.38365430526818428</v>
      </c>
      <c r="U91" s="29">
        <v>0.3927661944930767</v>
      </c>
      <c r="V91" s="29">
        <v>0.42869648257201981</v>
      </c>
      <c r="W91" s="29">
        <v>0.44747731975171112</v>
      </c>
      <c r="X91" s="29">
        <v>0.44787521884450127</v>
      </c>
      <c r="Y91" s="29">
        <v>0.45360496578067805</v>
      </c>
    </row>
    <row r="92" spans="1:25" hidden="1">
      <c r="A92" t="s">
        <v>37</v>
      </c>
      <c r="B92" t="s">
        <v>61</v>
      </c>
      <c r="C92">
        <v>2</v>
      </c>
      <c r="D92" t="s">
        <v>63</v>
      </c>
      <c r="E92">
        <v>135</v>
      </c>
      <c r="F92">
        <v>140</v>
      </c>
      <c r="G92" s="29">
        <v>0.5144039471590004</v>
      </c>
      <c r="H92" s="29">
        <v>0.51249403151360795</v>
      </c>
      <c r="I92" s="29">
        <v>0.50787840203724333</v>
      </c>
      <c r="J92" s="29">
        <v>0.49550374025147215</v>
      </c>
      <c r="K92" s="29">
        <v>0.47652395352538596</v>
      </c>
      <c r="L92" s="29">
        <v>0.44974534458061427</v>
      </c>
      <c r="M92" s="29">
        <v>0.44536845455992385</v>
      </c>
      <c r="N92" s="29">
        <v>0.4398376571701415</v>
      </c>
      <c r="O92" s="29">
        <v>0.38325640617539414</v>
      </c>
      <c r="P92" s="29">
        <v>0.35974056979150076</v>
      </c>
      <c r="Q92" s="29">
        <v>0.36618653509469989</v>
      </c>
      <c r="R92" s="29">
        <v>0.36845455992360349</v>
      </c>
      <c r="S92" s="29">
        <v>0.38938405220436106</v>
      </c>
      <c r="T92" s="29">
        <v>0.4053795957345217</v>
      </c>
      <c r="U92" s="29">
        <v>0.41604329142129581</v>
      </c>
      <c r="V92" s="29">
        <v>0.460249880630272</v>
      </c>
      <c r="W92" s="29">
        <v>0.47847365908005729</v>
      </c>
      <c r="X92" s="29">
        <v>0.48293012891930609</v>
      </c>
      <c r="Y92" s="29">
        <v>0.49041063186375938</v>
      </c>
    </row>
    <row r="93" spans="1:25" hidden="1">
      <c r="A93" t="s">
        <v>37</v>
      </c>
      <c r="B93" t="s">
        <v>61</v>
      </c>
      <c r="C93">
        <v>3</v>
      </c>
      <c r="D93" t="s">
        <v>63</v>
      </c>
      <c r="E93">
        <v>135</v>
      </c>
      <c r="F93">
        <v>140</v>
      </c>
      <c r="G93" s="29">
        <v>0.49737386598758554</v>
      </c>
      <c r="H93" s="29">
        <v>0.49315613560401061</v>
      </c>
      <c r="I93" s="29">
        <v>0.49104727041222335</v>
      </c>
      <c r="J93" s="29">
        <v>0.47819512971510408</v>
      </c>
      <c r="K93" s="29">
        <v>0.45722584752506751</v>
      </c>
      <c r="L93" s="29">
        <v>0.43371001114117463</v>
      </c>
      <c r="M93" s="29">
        <v>0.42921375139264684</v>
      </c>
      <c r="N93" s="29">
        <v>0.42463791182556115</v>
      </c>
      <c r="O93" s="29">
        <v>0.37736749960210103</v>
      </c>
      <c r="P93" s="29">
        <v>0.35751233487187661</v>
      </c>
      <c r="Q93" s="29">
        <v>0.36383893044723836</v>
      </c>
      <c r="R93" s="29">
        <v>0.36491325799777191</v>
      </c>
      <c r="S93" s="29">
        <v>0.38043132261658452</v>
      </c>
      <c r="T93" s="29">
        <v>0.39583001750756014</v>
      </c>
      <c r="U93" s="29">
        <v>0.40697119210568189</v>
      </c>
      <c r="V93" s="29">
        <v>0.45388349514563081</v>
      </c>
      <c r="W93" s="29">
        <v>0.45455992360337422</v>
      </c>
      <c r="X93" s="29">
        <v>0.47580773515836355</v>
      </c>
      <c r="Y93" s="29">
        <v>0.49096769059366541</v>
      </c>
    </row>
    <row r="94" spans="1:25" hidden="1">
      <c r="A94" t="s">
        <v>37</v>
      </c>
      <c r="B94" t="s">
        <v>61</v>
      </c>
      <c r="C94">
        <v>1</v>
      </c>
      <c r="D94" t="s">
        <v>64</v>
      </c>
      <c r="E94">
        <v>155</v>
      </c>
      <c r="F94">
        <v>160</v>
      </c>
      <c r="G94" s="29">
        <v>0.4645496305172756</v>
      </c>
      <c r="H94" s="29">
        <v>0.46824445775913709</v>
      </c>
      <c r="I94" s="29">
        <v>0.45686039544637508</v>
      </c>
      <c r="J94" s="29">
        <v>0.44747353704813264</v>
      </c>
      <c r="K94" s="29">
        <v>0.4305971639704414</v>
      </c>
      <c r="L94" s="29">
        <v>0.41621729578589983</v>
      </c>
      <c r="M94" s="29">
        <v>0.40972638306371051</v>
      </c>
      <c r="N94" s="29">
        <v>0.40203714799280998</v>
      </c>
      <c r="O94" s="29">
        <v>0.40113840623127639</v>
      </c>
      <c r="P94" s="29">
        <v>0.36149390852806063</v>
      </c>
      <c r="Q94" s="29">
        <v>0.36678649890153803</v>
      </c>
      <c r="R94" s="29">
        <v>0.37028160575194713</v>
      </c>
      <c r="S94" s="29">
        <v>0.37886958258438186</v>
      </c>
      <c r="T94" s="29">
        <v>0.38665867785100827</v>
      </c>
      <c r="U94" s="29">
        <v>0.39634511683642898</v>
      </c>
      <c r="V94" s="29">
        <v>0.42919912123027781</v>
      </c>
      <c r="W94" s="29">
        <v>0.43449171160375466</v>
      </c>
      <c r="X94" s="29">
        <v>0.44477731176353125</v>
      </c>
      <c r="Y94" s="29">
        <v>0.48332334731376053</v>
      </c>
    </row>
    <row r="95" spans="1:25" hidden="1">
      <c r="A95" t="s">
        <v>37</v>
      </c>
      <c r="B95" t="s">
        <v>61</v>
      </c>
      <c r="C95">
        <v>2</v>
      </c>
      <c r="D95" t="s">
        <v>64</v>
      </c>
      <c r="E95">
        <v>155</v>
      </c>
      <c r="F95">
        <v>160</v>
      </c>
      <c r="G95" s="29">
        <v>0.47044138206510899</v>
      </c>
      <c r="H95" s="29">
        <v>0.4708408228480131</v>
      </c>
      <c r="I95" s="29">
        <v>0.45725983622927924</v>
      </c>
      <c r="J95" s="29">
        <v>0.44248052726183401</v>
      </c>
      <c r="K95" s="29">
        <v>0.42999800279608608</v>
      </c>
      <c r="L95" s="29">
        <v>0.41671659676452982</v>
      </c>
      <c r="M95" s="29">
        <v>0.4094268024765334</v>
      </c>
      <c r="N95" s="29">
        <v>0.40163770720990638</v>
      </c>
      <c r="O95" s="29">
        <v>0.40093868583982456</v>
      </c>
      <c r="P95" s="29">
        <v>0.36229279009386889</v>
      </c>
      <c r="Q95" s="29">
        <v>0.36788496105452401</v>
      </c>
      <c r="R95" s="29">
        <v>0.37128020770920772</v>
      </c>
      <c r="S95" s="29">
        <v>0.37467545436389094</v>
      </c>
      <c r="T95" s="29">
        <v>0.38236468943479152</v>
      </c>
      <c r="U95" s="29">
        <v>0.39145196724585624</v>
      </c>
      <c r="V95" s="29">
        <v>0.4209107249850213</v>
      </c>
      <c r="W95" s="29">
        <v>0.42720191731575824</v>
      </c>
      <c r="X95" s="29">
        <v>0.43898542041142435</v>
      </c>
      <c r="Y95" s="29">
        <v>0.4863191531855407</v>
      </c>
    </row>
    <row r="96" spans="1:25" hidden="1">
      <c r="A96" t="s">
        <v>37</v>
      </c>
      <c r="B96" t="s">
        <v>61</v>
      </c>
      <c r="C96">
        <v>3</v>
      </c>
      <c r="D96" t="s">
        <v>64</v>
      </c>
      <c r="E96">
        <v>155</v>
      </c>
      <c r="F96">
        <v>160</v>
      </c>
      <c r="G96" s="29">
        <v>0.47213900539245057</v>
      </c>
      <c r="H96" s="29">
        <v>0.46434991012582355</v>
      </c>
      <c r="I96" s="29">
        <v>0.45845815857799077</v>
      </c>
      <c r="J96" s="29">
        <v>0.44647493509087288</v>
      </c>
      <c r="K96" s="29">
        <v>0.43908528060714996</v>
      </c>
      <c r="L96" s="29">
        <v>0.42909926103455159</v>
      </c>
      <c r="M96" s="29">
        <v>0.42220890752945878</v>
      </c>
      <c r="N96" s="29">
        <v>0.4153185540243659</v>
      </c>
      <c r="O96" s="29">
        <v>0.41471939285000997</v>
      </c>
      <c r="P96" s="29">
        <v>0.37058118633912507</v>
      </c>
      <c r="Q96" s="29">
        <v>0.37617335729978019</v>
      </c>
      <c r="R96" s="29">
        <v>0.37837028160575209</v>
      </c>
      <c r="S96" s="29">
        <v>0.3809666466946276</v>
      </c>
      <c r="T96" s="29">
        <v>0.38246454963051713</v>
      </c>
      <c r="U96" s="29">
        <v>0.39095266626722591</v>
      </c>
      <c r="V96" s="29">
        <v>0.422009187138007</v>
      </c>
      <c r="W96" s="29">
        <v>0.42770121829438795</v>
      </c>
      <c r="X96" s="29">
        <v>0.43738765727980811</v>
      </c>
      <c r="Y96" s="29">
        <v>0.47094068304373871</v>
      </c>
    </row>
    <row r="104" spans="1:16">
      <c r="E104" t="s">
        <v>91</v>
      </c>
      <c r="F104" t="s">
        <v>75</v>
      </c>
      <c r="G104" s="35">
        <f>G6</f>
        <v>-2.5</v>
      </c>
      <c r="H104" s="35">
        <f t="shared" ref="H104:P104" si="0">H6</f>
        <v>0</v>
      </c>
      <c r="I104" s="35">
        <f t="shared" si="0"/>
        <v>1</v>
      </c>
      <c r="J104" s="35">
        <f t="shared" si="0"/>
        <v>2.5</v>
      </c>
      <c r="K104" s="35">
        <f t="shared" si="0"/>
        <v>10</v>
      </c>
      <c r="L104" s="35">
        <f t="shared" si="0"/>
        <v>31.6</v>
      </c>
      <c r="M104" s="35">
        <f t="shared" si="0"/>
        <v>63.1</v>
      </c>
      <c r="N104" s="35">
        <f t="shared" si="0"/>
        <v>100</v>
      </c>
      <c r="O104" s="35">
        <f t="shared" si="0"/>
        <v>200</v>
      </c>
      <c r="P104" s="35">
        <f t="shared" si="0"/>
        <v>500</v>
      </c>
    </row>
    <row r="105" spans="1:16">
      <c r="A105" t="s">
        <v>72</v>
      </c>
      <c r="D105" t="s">
        <v>39</v>
      </c>
      <c r="E105" t="s">
        <v>76</v>
      </c>
      <c r="F105" t="s">
        <v>74</v>
      </c>
      <c r="G105" s="28">
        <f>MEDIAN(G7,G8,G9,G22,G23,G24,G34,G35,G36,G49,G50,G51,G64,G65,G66,G67,G68,G69,G82,G83,G84)</f>
        <v>0.51328140603155559</v>
      </c>
      <c r="H105" s="28">
        <f t="shared" ref="H105:P105" si="1">MEDIAN(H7,H8,H9,H22,H23,H24,H34,H35,H36,H49,H50,H51,H64,H65,H66,H67,H68,H69,H82,H83,H84)</f>
        <v>0.49710405432394678</v>
      </c>
      <c r="I105" s="28">
        <f t="shared" si="1"/>
        <v>0.48012782105052909</v>
      </c>
      <c r="J105" s="28">
        <f t="shared" si="1"/>
        <v>0.47273816656680623</v>
      </c>
      <c r="K105" s="28">
        <f t="shared" si="1"/>
        <v>0.4438785700019971</v>
      </c>
      <c r="L105" s="28">
        <f t="shared" si="1"/>
        <v>0.43009786299181113</v>
      </c>
      <c r="M105" s="28">
        <f t="shared" si="1"/>
        <v>0.41431995206710587</v>
      </c>
      <c r="N105" s="28">
        <f t="shared" si="1"/>
        <v>0.40822848012782098</v>
      </c>
      <c r="O105" s="28">
        <f t="shared" si="1"/>
        <v>0.39265028959456783</v>
      </c>
      <c r="P105" s="28">
        <f t="shared" si="1"/>
        <v>0.36508887557419617</v>
      </c>
    </row>
    <row r="106" spans="1:16">
      <c r="A106" t="s">
        <v>73</v>
      </c>
      <c r="D106" t="s">
        <v>39</v>
      </c>
      <c r="G106" s="28">
        <f>STDEV(G7:G84)</f>
        <v>3.8907092794949215E-2</v>
      </c>
      <c r="H106" s="28">
        <f t="shared" ref="H106:P106" si="2">STDEV(H7:H84)</f>
        <v>3.4602362599054859E-2</v>
      </c>
      <c r="I106" s="28">
        <f t="shared" si="2"/>
        <v>3.3026393040097753E-2</v>
      </c>
      <c r="J106" s="28">
        <f t="shared" si="2"/>
        <v>3.2460661061035422E-2</v>
      </c>
      <c r="K106" s="28">
        <f t="shared" si="2"/>
        <v>3.0267155519245071E-2</v>
      </c>
      <c r="L106" s="28">
        <f t="shared" si="2"/>
        <v>2.928251767836814E-2</v>
      </c>
      <c r="M106" s="28">
        <f t="shared" si="2"/>
        <v>2.8786933745181004E-2</v>
      </c>
      <c r="N106" s="28">
        <f t="shared" si="2"/>
        <v>2.8457889963040387E-2</v>
      </c>
      <c r="O106" s="28">
        <f t="shared" si="2"/>
        <v>2.8493632234765622E-2</v>
      </c>
      <c r="P106" s="28">
        <f t="shared" si="2"/>
        <v>3.1513220642962025E-2</v>
      </c>
    </row>
  </sheetData>
  <autoFilter ref="A6:AG96" xr:uid="{4D769E0B-10FB-1243-9408-BD822BB39E37}">
    <filterColumn colId="3">
      <filters>
        <filter val="0-5"/>
        <filter val="25-30"/>
      </filters>
    </filterColumn>
  </autoFilter>
  <mergeCells count="3">
    <mergeCell ref="G1:O1"/>
    <mergeCell ref="Q1:Y1"/>
    <mergeCell ref="A4:A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60B2FE-BB96-314C-BFCB-89BBA53A0316}">
  <dimension ref="A1:P100"/>
  <sheetViews>
    <sheetView zoomScale="80" zoomScaleNormal="80" workbookViewId="0">
      <selection activeCell="G21" sqref="G21"/>
    </sheetView>
  </sheetViews>
  <sheetFormatPr baseColWidth="10" defaultRowHeight="16"/>
  <cols>
    <col min="2" max="2" width="17.6640625" customWidth="1"/>
    <col min="3" max="3" width="15.33203125" customWidth="1"/>
    <col min="4" max="4" width="12.6640625" customWidth="1"/>
  </cols>
  <sheetData>
    <row r="1" spans="1:16">
      <c r="A1" s="43" t="s">
        <v>93</v>
      </c>
      <c r="B1" s="43" t="s">
        <v>76</v>
      </c>
      <c r="C1" s="39" t="s">
        <v>94</v>
      </c>
    </row>
    <row r="2" spans="1:16">
      <c r="A2" s="41">
        <v>0</v>
      </c>
      <c r="B2" s="42">
        <f>'Results z=0-30'!G105</f>
        <v>0.51328140603155559</v>
      </c>
      <c r="C2" s="40">
        <f>A2*0.0980665</f>
        <v>0</v>
      </c>
    </row>
    <row r="3" spans="1:16">
      <c r="A3" s="41">
        <v>1</v>
      </c>
      <c r="B3" s="42">
        <f>'Results z=0-30'!I105</f>
        <v>0.48012782105052909</v>
      </c>
      <c r="C3" s="40">
        <f t="shared" ref="C3:C11" si="0">A3*0.0980665</f>
        <v>9.8066500000000001E-2</v>
      </c>
      <c r="P3" t="s">
        <v>97</v>
      </c>
    </row>
    <row r="4" spans="1:16">
      <c r="A4" s="41">
        <v>2.5</v>
      </c>
      <c r="B4" s="42">
        <f>'Results z=0-30'!J105</f>
        <v>0.47273816656680623</v>
      </c>
      <c r="C4" s="40">
        <f t="shared" si="0"/>
        <v>0.24516625</v>
      </c>
      <c r="P4" t="s">
        <v>98</v>
      </c>
    </row>
    <row r="5" spans="1:16">
      <c r="A5" s="41">
        <v>10</v>
      </c>
      <c r="B5" s="42">
        <f>'Results z=0-30'!K105</f>
        <v>0.4438785700019971</v>
      </c>
      <c r="C5" s="40">
        <f t="shared" si="0"/>
        <v>0.98066500000000001</v>
      </c>
    </row>
    <row r="6" spans="1:16">
      <c r="A6" s="41">
        <v>31.6</v>
      </c>
      <c r="B6" s="42">
        <f>'Results z=0-30'!L105</f>
        <v>0.43009786299181113</v>
      </c>
      <c r="C6" s="40">
        <f t="shared" si="0"/>
        <v>3.0989014000000004</v>
      </c>
    </row>
    <row r="7" spans="1:16">
      <c r="A7" s="41">
        <v>63.1</v>
      </c>
      <c r="B7" s="42">
        <v>0.39250049930097841</v>
      </c>
      <c r="C7" s="40">
        <f t="shared" si="0"/>
        <v>6.18799615</v>
      </c>
    </row>
    <row r="8" spans="1:16">
      <c r="A8" s="41">
        <v>100</v>
      </c>
      <c r="B8" s="42">
        <f>'Results z=0-30'!N105</f>
        <v>0.40822848012782098</v>
      </c>
      <c r="C8" s="40">
        <f t="shared" si="0"/>
        <v>9.8066499999999994</v>
      </c>
    </row>
    <row r="9" spans="1:16">
      <c r="A9" s="41">
        <v>200</v>
      </c>
      <c r="B9" s="42">
        <f>'Results z=0-30'!O105</f>
        <v>0.39265028959456783</v>
      </c>
      <c r="C9" s="40">
        <f t="shared" si="0"/>
        <v>19.613299999999999</v>
      </c>
    </row>
    <row r="10" spans="1:16">
      <c r="A10" s="41">
        <v>500</v>
      </c>
      <c r="B10" s="42">
        <f>'Results z=0-30'!P105</f>
        <v>0.36508887557419617</v>
      </c>
      <c r="C10" s="40">
        <f t="shared" si="0"/>
        <v>49.033250000000002</v>
      </c>
    </row>
    <row r="11" spans="1:16">
      <c r="A11" s="41">
        <v>1000</v>
      </c>
      <c r="C11" s="40">
        <f t="shared" si="0"/>
        <v>98.066500000000005</v>
      </c>
    </row>
    <row r="12" spans="1:16">
      <c r="A12" s="41">
        <v>10000</v>
      </c>
      <c r="C12" s="40">
        <f t="shared" ref="C12:C13" si="1">A12*0.0980665</f>
        <v>980.66499999999996</v>
      </c>
    </row>
    <row r="13" spans="1:16">
      <c r="A13" s="41">
        <v>1000000</v>
      </c>
      <c r="C13" s="40">
        <f t="shared" si="1"/>
        <v>98066.5</v>
      </c>
    </row>
    <row r="15" spans="1:16" ht="34">
      <c r="B15" s="47" t="s">
        <v>81</v>
      </c>
      <c r="C15" s="48" t="s">
        <v>82</v>
      </c>
    </row>
    <row r="16" spans="1:16">
      <c r="A16" s="36" t="s">
        <v>83</v>
      </c>
      <c r="B16">
        <f>B2*100</f>
        <v>51.32814060315556</v>
      </c>
      <c r="C16">
        <f>B2*100</f>
        <v>51.32814060315556</v>
      </c>
    </row>
    <row r="17" spans="1:10">
      <c r="A17" s="43" t="s">
        <v>77</v>
      </c>
      <c r="B17">
        <v>6.4580815017800886</v>
      </c>
      <c r="C17">
        <v>1.1638352510619139</v>
      </c>
    </row>
    <row r="18" spans="1:10">
      <c r="A18" s="43" t="s">
        <v>78</v>
      </c>
      <c r="B18">
        <v>7.0368374085190647E-3</v>
      </c>
      <c r="C18">
        <v>0.28280342974154954</v>
      </c>
    </row>
    <row r="19" spans="1:10">
      <c r="A19" s="43" t="s">
        <v>79</v>
      </c>
      <c r="B19">
        <v>5.6531809141276019</v>
      </c>
      <c r="C19">
        <v>0.46933861833465279</v>
      </c>
    </row>
    <row r="20" spans="1:10">
      <c r="A20" t="s">
        <v>80</v>
      </c>
      <c r="B20" s="37">
        <f>SUM(E24,E34,E36,E44,E47,E51,E55,E56,E59)</f>
        <v>12.620999226448941</v>
      </c>
      <c r="C20" s="37">
        <f>SUM(F24,F34,F36,F44,F47,F51,F55,F56,F59)</f>
        <v>13.191404719590446</v>
      </c>
    </row>
    <row r="21" spans="1:10">
      <c r="B21" s="37"/>
    </row>
    <row r="22" spans="1:10">
      <c r="E22" s="36" t="s">
        <v>88</v>
      </c>
      <c r="F22" s="36" t="s">
        <v>87</v>
      </c>
      <c r="H22" s="43" t="s">
        <v>99</v>
      </c>
      <c r="I22" s="43" t="s">
        <v>88</v>
      </c>
      <c r="J22" s="46"/>
    </row>
    <row r="23" spans="1:10">
      <c r="A23" t="s">
        <v>84</v>
      </c>
      <c r="B23" t="s">
        <v>95</v>
      </c>
      <c r="C23" t="s">
        <v>96</v>
      </c>
      <c r="D23" s="36" t="s">
        <v>89</v>
      </c>
      <c r="E23" s="36" t="s">
        <v>86</v>
      </c>
      <c r="F23" s="36" t="s">
        <v>86</v>
      </c>
      <c r="H23" s="44" t="s">
        <v>85</v>
      </c>
      <c r="I23" s="44" t="s">
        <v>90</v>
      </c>
      <c r="J23" s="45" t="s">
        <v>89</v>
      </c>
    </row>
    <row r="24" spans="1:10">
      <c r="A24">
        <v>0</v>
      </c>
      <c r="B24">
        <f>$B$16/((1+($B$17*A24)^$B$19)^$B$18)</f>
        <v>51.32814060315556</v>
      </c>
      <c r="C24">
        <f t="shared" ref="C24:C64" si="2">$C$16/((LN(EXP(1)+(A24*$C$17)^$C$19))^$C$18)</f>
        <v>51.32814060315556</v>
      </c>
      <c r="D24" s="36">
        <f>B2*100</f>
        <v>51.32814060315556</v>
      </c>
      <c r="E24">
        <f>(B24-D24)^2</f>
        <v>0</v>
      </c>
      <c r="F24">
        <f>(C24-D24)^2</f>
        <v>0</v>
      </c>
      <c r="H24" s="36">
        <v>0</v>
      </c>
      <c r="I24">
        <f>(1/$B$17)*(($B$16/D24)^(1/$B$18)-1)^(1/$B$19)</f>
        <v>0</v>
      </c>
      <c r="J24">
        <f>D24</f>
        <v>51.32814060315556</v>
      </c>
    </row>
    <row r="25" spans="1:10">
      <c r="A25">
        <v>0.1</v>
      </c>
      <c r="B25">
        <f t="shared" ref="B25:B88" si="3">$B$16/((1+($B$17*A25)^$B$19)^$B$18)</f>
        <v>51.298874085781172</v>
      </c>
      <c r="C25">
        <f t="shared" si="2"/>
        <v>49.636582353499179</v>
      </c>
    </row>
    <row r="26" spans="1:10">
      <c r="A26">
        <f>A25+0.1</f>
        <v>0.2</v>
      </c>
      <c r="B26">
        <f t="shared" si="3"/>
        <v>50.732776910124038</v>
      </c>
      <c r="C26">
        <f t="shared" si="2"/>
        <v>49.096013235367188</v>
      </c>
    </row>
    <row r="27" spans="1:10">
      <c r="A27">
        <f t="shared" ref="A27:A32" si="4">A26+0.1</f>
        <v>0.30000000000000004</v>
      </c>
      <c r="B27">
        <f t="shared" si="3"/>
        <v>49.987078032091233</v>
      </c>
      <c r="C27">
        <f t="shared" si="2"/>
        <v>48.719581177151355</v>
      </c>
    </row>
    <row r="28" spans="1:10">
      <c r="A28">
        <f t="shared" si="4"/>
        <v>0.4</v>
      </c>
      <c r="B28">
        <f t="shared" si="3"/>
        <v>49.42483126931775</v>
      </c>
      <c r="C28">
        <f t="shared" si="2"/>
        <v>48.423979345516344</v>
      </c>
    </row>
    <row r="29" spans="1:10">
      <c r="A29">
        <f t="shared" si="4"/>
        <v>0.5</v>
      </c>
      <c r="B29">
        <f t="shared" si="3"/>
        <v>48.98919231166014</v>
      </c>
      <c r="C29">
        <f t="shared" si="2"/>
        <v>48.178068504230531</v>
      </c>
    </row>
    <row r="30" spans="1:10">
      <c r="A30">
        <f t="shared" si="4"/>
        <v>0.6</v>
      </c>
      <c r="B30">
        <f t="shared" si="3"/>
        <v>48.635458030577503</v>
      </c>
      <c r="C30">
        <f t="shared" si="2"/>
        <v>47.966316579082829</v>
      </c>
    </row>
    <row r="31" spans="1:10">
      <c r="A31">
        <f t="shared" si="4"/>
        <v>0.7</v>
      </c>
      <c r="B31">
        <f t="shared" si="3"/>
        <v>48.338222037990278</v>
      </c>
      <c r="C31">
        <f t="shared" si="2"/>
        <v>47.779713317324266</v>
      </c>
    </row>
    <row r="32" spans="1:10">
      <c r="A32">
        <f t="shared" si="4"/>
        <v>0.79999999999999993</v>
      </c>
      <c r="B32">
        <f t="shared" si="3"/>
        <v>48.082168150375054</v>
      </c>
      <c r="C32">
        <f t="shared" si="2"/>
        <v>47.612510558937508</v>
      </c>
    </row>
    <row r="33" spans="1:10">
      <c r="A33">
        <f>A32+0.1</f>
        <v>0.89999999999999991</v>
      </c>
      <c r="B33">
        <f t="shared" si="3"/>
        <v>47.857422783605344</v>
      </c>
      <c r="C33">
        <f t="shared" si="2"/>
        <v>47.460791394192427</v>
      </c>
    </row>
    <row r="34" spans="1:10">
      <c r="A34">
        <f>A33+0.1</f>
        <v>0.99999999999999989</v>
      </c>
      <c r="B34">
        <f t="shared" si="3"/>
        <v>47.657265134525645</v>
      </c>
      <c r="C34">
        <f t="shared" si="2"/>
        <v>47.321753889861967</v>
      </c>
      <c r="D34" s="36">
        <f>B3*100</f>
        <v>48.012782105052906</v>
      </c>
      <c r="E34">
        <f>(B34-D34)^2</f>
        <v>0.12639231633288195</v>
      </c>
      <c r="F34">
        <f>(C34-D34)^2</f>
        <v>0.47751999418997598</v>
      </c>
      <c r="H34" s="36">
        <v>1</v>
      </c>
      <c r="I34">
        <f>(1/$B$17)*(($B$16/D34)^(1/$B$18)-1)^(1/$B$19)</f>
        <v>0.82957774902211401</v>
      </c>
      <c r="J34">
        <f>D34</f>
        <v>48.012782105052906</v>
      </c>
    </row>
    <row r="35" spans="1:10">
      <c r="A35">
        <f>A34+1</f>
        <v>2</v>
      </c>
      <c r="B35">
        <f t="shared" si="3"/>
        <v>46.361135764745264</v>
      </c>
      <c r="C35">
        <f t="shared" si="2"/>
        <v>46.332904692205908</v>
      </c>
    </row>
    <row r="36" spans="1:10">
      <c r="A36">
        <v>2.5</v>
      </c>
      <c r="B36">
        <f t="shared" si="3"/>
        <v>45.951420126946523</v>
      </c>
      <c r="C36">
        <f t="shared" si="2"/>
        <v>45.989409819511287</v>
      </c>
      <c r="D36" s="36">
        <f>B4*100</f>
        <v>47.273816656680623</v>
      </c>
      <c r="E36">
        <f>(B36-D36)^2</f>
        <v>1.7487325818527895</v>
      </c>
      <c r="F36">
        <f>(C36-D36)^2</f>
        <v>1.6497009233673354</v>
      </c>
      <c r="H36" s="36">
        <v>2.5</v>
      </c>
      <c r="I36">
        <f>(1/$B$17)*(($B$16/D36)^(1/$B$18)-1)^(1/$B$19)</f>
        <v>1.2251705862965312</v>
      </c>
      <c r="J36">
        <f>D36</f>
        <v>47.273816656680623</v>
      </c>
    </row>
    <row r="37" spans="1:10">
      <c r="A37">
        <f>A35+1</f>
        <v>3</v>
      </c>
      <c r="B37">
        <f t="shared" si="3"/>
        <v>45.619347303089349</v>
      </c>
      <c r="C37">
        <f t="shared" si="2"/>
        <v>45.700750532139942</v>
      </c>
    </row>
    <row r="38" spans="1:10">
      <c r="A38">
        <f t="shared" ref="A38:A44" si="5">A37+1</f>
        <v>4</v>
      </c>
      <c r="B38">
        <f t="shared" si="3"/>
        <v>45.100249056918514</v>
      </c>
      <c r="C38">
        <f t="shared" si="2"/>
        <v>45.232160009154477</v>
      </c>
    </row>
    <row r="39" spans="1:10">
      <c r="A39">
        <f t="shared" si="5"/>
        <v>5</v>
      </c>
      <c r="B39">
        <f t="shared" si="3"/>
        <v>44.701676365345612</v>
      </c>
      <c r="C39">
        <f t="shared" si="2"/>
        <v>44.859026213953349</v>
      </c>
    </row>
    <row r="40" spans="1:10">
      <c r="A40">
        <f t="shared" si="5"/>
        <v>6</v>
      </c>
      <c r="B40">
        <f t="shared" si="3"/>
        <v>44.37863491850603</v>
      </c>
      <c r="C40">
        <f t="shared" si="2"/>
        <v>44.548842795911526</v>
      </c>
    </row>
    <row r="41" spans="1:10">
      <c r="A41">
        <f>A40+1</f>
        <v>7</v>
      </c>
      <c r="B41">
        <f t="shared" si="3"/>
        <v>44.107329245229117</v>
      </c>
      <c r="C41">
        <f t="shared" si="2"/>
        <v>44.283424126396447</v>
      </c>
    </row>
    <row r="42" spans="1:10">
      <c r="A42">
        <f t="shared" si="5"/>
        <v>8</v>
      </c>
      <c r="B42">
        <f t="shared" si="3"/>
        <v>43.873654608578754</v>
      </c>
      <c r="C42">
        <f t="shared" si="2"/>
        <v>44.051523005204608</v>
      </c>
    </row>
    <row r="43" spans="1:10">
      <c r="A43">
        <f t="shared" si="5"/>
        <v>9</v>
      </c>
      <c r="B43">
        <f t="shared" si="3"/>
        <v>43.668566766185364</v>
      </c>
      <c r="C43">
        <f t="shared" si="2"/>
        <v>43.845681048047503</v>
      </c>
    </row>
    <row r="44" spans="1:10">
      <c r="A44">
        <f t="shared" si="5"/>
        <v>10</v>
      </c>
      <c r="B44">
        <f t="shared" si="3"/>
        <v>43.485921922553324</v>
      </c>
      <c r="C44">
        <f t="shared" si="2"/>
        <v>43.660690790693479</v>
      </c>
      <c r="D44" s="36">
        <f>B5*100</f>
        <v>44.387857000199709</v>
      </c>
      <c r="E44">
        <f>(B44-D44)^2</f>
        <v>0.81348688428899096</v>
      </c>
      <c r="F44">
        <f>(C44-D44)^2</f>
        <v>0.52877069624765793</v>
      </c>
      <c r="H44" s="36">
        <v>10</v>
      </c>
      <c r="I44">
        <f>(1/$B$17)*(($B$16/D44)^(1/$B$18)-1)^(1/$B$19)</f>
        <v>5.9687422985582437</v>
      </c>
      <c r="J44">
        <f>D44</f>
        <v>44.387857000199709</v>
      </c>
    </row>
    <row r="45" spans="1:10">
      <c r="A45">
        <f>A44+10</f>
        <v>20</v>
      </c>
      <c r="B45">
        <f t="shared" si="3"/>
        <v>42.303232432749716</v>
      </c>
      <c r="C45">
        <f t="shared" si="2"/>
        <v>42.43332532635646</v>
      </c>
    </row>
    <row r="46" spans="1:10">
      <c r="A46">
        <f t="shared" ref="A46:A55" si="6">A45+10</f>
        <v>30</v>
      </c>
      <c r="B46">
        <f t="shared" si="3"/>
        <v>41.626371187284768</v>
      </c>
      <c r="C46">
        <f t="shared" si="2"/>
        <v>41.716857167902567</v>
      </c>
    </row>
    <row r="47" spans="1:10">
      <c r="A47">
        <v>3.16</v>
      </c>
      <c r="B47">
        <f t="shared" si="3"/>
        <v>45.525150178608207</v>
      </c>
      <c r="C47">
        <f t="shared" si="2"/>
        <v>45.617255710938068</v>
      </c>
      <c r="D47" s="36">
        <f>B6*100</f>
        <v>43.009786299181116</v>
      </c>
      <c r="E47">
        <f>(B47-D47)^2</f>
        <v>6.3270554459265096</v>
      </c>
      <c r="F47">
        <f>(C47-D47)^2</f>
        <v>6.7988967332481458</v>
      </c>
      <c r="H47" s="36">
        <v>31.6</v>
      </c>
      <c r="I47">
        <f>(1/$B$17)*(($B$16/D47)^(1/$B$18)-1)^(1/$B$19)</f>
        <v>13.188470999721437</v>
      </c>
      <c r="J47">
        <f>D47</f>
        <v>43.009786299181116</v>
      </c>
    </row>
    <row r="48" spans="1:10">
      <c r="A48">
        <f>A46+10</f>
        <v>40</v>
      </c>
      <c r="B48">
        <f t="shared" si="3"/>
        <v>41.152708627074304</v>
      </c>
      <c r="C48">
        <f t="shared" si="2"/>
        <v>41.21374361040268</v>
      </c>
    </row>
    <row r="49" spans="1:10">
      <c r="A49">
        <f t="shared" si="6"/>
        <v>50</v>
      </c>
      <c r="B49">
        <f t="shared" si="3"/>
        <v>40.789022255437018</v>
      </c>
      <c r="C49">
        <f t="shared" si="2"/>
        <v>40.827956651693924</v>
      </c>
    </row>
    <row r="50" spans="1:10">
      <c r="A50">
        <f t="shared" si="6"/>
        <v>60</v>
      </c>
      <c r="B50">
        <f t="shared" si="3"/>
        <v>40.494256021593834</v>
      </c>
      <c r="C50">
        <f t="shared" si="2"/>
        <v>40.516263204273812</v>
      </c>
    </row>
    <row r="51" spans="1:10">
      <c r="A51">
        <v>63.1</v>
      </c>
      <c r="B51">
        <f t="shared" si="3"/>
        <v>40.413187135840424</v>
      </c>
      <c r="C51">
        <f t="shared" si="2"/>
        <v>40.430757221177103</v>
      </c>
      <c r="D51" s="36">
        <f>B7*100</f>
        <v>39.250049930097845</v>
      </c>
      <c r="E51">
        <f>(B51-D51)^2</f>
        <v>1.3528881593826552</v>
      </c>
      <c r="F51">
        <f>(C51-D51)^2</f>
        <v>1.3940697072077206</v>
      </c>
      <c r="H51" s="36">
        <v>63.1</v>
      </c>
      <c r="I51">
        <f>(1/$B$17)*(($B$16/D51)^(1/$B$18)-1)^(1/$B$19)</f>
        <v>131.47736220496492</v>
      </c>
      <c r="J51">
        <f>D51</f>
        <v>39.250049930097845</v>
      </c>
    </row>
    <row r="52" spans="1:10">
      <c r="A52">
        <f>A50+10</f>
        <v>70</v>
      </c>
      <c r="B52">
        <f t="shared" si="3"/>
        <v>40.246697226204148</v>
      </c>
      <c r="C52">
        <f t="shared" si="2"/>
        <v>40.255510378743274</v>
      </c>
    </row>
    <row r="53" spans="1:10">
      <c r="A53">
        <f>A52+10</f>
        <v>80</v>
      </c>
      <c r="B53">
        <f t="shared" si="3"/>
        <v>40.033475693308425</v>
      </c>
      <c r="C53">
        <f t="shared" si="2"/>
        <v>40.031867952922127</v>
      </c>
    </row>
    <row r="54" spans="1:10">
      <c r="A54">
        <f t="shared" si="6"/>
        <v>90</v>
      </c>
      <c r="B54">
        <f t="shared" si="3"/>
        <v>39.846338806082294</v>
      </c>
      <c r="C54">
        <f t="shared" si="2"/>
        <v>39.836424199017578</v>
      </c>
    </row>
    <row r="55" spans="1:10">
      <c r="A55">
        <f t="shared" si="6"/>
        <v>100</v>
      </c>
      <c r="B55">
        <f t="shared" si="3"/>
        <v>39.679680523934081</v>
      </c>
      <c r="C55">
        <f t="shared" si="2"/>
        <v>39.663106542373562</v>
      </c>
      <c r="D55" s="36">
        <f>B8*100</f>
        <v>40.822848012782096</v>
      </c>
      <c r="E55">
        <f>(B55-D55)^2</f>
        <v>1.3068319075590755</v>
      </c>
      <c r="F55">
        <f>(C55-D55)^2</f>
        <v>1.3450002781853481</v>
      </c>
      <c r="H55" s="36">
        <v>100</v>
      </c>
      <c r="I55">
        <f>(1/$B$17)*(($B$16/D55)^(1/$B$18)-1)^(1/$B$19)</f>
        <v>48.968885749216518</v>
      </c>
      <c r="J55">
        <f>D55</f>
        <v>40.822848012782096</v>
      </c>
    </row>
    <row r="56" spans="1:10">
      <c r="A56">
        <f>A55+100</f>
        <v>200</v>
      </c>
      <c r="B56">
        <f t="shared" si="3"/>
        <v>38.600509632750558</v>
      </c>
      <c r="C56">
        <f t="shared" si="2"/>
        <v>38.561597243223879</v>
      </c>
      <c r="D56" s="36">
        <f>B9*100</f>
        <v>39.265028959456785</v>
      </c>
      <c r="E56">
        <f>(B56-D56)^2</f>
        <v>0.44158593556609704</v>
      </c>
      <c r="F56">
        <f>(C56-D56)^2</f>
        <v>0.4948161794023716</v>
      </c>
      <c r="H56" s="36">
        <v>200</v>
      </c>
      <c r="I56">
        <f>(1/$B$17)*(($B$16/D56)^(1/$B$18)-1)^(1/$B$19)</f>
        <v>130.2223149943413</v>
      </c>
      <c r="J56">
        <f>D56</f>
        <v>39.265028959456785</v>
      </c>
    </row>
    <row r="57" spans="1:10">
      <c r="A57">
        <f t="shared" ref="A57:A62" si="7">A56+100</f>
        <v>300</v>
      </c>
      <c r="B57">
        <f t="shared" si="3"/>
        <v>37.982892785925628</v>
      </c>
      <c r="C57">
        <f t="shared" si="2"/>
        <v>37.950698504685555</v>
      </c>
    </row>
    <row r="58" spans="1:10">
      <c r="A58">
        <f t="shared" si="7"/>
        <v>400</v>
      </c>
      <c r="B58">
        <f t="shared" si="3"/>
        <v>37.550689023550163</v>
      </c>
      <c r="C58">
        <f t="shared" si="2"/>
        <v>37.532900374963297</v>
      </c>
    </row>
    <row r="59" spans="1:10">
      <c r="A59">
        <f t="shared" si="7"/>
        <v>500</v>
      </c>
      <c r="B59">
        <f t="shared" si="3"/>
        <v>37.218835439689819</v>
      </c>
      <c r="C59">
        <f t="shared" si="2"/>
        <v>37.217851736868688</v>
      </c>
      <c r="D59" s="36">
        <f>B10*100</f>
        <v>36.508887557419619</v>
      </c>
      <c r="E59">
        <f>(B59-D59)^2</f>
        <v>0.50402599553994132</v>
      </c>
      <c r="F59">
        <f>(C59-D59)^2</f>
        <v>0.50263020774189149</v>
      </c>
      <c r="H59" s="36">
        <v>500</v>
      </c>
      <c r="I59">
        <f>(1/$B$17)*(($B$16/D59)^(1/$B$18)-1)^(1/$B$19)</f>
        <v>811.38732872215803</v>
      </c>
      <c r="J59">
        <f>D59</f>
        <v>36.508887557419619</v>
      </c>
    </row>
    <row r="60" spans="1:10">
      <c r="A60">
        <f>A59+100</f>
        <v>600</v>
      </c>
      <c r="B60">
        <f t="shared" si="3"/>
        <v>36.949869542888393</v>
      </c>
      <c r="C60">
        <f t="shared" si="2"/>
        <v>36.966280686782028</v>
      </c>
    </row>
    <row r="61" spans="1:10">
      <c r="A61">
        <f t="shared" si="7"/>
        <v>700</v>
      </c>
      <c r="B61">
        <f t="shared" si="3"/>
        <v>36.723979105761558</v>
      </c>
      <c r="C61">
        <f t="shared" si="2"/>
        <v>36.757657858380284</v>
      </c>
    </row>
    <row r="62" spans="1:10">
      <c r="A62">
        <f t="shared" si="7"/>
        <v>800</v>
      </c>
      <c r="B62">
        <f t="shared" si="3"/>
        <v>36.529420454775853</v>
      </c>
      <c r="C62">
        <f t="shared" si="2"/>
        <v>36.579939350667992</v>
      </c>
    </row>
    <row r="63" spans="1:10">
      <c r="A63">
        <f>A62+100</f>
        <v>900</v>
      </c>
      <c r="B63">
        <f t="shared" si="3"/>
        <v>36.358663309219686</v>
      </c>
      <c r="C63">
        <f t="shared" si="2"/>
        <v>36.425473495746694</v>
      </c>
    </row>
    <row r="64" spans="1:10">
      <c r="A64">
        <f>A63+100</f>
        <v>1000</v>
      </c>
      <c r="B64">
        <f t="shared" si="3"/>
        <v>36.206592314747425</v>
      </c>
      <c r="C64">
        <f t="shared" si="2"/>
        <v>36.289105860253486</v>
      </c>
    </row>
    <row r="65" spans="1:5">
      <c r="A65">
        <f>A64+1000</f>
        <v>2000</v>
      </c>
      <c r="B65">
        <f t="shared" si="3"/>
        <v>35.221879232910574</v>
      </c>
      <c r="C65">
        <f t="shared" ref="C65:C79" si="8">$C$16/((LN(EXP(1)+(A65*$C$17)^$C$19))^$C$18)</f>
        <v>35.433428128469373</v>
      </c>
    </row>
    <row r="66" spans="1:5">
      <c r="A66">
        <f t="shared" ref="A66:A73" si="9">A65+1000</f>
        <v>3000</v>
      </c>
      <c r="B66">
        <f t="shared" si="3"/>
        <v>34.658321233338938</v>
      </c>
      <c r="C66">
        <f t="shared" si="8"/>
        <v>34.964917474915957</v>
      </c>
    </row>
    <row r="67" spans="1:5">
      <c r="A67">
        <f t="shared" si="9"/>
        <v>4000</v>
      </c>
      <c r="B67">
        <f t="shared" si="3"/>
        <v>34.263947457779189</v>
      </c>
      <c r="C67">
        <f t="shared" si="8"/>
        <v>34.646072236491442</v>
      </c>
    </row>
    <row r="68" spans="1:5">
      <c r="A68">
        <f t="shared" si="9"/>
        <v>5000</v>
      </c>
      <c r="B68">
        <f t="shared" si="3"/>
        <v>33.961140397329899</v>
      </c>
      <c r="C68">
        <f t="shared" si="8"/>
        <v>34.406203000739247</v>
      </c>
    </row>
    <row r="69" spans="1:5">
      <c r="A69">
        <f t="shared" si="9"/>
        <v>6000</v>
      </c>
      <c r="B69">
        <f t="shared" si="3"/>
        <v>33.715716582332568</v>
      </c>
      <c r="C69">
        <f t="shared" si="8"/>
        <v>34.21489012472901</v>
      </c>
    </row>
    <row r="70" spans="1:5">
      <c r="A70">
        <f t="shared" si="9"/>
        <v>7000</v>
      </c>
      <c r="B70">
        <f t="shared" si="3"/>
        <v>33.509597912603908</v>
      </c>
      <c r="C70">
        <f t="shared" si="8"/>
        <v>34.056329266235053</v>
      </c>
    </row>
    <row r="71" spans="1:5">
      <c r="A71">
        <f t="shared" si="9"/>
        <v>8000</v>
      </c>
      <c r="B71">
        <f t="shared" si="3"/>
        <v>33.332068616386472</v>
      </c>
      <c r="C71">
        <f t="shared" si="8"/>
        <v>33.921287067195834</v>
      </c>
    </row>
    <row r="72" spans="1:5">
      <c r="A72">
        <f t="shared" si="9"/>
        <v>9000</v>
      </c>
      <c r="B72">
        <f t="shared" si="3"/>
        <v>33.176257524352785</v>
      </c>
      <c r="C72">
        <f t="shared" si="8"/>
        <v>33.803914920082121</v>
      </c>
      <c r="E72" t="s">
        <v>92</v>
      </c>
    </row>
    <row r="73" spans="1:5">
      <c r="A73">
        <f t="shared" si="9"/>
        <v>10000</v>
      </c>
      <c r="B73">
        <f t="shared" si="3"/>
        <v>33.037497019553996</v>
      </c>
      <c r="C73">
        <f t="shared" si="8"/>
        <v>33.700281736486644</v>
      </c>
      <c r="E73" s="38">
        <f>A73*0.0980665</f>
        <v>980.66499999999996</v>
      </c>
    </row>
    <row r="74" spans="1:5">
      <c r="A74">
        <f>A73+10000</f>
        <v>20000</v>
      </c>
      <c r="B74">
        <f t="shared" si="3"/>
        <v>32.138974031709886</v>
      </c>
      <c r="C74">
        <f t="shared" si="8"/>
        <v>33.049026979990742</v>
      </c>
      <c r="E74" s="38">
        <f t="shared" ref="E74:E99" si="10">A74*0.0980665</f>
        <v>1961.33</v>
      </c>
    </row>
    <row r="75" spans="1:5">
      <c r="A75">
        <f t="shared" ref="A75:A81" si="11">A74+10000</f>
        <v>30000</v>
      </c>
      <c r="B75">
        <f t="shared" si="3"/>
        <v>31.624743209617023</v>
      </c>
      <c r="C75">
        <f t="shared" si="8"/>
        <v>32.691119485409459</v>
      </c>
      <c r="E75" s="38">
        <f t="shared" si="10"/>
        <v>2941.9949999999999</v>
      </c>
    </row>
    <row r="76" spans="1:5">
      <c r="A76">
        <f t="shared" si="11"/>
        <v>40000</v>
      </c>
      <c r="B76">
        <f t="shared" si="3"/>
        <v>31.264888232893941</v>
      </c>
      <c r="C76">
        <f t="shared" si="8"/>
        <v>32.446751701134751</v>
      </c>
      <c r="E76" s="38">
        <f t="shared" si="10"/>
        <v>3922.66</v>
      </c>
    </row>
    <row r="77" spans="1:5">
      <c r="A77">
        <f t="shared" si="11"/>
        <v>50000</v>
      </c>
      <c r="B77">
        <f t="shared" si="3"/>
        <v>30.988585307997621</v>
      </c>
      <c r="C77">
        <f t="shared" si="8"/>
        <v>32.262409784195931</v>
      </c>
      <c r="E77" s="38">
        <f t="shared" si="10"/>
        <v>4903.3249999999998</v>
      </c>
    </row>
    <row r="78" spans="1:5">
      <c r="A78">
        <f t="shared" si="11"/>
        <v>60000</v>
      </c>
      <c r="B78">
        <f t="shared" si="3"/>
        <v>30.764642980423222</v>
      </c>
      <c r="C78">
        <f t="shared" si="8"/>
        <v>32.115041221405932</v>
      </c>
      <c r="E78" s="38">
        <f t="shared" si="10"/>
        <v>5883.99</v>
      </c>
    </row>
    <row r="79" spans="1:5">
      <c r="A79">
        <f t="shared" si="11"/>
        <v>70000</v>
      </c>
      <c r="B79">
        <f t="shared" si="3"/>
        <v>30.576565492278572</v>
      </c>
      <c r="C79">
        <f t="shared" si="8"/>
        <v>31.992654280468066</v>
      </c>
      <c r="E79" s="38">
        <f t="shared" si="10"/>
        <v>6864.6549999999997</v>
      </c>
    </row>
    <row r="80" spans="1:5">
      <c r="A80">
        <f>A79+10000</f>
        <v>80000</v>
      </c>
      <c r="B80">
        <f t="shared" si="3"/>
        <v>30.414575003262623</v>
      </c>
      <c r="C80">
        <f t="shared" ref="C80:C99" si="12">$C$16/((LN(EXP(1)+(A80*$C$17)^$C$19))^$C$18)</f>
        <v>31.888234224310793</v>
      </c>
      <c r="E80" s="38">
        <f t="shared" si="10"/>
        <v>7845.32</v>
      </c>
    </row>
    <row r="81" spans="1:5">
      <c r="A81">
        <f t="shared" si="11"/>
        <v>90000</v>
      </c>
      <c r="B81">
        <f t="shared" si="3"/>
        <v>30.272401764645526</v>
      </c>
      <c r="C81">
        <f t="shared" si="12"/>
        <v>31.797332376466869</v>
      </c>
      <c r="E81" s="38">
        <f t="shared" si="10"/>
        <v>8825.9850000000006</v>
      </c>
    </row>
    <row r="82" spans="1:5">
      <c r="A82">
        <f>A81+10000</f>
        <v>100000</v>
      </c>
      <c r="B82">
        <f t="shared" si="3"/>
        <v>30.145786707258466</v>
      </c>
      <c r="C82">
        <f t="shared" si="12"/>
        <v>31.716955155819079</v>
      </c>
      <c r="E82" s="38">
        <f t="shared" si="10"/>
        <v>9806.65</v>
      </c>
    </row>
    <row r="83" spans="1:5">
      <c r="A83">
        <f>A82+100000</f>
        <v>200000</v>
      </c>
      <c r="B83">
        <f t="shared" si="3"/>
        <v>29.325909755712008</v>
      </c>
      <c r="C83">
        <f t="shared" si="12"/>
        <v>31.209172721014244</v>
      </c>
      <c r="E83" s="38">
        <f t="shared" si="10"/>
        <v>19613.3</v>
      </c>
    </row>
    <row r="84" spans="1:5">
      <c r="A84">
        <f t="shared" ref="A84:A91" si="13">A83+100000</f>
        <v>300000</v>
      </c>
      <c r="B84">
        <f t="shared" si="3"/>
        <v>28.856688595527427</v>
      </c>
      <c r="C84">
        <f t="shared" si="12"/>
        <v>30.927987781376803</v>
      </c>
      <c r="E84" s="38">
        <f t="shared" si="10"/>
        <v>29419.95</v>
      </c>
    </row>
    <row r="85" spans="1:5">
      <c r="A85">
        <f t="shared" si="13"/>
        <v>400000</v>
      </c>
      <c r="B85">
        <f t="shared" si="3"/>
        <v>28.528331051751675</v>
      </c>
      <c r="C85">
        <f t="shared" si="12"/>
        <v>30.735071143529971</v>
      </c>
      <c r="E85" s="38">
        <f t="shared" si="10"/>
        <v>39226.6</v>
      </c>
    </row>
    <row r="86" spans="1:5">
      <c r="A86">
        <f t="shared" si="13"/>
        <v>500000</v>
      </c>
      <c r="B86">
        <f t="shared" si="3"/>
        <v>28.27621240500352</v>
      </c>
      <c r="C86">
        <f t="shared" si="12"/>
        <v>30.589021377460927</v>
      </c>
      <c r="E86" s="38">
        <f t="shared" si="10"/>
        <v>49033.25</v>
      </c>
    </row>
    <row r="87" spans="1:5">
      <c r="A87">
        <f t="shared" si="13"/>
        <v>600000</v>
      </c>
      <c r="B87">
        <f t="shared" si="3"/>
        <v>28.071871330442416</v>
      </c>
      <c r="C87">
        <f t="shared" si="12"/>
        <v>30.471934398242571</v>
      </c>
      <c r="E87" s="38">
        <f t="shared" si="10"/>
        <v>58839.9</v>
      </c>
    </row>
    <row r="88" spans="1:5">
      <c r="A88">
        <f t="shared" si="13"/>
        <v>700000</v>
      </c>
      <c r="B88">
        <f t="shared" si="3"/>
        <v>27.9002559130066</v>
      </c>
      <c r="C88">
        <f t="shared" si="12"/>
        <v>30.374468566699921</v>
      </c>
      <c r="E88" s="38">
        <f t="shared" si="10"/>
        <v>68646.55</v>
      </c>
    </row>
    <row r="89" spans="1:5">
      <c r="A89">
        <f t="shared" si="13"/>
        <v>800000</v>
      </c>
      <c r="B89">
        <f t="shared" ref="B89:B100" si="14">$B$16/((1+($B$17*A89)^$B$19)^$B$18)</f>
        <v>27.752444148465568</v>
      </c>
      <c r="C89">
        <f t="shared" si="12"/>
        <v>30.291145832762663</v>
      </c>
      <c r="E89" s="38">
        <f t="shared" si="10"/>
        <v>78453.2</v>
      </c>
    </row>
    <row r="90" spans="1:5">
      <c r="A90">
        <f t="shared" si="13"/>
        <v>900000</v>
      </c>
      <c r="B90">
        <f t="shared" si="14"/>
        <v>27.622715067467254</v>
      </c>
      <c r="C90">
        <f t="shared" si="12"/>
        <v>30.218484767330178</v>
      </c>
      <c r="E90" s="38">
        <f t="shared" si="10"/>
        <v>88259.85</v>
      </c>
    </row>
    <row r="91" spans="1:5">
      <c r="A91">
        <f t="shared" si="13"/>
        <v>1000000</v>
      </c>
      <c r="B91">
        <f t="shared" si="14"/>
        <v>27.507182389199937</v>
      </c>
      <c r="C91">
        <f t="shared" si="12"/>
        <v>30.154138380634663</v>
      </c>
      <c r="E91" s="38">
        <f t="shared" si="10"/>
        <v>98066.5</v>
      </c>
    </row>
    <row r="92" spans="1:5">
      <c r="A92">
        <f>A91+1000000</f>
        <v>2000000</v>
      </c>
      <c r="B92">
        <f t="shared" si="14"/>
        <v>26.759067733513756</v>
      </c>
      <c r="C92">
        <f t="shared" si="12"/>
        <v>29.745461046591721</v>
      </c>
      <c r="E92" s="38">
        <f t="shared" si="10"/>
        <v>196133</v>
      </c>
    </row>
    <row r="93" spans="1:5">
      <c r="A93">
        <f t="shared" ref="A93:A99" si="15">A92+1000000</f>
        <v>3000000</v>
      </c>
      <c r="B93">
        <f t="shared" si="14"/>
        <v>26.330916623728267</v>
      </c>
      <c r="C93">
        <f t="shared" si="12"/>
        <v>29.517508309745999</v>
      </c>
      <c r="E93" s="38">
        <f t="shared" si="10"/>
        <v>294199.5</v>
      </c>
    </row>
    <row r="94" spans="1:5">
      <c r="A94">
        <f t="shared" si="15"/>
        <v>4000000</v>
      </c>
      <c r="B94">
        <f t="shared" si="14"/>
        <v>26.031299601514863</v>
      </c>
      <c r="C94">
        <f t="shared" si="12"/>
        <v>29.360420232830581</v>
      </c>
      <c r="E94" s="38">
        <f t="shared" si="10"/>
        <v>392266</v>
      </c>
    </row>
    <row r="95" spans="1:5">
      <c r="A95">
        <f t="shared" si="15"/>
        <v>5000000</v>
      </c>
      <c r="B95">
        <f t="shared" si="14"/>
        <v>25.80124842828906</v>
      </c>
      <c r="C95">
        <f t="shared" si="12"/>
        <v>29.241115767679698</v>
      </c>
      <c r="E95" s="38">
        <f t="shared" si="10"/>
        <v>490332.5</v>
      </c>
    </row>
    <row r="96" spans="1:5">
      <c r="A96">
        <f t="shared" si="15"/>
        <v>6000000</v>
      </c>
      <c r="B96">
        <f t="shared" si="14"/>
        <v>25.614792945732223</v>
      </c>
      <c r="C96">
        <f t="shared" si="12"/>
        <v>29.145232826184415</v>
      </c>
      <c r="E96" s="38">
        <f t="shared" si="10"/>
        <v>588399</v>
      </c>
    </row>
    <row r="97" spans="1:5">
      <c r="A97">
        <f t="shared" si="15"/>
        <v>7000000</v>
      </c>
      <c r="B97">
        <f t="shared" si="14"/>
        <v>25.45819870475097</v>
      </c>
      <c r="C97">
        <f t="shared" si="12"/>
        <v>29.065255827133587</v>
      </c>
      <c r="E97" s="38">
        <f t="shared" si="10"/>
        <v>686465.5</v>
      </c>
    </row>
    <row r="98" spans="1:5">
      <c r="A98">
        <f t="shared" si="15"/>
        <v>8000000</v>
      </c>
      <c r="B98">
        <f t="shared" si="14"/>
        <v>25.323324627455101</v>
      </c>
      <c r="C98">
        <f t="shared" si="12"/>
        <v>28.996767163069997</v>
      </c>
      <c r="E98" s="38">
        <f t="shared" si="10"/>
        <v>784532</v>
      </c>
    </row>
    <row r="99" spans="1:5">
      <c r="A99">
        <f t="shared" si="15"/>
        <v>9000000</v>
      </c>
      <c r="B99">
        <f t="shared" si="14"/>
        <v>25.204950490237955</v>
      </c>
      <c r="C99">
        <f t="shared" si="12"/>
        <v>28.936953819678504</v>
      </c>
      <c r="E99" s="38">
        <f t="shared" si="10"/>
        <v>882598.5</v>
      </c>
    </row>
    <row r="100" spans="1:5">
      <c r="A100">
        <f>A99+1000000</f>
        <v>10000000</v>
      </c>
      <c r="B100">
        <f t="shared" si="14"/>
        <v>25.099530171177356</v>
      </c>
      <c r="C100">
        <f t="shared" ref="C100" si="16">$C$16/((LN(EXP(1)+(A100*$C$17)^$C$19))^$C$18)</f>
        <v>28.88391621531736</v>
      </c>
      <c r="E100" s="38">
        <f t="shared" ref="E100" si="17">A100*0.0980665</f>
        <v>980665</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543A8B-04E6-604F-9ED1-46C9F5227A0D}">
  <sheetPr filterMode="1"/>
  <dimension ref="A1:AF106"/>
  <sheetViews>
    <sheetView topLeftCell="A29" workbookViewId="0">
      <selection activeCell="G105" sqref="G105"/>
    </sheetView>
  </sheetViews>
  <sheetFormatPr baseColWidth="10" defaultRowHeight="16"/>
  <cols>
    <col min="1" max="1" width="5" customWidth="1"/>
    <col min="2" max="2" width="4" customWidth="1"/>
    <col min="3" max="3" width="4.1640625" customWidth="1"/>
    <col min="4" max="4" width="7.83203125" bestFit="1" customWidth="1"/>
    <col min="5" max="6" width="5" customWidth="1"/>
    <col min="7" max="11" width="12.1640625" bestFit="1" customWidth="1"/>
    <col min="12" max="13" width="12.83203125" bestFit="1" customWidth="1"/>
    <col min="14" max="18" width="12.1640625" bestFit="1" customWidth="1"/>
    <col min="19" max="20" width="12.83203125" bestFit="1" customWidth="1"/>
    <col min="21" max="25" width="12.1640625" bestFit="1" customWidth="1"/>
  </cols>
  <sheetData>
    <row r="1" spans="1:32" ht="18">
      <c r="A1" s="1"/>
      <c r="B1" s="30"/>
      <c r="C1" s="30"/>
      <c r="D1" s="30"/>
      <c r="E1" s="30"/>
      <c r="F1" s="30"/>
      <c r="G1" s="49" t="s">
        <v>0</v>
      </c>
      <c r="H1" s="49"/>
      <c r="I1" s="49"/>
      <c r="J1" s="50"/>
      <c r="K1" s="50"/>
      <c r="L1" s="50"/>
      <c r="M1" s="50"/>
      <c r="N1" s="50"/>
      <c r="O1" s="50"/>
      <c r="P1" s="2"/>
      <c r="Q1" s="51" t="s">
        <v>1</v>
      </c>
      <c r="R1" s="50"/>
      <c r="S1" s="50"/>
      <c r="T1" s="50"/>
      <c r="U1" s="50"/>
      <c r="V1" s="50"/>
      <c r="W1" s="50"/>
      <c r="X1" s="50"/>
      <c r="Y1" s="52"/>
      <c r="Z1" s="3"/>
      <c r="AA1" s="3"/>
      <c r="AB1" s="3"/>
      <c r="AC1" s="3"/>
      <c r="AD1" s="3"/>
      <c r="AE1" s="3"/>
      <c r="AF1" s="3"/>
    </row>
    <row r="2" spans="1:32" ht="18">
      <c r="A2" s="4"/>
      <c r="B2" s="30"/>
      <c r="C2" s="30"/>
      <c r="D2" s="30"/>
      <c r="E2" s="30"/>
      <c r="F2" s="30"/>
      <c r="G2" s="5"/>
      <c r="H2" s="5"/>
      <c r="I2" s="5"/>
      <c r="J2" s="5"/>
      <c r="K2" s="6" t="s">
        <v>2</v>
      </c>
      <c r="L2" s="6" t="s">
        <v>3</v>
      </c>
      <c r="M2" s="6"/>
      <c r="N2" s="7" t="s">
        <v>4</v>
      </c>
      <c r="O2" s="6" t="s">
        <v>5</v>
      </c>
      <c r="P2" s="7" t="s">
        <v>6</v>
      </c>
      <c r="Q2" s="8" t="s">
        <v>5</v>
      </c>
      <c r="R2" s="7" t="s">
        <v>4</v>
      </c>
      <c r="S2" s="7"/>
      <c r="T2" s="7" t="s">
        <v>3</v>
      </c>
      <c r="U2" s="7" t="s">
        <v>2</v>
      </c>
      <c r="V2" s="9"/>
      <c r="W2" s="10"/>
      <c r="X2" s="11"/>
      <c r="Y2" s="12"/>
      <c r="Z2" s="3"/>
      <c r="AA2" s="3"/>
      <c r="AB2" s="3"/>
      <c r="AC2" s="3"/>
      <c r="AD2" s="3"/>
      <c r="AE2" s="3"/>
      <c r="AF2" s="3"/>
    </row>
    <row r="3" spans="1:32">
      <c r="A3" s="13" t="s">
        <v>7</v>
      </c>
      <c r="B3" s="31"/>
      <c r="C3" s="31"/>
      <c r="D3" s="31"/>
      <c r="E3" s="31"/>
      <c r="F3" s="31"/>
      <c r="G3" s="14" t="s">
        <v>8</v>
      </c>
      <c r="H3" s="15" t="s">
        <v>9</v>
      </c>
      <c r="I3" s="15" t="s">
        <v>10</v>
      </c>
      <c r="J3" s="15" t="s">
        <v>11</v>
      </c>
      <c r="K3" s="16">
        <v>40444</v>
      </c>
      <c r="L3" s="16">
        <v>40451</v>
      </c>
      <c r="M3" s="16">
        <v>40459</v>
      </c>
      <c r="N3" s="16">
        <v>40466</v>
      </c>
      <c r="O3" s="16">
        <v>40473</v>
      </c>
      <c r="P3" s="16">
        <v>40487</v>
      </c>
      <c r="Q3" s="17">
        <v>40498</v>
      </c>
      <c r="R3" s="16">
        <v>40512</v>
      </c>
      <c r="S3" s="16">
        <v>40518</v>
      </c>
      <c r="T3" s="16">
        <v>40525</v>
      </c>
      <c r="U3" s="16">
        <v>40529</v>
      </c>
      <c r="V3" s="15" t="s">
        <v>12</v>
      </c>
      <c r="W3" s="15" t="s">
        <v>13</v>
      </c>
      <c r="X3" s="15" t="s">
        <v>14</v>
      </c>
      <c r="Y3" s="18" t="s">
        <v>15</v>
      </c>
      <c r="Z3" s="3"/>
      <c r="AA3" s="3"/>
      <c r="AB3" s="3"/>
      <c r="AC3" s="3"/>
      <c r="AD3" s="3"/>
      <c r="AE3" s="3"/>
      <c r="AF3" s="3"/>
    </row>
    <row r="4" spans="1:32" ht="18">
      <c r="A4" s="53" t="s">
        <v>16</v>
      </c>
      <c r="B4" s="32"/>
      <c r="C4" s="32"/>
      <c r="D4" s="32"/>
      <c r="E4" s="32"/>
      <c r="F4" s="32"/>
      <c r="G4" s="19" t="s">
        <v>17</v>
      </c>
      <c r="H4" s="19" t="s">
        <v>18</v>
      </c>
      <c r="I4" s="19" t="s">
        <v>19</v>
      </c>
      <c r="J4" s="19" t="s">
        <v>20</v>
      </c>
      <c r="K4" s="19" t="s">
        <v>21</v>
      </c>
      <c r="L4" s="19" t="s">
        <v>22</v>
      </c>
      <c r="M4" s="19" t="s">
        <v>23</v>
      </c>
      <c r="N4" s="19" t="s">
        <v>24</v>
      </c>
      <c r="O4" s="19" t="s">
        <v>25</v>
      </c>
      <c r="P4" s="6" t="s">
        <v>26</v>
      </c>
      <c r="Q4" s="20" t="s">
        <v>25</v>
      </c>
      <c r="R4" s="19" t="s">
        <v>24</v>
      </c>
      <c r="S4" s="19" t="s">
        <v>23</v>
      </c>
      <c r="T4" s="19" t="s">
        <v>22</v>
      </c>
      <c r="U4" s="19" t="s">
        <v>21</v>
      </c>
      <c r="V4" s="19" t="s">
        <v>20</v>
      </c>
      <c r="W4" s="19" t="s">
        <v>19</v>
      </c>
      <c r="X4" s="19" t="s">
        <v>18</v>
      </c>
      <c r="Y4" s="21" t="s">
        <v>17</v>
      </c>
      <c r="Z4" s="3"/>
      <c r="AA4" s="3"/>
      <c r="AB4" s="3"/>
      <c r="AC4" s="3"/>
      <c r="AD4" s="3"/>
      <c r="AE4" s="3"/>
      <c r="AF4" s="3"/>
    </row>
    <row r="5" spans="1:32" ht="18">
      <c r="A5" s="54"/>
      <c r="B5" s="33"/>
      <c r="C5" s="33"/>
      <c r="D5" s="33"/>
      <c r="E5" s="33"/>
      <c r="F5" s="33"/>
      <c r="G5" s="22" t="s">
        <v>27</v>
      </c>
      <c r="H5" s="22" t="s">
        <v>28</v>
      </c>
      <c r="I5" s="22" t="s">
        <v>29</v>
      </c>
      <c r="J5" s="22" t="s">
        <v>30</v>
      </c>
      <c r="K5" s="22" t="s">
        <v>31</v>
      </c>
      <c r="L5" s="22" t="s">
        <v>32</v>
      </c>
      <c r="M5" s="22" t="s">
        <v>33</v>
      </c>
      <c r="N5" s="22" t="s">
        <v>34</v>
      </c>
      <c r="O5" s="22" t="s">
        <v>35</v>
      </c>
      <c r="P5" s="22" t="s">
        <v>36</v>
      </c>
      <c r="Q5" s="23" t="s">
        <v>35</v>
      </c>
      <c r="R5" s="22" t="s">
        <v>34</v>
      </c>
      <c r="S5" s="22" t="s">
        <v>33</v>
      </c>
      <c r="T5" s="22" t="s">
        <v>32</v>
      </c>
      <c r="U5" s="22" t="s">
        <v>31</v>
      </c>
      <c r="V5" s="22" t="s">
        <v>30</v>
      </c>
      <c r="W5" s="22" t="s">
        <v>29</v>
      </c>
      <c r="X5" s="22" t="s">
        <v>28</v>
      </c>
      <c r="Y5" s="24" t="s">
        <v>27</v>
      </c>
      <c r="Z5" s="3"/>
      <c r="AA5" s="3"/>
      <c r="AB5" s="3"/>
      <c r="AC5" s="3"/>
      <c r="AD5" s="3"/>
      <c r="AE5" s="3"/>
      <c r="AF5" s="3"/>
    </row>
    <row r="6" spans="1:32" ht="18">
      <c r="A6" s="25"/>
      <c r="B6" s="34" t="s">
        <v>69</v>
      </c>
      <c r="C6" s="34" t="s">
        <v>68</v>
      </c>
      <c r="D6" s="34" t="s">
        <v>67</v>
      </c>
      <c r="E6" s="34" t="s">
        <v>65</v>
      </c>
      <c r="F6" s="34" t="s">
        <v>66</v>
      </c>
      <c r="G6" s="26">
        <v>-2.5</v>
      </c>
      <c r="H6" s="7">
        <v>0</v>
      </c>
      <c r="I6" s="7">
        <v>1</v>
      </c>
      <c r="J6" s="7">
        <v>2.5</v>
      </c>
      <c r="K6" s="7">
        <v>10</v>
      </c>
      <c r="L6" s="7">
        <v>31.6</v>
      </c>
      <c r="M6" s="7">
        <v>63.1</v>
      </c>
      <c r="N6" s="7">
        <v>100</v>
      </c>
      <c r="O6" s="7">
        <v>200</v>
      </c>
      <c r="P6" s="27">
        <v>500</v>
      </c>
      <c r="Q6" s="8">
        <v>200</v>
      </c>
      <c r="R6" s="7">
        <v>100</v>
      </c>
      <c r="S6" s="7">
        <v>63.1</v>
      </c>
      <c r="T6" s="7">
        <v>31.6</v>
      </c>
      <c r="U6" s="7">
        <v>10</v>
      </c>
      <c r="V6" s="7">
        <v>2.5</v>
      </c>
      <c r="W6" s="7">
        <v>1</v>
      </c>
      <c r="X6" s="7">
        <v>0</v>
      </c>
      <c r="Y6" s="27">
        <v>-2.5</v>
      </c>
      <c r="Z6" s="3"/>
      <c r="AA6" s="3"/>
      <c r="AB6" s="3"/>
      <c r="AC6" s="3"/>
      <c r="AD6" s="3"/>
      <c r="AE6" s="3"/>
      <c r="AF6" s="3"/>
    </row>
    <row r="7" spans="1:32" hidden="1">
      <c r="A7" t="s">
        <v>37</v>
      </c>
      <c r="B7" t="s">
        <v>38</v>
      </c>
      <c r="C7">
        <v>1</v>
      </c>
      <c r="D7" t="s">
        <v>39</v>
      </c>
      <c r="E7">
        <v>0</v>
      </c>
      <c r="F7">
        <v>5</v>
      </c>
      <c r="G7" s="29">
        <v>0.50029958058717761</v>
      </c>
      <c r="H7" s="29">
        <v>0.49430796884361894</v>
      </c>
      <c r="I7" s="29">
        <v>0.4778310365488313</v>
      </c>
      <c r="J7" s="29">
        <v>0.47223886558817618</v>
      </c>
      <c r="K7" s="29">
        <v>0.4438785700019971</v>
      </c>
      <c r="L7" s="29">
        <v>0.4358897543439183</v>
      </c>
      <c r="M7" s="29">
        <v>0.42630317555422403</v>
      </c>
      <c r="N7" s="29">
        <v>0.42051128420211659</v>
      </c>
      <c r="O7" s="29">
        <v>0.39854204114240033</v>
      </c>
      <c r="P7" s="29">
        <v>0.36508887557419617</v>
      </c>
      <c r="Q7" s="29">
        <v>0.36798482125024928</v>
      </c>
      <c r="R7" s="29">
        <v>0.3815658078689832</v>
      </c>
      <c r="S7" s="29">
        <v>0.38236468943479091</v>
      </c>
      <c r="T7" s="29">
        <v>0.38945476333133611</v>
      </c>
      <c r="U7" s="29">
        <v>0.39994008388256397</v>
      </c>
      <c r="V7" s="29">
        <v>0.43169562612342682</v>
      </c>
      <c r="W7" s="29">
        <v>0.43988416217295739</v>
      </c>
      <c r="X7" s="29">
        <v>0.46265228679848197</v>
      </c>
      <c r="Y7" s="29">
        <v>0.5015977631316153</v>
      </c>
    </row>
    <row r="8" spans="1:32" hidden="1">
      <c r="A8" t="s">
        <v>37</v>
      </c>
      <c r="B8" t="s">
        <v>38</v>
      </c>
      <c r="C8">
        <v>2</v>
      </c>
      <c r="D8" t="s">
        <v>39</v>
      </c>
      <c r="E8">
        <v>0</v>
      </c>
      <c r="F8">
        <v>5</v>
      </c>
      <c r="G8" s="29">
        <v>0.57120031955262596</v>
      </c>
      <c r="H8" s="29">
        <v>0.54853205512282788</v>
      </c>
      <c r="I8" s="29">
        <v>0.53305372478530022</v>
      </c>
      <c r="J8" s="29">
        <v>0.52816057519472748</v>
      </c>
      <c r="K8" s="29">
        <v>0.47713201517874976</v>
      </c>
      <c r="L8" s="29">
        <v>0.45755941681645662</v>
      </c>
      <c r="M8" s="29">
        <v>0.43279408827641308</v>
      </c>
      <c r="N8" s="29">
        <v>0.42180946674655462</v>
      </c>
      <c r="O8" s="29">
        <v>0.39794287996804467</v>
      </c>
      <c r="P8" s="29">
        <v>0.36339125224685453</v>
      </c>
      <c r="Q8" s="29">
        <v>0.36409027361693636</v>
      </c>
      <c r="R8" s="29">
        <v>0.37717195925704022</v>
      </c>
      <c r="S8" s="29">
        <v>0.37777112043139616</v>
      </c>
      <c r="T8" s="29">
        <v>0.38725783902536448</v>
      </c>
      <c r="U8" s="29">
        <v>0.40143798681845377</v>
      </c>
      <c r="V8" s="29">
        <v>0.44917116037547422</v>
      </c>
      <c r="W8" s="29">
        <v>0.45446375074895107</v>
      </c>
      <c r="X8" s="29">
        <v>0.47952865987617344</v>
      </c>
      <c r="Y8" s="29">
        <v>0.50808867585380435</v>
      </c>
    </row>
    <row r="9" spans="1:32" hidden="1">
      <c r="A9" t="s">
        <v>37</v>
      </c>
      <c r="B9" t="s">
        <v>38</v>
      </c>
      <c r="C9">
        <v>3</v>
      </c>
      <c r="D9" t="s">
        <v>39</v>
      </c>
      <c r="E9">
        <v>0</v>
      </c>
      <c r="F9">
        <v>5</v>
      </c>
      <c r="G9" s="29">
        <v>0.48711803475134785</v>
      </c>
      <c r="H9" s="29">
        <v>0.46305172758138613</v>
      </c>
      <c r="I9" s="29">
        <v>0.45126822448571996</v>
      </c>
      <c r="J9" s="29">
        <v>0.44597563411224256</v>
      </c>
      <c r="K9" s="29">
        <v>0.42430597163970452</v>
      </c>
      <c r="L9" s="29">
        <v>0.41671659676452982</v>
      </c>
      <c r="M9" s="29">
        <v>0.4107249850209706</v>
      </c>
      <c r="N9" s="29">
        <v>0.40822848012782098</v>
      </c>
      <c r="O9" s="29">
        <v>0.39444777311763529</v>
      </c>
      <c r="P9" s="29">
        <v>0.36978230477331708</v>
      </c>
      <c r="Q9" s="29">
        <v>0.37157978829638483</v>
      </c>
      <c r="R9" s="29">
        <v>0.38536049530657057</v>
      </c>
      <c r="S9" s="29">
        <v>0.38845616137407607</v>
      </c>
      <c r="T9" s="29">
        <v>0.39624525664070309</v>
      </c>
      <c r="U9" s="29">
        <v>0.40523267425604137</v>
      </c>
      <c r="V9" s="29">
        <v>0.42540443379268988</v>
      </c>
      <c r="W9" s="29">
        <v>0.43319352905931691</v>
      </c>
      <c r="X9" s="29">
        <v>0.44907130017974806</v>
      </c>
      <c r="Y9" s="29">
        <v>0.47833033752746135</v>
      </c>
    </row>
    <row r="10" spans="1:32">
      <c r="A10" t="s">
        <v>37</v>
      </c>
      <c r="B10" t="s">
        <v>38</v>
      </c>
      <c r="C10">
        <v>1</v>
      </c>
      <c r="D10" t="s">
        <v>40</v>
      </c>
      <c r="E10">
        <v>50</v>
      </c>
      <c r="F10">
        <v>55</v>
      </c>
      <c r="G10" s="29">
        <v>0.49700419412822033</v>
      </c>
      <c r="H10" s="29">
        <v>0.48771719592570378</v>
      </c>
      <c r="I10" s="29">
        <v>0.47054124226083488</v>
      </c>
      <c r="J10" s="29">
        <v>0.46534851208308337</v>
      </c>
      <c r="K10" s="29">
        <v>0.42280806870381443</v>
      </c>
      <c r="L10" s="29">
        <v>0.40563211503894553</v>
      </c>
      <c r="M10" s="29">
        <v>0.3872578390253642</v>
      </c>
      <c r="N10" s="29">
        <v>0.38276413021769506</v>
      </c>
      <c r="O10" s="29">
        <v>0.37147992810065894</v>
      </c>
      <c r="P10" s="29">
        <v>0.35650089874176144</v>
      </c>
      <c r="Q10" s="29">
        <v>0.3581985220691033</v>
      </c>
      <c r="R10" s="29">
        <v>0.37227880966646665</v>
      </c>
      <c r="S10" s="29">
        <v>0.37287797084082258</v>
      </c>
      <c r="T10" s="29">
        <v>0.38745755941681659</v>
      </c>
      <c r="U10" s="29">
        <v>0.40063910525264634</v>
      </c>
      <c r="V10" s="29">
        <v>0.44377870980627121</v>
      </c>
      <c r="W10" s="29">
        <v>0.45186738566007589</v>
      </c>
      <c r="X10" s="29">
        <v>0.47233872578390262</v>
      </c>
      <c r="Y10" s="29">
        <v>0.49760335530257621</v>
      </c>
    </row>
    <row r="11" spans="1:32">
      <c r="A11" t="s">
        <v>37</v>
      </c>
      <c r="B11" t="s">
        <v>38</v>
      </c>
      <c r="C11">
        <v>2</v>
      </c>
      <c r="D11" t="s">
        <v>40</v>
      </c>
      <c r="E11">
        <v>50</v>
      </c>
      <c r="F11">
        <v>55</v>
      </c>
      <c r="G11" s="29">
        <v>0.49940083882564457</v>
      </c>
      <c r="H11" s="29">
        <v>0.49271020571200352</v>
      </c>
      <c r="I11" s="29">
        <v>0.47293788695825856</v>
      </c>
      <c r="J11" s="29">
        <v>0.46944278010784951</v>
      </c>
      <c r="K11" s="29">
        <v>0.44557619332933895</v>
      </c>
      <c r="L11" s="29">
        <v>0.42670261633712819</v>
      </c>
      <c r="M11" s="29">
        <v>0.40792889954064332</v>
      </c>
      <c r="N11" s="29">
        <v>0.40333533053724829</v>
      </c>
      <c r="O11" s="29">
        <v>0.39245056920311577</v>
      </c>
      <c r="P11" s="29">
        <v>0.37906930297583419</v>
      </c>
      <c r="Q11" s="29">
        <v>0.38086678649890199</v>
      </c>
      <c r="R11" s="29">
        <v>0.39374875174755347</v>
      </c>
      <c r="S11" s="29">
        <v>0.3943479129219094</v>
      </c>
      <c r="T11" s="29">
        <v>0.4050329538645896</v>
      </c>
      <c r="U11" s="29">
        <v>0.41591771519872212</v>
      </c>
      <c r="V11" s="29">
        <v>0.45246654683443183</v>
      </c>
      <c r="W11" s="29">
        <v>0.45985620131815469</v>
      </c>
      <c r="X11" s="29">
        <v>0.4752346714599564</v>
      </c>
      <c r="Y11" s="29">
        <v>0.49081286199320984</v>
      </c>
    </row>
    <row r="12" spans="1:32">
      <c r="A12" t="s">
        <v>37</v>
      </c>
      <c r="B12" t="s">
        <v>38</v>
      </c>
      <c r="C12">
        <v>3</v>
      </c>
      <c r="D12" t="s">
        <v>40</v>
      </c>
      <c r="E12">
        <v>50</v>
      </c>
      <c r="F12">
        <v>55</v>
      </c>
      <c r="G12" s="29">
        <v>0.49251048532055114</v>
      </c>
      <c r="H12" s="29">
        <v>0.47693229478729771</v>
      </c>
      <c r="I12" s="29">
        <v>0.46235270621130431</v>
      </c>
      <c r="J12" s="29">
        <v>0.4575594168164569</v>
      </c>
      <c r="K12" s="29">
        <v>0.42889954064309954</v>
      </c>
      <c r="L12" s="29">
        <v>0.41701617735170754</v>
      </c>
      <c r="M12" s="29">
        <v>0.4023367285799882</v>
      </c>
      <c r="N12" s="29">
        <v>0.39814260035949672</v>
      </c>
      <c r="O12" s="29">
        <v>0.38635909726383061</v>
      </c>
      <c r="P12" s="29">
        <v>0.37217894947074076</v>
      </c>
      <c r="Q12" s="29">
        <v>0.37387657279808267</v>
      </c>
      <c r="R12" s="29">
        <v>0.38665867785100827</v>
      </c>
      <c r="S12" s="29">
        <v>0.38795686039544602</v>
      </c>
      <c r="T12" s="29">
        <v>0.39494707409626534</v>
      </c>
      <c r="U12" s="29">
        <v>0.40722987817056094</v>
      </c>
      <c r="V12" s="29">
        <v>0.44587577391651667</v>
      </c>
      <c r="W12" s="29">
        <v>0.4557619332933891</v>
      </c>
      <c r="X12" s="29">
        <v>0.47134012382664259</v>
      </c>
      <c r="Y12" s="29">
        <v>0.49310964649490707</v>
      </c>
    </row>
    <row r="13" spans="1:32" hidden="1">
      <c r="A13" t="s">
        <v>37</v>
      </c>
      <c r="B13" t="s">
        <v>38</v>
      </c>
      <c r="C13">
        <v>1</v>
      </c>
      <c r="D13" t="s">
        <v>41</v>
      </c>
      <c r="E13">
        <v>80</v>
      </c>
      <c r="F13">
        <v>85</v>
      </c>
      <c r="G13" s="29">
        <v>0.51567805072897932</v>
      </c>
      <c r="H13" s="29">
        <v>0.49910125823846574</v>
      </c>
      <c r="I13" s="29">
        <v>0.48552027161973244</v>
      </c>
      <c r="J13" s="29">
        <v>0.48192530457359689</v>
      </c>
      <c r="K13" s="29">
        <v>0.45136808468144585</v>
      </c>
      <c r="L13" s="29">
        <v>0.42770121829438768</v>
      </c>
      <c r="M13" s="29">
        <v>0.41122428599960065</v>
      </c>
      <c r="N13" s="29">
        <v>0.40643099660475324</v>
      </c>
      <c r="O13" s="29">
        <v>0.39285000998601932</v>
      </c>
      <c r="P13" s="29">
        <v>0.35959656480926694</v>
      </c>
      <c r="Q13" s="29">
        <v>0.36289195126822421</v>
      </c>
      <c r="R13" s="29">
        <v>0.38346315158777688</v>
      </c>
      <c r="S13" s="29">
        <v>0.38605951667665239</v>
      </c>
      <c r="T13" s="29">
        <v>0.40303574995006947</v>
      </c>
      <c r="U13" s="29">
        <v>0.42730177751148357</v>
      </c>
      <c r="V13" s="29">
        <v>0.46924305971639713</v>
      </c>
      <c r="W13" s="29">
        <v>0.47813061713600952</v>
      </c>
      <c r="X13" s="29">
        <v>0.49870181745556219</v>
      </c>
      <c r="Y13" s="29">
        <v>0.52486518873576993</v>
      </c>
    </row>
    <row r="14" spans="1:32" hidden="1">
      <c r="A14" t="s">
        <v>37</v>
      </c>
      <c r="B14" t="s">
        <v>38</v>
      </c>
      <c r="C14">
        <v>2</v>
      </c>
      <c r="D14" t="s">
        <v>41</v>
      </c>
      <c r="E14">
        <v>80</v>
      </c>
      <c r="F14">
        <v>85</v>
      </c>
      <c r="G14" s="29">
        <v>0.4986019572598363</v>
      </c>
      <c r="H14" s="29">
        <v>0.48052726183343325</v>
      </c>
      <c r="I14" s="29">
        <v>0.47044138206510899</v>
      </c>
      <c r="J14" s="29">
        <v>0.46584781306171336</v>
      </c>
      <c r="K14" s="29">
        <v>0.42820051927301772</v>
      </c>
      <c r="L14" s="29">
        <v>0.40872778110645103</v>
      </c>
      <c r="M14" s="29">
        <v>0.38875574196125429</v>
      </c>
      <c r="N14" s="29">
        <v>0.38316357100059922</v>
      </c>
      <c r="O14" s="29">
        <v>0.36668663870581159</v>
      </c>
      <c r="P14" s="29">
        <v>0.35200718993409225</v>
      </c>
      <c r="Q14" s="29">
        <v>0.35909726383063689</v>
      </c>
      <c r="R14" s="29">
        <v>0.3806670661074496</v>
      </c>
      <c r="S14" s="29">
        <v>0.38136608747753142</v>
      </c>
      <c r="T14" s="29">
        <v>0.39654483722788075</v>
      </c>
      <c r="U14" s="29">
        <v>0.40413421210305545</v>
      </c>
      <c r="V14" s="29">
        <v>0.43848611943279375</v>
      </c>
      <c r="W14" s="29">
        <v>0.44447773117635303</v>
      </c>
      <c r="X14" s="29">
        <v>0.45935690033952464</v>
      </c>
      <c r="Y14" s="29">
        <v>0.48372278809666464</v>
      </c>
    </row>
    <row r="15" spans="1:32" hidden="1">
      <c r="A15" t="s">
        <v>37</v>
      </c>
      <c r="B15" t="s">
        <v>38</v>
      </c>
      <c r="C15">
        <v>3</v>
      </c>
      <c r="D15" t="s">
        <v>41</v>
      </c>
      <c r="E15">
        <v>80</v>
      </c>
      <c r="F15">
        <v>85</v>
      </c>
      <c r="G15" s="29">
        <v>0.50699021370081865</v>
      </c>
      <c r="H15" s="29">
        <v>0.48941481925304564</v>
      </c>
      <c r="I15" s="29">
        <v>0.47803075694028363</v>
      </c>
      <c r="J15" s="29">
        <v>0.4743359296984222</v>
      </c>
      <c r="K15" s="29">
        <v>0.43658877571400012</v>
      </c>
      <c r="L15" s="29">
        <v>0.41352107050129788</v>
      </c>
      <c r="M15" s="29">
        <v>0.39404833233473119</v>
      </c>
      <c r="N15" s="29">
        <v>0.38815658078689841</v>
      </c>
      <c r="O15" s="29">
        <v>0.37437587377671266</v>
      </c>
      <c r="P15" s="29">
        <v>0.35520271619732369</v>
      </c>
      <c r="Q15" s="29">
        <v>0.35650089874176144</v>
      </c>
      <c r="R15" s="29">
        <v>0.37827042141002593</v>
      </c>
      <c r="S15" s="29">
        <v>0.38016776512881956</v>
      </c>
      <c r="T15" s="29">
        <v>0.39624525664070309</v>
      </c>
      <c r="U15" s="29">
        <v>0.40473337327741132</v>
      </c>
      <c r="V15" s="29">
        <v>0.45855801877371694</v>
      </c>
      <c r="W15" s="29">
        <v>0.46614739364889163</v>
      </c>
      <c r="X15" s="29">
        <v>0.48362292790093875</v>
      </c>
      <c r="Y15" s="29">
        <v>0.51118434192131013</v>
      </c>
    </row>
    <row r="16" spans="1:32" hidden="1">
      <c r="A16" t="s">
        <v>37</v>
      </c>
      <c r="B16" t="s">
        <v>38</v>
      </c>
      <c r="C16">
        <v>1</v>
      </c>
      <c r="D16" t="s">
        <v>42</v>
      </c>
      <c r="E16">
        <v>115</v>
      </c>
      <c r="F16">
        <v>120</v>
      </c>
      <c r="G16" s="29">
        <v>0.45426403035749957</v>
      </c>
      <c r="H16" s="29">
        <v>0.44517675254643485</v>
      </c>
      <c r="I16" s="29">
        <v>0.43469143199520643</v>
      </c>
      <c r="J16" s="29">
        <v>0.43039744357898907</v>
      </c>
      <c r="K16" s="29">
        <v>0.41352107050129788</v>
      </c>
      <c r="L16" s="29">
        <v>0.39894148192530443</v>
      </c>
      <c r="M16" s="29">
        <v>0.38226482923906502</v>
      </c>
      <c r="N16" s="29">
        <v>0.37657279808268401</v>
      </c>
      <c r="O16" s="29">
        <v>0.36089474735370469</v>
      </c>
      <c r="P16" s="29">
        <v>0.33153584981026551</v>
      </c>
      <c r="Q16" s="29">
        <v>0.33762732174955062</v>
      </c>
      <c r="R16" s="29">
        <v>0.36578789694427799</v>
      </c>
      <c r="S16" s="29">
        <v>0.36918314359896115</v>
      </c>
      <c r="T16" s="29">
        <v>0.38426203315358515</v>
      </c>
      <c r="U16" s="29">
        <v>0.39534651487916889</v>
      </c>
      <c r="V16" s="29">
        <v>0.41431995206710615</v>
      </c>
      <c r="W16" s="29">
        <v>0.41771519872178936</v>
      </c>
      <c r="X16" s="29">
        <v>0.42939884162172959</v>
      </c>
      <c r="Y16" s="29">
        <v>0.44138206510884748</v>
      </c>
    </row>
    <row r="17" spans="1:25" hidden="1">
      <c r="A17" t="s">
        <v>37</v>
      </c>
      <c r="B17" t="s">
        <v>38</v>
      </c>
      <c r="C17">
        <v>2</v>
      </c>
      <c r="D17" t="s">
        <v>42</v>
      </c>
      <c r="E17">
        <v>115</v>
      </c>
      <c r="F17">
        <v>120</v>
      </c>
      <c r="G17" s="29">
        <v>0.47044138206510899</v>
      </c>
      <c r="H17" s="29">
        <v>0.45206710605152822</v>
      </c>
      <c r="I17" s="29">
        <v>0.44287996804473762</v>
      </c>
      <c r="J17" s="29">
        <v>0.43648891551827479</v>
      </c>
      <c r="K17" s="29">
        <v>0.41611743559017389</v>
      </c>
      <c r="L17" s="29">
        <v>0.40123826642700228</v>
      </c>
      <c r="M17" s="29">
        <v>0.3824645496305174</v>
      </c>
      <c r="N17" s="29">
        <v>0.37557419612542453</v>
      </c>
      <c r="O17" s="29">
        <v>0.35869782304773334</v>
      </c>
      <c r="P17" s="29">
        <v>0.3250449370880768</v>
      </c>
      <c r="Q17" s="29">
        <v>0.33243459157179966</v>
      </c>
      <c r="R17" s="29">
        <v>0.36419013381266252</v>
      </c>
      <c r="S17" s="29">
        <v>0.36798482125024989</v>
      </c>
      <c r="T17" s="29">
        <v>0.38456161374076286</v>
      </c>
      <c r="U17" s="29">
        <v>0.39774315957659317</v>
      </c>
      <c r="V17" s="29">
        <v>0.42001198322348715</v>
      </c>
      <c r="W17" s="29">
        <v>0.42170960655082901</v>
      </c>
      <c r="X17" s="29">
        <v>0.43389255042939928</v>
      </c>
      <c r="Y17" s="29">
        <v>0.45616137407629326</v>
      </c>
    </row>
    <row r="18" spans="1:25" hidden="1">
      <c r="A18" t="s">
        <v>37</v>
      </c>
      <c r="B18" t="s">
        <v>38</v>
      </c>
      <c r="C18">
        <v>3</v>
      </c>
      <c r="D18" t="s">
        <v>42</v>
      </c>
      <c r="E18">
        <v>115</v>
      </c>
      <c r="F18">
        <v>120</v>
      </c>
      <c r="G18" s="29">
        <v>0.44757339724385853</v>
      </c>
      <c r="H18" s="29">
        <v>0.43459157179948055</v>
      </c>
      <c r="I18" s="29">
        <v>0.42899940083882543</v>
      </c>
      <c r="J18" s="29">
        <v>0.42550429398841577</v>
      </c>
      <c r="K18" s="29">
        <v>0.40942680247653285</v>
      </c>
      <c r="L18" s="29">
        <v>0.39694427801078491</v>
      </c>
      <c r="M18" s="29">
        <v>0.37986818454164134</v>
      </c>
      <c r="N18" s="29">
        <v>0.37367685240663029</v>
      </c>
      <c r="O18" s="29">
        <v>0.35879768324345868</v>
      </c>
      <c r="P18" s="29">
        <v>0.33313361294188093</v>
      </c>
      <c r="Q18" s="29">
        <v>0.33722788096664652</v>
      </c>
      <c r="R18" s="29">
        <v>0.36109446774515647</v>
      </c>
      <c r="S18" s="29">
        <v>0.36528859596564794</v>
      </c>
      <c r="T18" s="29">
        <v>0.38166566806470908</v>
      </c>
      <c r="U18" s="29">
        <v>0.39414819253045708</v>
      </c>
      <c r="V18" s="29">
        <v>0.41801477930896702</v>
      </c>
      <c r="W18" s="29">
        <v>0.41941282204913122</v>
      </c>
      <c r="X18" s="29">
        <v>0.43748751747553427</v>
      </c>
      <c r="Y18" s="29">
        <v>0.46684641501897345</v>
      </c>
    </row>
    <row r="19" spans="1:25" hidden="1">
      <c r="A19" t="s">
        <v>37</v>
      </c>
      <c r="B19" t="s">
        <v>38</v>
      </c>
      <c r="C19">
        <v>1</v>
      </c>
      <c r="D19" t="s">
        <v>43</v>
      </c>
      <c r="E19">
        <v>155</v>
      </c>
      <c r="F19">
        <v>150</v>
      </c>
      <c r="G19" s="29">
        <v>0.42620331535849759</v>
      </c>
      <c r="H19" s="29">
        <v>0.41392051128420199</v>
      </c>
      <c r="I19" s="29">
        <v>0.40103854603554989</v>
      </c>
      <c r="J19" s="29">
        <v>0.39604553624925071</v>
      </c>
      <c r="K19" s="29">
        <v>0.37327741162372674</v>
      </c>
      <c r="L19" s="29">
        <v>0.36608747753145565</v>
      </c>
      <c r="M19" s="29">
        <v>0.35630117835030906</v>
      </c>
      <c r="N19" s="29">
        <v>0.35300579189135178</v>
      </c>
      <c r="O19" s="29">
        <v>0.34381865388456112</v>
      </c>
      <c r="P19" s="29">
        <v>0.33103654883163547</v>
      </c>
      <c r="Q19" s="29">
        <v>0.33223487118034734</v>
      </c>
      <c r="R19" s="29">
        <v>0.34321949271020519</v>
      </c>
      <c r="S19" s="29">
        <v>0.34571599760335475</v>
      </c>
      <c r="T19" s="29">
        <v>0.35460355502296775</v>
      </c>
      <c r="U19" s="29">
        <v>0.3620930697024165</v>
      </c>
      <c r="V19" s="29">
        <v>0.38735769922109009</v>
      </c>
      <c r="W19" s="29">
        <v>0.40782903934491688</v>
      </c>
      <c r="X19" s="29">
        <v>0.4089275014979028</v>
      </c>
      <c r="Y19" s="29">
        <v>0.430996604753345</v>
      </c>
    </row>
    <row r="20" spans="1:25" hidden="1">
      <c r="A20" t="s">
        <v>37</v>
      </c>
      <c r="B20" t="s">
        <v>38</v>
      </c>
      <c r="C20">
        <v>2</v>
      </c>
      <c r="D20" t="s">
        <v>43</v>
      </c>
      <c r="E20">
        <v>155</v>
      </c>
      <c r="F20">
        <v>150</v>
      </c>
      <c r="G20" s="29">
        <v>0.41671659676452927</v>
      </c>
      <c r="H20" s="29">
        <v>0.41302176952266839</v>
      </c>
      <c r="I20" s="29">
        <v>0.40283602955861769</v>
      </c>
      <c r="J20" s="29">
        <v>0.39944078290393448</v>
      </c>
      <c r="K20" s="29">
        <v>0.37407629318953445</v>
      </c>
      <c r="L20" s="29">
        <v>0.36528859596564794</v>
      </c>
      <c r="M20" s="29">
        <v>0.35530257639304957</v>
      </c>
      <c r="N20" s="29">
        <v>0.35210705012981819</v>
      </c>
      <c r="O20" s="29">
        <v>0.34291991212302753</v>
      </c>
      <c r="P20" s="29">
        <v>0.32943878570002005</v>
      </c>
      <c r="Q20" s="29">
        <v>0.33173557020171729</v>
      </c>
      <c r="R20" s="29">
        <v>0.34222089075294571</v>
      </c>
      <c r="S20" s="29">
        <v>0.34491711603754704</v>
      </c>
      <c r="T20" s="29">
        <v>0.35400439384861182</v>
      </c>
      <c r="U20" s="29">
        <v>0.3620930697024165</v>
      </c>
      <c r="V20" s="29">
        <v>0.39245056920311577</v>
      </c>
      <c r="W20" s="29">
        <v>0.39964050329538625</v>
      </c>
      <c r="X20" s="29">
        <v>0.41352107050129788</v>
      </c>
      <c r="Y20" s="29">
        <v>0.43299380866786513</v>
      </c>
    </row>
    <row r="21" spans="1:25" hidden="1">
      <c r="A21" t="s">
        <v>37</v>
      </c>
      <c r="B21" t="s">
        <v>38</v>
      </c>
      <c r="C21">
        <v>3</v>
      </c>
      <c r="D21" t="s">
        <v>43</v>
      </c>
      <c r="E21">
        <v>155</v>
      </c>
      <c r="F21">
        <v>150</v>
      </c>
      <c r="G21" s="29">
        <v>0.46385060914719384</v>
      </c>
      <c r="H21" s="29">
        <v>0.46155382464549599</v>
      </c>
      <c r="I21" s="29">
        <v>0.44038346315158744</v>
      </c>
      <c r="J21" s="29">
        <v>0.43578989414819241</v>
      </c>
      <c r="K21" s="29">
        <v>0.38076692630317549</v>
      </c>
      <c r="L21" s="29">
        <v>0.36239265028959422</v>
      </c>
      <c r="M21" s="29">
        <v>0.3453165568204512</v>
      </c>
      <c r="N21" s="29">
        <v>0.33992410625124786</v>
      </c>
      <c r="O21" s="29">
        <v>0.32794088276412997</v>
      </c>
      <c r="P21" s="29">
        <v>0.31266227281805475</v>
      </c>
      <c r="Q21" s="29">
        <v>0.31475933692830022</v>
      </c>
      <c r="R21" s="29">
        <v>0.32824046335130819</v>
      </c>
      <c r="S21" s="29">
        <v>0.33123626922308785</v>
      </c>
      <c r="T21" s="29">
        <v>0.34541641701617709</v>
      </c>
      <c r="U21" s="29">
        <v>0.35899740363491101</v>
      </c>
      <c r="V21" s="29">
        <v>0.40732973836628683</v>
      </c>
      <c r="W21" s="29">
        <v>0.41651687637307749</v>
      </c>
      <c r="X21" s="29">
        <v>0.437187936888356</v>
      </c>
      <c r="Y21" s="29">
        <v>0.47393648891551809</v>
      </c>
    </row>
    <row r="22" spans="1:25" hidden="1">
      <c r="A22" t="s">
        <v>37</v>
      </c>
      <c r="B22" t="s">
        <v>44</v>
      </c>
      <c r="C22">
        <v>1</v>
      </c>
      <c r="D22" t="s">
        <v>39</v>
      </c>
      <c r="E22">
        <v>0</v>
      </c>
      <c r="F22">
        <v>5</v>
      </c>
      <c r="G22" s="29">
        <v>0.48571999201118421</v>
      </c>
      <c r="H22" s="29">
        <v>0.48042740163770736</v>
      </c>
      <c r="I22" s="29">
        <v>0.46684641501897345</v>
      </c>
      <c r="J22" s="29">
        <v>0.4632514479728379</v>
      </c>
      <c r="K22" s="29">
        <v>0.44058318354303977</v>
      </c>
      <c r="L22" s="29">
        <v>0.43678849610545245</v>
      </c>
      <c r="M22" s="29">
        <v>0.43169562612342738</v>
      </c>
      <c r="N22" s="29">
        <v>0.42949870181745547</v>
      </c>
      <c r="O22" s="29">
        <v>0.41961254244058299</v>
      </c>
      <c r="P22" s="29">
        <v>0.39714399840223669</v>
      </c>
      <c r="Q22" s="29">
        <v>0.39754343918514085</v>
      </c>
      <c r="R22" s="29">
        <v>0.40942680247653285</v>
      </c>
      <c r="S22" s="29">
        <v>0.41172358697823064</v>
      </c>
      <c r="T22" s="29">
        <v>0.4169163171559816</v>
      </c>
      <c r="U22" s="29">
        <v>0.42909926103455132</v>
      </c>
      <c r="V22" s="29">
        <v>0.4606550828839624</v>
      </c>
      <c r="W22" s="29">
        <v>0.46345116836428968</v>
      </c>
      <c r="X22" s="29">
        <v>0.47383662871979215</v>
      </c>
      <c r="Y22" s="29">
        <v>0.50838825644098229</v>
      </c>
    </row>
    <row r="23" spans="1:25" hidden="1">
      <c r="A23" t="s">
        <v>37</v>
      </c>
      <c r="B23" t="s">
        <v>44</v>
      </c>
      <c r="C23">
        <v>2</v>
      </c>
      <c r="D23" t="s">
        <v>39</v>
      </c>
      <c r="E23">
        <v>0</v>
      </c>
      <c r="F23">
        <v>5</v>
      </c>
      <c r="G23" s="29">
        <v>0.5099860195725977</v>
      </c>
      <c r="H23" s="29">
        <v>0.49620531256241202</v>
      </c>
      <c r="I23" s="29">
        <v>0.47882963850609134</v>
      </c>
      <c r="J23" s="29">
        <v>0.47273816656680623</v>
      </c>
      <c r="K23" s="29">
        <v>0.44997004194128165</v>
      </c>
      <c r="L23" s="29">
        <v>0.44627521469942022</v>
      </c>
      <c r="M23" s="29">
        <v>0.43888556021569791</v>
      </c>
      <c r="N23" s="29">
        <v>0.43698821649690367</v>
      </c>
      <c r="O23" s="29">
        <v>0.42480527261833395</v>
      </c>
      <c r="P23" s="29">
        <v>0.39904134212103037</v>
      </c>
      <c r="Q23" s="29">
        <v>0.39924106251248215</v>
      </c>
      <c r="R23" s="29">
        <v>0.41222288795686013</v>
      </c>
      <c r="S23" s="29">
        <v>0.41481925304573558</v>
      </c>
      <c r="T23" s="29">
        <v>0.42131016576792429</v>
      </c>
      <c r="U23" s="29">
        <v>0.43798681845416376</v>
      </c>
      <c r="V23" s="29">
        <v>0.47104054323946432</v>
      </c>
      <c r="W23" s="29">
        <v>0.4782304773317354</v>
      </c>
      <c r="X23" s="29">
        <v>0.48871579788296327</v>
      </c>
      <c r="Y23" s="29">
        <v>0.52186938286398976</v>
      </c>
    </row>
    <row r="24" spans="1:25" hidden="1">
      <c r="A24" t="s">
        <v>37</v>
      </c>
      <c r="B24" t="s">
        <v>44</v>
      </c>
      <c r="C24">
        <v>3</v>
      </c>
      <c r="D24" t="s">
        <v>39</v>
      </c>
      <c r="E24">
        <v>0</v>
      </c>
      <c r="F24">
        <v>5</v>
      </c>
      <c r="G24" s="29">
        <v>0.51368084681445969</v>
      </c>
      <c r="H24" s="29">
        <v>0.51198322348711789</v>
      </c>
      <c r="I24" s="29">
        <v>0.49560615138805669</v>
      </c>
      <c r="J24" s="29">
        <v>0.4929099261034553</v>
      </c>
      <c r="K24" s="29">
        <v>0.45706011583782685</v>
      </c>
      <c r="L24" s="29">
        <v>0.45556221290193732</v>
      </c>
      <c r="M24" s="29">
        <v>0.44557619332933895</v>
      </c>
      <c r="N24" s="29">
        <v>0.44278010784901112</v>
      </c>
      <c r="O24" s="29">
        <v>0.43039744357898907</v>
      </c>
      <c r="P24" s="29">
        <v>0.40473337327741132</v>
      </c>
      <c r="Q24" s="29">
        <v>0.40523267425604137</v>
      </c>
      <c r="R24" s="29">
        <v>0.41641701617735161</v>
      </c>
      <c r="S24" s="29">
        <v>0.41851408028759707</v>
      </c>
      <c r="T24" s="29">
        <v>0.42660275614140175</v>
      </c>
      <c r="U24" s="29">
        <v>0.43988416217295795</v>
      </c>
      <c r="V24" s="29">
        <v>0.47533453165568168</v>
      </c>
      <c r="W24" s="29">
        <v>0.48292390653085693</v>
      </c>
      <c r="X24" s="29">
        <v>0.49161174355901699</v>
      </c>
      <c r="Y24" s="29">
        <v>0.52456560814859166</v>
      </c>
    </row>
    <row r="25" spans="1:25">
      <c r="A25" t="s">
        <v>37</v>
      </c>
      <c r="B25" t="s">
        <v>44</v>
      </c>
      <c r="C25">
        <v>1</v>
      </c>
      <c r="D25" t="s">
        <v>45</v>
      </c>
      <c r="E25">
        <v>40</v>
      </c>
      <c r="F25">
        <v>45</v>
      </c>
      <c r="G25" s="29">
        <v>0.48841621729578616</v>
      </c>
      <c r="H25" s="29">
        <v>0.48022768124625553</v>
      </c>
      <c r="I25" s="29">
        <v>0.47153984421809492</v>
      </c>
      <c r="J25" s="29">
        <v>0.46864389854204119</v>
      </c>
      <c r="K25" s="29">
        <v>0.44617535450369489</v>
      </c>
      <c r="L25" s="29">
        <v>0.43039744357898962</v>
      </c>
      <c r="M25" s="29">
        <v>0.41761533852606342</v>
      </c>
      <c r="N25" s="29">
        <v>0.41352107050129844</v>
      </c>
      <c r="O25" s="29">
        <v>0.40213700818853587</v>
      </c>
      <c r="P25" s="29">
        <v>0.38546035550229701</v>
      </c>
      <c r="Q25" s="29">
        <v>0.38625923706810472</v>
      </c>
      <c r="R25" s="29">
        <v>0.40123826642700228</v>
      </c>
      <c r="S25" s="29">
        <v>0.40223686838426231</v>
      </c>
      <c r="T25" s="29">
        <v>0.40872778110645103</v>
      </c>
      <c r="U25" s="29">
        <v>0.42380667066107447</v>
      </c>
      <c r="V25" s="29">
        <v>0.45376472937886958</v>
      </c>
      <c r="W25" s="29">
        <v>0.45785899740363512</v>
      </c>
      <c r="X25" s="29">
        <v>0.47313760734971033</v>
      </c>
      <c r="Y25" s="29">
        <v>0.48232474535650099</v>
      </c>
    </row>
    <row r="26" spans="1:25">
      <c r="A26" t="s">
        <v>37</v>
      </c>
      <c r="B26" t="s">
        <v>44</v>
      </c>
      <c r="C26">
        <v>2</v>
      </c>
      <c r="D26" t="s">
        <v>45</v>
      </c>
      <c r="E26">
        <v>40</v>
      </c>
      <c r="F26">
        <v>45</v>
      </c>
      <c r="G26" s="29">
        <v>0.50559217096065501</v>
      </c>
      <c r="H26" s="29">
        <v>0.50079888156580821</v>
      </c>
      <c r="I26" s="29">
        <v>0.49281006590772941</v>
      </c>
      <c r="J26" s="29">
        <v>0.49101258238466161</v>
      </c>
      <c r="K26" s="29">
        <v>0.45945676053525053</v>
      </c>
      <c r="L26" s="29">
        <v>0.43688835630117834</v>
      </c>
      <c r="M26" s="29">
        <v>0.41801477930896758</v>
      </c>
      <c r="N26" s="29">
        <v>0.4138206510884761</v>
      </c>
      <c r="O26" s="29">
        <v>0.40183742760135821</v>
      </c>
      <c r="P26" s="29">
        <v>0.38456161374076286</v>
      </c>
      <c r="Q26" s="29">
        <v>0.38536049530657113</v>
      </c>
      <c r="R26" s="29">
        <v>0.39954064309966036</v>
      </c>
      <c r="S26" s="29">
        <v>0.40033952466546868</v>
      </c>
      <c r="T26" s="29">
        <v>0.41082484521669649</v>
      </c>
      <c r="U26" s="29">
        <v>0.42800079888156595</v>
      </c>
      <c r="V26" s="29">
        <v>0.46025564210105885</v>
      </c>
      <c r="W26" s="29">
        <v>0.46395046934292028</v>
      </c>
      <c r="X26" s="29">
        <v>0.47313760734971033</v>
      </c>
      <c r="Y26" s="29">
        <v>0.48082684242061147</v>
      </c>
    </row>
    <row r="27" spans="1:25">
      <c r="A27" t="s">
        <v>37</v>
      </c>
      <c r="B27" t="s">
        <v>44</v>
      </c>
      <c r="C27">
        <v>3</v>
      </c>
      <c r="D27" t="s">
        <v>45</v>
      </c>
      <c r="E27">
        <v>40</v>
      </c>
      <c r="F27">
        <v>45</v>
      </c>
      <c r="G27" s="29">
        <v>0.50489314959057319</v>
      </c>
      <c r="H27" s="29">
        <v>0.50069902137008171</v>
      </c>
      <c r="I27" s="29">
        <v>0.49091272218893572</v>
      </c>
      <c r="J27" s="29">
        <v>0.48262432594367927</v>
      </c>
      <c r="K27" s="29">
        <v>0.46225284601557837</v>
      </c>
      <c r="L27" s="29">
        <v>0.44377870980627121</v>
      </c>
      <c r="M27" s="29">
        <v>0.42830037946874361</v>
      </c>
      <c r="N27" s="29">
        <v>0.42350709007389681</v>
      </c>
      <c r="O27" s="29">
        <v>0.41242260834831246</v>
      </c>
      <c r="P27" s="29">
        <v>0.39504693429199123</v>
      </c>
      <c r="Q27" s="29">
        <v>0.39694427801078491</v>
      </c>
      <c r="R27" s="29">
        <v>0.41152386658677886</v>
      </c>
      <c r="S27" s="29">
        <v>0.41232274815258657</v>
      </c>
      <c r="T27" s="29">
        <v>0.42160974635510312</v>
      </c>
      <c r="U27" s="29">
        <v>0.43858597962852025</v>
      </c>
      <c r="V27" s="29">
        <v>0.46385060914719384</v>
      </c>
      <c r="W27" s="29">
        <v>0.47313760734971033</v>
      </c>
      <c r="X27" s="29">
        <v>0.49750349510685032</v>
      </c>
      <c r="Y27" s="29">
        <v>0.50768923507090102</v>
      </c>
    </row>
    <row r="28" spans="1:25">
      <c r="A28" t="s">
        <v>37</v>
      </c>
      <c r="B28" t="s">
        <v>44</v>
      </c>
      <c r="C28">
        <v>1</v>
      </c>
      <c r="D28" t="s">
        <v>46</v>
      </c>
      <c r="E28">
        <v>70</v>
      </c>
      <c r="F28">
        <v>75</v>
      </c>
      <c r="G28" s="29">
        <v>0.45066906331136403</v>
      </c>
      <c r="H28" s="29">
        <v>0.44777311763531086</v>
      </c>
      <c r="I28" s="29">
        <v>0.43828639904134198</v>
      </c>
      <c r="J28" s="29">
        <v>0.43509087277811059</v>
      </c>
      <c r="K28" s="29">
        <v>0.40922708208508107</v>
      </c>
      <c r="L28" s="29">
        <v>0.38835630117835018</v>
      </c>
      <c r="M28" s="29">
        <v>0.36628719792290798</v>
      </c>
      <c r="N28" s="29">
        <v>0.36009586578789698</v>
      </c>
      <c r="O28" s="29">
        <v>0.34252047134012392</v>
      </c>
      <c r="P28" s="29">
        <v>0.3082684242061115</v>
      </c>
      <c r="Q28" s="29">
        <v>0.32005192730177762</v>
      </c>
      <c r="R28" s="29">
        <v>0.35090872778110632</v>
      </c>
      <c r="S28" s="29">
        <v>0.35590173756740551</v>
      </c>
      <c r="T28" s="29">
        <v>0.37297783103654908</v>
      </c>
      <c r="U28" s="29">
        <v>0.38805672059117247</v>
      </c>
      <c r="V28" s="29">
        <v>0.41352107050129844</v>
      </c>
      <c r="W28" s="29">
        <v>0.42340722987817092</v>
      </c>
      <c r="X28" s="29">
        <v>0.44028360295586211</v>
      </c>
      <c r="Y28" s="29">
        <v>0.45935690033952464</v>
      </c>
    </row>
    <row r="29" spans="1:25">
      <c r="A29" t="s">
        <v>37</v>
      </c>
      <c r="B29" t="s">
        <v>44</v>
      </c>
      <c r="C29">
        <v>2</v>
      </c>
      <c r="D29" t="s">
        <v>46</v>
      </c>
      <c r="E29">
        <v>70</v>
      </c>
      <c r="F29">
        <v>75</v>
      </c>
      <c r="G29" s="29">
        <v>0.44088276413021804</v>
      </c>
      <c r="H29" s="29">
        <v>0.43389255042939873</v>
      </c>
      <c r="I29" s="29">
        <v>0.42989814260035963</v>
      </c>
      <c r="J29" s="29">
        <v>0.42939884162172959</v>
      </c>
      <c r="K29" s="29">
        <v>0.40962652286798523</v>
      </c>
      <c r="L29" s="29">
        <v>0.38905532254843256</v>
      </c>
      <c r="M29" s="29">
        <v>0.36558817655282616</v>
      </c>
      <c r="N29" s="29">
        <v>0.35949670461354105</v>
      </c>
      <c r="O29" s="29">
        <v>0.34172158977431621</v>
      </c>
      <c r="P29" s="29">
        <v>0.30996604753345336</v>
      </c>
      <c r="Q29" s="29">
        <v>0.31665668064709446</v>
      </c>
      <c r="R29" s="29">
        <v>0.35140802875973637</v>
      </c>
      <c r="S29" s="29">
        <v>0.35650089874176144</v>
      </c>
      <c r="T29" s="29">
        <v>0.3736768524066309</v>
      </c>
      <c r="U29" s="29">
        <v>0.38935490313561022</v>
      </c>
      <c r="V29" s="29">
        <v>0.41481925304573619</v>
      </c>
      <c r="W29" s="29">
        <v>0.42031156381066537</v>
      </c>
      <c r="X29" s="29">
        <v>0.43199520671060504</v>
      </c>
      <c r="Y29" s="29">
        <v>0.44807269822248857</v>
      </c>
    </row>
    <row r="30" spans="1:25">
      <c r="A30" t="s">
        <v>37</v>
      </c>
      <c r="B30" t="s">
        <v>44</v>
      </c>
      <c r="C30">
        <v>3</v>
      </c>
      <c r="D30" t="s">
        <v>46</v>
      </c>
      <c r="E30">
        <v>70</v>
      </c>
      <c r="F30">
        <v>75</v>
      </c>
      <c r="G30" s="29">
        <v>0.45186738566007589</v>
      </c>
      <c r="H30" s="29">
        <v>0.43818653884561609</v>
      </c>
      <c r="I30" s="29">
        <v>0.43459157179948055</v>
      </c>
      <c r="J30" s="29">
        <v>0.43439185140802877</v>
      </c>
      <c r="K30" s="29">
        <v>0.41112442580387415</v>
      </c>
      <c r="L30" s="29">
        <v>0.38655881765528238</v>
      </c>
      <c r="M30" s="29">
        <v>0.36488915518274379</v>
      </c>
      <c r="N30" s="29">
        <v>0.35839824246055507</v>
      </c>
      <c r="O30" s="29">
        <v>0.33922508488116609</v>
      </c>
      <c r="P30" s="29">
        <v>0.29848212502496491</v>
      </c>
      <c r="Q30" s="29">
        <v>0.3091671659676451</v>
      </c>
      <c r="R30" s="29">
        <v>0.34781306171360082</v>
      </c>
      <c r="S30" s="29">
        <v>0.35410425404433771</v>
      </c>
      <c r="T30" s="29">
        <v>0.37297783103654847</v>
      </c>
      <c r="U30" s="29">
        <v>0.3882564409826243</v>
      </c>
      <c r="V30" s="29">
        <v>0.41791491911324113</v>
      </c>
      <c r="W30" s="29">
        <v>0.42400639105252624</v>
      </c>
      <c r="X30" s="29">
        <v>0.44018374276013567</v>
      </c>
      <c r="Y30" s="29">
        <v>0.46914319952067068</v>
      </c>
    </row>
    <row r="31" spans="1:25" hidden="1">
      <c r="A31" t="s">
        <v>37</v>
      </c>
      <c r="B31" t="s">
        <v>44</v>
      </c>
      <c r="C31">
        <v>1</v>
      </c>
      <c r="D31" t="s">
        <v>47</v>
      </c>
      <c r="E31">
        <v>107</v>
      </c>
      <c r="F31">
        <v>112</v>
      </c>
      <c r="G31" s="29">
        <v>0.49540643099660486</v>
      </c>
      <c r="H31" s="29">
        <v>0.47153984421809436</v>
      </c>
      <c r="I31" s="29">
        <v>0.46095466347114067</v>
      </c>
      <c r="J31" s="29">
        <v>0.45536249251048555</v>
      </c>
      <c r="K31" s="29">
        <v>0.43439185140802877</v>
      </c>
      <c r="L31" s="29">
        <v>0.41671659676452982</v>
      </c>
      <c r="M31" s="29">
        <v>0.39344917116037526</v>
      </c>
      <c r="N31" s="29">
        <v>0.3855602156980229</v>
      </c>
      <c r="O31" s="29">
        <v>0.36079488715797881</v>
      </c>
      <c r="P31" s="29">
        <v>0.29508687837028169</v>
      </c>
      <c r="Q31" s="29">
        <v>0.31416017575394428</v>
      </c>
      <c r="R31" s="29">
        <v>0.3736768524066309</v>
      </c>
      <c r="S31" s="29">
        <v>0.38396245256640693</v>
      </c>
      <c r="T31" s="29">
        <v>0.40523267425604137</v>
      </c>
      <c r="U31" s="29">
        <v>0.41681645696025571</v>
      </c>
      <c r="V31" s="29">
        <v>0.446075494307969</v>
      </c>
      <c r="W31" s="29">
        <v>0.44987018174555632</v>
      </c>
      <c r="X31" s="29">
        <v>0.46524865188735742</v>
      </c>
      <c r="Y31" s="29">
        <v>0.49970041941282223</v>
      </c>
    </row>
    <row r="32" spans="1:25" hidden="1">
      <c r="A32" t="s">
        <v>37</v>
      </c>
      <c r="B32" t="s">
        <v>44</v>
      </c>
      <c r="C32">
        <v>2</v>
      </c>
      <c r="D32" t="s">
        <v>47</v>
      </c>
      <c r="E32">
        <v>107</v>
      </c>
      <c r="F32">
        <v>112</v>
      </c>
      <c r="G32" s="29">
        <v>0.50898741761533883</v>
      </c>
      <c r="H32" s="29">
        <v>0.49940083882564401</v>
      </c>
      <c r="I32" s="29">
        <v>0.48941481925304564</v>
      </c>
      <c r="J32" s="29">
        <v>0.48402236868384291</v>
      </c>
      <c r="K32" s="29">
        <v>0.45376472937886958</v>
      </c>
      <c r="L32" s="29">
        <v>0.43758737767126016</v>
      </c>
      <c r="M32" s="29">
        <v>0.41132414619532653</v>
      </c>
      <c r="N32" s="29">
        <v>0.40203714799280998</v>
      </c>
      <c r="O32" s="29">
        <v>0.37217894947074076</v>
      </c>
      <c r="P32" s="29">
        <v>0.29408827641302165</v>
      </c>
      <c r="Q32" s="29">
        <v>0.31665668064709385</v>
      </c>
      <c r="R32" s="29">
        <v>0.3882564409826243</v>
      </c>
      <c r="S32" s="29">
        <v>0.400938685839824</v>
      </c>
      <c r="T32" s="29">
        <v>0.42510485320551222</v>
      </c>
      <c r="U32" s="29">
        <v>0.43758737767126016</v>
      </c>
      <c r="V32" s="29">
        <v>0.46035550229678474</v>
      </c>
      <c r="W32" s="29">
        <v>0.46385060914719384</v>
      </c>
      <c r="X32" s="29">
        <v>0.47972838026762554</v>
      </c>
      <c r="Y32" s="29">
        <v>0.50049930097862994</v>
      </c>
    </row>
    <row r="33" spans="1:25" hidden="1">
      <c r="A33" t="s">
        <v>37</v>
      </c>
      <c r="B33" t="s">
        <v>44</v>
      </c>
      <c r="C33">
        <v>3</v>
      </c>
      <c r="D33" t="s">
        <v>47</v>
      </c>
      <c r="E33">
        <v>107</v>
      </c>
      <c r="F33">
        <v>112</v>
      </c>
      <c r="G33" s="29">
        <v>0.55861793489115241</v>
      </c>
      <c r="H33" s="29">
        <v>0.52905931695626141</v>
      </c>
      <c r="I33" s="29">
        <v>0.51487916916317156</v>
      </c>
      <c r="J33" s="29">
        <v>0.50669063311364104</v>
      </c>
      <c r="K33" s="29">
        <v>0.46365088875574201</v>
      </c>
      <c r="L33" s="29">
        <v>0.43908528060714969</v>
      </c>
      <c r="M33" s="29">
        <v>0.41132414619532653</v>
      </c>
      <c r="N33" s="29">
        <v>0.40083882564409812</v>
      </c>
      <c r="O33" s="29">
        <v>0.37157978829638483</v>
      </c>
      <c r="P33" s="29">
        <v>0.29019372877970845</v>
      </c>
      <c r="Q33" s="29">
        <v>0.31196325144797293</v>
      </c>
      <c r="R33" s="29">
        <v>0.38466147393648875</v>
      </c>
      <c r="S33" s="29">
        <v>0.39674455761933314</v>
      </c>
      <c r="T33" s="29">
        <v>0.42101058518074663</v>
      </c>
      <c r="U33" s="29">
        <v>0.4340922708208505</v>
      </c>
      <c r="V33" s="29">
        <v>0.47014180147793072</v>
      </c>
      <c r="W33" s="29">
        <v>0.4747353704813258</v>
      </c>
      <c r="X33" s="29">
        <v>0.4960055921709608</v>
      </c>
      <c r="Y33" s="29">
        <v>0.51268224485719971</v>
      </c>
    </row>
    <row r="34" spans="1:25" hidden="1">
      <c r="A34" t="s">
        <v>37</v>
      </c>
      <c r="B34" t="s">
        <v>48</v>
      </c>
      <c r="C34">
        <v>1</v>
      </c>
      <c r="D34" t="s">
        <v>39</v>
      </c>
      <c r="E34">
        <v>0</v>
      </c>
      <c r="F34">
        <v>5</v>
      </c>
      <c r="G34" s="29">
        <v>0.55901737567405652</v>
      </c>
      <c r="H34" s="29">
        <v>0.52286798482125041</v>
      </c>
      <c r="I34" s="29">
        <v>0.51228280407429605</v>
      </c>
      <c r="J34" s="29">
        <v>0.51078490113840658</v>
      </c>
      <c r="K34" s="29">
        <v>0.46115438386259244</v>
      </c>
      <c r="L34" s="29">
        <v>0.4345915717994811</v>
      </c>
      <c r="M34" s="29">
        <v>0.41062512482524471</v>
      </c>
      <c r="N34" s="29">
        <v>0.4019372877970841</v>
      </c>
      <c r="O34" s="29">
        <v>0.37767126023567055</v>
      </c>
      <c r="P34" s="29">
        <v>0.34102256840423439</v>
      </c>
      <c r="Q34" s="29">
        <v>0.34341921310165813</v>
      </c>
      <c r="R34" s="29">
        <v>0.35849810265628157</v>
      </c>
      <c r="S34" s="29">
        <v>0.36179348911523884</v>
      </c>
      <c r="T34" s="29">
        <v>0.38396245256640749</v>
      </c>
      <c r="U34" s="29">
        <v>0.41681645696025571</v>
      </c>
      <c r="V34" s="29">
        <v>0.48821649690433438</v>
      </c>
      <c r="W34" s="29">
        <v>0.49121230277611344</v>
      </c>
      <c r="X34" s="29">
        <v>0.50509286998202552</v>
      </c>
      <c r="Y34" s="29">
        <v>0.54323946474935125</v>
      </c>
    </row>
    <row r="35" spans="1:25" hidden="1">
      <c r="A35" t="s">
        <v>37</v>
      </c>
      <c r="B35" t="s">
        <v>48</v>
      </c>
      <c r="C35">
        <v>2</v>
      </c>
      <c r="D35" t="s">
        <v>39</v>
      </c>
      <c r="E35">
        <v>0</v>
      </c>
      <c r="F35">
        <v>5</v>
      </c>
      <c r="G35" s="29">
        <v>0.58098661873377222</v>
      </c>
      <c r="H35" s="29">
        <v>0.54274016377072065</v>
      </c>
      <c r="I35" s="29">
        <v>0.5286598761733573</v>
      </c>
      <c r="J35" s="29">
        <v>0.51967245855801836</v>
      </c>
      <c r="K35" s="29">
        <v>0.48212502496504867</v>
      </c>
      <c r="L35" s="29">
        <v>0.45706011583782685</v>
      </c>
      <c r="M35" s="29">
        <v>0.43658877571400012</v>
      </c>
      <c r="N35" s="29">
        <v>0.4284002396644695</v>
      </c>
      <c r="O35" s="29">
        <v>0.40343519073297363</v>
      </c>
      <c r="P35" s="29">
        <v>0.36638705811863387</v>
      </c>
      <c r="Q35" s="29">
        <v>0.3686838426203311</v>
      </c>
      <c r="R35" s="29">
        <v>0.38526063511084463</v>
      </c>
      <c r="S35" s="29">
        <v>0.38855602156980196</v>
      </c>
      <c r="T35" s="29">
        <v>0.41192330736968247</v>
      </c>
      <c r="U35" s="29">
        <v>0.4508687837028158</v>
      </c>
      <c r="V35" s="29">
        <v>0.5012981825444377</v>
      </c>
      <c r="W35" s="29">
        <v>0.50978629918114593</v>
      </c>
      <c r="X35" s="29">
        <v>0.51867385660075893</v>
      </c>
      <c r="Y35" s="29">
        <v>0.54044337926902286</v>
      </c>
    </row>
    <row r="36" spans="1:25" hidden="1">
      <c r="A36" t="s">
        <v>37</v>
      </c>
      <c r="B36" t="s">
        <v>48</v>
      </c>
      <c r="C36">
        <v>3</v>
      </c>
      <c r="D36" t="s">
        <v>39</v>
      </c>
      <c r="E36">
        <v>0</v>
      </c>
      <c r="F36">
        <v>5</v>
      </c>
      <c r="G36" s="29">
        <v>0.54054323946474925</v>
      </c>
      <c r="H36" s="29">
        <v>0.51208308368284372</v>
      </c>
      <c r="I36" s="29">
        <v>0.48771719592570378</v>
      </c>
      <c r="J36" s="29">
        <v>0.48562013181545832</v>
      </c>
      <c r="K36" s="29">
        <v>0.45426403035749957</v>
      </c>
      <c r="L36" s="29">
        <v>0.44897143998402217</v>
      </c>
      <c r="M36" s="29">
        <v>0.44058318354303977</v>
      </c>
      <c r="N36" s="29">
        <v>0.43349310964649518</v>
      </c>
      <c r="O36" s="29">
        <v>0.41661673656880338</v>
      </c>
      <c r="P36" s="29">
        <v>0.38266427002196918</v>
      </c>
      <c r="Q36" s="29">
        <v>0.38366287197922921</v>
      </c>
      <c r="R36" s="29">
        <v>0.3992410625124827</v>
      </c>
      <c r="S36" s="29">
        <v>0.40383463151587773</v>
      </c>
      <c r="T36" s="29">
        <v>0.4213101657679249</v>
      </c>
      <c r="U36" s="29">
        <v>0.4389854204114238</v>
      </c>
      <c r="V36" s="29">
        <v>0.47094068304373904</v>
      </c>
      <c r="W36" s="29">
        <v>0.47783103654883186</v>
      </c>
      <c r="X36" s="29">
        <v>0.48302376672658281</v>
      </c>
      <c r="Y36" s="29">
        <v>0.51957259836229253</v>
      </c>
    </row>
    <row r="37" spans="1:25">
      <c r="A37" t="s">
        <v>37</v>
      </c>
      <c r="B37" t="s">
        <v>48</v>
      </c>
      <c r="C37">
        <v>1</v>
      </c>
      <c r="D37" t="s">
        <v>49</v>
      </c>
      <c r="E37">
        <v>45</v>
      </c>
      <c r="F37">
        <v>50</v>
      </c>
      <c r="G37" s="29">
        <v>0.50159776313161564</v>
      </c>
      <c r="H37" s="29">
        <v>0.46734571599760316</v>
      </c>
      <c r="I37" s="29">
        <v>0.44707409626522876</v>
      </c>
      <c r="J37" s="29">
        <v>0.4453764729378869</v>
      </c>
      <c r="K37" s="29">
        <v>0.38615937687237856</v>
      </c>
      <c r="L37" s="29">
        <v>0.35710005991611765</v>
      </c>
      <c r="M37" s="29">
        <v>0.3358298382264826</v>
      </c>
      <c r="N37" s="29">
        <v>0.33063710804873164</v>
      </c>
      <c r="O37" s="29">
        <v>0.31625723986419002</v>
      </c>
      <c r="P37" s="29">
        <v>0.28939484721390041</v>
      </c>
      <c r="Q37" s="29">
        <v>0.2951867385660073</v>
      </c>
      <c r="R37" s="29">
        <v>0.31875374475733959</v>
      </c>
      <c r="S37" s="29">
        <v>0.323547034152187</v>
      </c>
      <c r="T37" s="29">
        <v>0.34242061114439776</v>
      </c>
      <c r="U37" s="29">
        <v>0.3627920910724986</v>
      </c>
      <c r="V37" s="29">
        <v>0.42280806870381471</v>
      </c>
      <c r="W37" s="29">
        <v>0.4298981426003593</v>
      </c>
      <c r="X37" s="29">
        <v>0.44907130017974833</v>
      </c>
      <c r="Y37" s="29">
        <v>0.49051328140603129</v>
      </c>
    </row>
    <row r="38" spans="1:25">
      <c r="A38" t="s">
        <v>37</v>
      </c>
      <c r="B38" t="s">
        <v>48</v>
      </c>
      <c r="C38">
        <v>2</v>
      </c>
      <c r="D38" t="s">
        <v>49</v>
      </c>
      <c r="E38">
        <v>45</v>
      </c>
      <c r="F38">
        <v>50</v>
      </c>
      <c r="G38" s="29">
        <v>0.48791691631715584</v>
      </c>
      <c r="H38" s="29">
        <v>0.47743159576592742</v>
      </c>
      <c r="I38" s="29">
        <v>0.46444977032154999</v>
      </c>
      <c r="J38" s="29">
        <v>0.45636109446774531</v>
      </c>
      <c r="K38" s="29">
        <v>0.39344917116037553</v>
      </c>
      <c r="L38" s="29">
        <v>0.36478929498701818</v>
      </c>
      <c r="M38" s="29">
        <v>0.34391851408028729</v>
      </c>
      <c r="N38" s="29">
        <v>0.33852606351108455</v>
      </c>
      <c r="O38" s="29">
        <v>0.32474535650089886</v>
      </c>
      <c r="P38" s="29">
        <v>0.29868184541641696</v>
      </c>
      <c r="Q38" s="29">
        <v>0.30427401637707208</v>
      </c>
      <c r="R38" s="29">
        <v>0.32634311963251428</v>
      </c>
      <c r="S38" s="29">
        <v>0.33043738765727981</v>
      </c>
      <c r="T38" s="29">
        <v>0.34981026562812062</v>
      </c>
      <c r="U38" s="29">
        <v>0.3680846814459755</v>
      </c>
      <c r="V38" s="29">
        <v>0.43688835630117806</v>
      </c>
      <c r="W38" s="29">
        <v>0.44567605352506456</v>
      </c>
      <c r="X38" s="29">
        <v>0.4776313161573798</v>
      </c>
      <c r="Y38" s="29">
        <v>0.51108448172558396</v>
      </c>
    </row>
    <row r="39" spans="1:25">
      <c r="A39" t="s">
        <v>37</v>
      </c>
      <c r="B39" t="s">
        <v>48</v>
      </c>
      <c r="C39">
        <v>3</v>
      </c>
      <c r="D39" t="s">
        <v>49</v>
      </c>
      <c r="E39">
        <v>45</v>
      </c>
      <c r="F39">
        <v>50</v>
      </c>
      <c r="G39" s="29">
        <v>0.49211104453764731</v>
      </c>
      <c r="H39" s="29">
        <v>0.48492111044537622</v>
      </c>
      <c r="I39" s="29">
        <v>0.47333732774116244</v>
      </c>
      <c r="J39" s="29">
        <v>0.46375074895146762</v>
      </c>
      <c r="K39" s="29">
        <v>0.40573197523467114</v>
      </c>
      <c r="L39" s="29">
        <v>0.37647293788695785</v>
      </c>
      <c r="M39" s="29">
        <v>0.35330537247852972</v>
      </c>
      <c r="N39" s="29">
        <v>0.3477132015178746</v>
      </c>
      <c r="O39" s="29">
        <v>0.33263431196325116</v>
      </c>
      <c r="P39" s="29">
        <v>0.30687038146594758</v>
      </c>
      <c r="Q39" s="29">
        <v>0.31146395046934261</v>
      </c>
      <c r="R39" s="29">
        <v>0.32294787297783106</v>
      </c>
      <c r="S39" s="29">
        <v>0.33692830037946853</v>
      </c>
      <c r="T39" s="29">
        <v>0.35809866187337713</v>
      </c>
      <c r="U39" s="29">
        <v>0.37477531455961655</v>
      </c>
      <c r="V39" s="29">
        <v>0.43409227082085078</v>
      </c>
      <c r="W39" s="29">
        <v>0.44287996804473728</v>
      </c>
      <c r="X39" s="29">
        <v>0.46514879169163181</v>
      </c>
      <c r="Y39" s="29">
        <v>0.49950069902137018</v>
      </c>
    </row>
    <row r="40" spans="1:25">
      <c r="A40" t="s">
        <v>37</v>
      </c>
      <c r="B40" t="s">
        <v>48</v>
      </c>
      <c r="C40">
        <v>1</v>
      </c>
      <c r="D40" t="s">
        <v>50</v>
      </c>
      <c r="E40">
        <v>75</v>
      </c>
      <c r="F40">
        <v>80</v>
      </c>
      <c r="G40" s="29">
        <v>0.45236668663870594</v>
      </c>
      <c r="H40" s="29">
        <v>0.44647493509087316</v>
      </c>
      <c r="I40" s="29">
        <v>0.44188136608747752</v>
      </c>
      <c r="J40" s="29">
        <v>0.4380866786498902</v>
      </c>
      <c r="K40" s="29">
        <v>0.40283602955861825</v>
      </c>
      <c r="L40" s="29">
        <v>0.38326343119632511</v>
      </c>
      <c r="M40" s="29">
        <v>0.36938286399041353</v>
      </c>
      <c r="N40" s="29">
        <v>0.36608747753145621</v>
      </c>
      <c r="O40" s="29">
        <v>0.35560215698022779</v>
      </c>
      <c r="P40" s="29">
        <v>0.34122228879568622</v>
      </c>
      <c r="Q40" s="29">
        <v>0.34252047134012392</v>
      </c>
      <c r="R40" s="29">
        <v>0.3547034152186942</v>
      </c>
      <c r="S40" s="29">
        <v>0.35620131815458372</v>
      </c>
      <c r="T40" s="29">
        <v>0.37317755142800085</v>
      </c>
      <c r="U40" s="29">
        <v>0.38925504293988433</v>
      </c>
      <c r="V40" s="29">
        <v>0.42390653085680036</v>
      </c>
      <c r="W40" s="29">
        <v>0.42740163770721001</v>
      </c>
      <c r="X40" s="29">
        <v>0.45016976233273459</v>
      </c>
      <c r="Y40" s="29">
        <v>0.46834431795486353</v>
      </c>
    </row>
    <row r="41" spans="1:25">
      <c r="A41" t="s">
        <v>37</v>
      </c>
      <c r="B41" t="s">
        <v>48</v>
      </c>
      <c r="C41">
        <v>2</v>
      </c>
      <c r="D41" t="s">
        <v>50</v>
      </c>
      <c r="E41">
        <v>75</v>
      </c>
      <c r="F41">
        <v>80</v>
      </c>
      <c r="G41" s="29">
        <v>0.46694627521469961</v>
      </c>
      <c r="H41" s="29">
        <v>0.45556221290193705</v>
      </c>
      <c r="I41" s="29">
        <v>0.44587577391651695</v>
      </c>
      <c r="J41" s="29">
        <v>0.44417815058917504</v>
      </c>
      <c r="K41" s="29">
        <v>0.42071100459356925</v>
      </c>
      <c r="L41" s="29">
        <v>0.40063910525264607</v>
      </c>
      <c r="M41" s="29">
        <v>0.38476133413221492</v>
      </c>
      <c r="N41" s="29">
        <v>0.38156580786898348</v>
      </c>
      <c r="O41" s="29">
        <v>0.37048132614339918</v>
      </c>
      <c r="P41" s="29">
        <v>0.35420411424006387</v>
      </c>
      <c r="Q41" s="29">
        <v>0.35620131815458345</v>
      </c>
      <c r="R41" s="29">
        <v>0.37157978829638516</v>
      </c>
      <c r="S41" s="29">
        <v>0.37217894947074104</v>
      </c>
      <c r="T41" s="29">
        <v>0.38885560215698051</v>
      </c>
      <c r="U41" s="29">
        <v>0.40603155582184935</v>
      </c>
      <c r="V41" s="29">
        <v>0.43788695825843815</v>
      </c>
      <c r="W41" s="29">
        <v>0.44138206510884775</v>
      </c>
      <c r="X41" s="29">
        <v>0.45526263231475939</v>
      </c>
      <c r="Y41" s="29">
        <v>0.48711803475134813</v>
      </c>
    </row>
    <row r="42" spans="1:25">
      <c r="A42" t="s">
        <v>37</v>
      </c>
      <c r="B42" t="s">
        <v>48</v>
      </c>
      <c r="C42">
        <v>3</v>
      </c>
      <c r="D42" t="s">
        <v>50</v>
      </c>
      <c r="E42">
        <v>75</v>
      </c>
      <c r="F42">
        <v>80</v>
      </c>
      <c r="G42" s="29">
        <v>0.47723187537447537</v>
      </c>
      <c r="H42" s="29">
        <v>0.46285200718993375</v>
      </c>
      <c r="I42" s="29">
        <v>0.45456361094467729</v>
      </c>
      <c r="J42" s="29">
        <v>0.45246654683443127</v>
      </c>
      <c r="K42" s="29">
        <v>0.42949870181745492</v>
      </c>
      <c r="L42" s="29">
        <v>0.41591771519872156</v>
      </c>
      <c r="M42" s="29">
        <v>0.40103854603554989</v>
      </c>
      <c r="N42" s="29">
        <v>0.39644497703215487</v>
      </c>
      <c r="O42" s="29">
        <v>0.38546035550229646</v>
      </c>
      <c r="P42" s="29">
        <v>0.3678849610545234</v>
      </c>
      <c r="Q42" s="29">
        <v>0.37038146594767302</v>
      </c>
      <c r="R42" s="29">
        <v>0.38426203315358459</v>
      </c>
      <c r="S42" s="29">
        <v>0.38516077491511819</v>
      </c>
      <c r="T42" s="29">
        <v>0.39444777311763474</v>
      </c>
      <c r="U42" s="29">
        <v>0.40942680247653229</v>
      </c>
      <c r="V42" s="29">
        <v>0.44128220491312103</v>
      </c>
      <c r="W42" s="29">
        <v>0.4508687837028158</v>
      </c>
      <c r="X42" s="29">
        <v>0.45995606151388002</v>
      </c>
      <c r="Y42" s="29">
        <v>0.49231076492909881</v>
      </c>
    </row>
    <row r="43" spans="1:25" hidden="1">
      <c r="A43" t="s">
        <v>37</v>
      </c>
      <c r="B43" t="s">
        <v>48</v>
      </c>
      <c r="C43">
        <v>1</v>
      </c>
      <c r="D43" t="s">
        <v>51</v>
      </c>
      <c r="E43">
        <v>105</v>
      </c>
      <c r="F43">
        <v>110</v>
      </c>
      <c r="G43" s="29">
        <v>0.51617735170760937</v>
      </c>
      <c r="H43" s="29">
        <v>0.49281006590772886</v>
      </c>
      <c r="I43" s="29">
        <v>0.48172558418214506</v>
      </c>
      <c r="J43" s="29">
        <v>0.47713201517874948</v>
      </c>
      <c r="K43" s="29">
        <v>0.442879968044737</v>
      </c>
      <c r="L43" s="29">
        <v>0.43169562612342682</v>
      </c>
      <c r="M43" s="29">
        <v>0.41991212302776126</v>
      </c>
      <c r="N43" s="29">
        <v>0.4169163171559816</v>
      </c>
      <c r="O43" s="29">
        <v>0.40922708208508052</v>
      </c>
      <c r="P43" s="29">
        <v>0.39354903135610114</v>
      </c>
      <c r="Q43" s="29">
        <v>0.39674455761933253</v>
      </c>
      <c r="R43" s="29">
        <v>0.40902736169362869</v>
      </c>
      <c r="S43" s="29">
        <v>0.41122428599960065</v>
      </c>
      <c r="T43" s="29">
        <v>0.41761533852606342</v>
      </c>
      <c r="U43" s="29">
        <v>0.42949870181745547</v>
      </c>
      <c r="V43" s="29">
        <v>0.45396444977032135</v>
      </c>
      <c r="W43" s="29">
        <v>0.45815857799081283</v>
      </c>
      <c r="X43" s="29">
        <v>0.47333732774116216</v>
      </c>
      <c r="Y43" s="29">
        <v>0.4911124425803875</v>
      </c>
    </row>
    <row r="44" spans="1:25" hidden="1">
      <c r="A44" t="s">
        <v>37</v>
      </c>
      <c r="B44" t="s">
        <v>48</v>
      </c>
      <c r="C44">
        <v>2</v>
      </c>
      <c r="D44" t="s">
        <v>51</v>
      </c>
      <c r="E44">
        <v>105</v>
      </c>
      <c r="F44">
        <v>110</v>
      </c>
      <c r="G44" s="29">
        <v>0.52656281206311184</v>
      </c>
      <c r="H44" s="29">
        <v>0.51437986818454151</v>
      </c>
      <c r="I44" s="29">
        <v>0.49480726982224899</v>
      </c>
      <c r="J44" s="29">
        <v>0.48222488516077511</v>
      </c>
      <c r="K44" s="29">
        <v>0.43948472139005385</v>
      </c>
      <c r="L44" s="29">
        <v>0.42850009986019599</v>
      </c>
      <c r="M44" s="29">
        <v>0.41591771519872212</v>
      </c>
      <c r="N44" s="29">
        <v>0.41252246854403835</v>
      </c>
      <c r="O44" s="29">
        <v>0.40383463151587773</v>
      </c>
      <c r="P44" s="29">
        <v>0.3882564409826243</v>
      </c>
      <c r="Q44" s="29">
        <v>0.39105252646295213</v>
      </c>
      <c r="R44" s="29">
        <v>0.40373477132015184</v>
      </c>
      <c r="S44" s="29">
        <v>0.4058318354303973</v>
      </c>
      <c r="T44" s="29">
        <v>0.41352107050129844</v>
      </c>
      <c r="U44" s="29">
        <v>0.42550429398841633</v>
      </c>
      <c r="V44" s="29">
        <v>0.45326542840023953</v>
      </c>
      <c r="W44" s="29">
        <v>0.46405032953864617</v>
      </c>
      <c r="X44" s="29">
        <v>0.47723187537447592</v>
      </c>
      <c r="Y44" s="29">
        <v>0.50609147193928505</v>
      </c>
    </row>
    <row r="45" spans="1:25" hidden="1">
      <c r="A45" t="s">
        <v>37</v>
      </c>
      <c r="B45" t="s">
        <v>48</v>
      </c>
      <c r="C45">
        <v>3</v>
      </c>
      <c r="D45" t="s">
        <v>51</v>
      </c>
      <c r="E45">
        <v>105</v>
      </c>
      <c r="F45">
        <v>110</v>
      </c>
      <c r="G45" s="29">
        <v>0.49760335530257621</v>
      </c>
      <c r="H45" s="29">
        <v>0.48941481925304564</v>
      </c>
      <c r="I45" s="29">
        <v>0.47373676852406627</v>
      </c>
      <c r="J45" s="29">
        <v>0.46365088875574201</v>
      </c>
      <c r="K45" s="29">
        <v>0.4236069502696227</v>
      </c>
      <c r="L45" s="29">
        <v>0.41372079089275021</v>
      </c>
      <c r="M45" s="29">
        <v>0.40633113640902735</v>
      </c>
      <c r="N45" s="29">
        <v>0.4023367285799882</v>
      </c>
      <c r="O45" s="29">
        <v>0.39205112842021161</v>
      </c>
      <c r="P45" s="29">
        <v>0.37477531455961682</v>
      </c>
      <c r="Q45" s="29">
        <v>0.38386259237068104</v>
      </c>
      <c r="R45" s="29">
        <v>0.39135210705012979</v>
      </c>
      <c r="S45" s="29">
        <v>0.39185140802875984</v>
      </c>
      <c r="T45" s="29">
        <v>0.40333533053724774</v>
      </c>
      <c r="U45" s="29">
        <v>0.4169163171559816</v>
      </c>
      <c r="V45" s="29">
        <v>0.43788695825843843</v>
      </c>
      <c r="W45" s="29">
        <v>0.44997004194128221</v>
      </c>
      <c r="X45" s="29">
        <v>0.46095466347114067</v>
      </c>
      <c r="Y45" s="29">
        <v>0.49490713001797487</v>
      </c>
    </row>
    <row r="46" spans="1:25" hidden="1">
      <c r="A46" t="s">
        <v>37</v>
      </c>
      <c r="B46" t="s">
        <v>48</v>
      </c>
      <c r="C46">
        <v>1</v>
      </c>
      <c r="D46" t="s">
        <v>52</v>
      </c>
      <c r="E46">
        <v>134</v>
      </c>
      <c r="F46">
        <v>139</v>
      </c>
      <c r="G46" s="29">
        <v>0.49390852806071478</v>
      </c>
      <c r="H46" s="29">
        <v>0.47413620930697042</v>
      </c>
      <c r="I46" s="29">
        <v>0.44517675254643485</v>
      </c>
      <c r="J46" s="29">
        <v>0.44158178550029931</v>
      </c>
      <c r="K46" s="29">
        <v>0.39514679448771711</v>
      </c>
      <c r="L46" s="29">
        <v>0.38795686039544602</v>
      </c>
      <c r="M46" s="29">
        <v>0.38226482923906502</v>
      </c>
      <c r="N46" s="29">
        <v>0.37807070101857415</v>
      </c>
      <c r="O46" s="29">
        <v>0.36808468144597578</v>
      </c>
      <c r="P46" s="29">
        <v>0.35060914719392866</v>
      </c>
      <c r="Q46" s="29">
        <v>0.35680047932893966</v>
      </c>
      <c r="R46" s="29">
        <v>0.36339125224685426</v>
      </c>
      <c r="S46" s="29">
        <v>0.36908328340323526</v>
      </c>
      <c r="T46" s="29">
        <v>0.37078090673057712</v>
      </c>
      <c r="U46" s="29">
        <v>0.37197922907928899</v>
      </c>
      <c r="V46" s="29">
        <v>0.40593169562612319</v>
      </c>
      <c r="W46" s="29">
        <v>0.40912722188935463</v>
      </c>
      <c r="X46" s="29">
        <v>0.41791491911324113</v>
      </c>
      <c r="Y46" s="29">
        <v>0.45016976233273404</v>
      </c>
    </row>
    <row r="47" spans="1:25" hidden="1">
      <c r="A47" t="s">
        <v>37</v>
      </c>
      <c r="B47" t="s">
        <v>48</v>
      </c>
      <c r="C47">
        <v>2</v>
      </c>
      <c r="D47" t="s">
        <v>52</v>
      </c>
      <c r="E47">
        <v>134</v>
      </c>
      <c r="F47">
        <v>139</v>
      </c>
      <c r="G47" s="29">
        <v>0.47583383263431173</v>
      </c>
      <c r="H47" s="29">
        <v>0.45326542840023953</v>
      </c>
      <c r="I47" s="29">
        <v>0.43998402236868384</v>
      </c>
      <c r="J47" s="29">
        <v>0.42949870181745547</v>
      </c>
      <c r="K47" s="29">
        <v>0.39824246055522267</v>
      </c>
      <c r="L47" s="29">
        <v>0.39065308568004797</v>
      </c>
      <c r="M47" s="29">
        <v>0.38506091471939285</v>
      </c>
      <c r="N47" s="29">
        <v>0.38126622728180554</v>
      </c>
      <c r="O47" s="29">
        <v>0.37108048731775484</v>
      </c>
      <c r="P47" s="29">
        <v>0.35360495306570766</v>
      </c>
      <c r="Q47" s="29">
        <v>0.3519073297383658</v>
      </c>
      <c r="R47" s="29">
        <v>0.36688635909726336</v>
      </c>
      <c r="S47" s="29">
        <v>0.36948272418613942</v>
      </c>
      <c r="T47" s="29">
        <v>0.37088076692630306</v>
      </c>
      <c r="U47" s="29">
        <v>0.37247853005791848</v>
      </c>
      <c r="V47" s="29">
        <v>0.41392051128420199</v>
      </c>
      <c r="W47" s="29">
        <v>0.42820051927301772</v>
      </c>
      <c r="X47" s="29">
        <v>0.44337926902336705</v>
      </c>
      <c r="Y47" s="29">
        <v>0.46924305971639657</v>
      </c>
    </row>
    <row r="48" spans="1:25" hidden="1">
      <c r="A48" t="s">
        <v>37</v>
      </c>
      <c r="B48" t="s">
        <v>48</v>
      </c>
      <c r="C48">
        <v>3</v>
      </c>
      <c r="D48" t="s">
        <v>52</v>
      </c>
      <c r="E48">
        <v>134</v>
      </c>
      <c r="F48">
        <v>139</v>
      </c>
      <c r="G48" s="29">
        <v>0.457958857599361</v>
      </c>
      <c r="H48" s="29">
        <v>0.43678849610545245</v>
      </c>
      <c r="I48" s="29">
        <v>0.42640303574994998</v>
      </c>
      <c r="J48" s="29">
        <v>0.42370681046534858</v>
      </c>
      <c r="K48" s="29">
        <v>0.40023966446974218</v>
      </c>
      <c r="L48" s="29">
        <v>0.38765727980826836</v>
      </c>
      <c r="M48" s="29">
        <v>0.3824645496305174</v>
      </c>
      <c r="N48" s="29">
        <v>0.37896944278010775</v>
      </c>
      <c r="O48" s="29">
        <v>0.36858398242460583</v>
      </c>
      <c r="P48" s="29">
        <v>0.35220691032554463</v>
      </c>
      <c r="Q48" s="29">
        <v>0.35879768324345923</v>
      </c>
      <c r="R48" s="29">
        <v>0.36568803674855205</v>
      </c>
      <c r="S48" s="29">
        <v>0.36808468144597578</v>
      </c>
      <c r="T48" s="29">
        <v>0.37177950868783721</v>
      </c>
      <c r="U48" s="29">
        <v>0.37797084082284826</v>
      </c>
      <c r="V48" s="29">
        <v>0.42101058518074719</v>
      </c>
      <c r="W48" s="29">
        <v>0.43888556021569791</v>
      </c>
      <c r="X48" s="29">
        <v>0.44847213900539268</v>
      </c>
      <c r="Y48" s="29">
        <v>0.48162572398641917</v>
      </c>
    </row>
    <row r="49" spans="1:25" hidden="1">
      <c r="A49" t="s">
        <v>37</v>
      </c>
      <c r="B49" t="s">
        <v>53</v>
      </c>
      <c r="C49">
        <v>1</v>
      </c>
      <c r="D49" t="s">
        <v>39</v>
      </c>
      <c r="E49">
        <v>0</v>
      </c>
      <c r="F49">
        <v>5</v>
      </c>
      <c r="G49" s="29">
        <v>0.54174156181346056</v>
      </c>
      <c r="H49" s="29">
        <v>0.51967245855801836</v>
      </c>
      <c r="I49" s="29">
        <v>0.51268224485719971</v>
      </c>
      <c r="J49" s="29">
        <v>0.50599161174355856</v>
      </c>
      <c r="K49" s="29">
        <v>0.45096864389854174</v>
      </c>
      <c r="L49" s="29">
        <v>0.41591771519872156</v>
      </c>
      <c r="M49" s="29">
        <v>0.39884162172957799</v>
      </c>
      <c r="N49" s="29">
        <v>0.39005392450569148</v>
      </c>
      <c r="O49" s="29">
        <v>0.368284401837427</v>
      </c>
      <c r="P49" s="29">
        <v>0.34222089075294571</v>
      </c>
      <c r="Q49" s="29">
        <v>0.34681445975634073</v>
      </c>
      <c r="R49" s="29">
        <v>0.35440383463151542</v>
      </c>
      <c r="S49" s="29">
        <v>0.36468943479129201</v>
      </c>
      <c r="T49" s="29">
        <v>0.3850609147193923</v>
      </c>
      <c r="U49" s="29">
        <v>0.41022568404234055</v>
      </c>
      <c r="V49" s="29">
        <v>0.4486718593968439</v>
      </c>
      <c r="W49" s="29">
        <v>0.46085480327541417</v>
      </c>
      <c r="X49" s="29">
        <v>0.4995006990213699</v>
      </c>
      <c r="Y49" s="29">
        <v>0.5295586179348909</v>
      </c>
    </row>
    <row r="50" spans="1:25" hidden="1">
      <c r="A50" t="s">
        <v>37</v>
      </c>
      <c r="B50" t="s">
        <v>53</v>
      </c>
      <c r="C50">
        <v>2</v>
      </c>
      <c r="D50" t="s">
        <v>39</v>
      </c>
      <c r="E50">
        <v>0</v>
      </c>
      <c r="F50">
        <v>5</v>
      </c>
      <c r="G50" s="29">
        <v>0.54124226083483107</v>
      </c>
      <c r="H50" s="29">
        <v>0.51797483523067711</v>
      </c>
      <c r="I50" s="29">
        <v>0.50359496704613549</v>
      </c>
      <c r="J50" s="29">
        <v>0.50289594567605367</v>
      </c>
      <c r="K50" s="29">
        <v>0.45366486918314364</v>
      </c>
      <c r="L50" s="29">
        <v>0.43199520671060504</v>
      </c>
      <c r="M50" s="29">
        <v>0.41671659676452982</v>
      </c>
      <c r="N50" s="29">
        <v>0.40952666267225873</v>
      </c>
      <c r="O50" s="29">
        <v>0.38785700019972069</v>
      </c>
      <c r="P50" s="29">
        <v>0.36159376872378651</v>
      </c>
      <c r="Q50" s="29">
        <v>0.36678649890153803</v>
      </c>
      <c r="R50" s="29">
        <v>0.37377671260235679</v>
      </c>
      <c r="S50" s="29">
        <v>0.37657279808268401</v>
      </c>
      <c r="T50" s="29">
        <v>0.37956860395446368</v>
      </c>
      <c r="U50" s="29">
        <v>0.38955462352706199</v>
      </c>
      <c r="V50" s="29">
        <v>0.42620331535849815</v>
      </c>
      <c r="W50" s="29">
        <v>0.4362891951268224</v>
      </c>
      <c r="X50" s="29">
        <v>0.47533453165568229</v>
      </c>
      <c r="Y50" s="29">
        <v>0.52875973636908313</v>
      </c>
    </row>
    <row r="51" spans="1:25" hidden="1">
      <c r="A51" t="s">
        <v>37</v>
      </c>
      <c r="B51" t="s">
        <v>53</v>
      </c>
      <c r="C51">
        <v>3</v>
      </c>
      <c r="D51" t="s">
        <v>39</v>
      </c>
      <c r="E51">
        <v>0</v>
      </c>
      <c r="F51">
        <v>5</v>
      </c>
      <c r="G51" s="29">
        <v>0.64859197124026347</v>
      </c>
      <c r="H51" s="29">
        <v>0.628919512682245</v>
      </c>
      <c r="I51" s="29">
        <v>0.61703614939085305</v>
      </c>
      <c r="J51" s="29">
        <v>0.60834831236269238</v>
      </c>
      <c r="K51" s="29">
        <v>0.57609346914319948</v>
      </c>
      <c r="L51" s="29">
        <v>0.54513680846814494</v>
      </c>
      <c r="M51" s="29">
        <v>0.52616337128020774</v>
      </c>
      <c r="N51" s="29">
        <v>0.51607749151188342</v>
      </c>
      <c r="O51" s="29">
        <v>0.49440782903934483</v>
      </c>
      <c r="P51" s="29">
        <v>0.45935690033952464</v>
      </c>
      <c r="Q51" s="29">
        <v>0.46844417815058942</v>
      </c>
      <c r="R51" s="29">
        <v>0.47693229478729771</v>
      </c>
      <c r="S51" s="29">
        <v>0.48931495905731975</v>
      </c>
      <c r="T51" s="29">
        <v>0.50319552626323139</v>
      </c>
      <c r="U51" s="29">
        <v>0.51907329738366303</v>
      </c>
      <c r="V51" s="29">
        <v>0.5583183543039747</v>
      </c>
      <c r="W51" s="29">
        <v>0.56480926702616341</v>
      </c>
      <c r="X51" s="29">
        <v>0.60295586179348903</v>
      </c>
      <c r="Y51" s="29">
        <v>0.62133013780707036</v>
      </c>
    </row>
    <row r="52" spans="1:25">
      <c r="A52" t="s">
        <v>37</v>
      </c>
      <c r="B52" t="s">
        <v>53</v>
      </c>
      <c r="C52">
        <v>1</v>
      </c>
      <c r="D52" t="s">
        <v>54</v>
      </c>
      <c r="E52">
        <v>41</v>
      </c>
      <c r="F52">
        <v>46</v>
      </c>
      <c r="G52" s="29">
        <v>0.46375074895146762</v>
      </c>
      <c r="H52" s="29">
        <v>0.45456361094467757</v>
      </c>
      <c r="I52" s="29">
        <v>0.44557619332933868</v>
      </c>
      <c r="J52" s="29">
        <v>0.44487717195925686</v>
      </c>
      <c r="K52" s="29">
        <v>0.41701617735170782</v>
      </c>
      <c r="L52" s="29">
        <v>0.39514679448771739</v>
      </c>
      <c r="M52" s="29">
        <v>0.38056720591172344</v>
      </c>
      <c r="N52" s="29">
        <v>0.37467545436389066</v>
      </c>
      <c r="O52" s="29">
        <v>0.35370481326143388</v>
      </c>
      <c r="P52" s="29">
        <v>0.34052326742560407</v>
      </c>
      <c r="Q52" s="29">
        <v>0.35050928699820244</v>
      </c>
      <c r="R52" s="29">
        <v>0.35849810265628124</v>
      </c>
      <c r="S52" s="29">
        <v>0.36998202516476913</v>
      </c>
      <c r="T52" s="29">
        <v>0.37128020770920689</v>
      </c>
      <c r="U52" s="29">
        <v>0.38186538845616119</v>
      </c>
      <c r="V52" s="29">
        <v>0.4211104453764728</v>
      </c>
      <c r="W52" s="29">
        <v>0.42830037946874389</v>
      </c>
      <c r="X52" s="29">
        <v>0.44887157978829656</v>
      </c>
      <c r="Y52" s="29">
        <v>0.4670461354104255</v>
      </c>
    </row>
    <row r="53" spans="1:25">
      <c r="A53" t="s">
        <v>37</v>
      </c>
      <c r="B53" t="s">
        <v>53</v>
      </c>
      <c r="C53">
        <v>2</v>
      </c>
      <c r="D53" t="s">
        <v>54</v>
      </c>
      <c r="E53">
        <v>41</v>
      </c>
      <c r="F53">
        <v>46</v>
      </c>
      <c r="G53" s="29">
        <v>0.51358098661873353</v>
      </c>
      <c r="H53" s="29">
        <v>0.49011384062312774</v>
      </c>
      <c r="I53" s="29">
        <v>0.47383662871979249</v>
      </c>
      <c r="J53" s="29">
        <v>0.46594767325743952</v>
      </c>
      <c r="K53" s="29">
        <v>0.42730177751148385</v>
      </c>
      <c r="L53" s="29">
        <v>0.40413421210305572</v>
      </c>
      <c r="M53" s="29">
        <v>0.38765727980826864</v>
      </c>
      <c r="N53" s="29">
        <v>0.38106650689035348</v>
      </c>
      <c r="O53" s="29">
        <v>0.36978230477331736</v>
      </c>
      <c r="P53" s="29">
        <v>0.3460155781905333</v>
      </c>
      <c r="Q53" s="29">
        <v>0.35610145795885756</v>
      </c>
      <c r="R53" s="29">
        <v>0.36299181146395043</v>
      </c>
      <c r="S53" s="29">
        <v>0.37108048731775511</v>
      </c>
      <c r="T53" s="29">
        <v>0.37397643299380884</v>
      </c>
      <c r="U53" s="29">
        <v>0.38376273217495482</v>
      </c>
      <c r="V53" s="29">
        <v>0.43429199121230261</v>
      </c>
      <c r="W53" s="29">
        <v>0.45476333133612934</v>
      </c>
      <c r="X53" s="29">
        <v>0.46724585580187727</v>
      </c>
      <c r="Y53" s="29">
        <v>0.49320950669063324</v>
      </c>
    </row>
    <row r="54" spans="1:25">
      <c r="A54" t="s">
        <v>37</v>
      </c>
      <c r="B54" t="s">
        <v>53</v>
      </c>
      <c r="C54">
        <v>3</v>
      </c>
      <c r="D54" t="s">
        <v>54</v>
      </c>
      <c r="E54">
        <v>41</v>
      </c>
      <c r="F54">
        <v>46</v>
      </c>
      <c r="G54" s="29">
        <v>0.46524865188735776</v>
      </c>
      <c r="H54" s="29">
        <v>0.44647493509087288</v>
      </c>
      <c r="I54" s="29">
        <v>0.43768723786698632</v>
      </c>
      <c r="J54" s="29">
        <v>0.43708807669263039</v>
      </c>
      <c r="K54" s="29">
        <v>0.42350709007389653</v>
      </c>
      <c r="L54" s="29">
        <v>0.41232274815258629</v>
      </c>
      <c r="M54" s="29">
        <v>0.40153784701418022</v>
      </c>
      <c r="N54" s="29">
        <v>0.39354903135610142</v>
      </c>
      <c r="O54" s="29">
        <v>0.37287797084082286</v>
      </c>
      <c r="P54" s="29">
        <v>0.36039544637507492</v>
      </c>
      <c r="Q54" s="29">
        <v>0.36718593968444191</v>
      </c>
      <c r="R54" s="29">
        <v>0.37088076692630334</v>
      </c>
      <c r="S54" s="29">
        <v>0.37437587377671239</v>
      </c>
      <c r="T54" s="29">
        <v>0.37737167964849205</v>
      </c>
      <c r="U54" s="29">
        <v>0.38346315158777716</v>
      </c>
      <c r="V54" s="29">
        <v>0.40952666267225901</v>
      </c>
      <c r="W54" s="29">
        <v>0.41721589774315959</v>
      </c>
      <c r="X54" s="29">
        <v>0.43229478729778303</v>
      </c>
      <c r="Y54" s="29">
        <v>0.49021370081885363</v>
      </c>
    </row>
    <row r="55" spans="1:25">
      <c r="A55" t="s">
        <v>37</v>
      </c>
      <c r="B55" t="s">
        <v>53</v>
      </c>
      <c r="C55">
        <v>1</v>
      </c>
      <c r="D55" t="s">
        <v>46</v>
      </c>
      <c r="E55">
        <v>70</v>
      </c>
      <c r="F55">
        <v>75</v>
      </c>
      <c r="G55" s="29">
        <v>0.47114040343519026</v>
      </c>
      <c r="H55" s="29">
        <v>0.4544637507489514</v>
      </c>
      <c r="I55" s="29">
        <v>0.44407829039344887</v>
      </c>
      <c r="J55" s="29">
        <v>0.43469143199520643</v>
      </c>
      <c r="K55" s="29">
        <v>0.39584581585779893</v>
      </c>
      <c r="L55" s="29">
        <v>0.36988216496904297</v>
      </c>
      <c r="M55" s="29">
        <v>0.35660075893748733</v>
      </c>
      <c r="N55" s="29">
        <v>0.35040942680247628</v>
      </c>
      <c r="O55" s="29">
        <v>0.32903934491711589</v>
      </c>
      <c r="P55" s="29">
        <v>0.30547233872578367</v>
      </c>
      <c r="Q55" s="29">
        <v>0.32414619532654265</v>
      </c>
      <c r="R55" s="29">
        <v>0.33363291392051098</v>
      </c>
      <c r="S55" s="29">
        <v>0.3480127821050526</v>
      </c>
      <c r="T55" s="29">
        <v>0.35919712402636278</v>
      </c>
      <c r="U55" s="29">
        <v>0.37108048731775484</v>
      </c>
      <c r="V55" s="29">
        <v>0.40483323347313727</v>
      </c>
      <c r="W55" s="29">
        <v>0.41531855402436563</v>
      </c>
      <c r="X55" s="29">
        <v>0.43828639904134198</v>
      </c>
      <c r="Y55" s="29">
        <v>0.45686039544637452</v>
      </c>
    </row>
    <row r="56" spans="1:25">
      <c r="A56" t="s">
        <v>37</v>
      </c>
      <c r="B56" t="s">
        <v>53</v>
      </c>
      <c r="C56">
        <v>2</v>
      </c>
      <c r="D56" t="s">
        <v>46</v>
      </c>
      <c r="E56">
        <v>70</v>
      </c>
      <c r="F56">
        <v>75</v>
      </c>
      <c r="G56" s="29">
        <v>0.41511883363291385</v>
      </c>
      <c r="H56" s="29">
        <v>0.43529059316956237</v>
      </c>
      <c r="I56" s="29">
        <v>0.4305971639704414</v>
      </c>
      <c r="J56" s="29">
        <v>0.41671659676452927</v>
      </c>
      <c r="K56" s="29">
        <v>0.39604553624925071</v>
      </c>
      <c r="L56" s="29">
        <v>0.36928300379468704</v>
      </c>
      <c r="M56" s="29">
        <v>0.35879768324345923</v>
      </c>
      <c r="N56" s="29">
        <v>0.35280607149989995</v>
      </c>
      <c r="O56" s="29">
        <v>0.33233473137607322</v>
      </c>
      <c r="P56" s="29">
        <v>0.31565807868983381</v>
      </c>
      <c r="Q56" s="29">
        <v>0.32913920511284184</v>
      </c>
      <c r="R56" s="29">
        <v>0.33752746155382418</v>
      </c>
      <c r="S56" s="29">
        <v>0.34391851408028756</v>
      </c>
      <c r="T56" s="29">
        <v>0.35650089874176144</v>
      </c>
      <c r="U56" s="29">
        <v>0.36159376872378651</v>
      </c>
      <c r="V56" s="29">
        <v>0.39734371879368846</v>
      </c>
      <c r="W56" s="29">
        <v>0.40333533053724774</v>
      </c>
      <c r="X56" s="29">
        <v>0.42290792889954032</v>
      </c>
      <c r="Y56" s="29">
        <v>0.44847213900539212</v>
      </c>
    </row>
    <row r="57" spans="1:25">
      <c r="A57" t="s">
        <v>37</v>
      </c>
      <c r="B57" t="s">
        <v>53</v>
      </c>
      <c r="C57">
        <v>3</v>
      </c>
      <c r="D57" t="s">
        <v>46</v>
      </c>
      <c r="E57">
        <v>70</v>
      </c>
      <c r="F57">
        <v>75</v>
      </c>
      <c r="G57" s="29">
        <v>0.45765927701218334</v>
      </c>
      <c r="H57" s="29">
        <v>0.45715997603355329</v>
      </c>
      <c r="I57" s="29">
        <v>0.43738765727980838</v>
      </c>
      <c r="J57" s="29">
        <v>0.4258038745755946</v>
      </c>
      <c r="K57" s="29">
        <v>0.38645895745955705</v>
      </c>
      <c r="L57" s="29">
        <v>0.36548831635710027</v>
      </c>
      <c r="M57" s="29">
        <v>0.35490313561014603</v>
      </c>
      <c r="N57" s="29">
        <v>0.35010984621529861</v>
      </c>
      <c r="O57" s="29">
        <v>0.32923906530856828</v>
      </c>
      <c r="P57" s="29">
        <v>0.31815458358298393</v>
      </c>
      <c r="Q57" s="29">
        <v>0.33073696824445781</v>
      </c>
      <c r="R57" s="29">
        <v>0.33742760135809885</v>
      </c>
      <c r="S57" s="29">
        <v>0.34691431995206717</v>
      </c>
      <c r="T57" s="29">
        <v>0.35350509286998238</v>
      </c>
      <c r="U57" s="29">
        <v>0.35859796285200746</v>
      </c>
      <c r="V57" s="29">
        <v>0.40023966446974274</v>
      </c>
      <c r="W57" s="29">
        <v>0.40693029758338328</v>
      </c>
      <c r="X57" s="29">
        <v>0.42760135809866234</v>
      </c>
      <c r="Y57" s="29">
        <v>0.44048332334731388</v>
      </c>
    </row>
    <row r="58" spans="1:25" hidden="1">
      <c r="A58" t="s">
        <v>37</v>
      </c>
      <c r="B58" t="s">
        <v>53</v>
      </c>
      <c r="C58">
        <v>1</v>
      </c>
      <c r="D58" t="s">
        <v>55</v>
      </c>
      <c r="E58">
        <v>120</v>
      </c>
      <c r="F58">
        <v>125</v>
      </c>
      <c r="G58" s="29">
        <v>0.481825444377871</v>
      </c>
      <c r="H58" s="29">
        <v>0.46954264030357479</v>
      </c>
      <c r="I58" s="29">
        <v>0.46205312562412604</v>
      </c>
      <c r="J58" s="29">
        <v>0.45456361094467729</v>
      </c>
      <c r="K58" s="29">
        <v>0.41591771519872156</v>
      </c>
      <c r="L58" s="29">
        <v>0.40003994407829041</v>
      </c>
      <c r="M58" s="29">
        <v>0.39155182744158157</v>
      </c>
      <c r="N58" s="29">
        <v>0.3855602156980229</v>
      </c>
      <c r="O58" s="29">
        <v>0.36488915518274379</v>
      </c>
      <c r="P58" s="29">
        <v>0.34581585779908125</v>
      </c>
      <c r="Q58" s="29">
        <v>0.35929698422208867</v>
      </c>
      <c r="R58" s="29">
        <v>0.3678849610545234</v>
      </c>
      <c r="S58" s="29">
        <v>0.37916916317155952</v>
      </c>
      <c r="T58" s="29">
        <v>0.38286399041342095</v>
      </c>
      <c r="U58" s="29">
        <v>0.39115238665867746</v>
      </c>
      <c r="V58" s="29">
        <v>0.43489115238665876</v>
      </c>
      <c r="W58" s="29">
        <v>0.44547633313361307</v>
      </c>
      <c r="X58" s="29">
        <v>0.44867185939684451</v>
      </c>
      <c r="Y58" s="29">
        <v>0.48032754144198087</v>
      </c>
    </row>
    <row r="59" spans="1:25" hidden="1">
      <c r="A59" t="s">
        <v>37</v>
      </c>
      <c r="B59" t="s">
        <v>53</v>
      </c>
      <c r="C59">
        <v>2</v>
      </c>
      <c r="D59" t="s">
        <v>55</v>
      </c>
      <c r="E59">
        <v>120</v>
      </c>
      <c r="F59">
        <v>125</v>
      </c>
      <c r="G59" s="29">
        <v>0.47693229478729771</v>
      </c>
      <c r="H59" s="29">
        <v>0.45835829838226516</v>
      </c>
      <c r="I59" s="29">
        <v>0.45616137407629326</v>
      </c>
      <c r="J59" s="29">
        <v>0.45036948272418637</v>
      </c>
      <c r="K59" s="29">
        <v>0.41132414619532653</v>
      </c>
      <c r="L59" s="29">
        <v>0.39694427801078491</v>
      </c>
      <c r="M59" s="29">
        <v>0.38835630117835018</v>
      </c>
      <c r="N59" s="29">
        <v>0.38316357100059922</v>
      </c>
      <c r="O59" s="29">
        <v>0.36249251048532066</v>
      </c>
      <c r="P59" s="29">
        <v>0.34591571799480714</v>
      </c>
      <c r="Q59" s="29">
        <v>0.35899740363491101</v>
      </c>
      <c r="R59" s="29">
        <v>0.36638705811863387</v>
      </c>
      <c r="S59" s="29">
        <v>0.37467545436389038</v>
      </c>
      <c r="T59" s="29">
        <v>0.38585979628520056</v>
      </c>
      <c r="U59" s="29">
        <v>0.39374875174755347</v>
      </c>
      <c r="V59" s="29">
        <v>0.42650289594567642</v>
      </c>
      <c r="W59" s="29">
        <v>0.43768723786698605</v>
      </c>
      <c r="X59" s="29">
        <v>0.45256640703015771</v>
      </c>
      <c r="Y59" s="29">
        <v>0.47643299380866821</v>
      </c>
    </row>
    <row r="60" spans="1:25" hidden="1">
      <c r="A60" t="s">
        <v>37</v>
      </c>
      <c r="B60" t="s">
        <v>53</v>
      </c>
      <c r="C60">
        <v>3</v>
      </c>
      <c r="D60" t="s">
        <v>55</v>
      </c>
      <c r="E60">
        <v>120</v>
      </c>
      <c r="F60">
        <v>125</v>
      </c>
      <c r="G60" s="29">
        <v>0.48701817455562224</v>
      </c>
      <c r="H60" s="29">
        <v>0.46954264030357512</v>
      </c>
      <c r="I60" s="29">
        <v>0.45306570800878748</v>
      </c>
      <c r="J60" s="29">
        <v>0.4502696225284602</v>
      </c>
      <c r="K60" s="29">
        <v>0.41731575793888548</v>
      </c>
      <c r="L60" s="29">
        <v>0.40533253445176753</v>
      </c>
      <c r="M60" s="29">
        <v>0.39814260035949645</v>
      </c>
      <c r="N60" s="29">
        <v>0.39334931096464965</v>
      </c>
      <c r="O60" s="29">
        <v>0.37257839025364464</v>
      </c>
      <c r="P60" s="29">
        <v>0.35939684441781489</v>
      </c>
      <c r="Q60" s="29">
        <v>0.37058118633912507</v>
      </c>
      <c r="R60" s="29">
        <v>0.37797084082284793</v>
      </c>
      <c r="S60" s="29">
        <v>0.38825644098262402</v>
      </c>
      <c r="T60" s="29">
        <v>0.39304973037747137</v>
      </c>
      <c r="U60" s="29">
        <v>0.39924106251248243</v>
      </c>
      <c r="V60" s="29">
        <v>0.42550429398841605</v>
      </c>
      <c r="W60" s="29">
        <v>0.44647493509087288</v>
      </c>
      <c r="X60" s="29">
        <v>0.46045536249251034</v>
      </c>
      <c r="Y60" s="29">
        <v>0.48661873377271808</v>
      </c>
    </row>
    <row r="61" spans="1:25" hidden="1">
      <c r="A61" t="s">
        <v>37</v>
      </c>
      <c r="B61" t="s">
        <v>53</v>
      </c>
      <c r="C61">
        <v>1</v>
      </c>
      <c r="D61" t="s">
        <v>56</v>
      </c>
      <c r="E61">
        <v>165</v>
      </c>
      <c r="F61">
        <v>170</v>
      </c>
      <c r="G61" s="29">
        <v>0.45725983622927924</v>
      </c>
      <c r="H61" s="29">
        <v>0.43738765727980838</v>
      </c>
      <c r="I61" s="29">
        <v>0.42660275614140231</v>
      </c>
      <c r="J61" s="29">
        <v>0.41831435989614524</v>
      </c>
      <c r="K61" s="29">
        <v>0.39115238665867802</v>
      </c>
      <c r="L61" s="29">
        <v>0.38296385060914739</v>
      </c>
      <c r="M61" s="29">
        <v>0.37737167964849233</v>
      </c>
      <c r="N61" s="29">
        <v>0.37397643299380856</v>
      </c>
      <c r="O61" s="29">
        <v>0.3634911124425807</v>
      </c>
      <c r="P61" s="29">
        <v>0.35280607149989995</v>
      </c>
      <c r="Q61" s="29">
        <v>0.35859796285200746</v>
      </c>
      <c r="R61" s="29">
        <v>0.36528859596564794</v>
      </c>
      <c r="S61" s="29">
        <v>0.36568803674855205</v>
      </c>
      <c r="T61" s="29">
        <v>0.36678649890153803</v>
      </c>
      <c r="U61" s="29">
        <v>0.37267825044937081</v>
      </c>
      <c r="V61" s="29">
        <v>0.40093868583982456</v>
      </c>
      <c r="W61" s="29">
        <v>0.41152386658677886</v>
      </c>
      <c r="X61" s="29">
        <v>0.42899940083882598</v>
      </c>
      <c r="Y61" s="29">
        <v>0.45186738566007589</v>
      </c>
    </row>
    <row r="62" spans="1:25" hidden="1">
      <c r="A62" t="s">
        <v>37</v>
      </c>
      <c r="B62" t="s">
        <v>53</v>
      </c>
      <c r="C62">
        <v>2</v>
      </c>
      <c r="D62" t="s">
        <v>56</v>
      </c>
      <c r="E62">
        <v>165</v>
      </c>
      <c r="F62">
        <v>170</v>
      </c>
      <c r="G62" s="29">
        <v>0.42450569203115629</v>
      </c>
      <c r="H62" s="29">
        <v>0.41192330736968247</v>
      </c>
      <c r="I62" s="29">
        <v>0.40822848012782098</v>
      </c>
      <c r="J62" s="29">
        <v>0.4090273616936293</v>
      </c>
      <c r="K62" s="29">
        <v>0.38516077491511874</v>
      </c>
      <c r="L62" s="29">
        <v>0.37687237866986228</v>
      </c>
      <c r="M62" s="29">
        <v>0.37157978829638544</v>
      </c>
      <c r="N62" s="29">
        <v>0.36838426203315344</v>
      </c>
      <c r="O62" s="29">
        <v>0.35799880167765152</v>
      </c>
      <c r="P62" s="29">
        <v>0.3467145995606154</v>
      </c>
      <c r="Q62" s="29">
        <v>0.35250649091272229</v>
      </c>
      <c r="R62" s="29">
        <v>0.35899740363491101</v>
      </c>
      <c r="S62" s="29">
        <v>0.36259237068104655</v>
      </c>
      <c r="T62" s="29">
        <v>0.36419013381266252</v>
      </c>
      <c r="U62" s="29">
        <v>0.36948272418613942</v>
      </c>
      <c r="V62" s="29">
        <v>0.39634511683642898</v>
      </c>
      <c r="W62" s="29">
        <v>0.40333533053724774</v>
      </c>
      <c r="X62" s="29">
        <v>0.42111044537647307</v>
      </c>
      <c r="Y62" s="29">
        <v>0.43638905532254829</v>
      </c>
    </row>
    <row r="63" spans="1:25" hidden="1">
      <c r="A63" t="s">
        <v>37</v>
      </c>
      <c r="B63" t="s">
        <v>53</v>
      </c>
      <c r="C63">
        <v>3</v>
      </c>
      <c r="D63" t="s">
        <v>56</v>
      </c>
      <c r="E63">
        <v>165</v>
      </c>
      <c r="F63">
        <v>170</v>
      </c>
      <c r="G63" s="29">
        <v>0.46315158777711202</v>
      </c>
      <c r="H63" s="29">
        <v>0.44258038745755934</v>
      </c>
      <c r="I63" s="29">
        <v>0.43559017375674058</v>
      </c>
      <c r="J63" s="29">
        <v>0.42859996005592188</v>
      </c>
      <c r="K63" s="29">
        <v>0.39814260035949672</v>
      </c>
      <c r="L63" s="29">
        <v>0.38755741961254248</v>
      </c>
      <c r="M63" s="29">
        <v>0.38216496904333913</v>
      </c>
      <c r="N63" s="29">
        <v>0.37906930297583363</v>
      </c>
      <c r="O63" s="29">
        <v>0.36888356301178349</v>
      </c>
      <c r="P63" s="29">
        <v>0.3564010385460355</v>
      </c>
      <c r="Q63" s="29">
        <v>0.36329139205112837</v>
      </c>
      <c r="R63" s="29">
        <v>0.37058118633912535</v>
      </c>
      <c r="S63" s="29">
        <v>0.37577391651687631</v>
      </c>
      <c r="T63" s="29">
        <v>0.37896944278010775</v>
      </c>
      <c r="U63" s="29">
        <v>0.38346315158777688</v>
      </c>
      <c r="V63" s="29">
        <v>0.4187138006790494</v>
      </c>
      <c r="W63" s="29">
        <v>0.42280806870381443</v>
      </c>
      <c r="X63" s="29">
        <v>0.44847213900539268</v>
      </c>
      <c r="Y63" s="29">
        <v>0.45905731975234698</v>
      </c>
    </row>
    <row r="64" spans="1:25" hidden="1">
      <c r="A64" t="s">
        <v>37</v>
      </c>
      <c r="B64" t="s">
        <v>57</v>
      </c>
      <c r="C64">
        <v>1</v>
      </c>
      <c r="D64" t="s">
        <v>39</v>
      </c>
      <c r="E64">
        <v>0</v>
      </c>
      <c r="F64">
        <v>5</v>
      </c>
      <c r="G64" s="29">
        <v>0.49430796884361894</v>
      </c>
      <c r="H64" s="29">
        <v>0.48462152985819823</v>
      </c>
      <c r="I64" s="29">
        <v>0.47323746754543627</v>
      </c>
      <c r="J64" s="29">
        <v>0.47074096265228665</v>
      </c>
      <c r="K64" s="29">
        <v>0.42780107849011356</v>
      </c>
      <c r="L64" s="29">
        <v>0.40802875973636921</v>
      </c>
      <c r="M64" s="29">
        <v>0.39984022368683808</v>
      </c>
      <c r="N64" s="29">
        <v>0.39454763331336118</v>
      </c>
      <c r="O64" s="29">
        <v>0.37407629318953445</v>
      </c>
      <c r="P64" s="29">
        <v>0.35420411424006359</v>
      </c>
      <c r="Q64" s="29">
        <v>0.35939684441781516</v>
      </c>
      <c r="R64" s="29">
        <v>0.36828440183742756</v>
      </c>
      <c r="S64" s="29">
        <v>0.37317755142800085</v>
      </c>
      <c r="T64" s="29">
        <v>0.37567405632115042</v>
      </c>
      <c r="U64" s="29">
        <v>0.3802676253245455</v>
      </c>
      <c r="V64" s="29">
        <v>0.41471939285000969</v>
      </c>
      <c r="W64" s="29">
        <v>0.4275014979029359</v>
      </c>
      <c r="X64" s="29">
        <v>0.45725983622927863</v>
      </c>
      <c r="Y64" s="29">
        <v>0.51228280407429605</v>
      </c>
    </row>
    <row r="65" spans="1:25" hidden="1">
      <c r="A65" t="s">
        <v>37</v>
      </c>
      <c r="B65" t="s">
        <v>57</v>
      </c>
      <c r="C65">
        <v>2</v>
      </c>
      <c r="D65" t="s">
        <v>39</v>
      </c>
      <c r="E65">
        <v>0</v>
      </c>
      <c r="F65">
        <v>5</v>
      </c>
      <c r="G65" s="29">
        <v>0.47253844617535445</v>
      </c>
      <c r="H65" s="29">
        <v>0.4624525664070302</v>
      </c>
      <c r="I65" s="29">
        <v>0.45775913720790867</v>
      </c>
      <c r="J65" s="29">
        <v>0.45566207309766321</v>
      </c>
      <c r="K65" s="29">
        <v>0.4354903135610147</v>
      </c>
      <c r="L65" s="29">
        <v>0.42879968044737365</v>
      </c>
      <c r="M65" s="29">
        <v>0.42490513281406045</v>
      </c>
      <c r="N65" s="29">
        <v>0.4218094667465549</v>
      </c>
      <c r="O65" s="29">
        <v>0.4023367285799882</v>
      </c>
      <c r="P65" s="29">
        <v>0.37517475534252043</v>
      </c>
      <c r="Q65" s="29">
        <v>0.38406231276213282</v>
      </c>
      <c r="R65" s="29">
        <v>0.39494707409626534</v>
      </c>
      <c r="S65" s="29">
        <v>0.40153784701417994</v>
      </c>
      <c r="T65" s="29">
        <v>0.40453365288595955</v>
      </c>
      <c r="U65" s="29">
        <v>0.41392051128420199</v>
      </c>
      <c r="V65" s="29">
        <v>0.4292989814260037</v>
      </c>
      <c r="W65" s="29">
        <v>0.4380866786498902</v>
      </c>
      <c r="X65" s="29">
        <v>0.46574795286598747</v>
      </c>
      <c r="Y65" s="29">
        <v>0.48621929298981426</v>
      </c>
    </row>
    <row r="66" spans="1:25" hidden="1">
      <c r="A66" t="s">
        <v>37</v>
      </c>
      <c r="B66" t="s">
        <v>57</v>
      </c>
      <c r="C66">
        <v>3</v>
      </c>
      <c r="D66" t="s">
        <v>39</v>
      </c>
      <c r="E66">
        <v>0</v>
      </c>
      <c r="F66">
        <v>5</v>
      </c>
      <c r="G66" s="29">
        <v>0.50329538645895755</v>
      </c>
      <c r="H66" s="29">
        <v>0.47493509087277785</v>
      </c>
      <c r="I66" s="29">
        <v>0.46864389854204092</v>
      </c>
      <c r="J66" s="29">
        <v>0.46235270621130398</v>
      </c>
      <c r="K66" s="29">
        <v>0.43828639904134226</v>
      </c>
      <c r="L66" s="29">
        <v>0.41881366087477556</v>
      </c>
      <c r="M66" s="29">
        <v>0.41102456560814854</v>
      </c>
      <c r="N66" s="29">
        <v>0.40413421210305572</v>
      </c>
      <c r="O66" s="29">
        <v>0.38376273217495482</v>
      </c>
      <c r="P66" s="29">
        <v>0.3623926502895945</v>
      </c>
      <c r="Q66" s="29">
        <v>0.36818454164170139</v>
      </c>
      <c r="R66" s="29">
        <v>0.37577391651687658</v>
      </c>
      <c r="S66" s="29">
        <v>0.37807070101857387</v>
      </c>
      <c r="T66" s="29">
        <v>0.37956860395446396</v>
      </c>
      <c r="U66" s="29">
        <v>0.38815658078689808</v>
      </c>
      <c r="V66" s="29">
        <v>0.45496305172758111</v>
      </c>
      <c r="W66" s="29">
        <v>0.46784501697623321</v>
      </c>
      <c r="X66" s="29">
        <v>0.50129818254443792</v>
      </c>
      <c r="Y66" s="29">
        <v>0.53674855202716221</v>
      </c>
    </row>
    <row r="67" spans="1:25" hidden="1">
      <c r="A67" t="s">
        <v>37</v>
      </c>
      <c r="B67" t="s">
        <v>57</v>
      </c>
      <c r="C67">
        <v>1</v>
      </c>
      <c r="D67" t="s">
        <v>58</v>
      </c>
      <c r="E67">
        <v>25</v>
      </c>
      <c r="F67">
        <v>30</v>
      </c>
      <c r="G67" s="29">
        <v>0.51328140603155559</v>
      </c>
      <c r="H67" s="29">
        <v>0.48921509886159331</v>
      </c>
      <c r="I67" s="29">
        <v>0.47663271420011943</v>
      </c>
      <c r="J67" s="29">
        <v>0.46644697423606929</v>
      </c>
      <c r="K67" s="29">
        <v>0.41981226283203477</v>
      </c>
      <c r="L67" s="29">
        <v>0.39634511683642898</v>
      </c>
      <c r="M67" s="29">
        <v>0.39135210705012979</v>
      </c>
      <c r="N67" s="29">
        <v>0.3882564409826243</v>
      </c>
      <c r="O67" s="29">
        <v>0.37807070101857354</v>
      </c>
      <c r="P67" s="29">
        <v>0.36269223087677244</v>
      </c>
      <c r="Q67" s="29">
        <v>0.36588775714000388</v>
      </c>
      <c r="R67" s="29">
        <v>0.37277811064509669</v>
      </c>
      <c r="S67" s="29">
        <v>0.37517475534252043</v>
      </c>
      <c r="T67" s="29">
        <v>0.38975434391851382</v>
      </c>
      <c r="U67" s="29">
        <v>0.39814260035949617</v>
      </c>
      <c r="V67" s="29">
        <v>0.43189534651487915</v>
      </c>
      <c r="W67" s="29">
        <v>0.44547633313361251</v>
      </c>
      <c r="X67" s="29">
        <v>0.4632514479728379</v>
      </c>
      <c r="Y67" s="29">
        <v>0.48552027161973182</v>
      </c>
    </row>
    <row r="68" spans="1:25" hidden="1">
      <c r="A68" t="s">
        <v>37</v>
      </c>
      <c r="B68" t="s">
        <v>57</v>
      </c>
      <c r="C68">
        <v>2</v>
      </c>
      <c r="D68" t="s">
        <v>58</v>
      </c>
      <c r="E68">
        <v>25</v>
      </c>
      <c r="F68">
        <v>30</v>
      </c>
      <c r="G68" s="29">
        <v>0.47493509087277785</v>
      </c>
      <c r="H68" s="29">
        <v>0.46315158777711168</v>
      </c>
      <c r="I68" s="29">
        <v>0.45366486918314336</v>
      </c>
      <c r="J68" s="29">
        <v>0.43838625923706814</v>
      </c>
      <c r="K68" s="29">
        <v>0.41511883363291413</v>
      </c>
      <c r="L68" s="29">
        <v>0.40782903934491715</v>
      </c>
      <c r="M68" s="29">
        <v>0.40493309366886343</v>
      </c>
      <c r="N68" s="29">
        <v>0.40273616936289208</v>
      </c>
      <c r="O68" s="29">
        <v>0.39265028959456783</v>
      </c>
      <c r="P68" s="29">
        <v>0.37567405632115014</v>
      </c>
      <c r="Q68" s="29">
        <v>0.37956860395446396</v>
      </c>
      <c r="R68" s="29">
        <v>0.38715797882963859</v>
      </c>
      <c r="S68" s="29">
        <v>0.39075294587577358</v>
      </c>
      <c r="T68" s="29">
        <v>0.40113840623127611</v>
      </c>
      <c r="U68" s="29">
        <v>0.40713001797483533</v>
      </c>
      <c r="V68" s="29">
        <v>0.42300778909526648</v>
      </c>
      <c r="W68" s="29">
        <v>0.43409227082085078</v>
      </c>
      <c r="X68" s="29">
        <v>0.45586179348911532</v>
      </c>
      <c r="Y68" s="29">
        <v>0.46774515678050732</v>
      </c>
    </row>
    <row r="69" spans="1:25" hidden="1">
      <c r="A69" t="s">
        <v>37</v>
      </c>
      <c r="B69" t="s">
        <v>57</v>
      </c>
      <c r="C69">
        <v>3</v>
      </c>
      <c r="D69" t="s">
        <v>58</v>
      </c>
      <c r="E69">
        <v>25</v>
      </c>
      <c r="F69">
        <v>30</v>
      </c>
      <c r="G69" s="29">
        <v>0.48791691631715611</v>
      </c>
      <c r="H69" s="29">
        <v>0.47004194128220483</v>
      </c>
      <c r="I69" s="29">
        <v>0.446075494307969</v>
      </c>
      <c r="J69" s="29">
        <v>0.43648891551827423</v>
      </c>
      <c r="K69" s="29">
        <v>0.40573197523467142</v>
      </c>
      <c r="L69" s="29">
        <v>0.39944078290393448</v>
      </c>
      <c r="M69" s="29">
        <v>0.39794287996804495</v>
      </c>
      <c r="N69" s="29">
        <v>0.39734371879368902</v>
      </c>
      <c r="O69" s="29">
        <v>0.3873576992210907</v>
      </c>
      <c r="P69" s="29">
        <v>0.37407629318953445</v>
      </c>
      <c r="Q69" s="29">
        <v>0.37797084082284826</v>
      </c>
      <c r="R69" s="29">
        <v>0.3855602156980229</v>
      </c>
      <c r="S69" s="29">
        <v>0.389055322548432</v>
      </c>
      <c r="T69" s="29">
        <v>0.3921509886159375</v>
      </c>
      <c r="U69" s="29">
        <v>0.40343519073297363</v>
      </c>
      <c r="V69" s="29">
        <v>0.42420611144397863</v>
      </c>
      <c r="W69" s="29">
        <v>0.43399241062512461</v>
      </c>
      <c r="X69" s="29">
        <v>0.45396444977032135</v>
      </c>
      <c r="Y69" s="29">
        <v>0.47843019772318779</v>
      </c>
    </row>
    <row r="70" spans="1:25">
      <c r="A70" t="s">
        <v>37</v>
      </c>
      <c r="B70" t="s">
        <v>57</v>
      </c>
      <c r="C70">
        <v>1</v>
      </c>
      <c r="D70" t="s">
        <v>59</v>
      </c>
      <c r="E70">
        <v>35</v>
      </c>
      <c r="F70">
        <v>40</v>
      </c>
      <c r="G70" s="29">
        <v>0.46295186738566019</v>
      </c>
      <c r="H70" s="29">
        <v>0.4677451567805076</v>
      </c>
      <c r="I70" s="29">
        <v>0.45056920311563814</v>
      </c>
      <c r="J70" s="29">
        <v>0.44417815058917531</v>
      </c>
      <c r="K70" s="29">
        <v>0.41322148991412017</v>
      </c>
      <c r="L70" s="29">
        <v>0.39065308568004797</v>
      </c>
      <c r="M70" s="29">
        <v>0.37886958258438186</v>
      </c>
      <c r="N70" s="29">
        <v>0.37447573397243861</v>
      </c>
      <c r="O70" s="29">
        <v>0.36339125224685426</v>
      </c>
      <c r="P70" s="29">
        <v>0.34282005192730164</v>
      </c>
      <c r="Q70" s="29">
        <v>0.35110844817255865</v>
      </c>
      <c r="R70" s="29">
        <v>0.35949670461354105</v>
      </c>
      <c r="S70" s="29">
        <v>0.36089474735370469</v>
      </c>
      <c r="T70" s="29">
        <v>0.36448971439984024</v>
      </c>
      <c r="U70" s="29">
        <v>0.38496105452366697</v>
      </c>
      <c r="V70" s="29">
        <v>0.39954064309966036</v>
      </c>
      <c r="W70" s="29">
        <v>0.40593169562612375</v>
      </c>
      <c r="X70" s="29">
        <v>0.42810065907729183</v>
      </c>
      <c r="Y70" s="29">
        <v>0.43938486119432796</v>
      </c>
    </row>
    <row r="71" spans="1:25">
      <c r="A71" t="s">
        <v>37</v>
      </c>
      <c r="B71" t="s">
        <v>57</v>
      </c>
      <c r="C71">
        <v>2</v>
      </c>
      <c r="D71" t="s">
        <v>59</v>
      </c>
      <c r="E71">
        <v>35</v>
      </c>
      <c r="F71">
        <v>40</v>
      </c>
      <c r="G71" s="29">
        <v>0.41661673656880338</v>
      </c>
      <c r="H71" s="29">
        <v>0.42121030557219896</v>
      </c>
      <c r="I71" s="29">
        <v>0.41631715598162572</v>
      </c>
      <c r="J71" s="29">
        <v>0.40782903934491688</v>
      </c>
      <c r="K71" s="29">
        <v>0.38416217295785871</v>
      </c>
      <c r="L71" s="29">
        <v>0.3678849610545234</v>
      </c>
      <c r="M71" s="29">
        <v>0.3568004793289391</v>
      </c>
      <c r="N71" s="29">
        <v>0.34951068504094268</v>
      </c>
      <c r="O71" s="29">
        <v>0.33832634311963244</v>
      </c>
      <c r="P71" s="29">
        <v>0.31645696025564207</v>
      </c>
      <c r="Q71" s="29">
        <v>0.32574395845815862</v>
      </c>
      <c r="R71" s="29">
        <v>0.33323347313760737</v>
      </c>
      <c r="S71" s="29">
        <v>0.33762732174955062</v>
      </c>
      <c r="T71" s="29">
        <v>0.34981026562812034</v>
      </c>
      <c r="U71" s="29">
        <v>0.36958258438186531</v>
      </c>
      <c r="V71" s="29">
        <v>0.41332135010984605</v>
      </c>
      <c r="W71" s="29">
        <v>0.42580387457559404</v>
      </c>
      <c r="X71" s="29">
        <v>0.44228080687038113</v>
      </c>
      <c r="Y71" s="29">
        <v>0.46974236069502662</v>
      </c>
    </row>
    <row r="72" spans="1:25">
      <c r="A72" t="s">
        <v>37</v>
      </c>
      <c r="B72" t="s">
        <v>57</v>
      </c>
      <c r="C72">
        <v>3</v>
      </c>
      <c r="D72" t="s">
        <v>59</v>
      </c>
      <c r="E72">
        <v>35</v>
      </c>
      <c r="F72">
        <v>40</v>
      </c>
      <c r="G72" s="29">
        <v>0.44447773117635331</v>
      </c>
      <c r="H72" s="29">
        <v>0.44158178550029958</v>
      </c>
      <c r="I72" s="29">
        <v>0.43489115238665849</v>
      </c>
      <c r="J72" s="29">
        <v>0.42909926103455159</v>
      </c>
      <c r="K72" s="29">
        <v>0.39404833233473147</v>
      </c>
      <c r="L72" s="29">
        <v>0.3764729378869584</v>
      </c>
      <c r="M72" s="29">
        <v>0.36638705811863415</v>
      </c>
      <c r="N72" s="29">
        <v>0.36089474735370497</v>
      </c>
      <c r="O72" s="29">
        <v>0.35010984621529834</v>
      </c>
      <c r="P72" s="29">
        <v>0.33083682844018397</v>
      </c>
      <c r="Q72" s="29">
        <v>0.33842620331535866</v>
      </c>
      <c r="R72" s="29">
        <v>0.34741362093069694</v>
      </c>
      <c r="S72" s="29">
        <v>0.35100858797683249</v>
      </c>
      <c r="T72" s="29">
        <v>0.35370481326143388</v>
      </c>
      <c r="U72" s="29">
        <v>0.36488915518274406</v>
      </c>
      <c r="V72" s="29">
        <v>0.40912722188935491</v>
      </c>
      <c r="W72" s="29">
        <v>0.41681645696025543</v>
      </c>
      <c r="X72" s="29">
        <v>0.43199520671060532</v>
      </c>
      <c r="Y72" s="29">
        <v>0.4502696225284602</v>
      </c>
    </row>
    <row r="73" spans="1:25">
      <c r="A73" t="s">
        <v>37</v>
      </c>
      <c r="B73" t="s">
        <v>57</v>
      </c>
      <c r="C73">
        <v>1</v>
      </c>
      <c r="D73" t="s">
        <v>60</v>
      </c>
      <c r="E73">
        <v>65</v>
      </c>
      <c r="F73">
        <v>70</v>
      </c>
      <c r="G73" s="29">
        <v>0.48042740163770736</v>
      </c>
      <c r="H73" s="29">
        <v>0.46125424405831833</v>
      </c>
      <c r="I73" s="29">
        <v>0.45176752546435001</v>
      </c>
      <c r="J73" s="29">
        <v>0.44497703215498302</v>
      </c>
      <c r="K73" s="29">
        <v>0.41282204913121662</v>
      </c>
      <c r="L73" s="29">
        <v>0.39275014979029399</v>
      </c>
      <c r="M73" s="29">
        <v>0.38016776512882017</v>
      </c>
      <c r="N73" s="29">
        <v>0.37817056121430004</v>
      </c>
      <c r="O73" s="29">
        <v>0.35700019972039143</v>
      </c>
      <c r="P73" s="29">
        <v>0.32414619532654321</v>
      </c>
      <c r="Q73" s="29">
        <v>0.34871180347513497</v>
      </c>
      <c r="R73" s="29">
        <v>0.35829838226482974</v>
      </c>
      <c r="S73" s="29">
        <v>0.36478929498701845</v>
      </c>
      <c r="T73" s="29">
        <v>0.37657279808268462</v>
      </c>
      <c r="U73" s="29">
        <v>0.38615937687237883</v>
      </c>
      <c r="V73" s="29">
        <v>0.41741561813461164</v>
      </c>
      <c r="W73" s="29">
        <v>0.42650289594567642</v>
      </c>
      <c r="X73" s="29">
        <v>0.44287996804473762</v>
      </c>
      <c r="Y73" s="29">
        <v>0.47723187537447592</v>
      </c>
    </row>
    <row r="74" spans="1:25">
      <c r="A74" t="s">
        <v>37</v>
      </c>
      <c r="B74" t="s">
        <v>57</v>
      </c>
      <c r="C74">
        <v>2</v>
      </c>
      <c r="D74" t="s">
        <v>60</v>
      </c>
      <c r="E74">
        <v>65</v>
      </c>
      <c r="F74">
        <v>70</v>
      </c>
      <c r="G74" s="29">
        <v>0.46075494307968828</v>
      </c>
      <c r="H74" s="29">
        <v>0.442879968044737</v>
      </c>
      <c r="I74" s="29">
        <v>0.4354903135610147</v>
      </c>
      <c r="J74" s="29">
        <v>0.43119632514479733</v>
      </c>
      <c r="K74" s="29">
        <v>0.40533253445176726</v>
      </c>
      <c r="L74" s="29">
        <v>0.3886558817655284</v>
      </c>
      <c r="M74" s="29">
        <v>0.37966846415018957</v>
      </c>
      <c r="N74" s="29">
        <v>0.37457559416816449</v>
      </c>
      <c r="O74" s="29">
        <v>0.35370481326143416</v>
      </c>
      <c r="P74" s="29">
        <v>0.32464549630517264</v>
      </c>
      <c r="Q74" s="29">
        <v>0.34851208308368259</v>
      </c>
      <c r="R74" s="29">
        <v>0.35969642500499283</v>
      </c>
      <c r="S74" s="29">
        <v>0.36808468144597578</v>
      </c>
      <c r="T74" s="29">
        <v>0.37457559416816449</v>
      </c>
      <c r="U74" s="29">
        <v>0.38286399041342095</v>
      </c>
      <c r="V74" s="29">
        <v>0.40573197523467142</v>
      </c>
      <c r="W74" s="29">
        <v>0.41242260834831246</v>
      </c>
      <c r="X74" s="29">
        <v>0.42600359496704582</v>
      </c>
      <c r="Y74" s="29">
        <v>0.44477731176353125</v>
      </c>
    </row>
    <row r="75" spans="1:25">
      <c r="A75" t="s">
        <v>37</v>
      </c>
      <c r="B75" t="s">
        <v>57</v>
      </c>
      <c r="C75">
        <v>3</v>
      </c>
      <c r="D75" t="s">
        <v>60</v>
      </c>
      <c r="E75">
        <v>65</v>
      </c>
      <c r="F75">
        <v>70</v>
      </c>
      <c r="G75" s="29">
        <v>0.46774515678050704</v>
      </c>
      <c r="H75" s="29">
        <v>0.4548631915318555</v>
      </c>
      <c r="I75" s="29">
        <v>0.44347912921909349</v>
      </c>
      <c r="J75" s="29">
        <v>0.43569003395246653</v>
      </c>
      <c r="K75" s="29">
        <v>0.40663071699620557</v>
      </c>
      <c r="L75" s="29">
        <v>0.38995406430996615</v>
      </c>
      <c r="M75" s="29">
        <v>0.3802676253245455</v>
      </c>
      <c r="N75" s="29">
        <v>0.37417615338526089</v>
      </c>
      <c r="O75" s="29">
        <v>0.35260635110844818</v>
      </c>
      <c r="P75" s="29">
        <v>0.32604353904533628</v>
      </c>
      <c r="Q75" s="29">
        <v>0.347114040343519</v>
      </c>
      <c r="R75" s="29">
        <v>0.35799880167765152</v>
      </c>
      <c r="S75" s="29">
        <v>0.36109446774515702</v>
      </c>
      <c r="T75" s="29">
        <v>0.37227880966646726</v>
      </c>
      <c r="U75" s="29">
        <v>0.38256440982624329</v>
      </c>
      <c r="V75" s="29">
        <v>0.41791491911324169</v>
      </c>
      <c r="W75" s="29">
        <v>0.42570401437986816</v>
      </c>
      <c r="X75" s="29">
        <v>0.45006990213700809</v>
      </c>
      <c r="Y75" s="29">
        <v>0.46444977032154972</v>
      </c>
    </row>
    <row r="76" spans="1:25" hidden="1">
      <c r="A76" t="s">
        <v>37</v>
      </c>
      <c r="B76" t="s">
        <v>57</v>
      </c>
      <c r="C76">
        <v>1</v>
      </c>
      <c r="D76" t="s">
        <v>55</v>
      </c>
      <c r="E76">
        <v>120</v>
      </c>
      <c r="F76">
        <v>125</v>
      </c>
      <c r="G76" s="29">
        <v>0.48631915318554014</v>
      </c>
      <c r="H76" s="29">
        <v>0.47183942480527263</v>
      </c>
      <c r="I76" s="29">
        <v>0.4663471140403434</v>
      </c>
      <c r="J76" s="29">
        <v>0.45945676053525053</v>
      </c>
      <c r="K76" s="29">
        <v>0.42989814260035963</v>
      </c>
      <c r="L76" s="29">
        <v>0.40822848012782098</v>
      </c>
      <c r="M76" s="29">
        <v>0.39574595566207305</v>
      </c>
      <c r="N76" s="29">
        <v>0.38855602156980196</v>
      </c>
      <c r="O76" s="29">
        <v>0.3665867785100857</v>
      </c>
      <c r="P76" s="29">
        <v>0.31046534851208285</v>
      </c>
      <c r="Q76" s="29">
        <v>0.34861194327940853</v>
      </c>
      <c r="R76" s="29">
        <v>0.36119432794088235</v>
      </c>
      <c r="S76" s="29">
        <v>0.37437587377671266</v>
      </c>
      <c r="T76" s="29">
        <v>0.38595965648092645</v>
      </c>
      <c r="U76" s="29">
        <v>0.39614539644497659</v>
      </c>
      <c r="V76" s="29">
        <v>0.43668863590972601</v>
      </c>
      <c r="W76" s="29">
        <v>0.44337926902336705</v>
      </c>
      <c r="X76" s="29">
        <v>0.45476333133612906</v>
      </c>
      <c r="Y76" s="29">
        <v>0.47004194128220483</v>
      </c>
    </row>
    <row r="77" spans="1:25" hidden="1">
      <c r="A77" t="s">
        <v>37</v>
      </c>
      <c r="B77" t="s">
        <v>57</v>
      </c>
      <c r="C77">
        <v>2</v>
      </c>
      <c r="D77" t="s">
        <v>55</v>
      </c>
      <c r="E77">
        <v>120</v>
      </c>
      <c r="F77">
        <v>125</v>
      </c>
      <c r="G77" s="29">
        <v>0.46744557619332938</v>
      </c>
      <c r="H77" s="29">
        <v>0.45696025564210152</v>
      </c>
      <c r="I77" s="29">
        <v>0.44847213900539268</v>
      </c>
      <c r="J77" s="29">
        <v>0.44138206510884809</v>
      </c>
      <c r="K77" s="29">
        <v>0.410325544238067</v>
      </c>
      <c r="L77" s="29">
        <v>0.39035350509287031</v>
      </c>
      <c r="M77" s="29">
        <v>0.3798681845416419</v>
      </c>
      <c r="N77" s="29">
        <v>0.37297783103654908</v>
      </c>
      <c r="O77" s="29">
        <v>0.35110844817255865</v>
      </c>
      <c r="P77" s="29">
        <v>0.30437387657279824</v>
      </c>
      <c r="Q77" s="29">
        <v>0.33802676253245478</v>
      </c>
      <c r="R77" s="29">
        <v>0.35020970641102506</v>
      </c>
      <c r="S77" s="29">
        <v>0.36139404833233529</v>
      </c>
      <c r="T77" s="29">
        <v>0.3732774116237273</v>
      </c>
      <c r="U77" s="29">
        <v>0.38456161374076342</v>
      </c>
      <c r="V77" s="29">
        <v>0.42450569203115684</v>
      </c>
      <c r="W77" s="29">
        <v>0.43089674455761967</v>
      </c>
      <c r="X77" s="29">
        <v>0.45785899740363512</v>
      </c>
      <c r="Y77" s="29">
        <v>0.48012782105052965</v>
      </c>
    </row>
    <row r="78" spans="1:25" hidden="1">
      <c r="A78" t="s">
        <v>37</v>
      </c>
      <c r="B78" t="s">
        <v>57</v>
      </c>
      <c r="C78">
        <v>3</v>
      </c>
      <c r="D78" t="s">
        <v>55</v>
      </c>
      <c r="E78">
        <v>120</v>
      </c>
      <c r="F78">
        <v>125</v>
      </c>
      <c r="G78" s="29">
        <v>0.43688835630117834</v>
      </c>
      <c r="H78" s="29">
        <v>0.4296984222089078</v>
      </c>
      <c r="I78" s="29">
        <v>0.42630317555422403</v>
      </c>
      <c r="J78" s="29">
        <v>0.42390653085680091</v>
      </c>
      <c r="K78" s="29">
        <v>0.41172358697823064</v>
      </c>
      <c r="L78" s="29">
        <v>0.39334931096464992</v>
      </c>
      <c r="M78" s="29">
        <v>0.38336329139205155</v>
      </c>
      <c r="N78" s="29">
        <v>0.37757140003994411</v>
      </c>
      <c r="O78" s="29">
        <v>0.35620131815458372</v>
      </c>
      <c r="P78" s="29">
        <v>0.31006590772917925</v>
      </c>
      <c r="Q78" s="29">
        <v>0.34381865388456168</v>
      </c>
      <c r="R78" s="29">
        <v>0.35560215698022779</v>
      </c>
      <c r="S78" s="29">
        <v>0.3700818853604953</v>
      </c>
      <c r="T78" s="29">
        <v>0.38266427002196973</v>
      </c>
      <c r="U78" s="29">
        <v>0.39105252646295213</v>
      </c>
      <c r="V78" s="29">
        <v>0.41941282204913122</v>
      </c>
      <c r="W78" s="29">
        <v>0.42240862792091083</v>
      </c>
      <c r="X78" s="29">
        <v>0.44128220491312159</v>
      </c>
      <c r="Y78" s="29">
        <v>0.45116836428999407</v>
      </c>
    </row>
    <row r="79" spans="1:25" hidden="1">
      <c r="A79" t="s">
        <v>37</v>
      </c>
      <c r="B79" t="s">
        <v>57</v>
      </c>
      <c r="C79">
        <v>1</v>
      </c>
      <c r="D79" t="s">
        <v>56</v>
      </c>
      <c r="E79">
        <v>165</v>
      </c>
      <c r="F79">
        <v>170</v>
      </c>
      <c r="G79" s="29">
        <v>0.49520671060515309</v>
      </c>
      <c r="H79" s="29">
        <v>0.48412222887956879</v>
      </c>
      <c r="I79" s="29">
        <v>0.46504893149590565</v>
      </c>
      <c r="J79" s="29">
        <v>0.457958857599361</v>
      </c>
      <c r="K79" s="29">
        <v>0.43928500099860207</v>
      </c>
      <c r="L79" s="29">
        <v>0.41282204913121662</v>
      </c>
      <c r="M79" s="29">
        <v>0.40043938486119457</v>
      </c>
      <c r="N79" s="29">
        <v>0.39245056920311577</v>
      </c>
      <c r="O79" s="29">
        <v>0.3802676253245455</v>
      </c>
      <c r="P79" s="29">
        <v>0.33093668863590958</v>
      </c>
      <c r="Q79" s="29">
        <v>0.35739964050329559</v>
      </c>
      <c r="R79" s="29">
        <v>0.36728579988016807</v>
      </c>
      <c r="S79" s="29">
        <v>0.37767126023566999</v>
      </c>
      <c r="T79" s="29">
        <v>0.40063910525264634</v>
      </c>
      <c r="U79" s="29">
        <v>0.41372079089275021</v>
      </c>
      <c r="V79" s="29">
        <v>0.43259436788496097</v>
      </c>
      <c r="W79" s="29">
        <v>0.45166766526862412</v>
      </c>
      <c r="X79" s="29">
        <v>0.46894347912921891</v>
      </c>
      <c r="Y79" s="29">
        <v>0.48891551827441559</v>
      </c>
    </row>
    <row r="80" spans="1:25" hidden="1">
      <c r="A80" t="s">
        <v>37</v>
      </c>
      <c r="B80" t="s">
        <v>57</v>
      </c>
      <c r="C80">
        <v>2</v>
      </c>
      <c r="D80" t="s">
        <v>56</v>
      </c>
      <c r="E80">
        <v>165</v>
      </c>
      <c r="F80">
        <v>170</v>
      </c>
      <c r="G80" s="29">
        <v>0.51907329738366303</v>
      </c>
      <c r="H80" s="29">
        <v>0.49950069902137045</v>
      </c>
      <c r="I80" s="29">
        <v>0.49360894747353712</v>
      </c>
      <c r="J80" s="29">
        <v>0.47633313361294177</v>
      </c>
      <c r="K80" s="29">
        <v>0.43958458158578029</v>
      </c>
      <c r="L80" s="29">
        <v>0.41671659676452982</v>
      </c>
      <c r="M80" s="29">
        <v>0.40433393249450778</v>
      </c>
      <c r="N80" s="29">
        <v>0.39564609546634716</v>
      </c>
      <c r="O80" s="29">
        <v>0.37397643299380856</v>
      </c>
      <c r="P80" s="29">
        <v>0.33233473137607378</v>
      </c>
      <c r="Q80" s="29">
        <v>0.3603954463750752</v>
      </c>
      <c r="R80" s="29">
        <v>0.37028160575194713</v>
      </c>
      <c r="S80" s="29">
        <v>0.38765727980826836</v>
      </c>
      <c r="T80" s="29">
        <v>0.4001398042740163</v>
      </c>
      <c r="U80" s="29">
        <v>0.41272218893549018</v>
      </c>
      <c r="V80" s="29">
        <v>0.44008388256440978</v>
      </c>
      <c r="W80" s="29">
        <v>0.45336528859596598</v>
      </c>
      <c r="X80" s="29">
        <v>0.47583383263431228</v>
      </c>
      <c r="Y80" s="29">
        <v>0.49740363491112444</v>
      </c>
    </row>
    <row r="81" spans="1:25" hidden="1">
      <c r="A81" t="s">
        <v>37</v>
      </c>
      <c r="B81" t="s">
        <v>57</v>
      </c>
      <c r="C81">
        <v>3</v>
      </c>
      <c r="D81" t="s">
        <v>56</v>
      </c>
      <c r="E81">
        <v>165</v>
      </c>
      <c r="F81">
        <v>170</v>
      </c>
      <c r="G81" s="29">
        <v>0.49101258238466106</v>
      </c>
      <c r="H81" s="29">
        <v>0.48542041142400594</v>
      </c>
      <c r="I81" s="29">
        <v>0.47183942480527202</v>
      </c>
      <c r="J81" s="29">
        <v>0.45656081485919681</v>
      </c>
      <c r="K81" s="29">
        <v>0.44058318354303921</v>
      </c>
      <c r="L81" s="29">
        <v>0.4182144997004188</v>
      </c>
      <c r="M81" s="29">
        <v>0.40543239464749314</v>
      </c>
      <c r="N81" s="29">
        <v>0.39764329938086612</v>
      </c>
      <c r="O81" s="29">
        <v>0.37577391651687575</v>
      </c>
      <c r="P81" s="29">
        <v>0.33233473137607322</v>
      </c>
      <c r="Q81" s="29">
        <v>0.35869782304773279</v>
      </c>
      <c r="R81" s="29">
        <v>0.36998202516476886</v>
      </c>
      <c r="S81" s="29">
        <v>0.38955462352706144</v>
      </c>
      <c r="T81" s="29">
        <v>0.40223686838426176</v>
      </c>
      <c r="U81" s="29">
        <v>0.41661673656880338</v>
      </c>
      <c r="V81" s="29">
        <v>0.44098262432594337</v>
      </c>
      <c r="W81" s="29">
        <v>0.45376472937886897</v>
      </c>
      <c r="X81" s="29">
        <v>0.47892949870181722</v>
      </c>
      <c r="Y81" s="29">
        <v>0.49680447373676795</v>
      </c>
    </row>
    <row r="82" spans="1:25" hidden="1">
      <c r="A82" t="s">
        <v>37</v>
      </c>
      <c r="B82" t="s">
        <v>61</v>
      </c>
      <c r="C82">
        <v>1</v>
      </c>
      <c r="D82" t="s">
        <v>39</v>
      </c>
      <c r="E82">
        <v>0</v>
      </c>
      <c r="F82">
        <v>5</v>
      </c>
      <c r="G82" s="29">
        <v>0.51627721190333553</v>
      </c>
      <c r="H82" s="29">
        <v>0.5040942680247652</v>
      </c>
      <c r="I82" s="29">
        <v>0.49700419412822061</v>
      </c>
      <c r="J82" s="29">
        <v>0.48601957259836215</v>
      </c>
      <c r="K82" s="29">
        <v>0.4687437587377668</v>
      </c>
      <c r="L82" s="29">
        <v>0.43009786299181113</v>
      </c>
      <c r="M82" s="29">
        <v>0.41431995206710587</v>
      </c>
      <c r="N82" s="29">
        <v>0.40353505092869979</v>
      </c>
      <c r="O82" s="29">
        <v>0.38216496904333941</v>
      </c>
      <c r="P82" s="29">
        <v>0.34541641701617737</v>
      </c>
      <c r="Q82" s="29">
        <v>0.35690033952466527</v>
      </c>
      <c r="R82" s="29">
        <v>0.36468943479129229</v>
      </c>
      <c r="S82" s="29">
        <v>0.37058118633912507</v>
      </c>
      <c r="T82" s="29">
        <v>0.37317755142800058</v>
      </c>
      <c r="U82" s="29">
        <v>0.38326343119632483</v>
      </c>
      <c r="V82" s="29">
        <v>0.45666067505492303</v>
      </c>
      <c r="W82" s="29">
        <v>0.48302376672658254</v>
      </c>
      <c r="X82" s="29">
        <v>0.44957060115837838</v>
      </c>
      <c r="Y82" s="29">
        <v>0.57030157779109236</v>
      </c>
    </row>
    <row r="83" spans="1:25" hidden="1">
      <c r="A83" t="s">
        <v>37</v>
      </c>
      <c r="B83" t="s">
        <v>61</v>
      </c>
      <c r="C83">
        <v>2</v>
      </c>
      <c r="D83" t="s">
        <v>39</v>
      </c>
      <c r="E83">
        <v>0</v>
      </c>
      <c r="F83">
        <v>5</v>
      </c>
      <c r="G83" s="29">
        <v>0.49640503295386496</v>
      </c>
      <c r="H83" s="29">
        <v>0.49710405432394678</v>
      </c>
      <c r="I83" s="29">
        <v>0.48012782105052909</v>
      </c>
      <c r="J83" s="29">
        <v>0.46844417815058942</v>
      </c>
      <c r="K83" s="29">
        <v>0.4362891951268224</v>
      </c>
      <c r="L83" s="29">
        <v>0.41521869382863974</v>
      </c>
      <c r="M83" s="29">
        <v>0.40113840623127639</v>
      </c>
      <c r="N83" s="29">
        <v>0.38965448372278849</v>
      </c>
      <c r="O83" s="29">
        <v>0.36788496105452401</v>
      </c>
      <c r="P83" s="29">
        <v>0.33023766726582776</v>
      </c>
      <c r="Q83" s="29">
        <v>0.34162172957859033</v>
      </c>
      <c r="R83" s="29">
        <v>0.35000998601957273</v>
      </c>
      <c r="S83" s="29">
        <v>0.35610145795885784</v>
      </c>
      <c r="T83" s="29">
        <v>0.35989614539644516</v>
      </c>
      <c r="U83" s="29">
        <v>0.3709806271220295</v>
      </c>
      <c r="V83" s="29">
        <v>0.42710205712003235</v>
      </c>
      <c r="W83" s="29">
        <v>0.44817255841821446</v>
      </c>
      <c r="X83" s="29">
        <v>0.47283802676253267</v>
      </c>
      <c r="Y83" s="29">
        <v>0.51428000798881568</v>
      </c>
    </row>
    <row r="84" spans="1:25" hidden="1">
      <c r="A84" t="s">
        <v>37</v>
      </c>
      <c r="B84" t="s">
        <v>61</v>
      </c>
      <c r="C84">
        <v>3</v>
      </c>
      <c r="D84" t="s">
        <v>39</v>
      </c>
      <c r="E84">
        <v>0</v>
      </c>
      <c r="F84">
        <v>5</v>
      </c>
      <c r="G84" s="29">
        <v>0.51547833033752755</v>
      </c>
      <c r="H84" s="29">
        <v>0.50629119233073683</v>
      </c>
      <c r="I84" s="29">
        <v>0.49370880766926301</v>
      </c>
      <c r="J84" s="29">
        <v>0.48232474535650099</v>
      </c>
      <c r="K84" s="29">
        <v>0.4205112842021172</v>
      </c>
      <c r="L84" s="29">
        <v>0.39874176153385266</v>
      </c>
      <c r="M84" s="29">
        <v>0.38416217295785926</v>
      </c>
      <c r="N84" s="29">
        <v>0.37427601358098678</v>
      </c>
      <c r="O84" s="29">
        <v>0.34262033153584981</v>
      </c>
      <c r="P84" s="29">
        <v>0.31675654084282034</v>
      </c>
      <c r="Q84" s="29">
        <v>0.32794088276413053</v>
      </c>
      <c r="R84" s="29">
        <v>0.33672857998801703</v>
      </c>
      <c r="S84" s="29">
        <v>0.34301977231875397</v>
      </c>
      <c r="T84" s="29">
        <v>0.34501697623327354</v>
      </c>
      <c r="U84" s="29">
        <v>0.35490313561014603</v>
      </c>
      <c r="V84" s="29">
        <v>0.41302176952266839</v>
      </c>
      <c r="W84" s="29">
        <v>0.44048332334731388</v>
      </c>
      <c r="X84" s="29">
        <v>0.47253844617535445</v>
      </c>
      <c r="Y84" s="29">
        <v>0.55702017175953689</v>
      </c>
    </row>
    <row r="85" spans="1:25">
      <c r="A85" t="s">
        <v>37</v>
      </c>
      <c r="B85" t="s">
        <v>61</v>
      </c>
      <c r="C85">
        <v>1</v>
      </c>
      <c r="D85" t="s">
        <v>40</v>
      </c>
      <c r="E85">
        <v>50</v>
      </c>
      <c r="F85">
        <v>55</v>
      </c>
      <c r="G85" s="29">
        <v>0.45875773916516877</v>
      </c>
      <c r="H85" s="29">
        <v>0.44547633313361307</v>
      </c>
      <c r="I85" s="29">
        <v>0.44148192530457336</v>
      </c>
      <c r="J85" s="29">
        <v>0.42660275614140175</v>
      </c>
      <c r="K85" s="29">
        <v>0.3837627321749551</v>
      </c>
      <c r="L85" s="29">
        <v>0.35809866187337741</v>
      </c>
      <c r="M85" s="29">
        <v>0.34781306171360082</v>
      </c>
      <c r="N85" s="29">
        <v>0.3427201917315757</v>
      </c>
      <c r="O85" s="29">
        <v>0.32184941082484542</v>
      </c>
      <c r="P85" s="29">
        <v>0.30667066107449548</v>
      </c>
      <c r="Q85" s="29">
        <v>0.31665668064709385</v>
      </c>
      <c r="R85" s="29">
        <v>0.32494507689235036</v>
      </c>
      <c r="S85" s="29">
        <v>0.33073696824445781</v>
      </c>
      <c r="T85" s="29">
        <v>0.33882564409826249</v>
      </c>
      <c r="U85" s="29">
        <v>0.35420411424006359</v>
      </c>
      <c r="V85" s="29">
        <v>0.41921310165767944</v>
      </c>
      <c r="W85" s="29">
        <v>0.434192131016577</v>
      </c>
      <c r="X85" s="29">
        <v>0.43698821649690422</v>
      </c>
      <c r="Y85" s="29">
        <v>0.46894347912921891</v>
      </c>
    </row>
    <row r="86" spans="1:25">
      <c r="A86" t="s">
        <v>37</v>
      </c>
      <c r="B86" t="s">
        <v>61</v>
      </c>
      <c r="C86">
        <v>2</v>
      </c>
      <c r="D86" t="s">
        <v>40</v>
      </c>
      <c r="E86">
        <v>50</v>
      </c>
      <c r="F86">
        <v>55</v>
      </c>
      <c r="G86" s="29">
        <v>0.43289394847213924</v>
      </c>
      <c r="H86" s="29">
        <v>0.42660275614140231</v>
      </c>
      <c r="I86" s="29">
        <v>0.42330736968244503</v>
      </c>
      <c r="J86" s="29">
        <v>0.41441981226283203</v>
      </c>
      <c r="K86" s="29">
        <v>0.38116636708607965</v>
      </c>
      <c r="L86" s="29">
        <v>0.35889754343918567</v>
      </c>
      <c r="M86" s="29">
        <v>0.34771320151787549</v>
      </c>
      <c r="N86" s="29">
        <v>0.34122228879568622</v>
      </c>
      <c r="O86" s="29">
        <v>0.32035150788895589</v>
      </c>
      <c r="P86" s="29">
        <v>0.30117835030956686</v>
      </c>
      <c r="Q86" s="29">
        <v>0.31116436988216523</v>
      </c>
      <c r="R86" s="29">
        <v>0.32045136808468178</v>
      </c>
      <c r="S86" s="29">
        <v>0.32414619532654321</v>
      </c>
      <c r="T86" s="29">
        <v>0.33662871979229114</v>
      </c>
      <c r="U86" s="29">
        <v>0.35030956660675094</v>
      </c>
      <c r="V86" s="29">
        <v>0.39464749350908768</v>
      </c>
      <c r="W86" s="29">
        <v>0.4010385460355505</v>
      </c>
      <c r="X86" s="29">
        <v>0.41132414619532709</v>
      </c>
      <c r="Y86" s="29">
        <v>0.43658877571400068</v>
      </c>
    </row>
    <row r="87" spans="1:25">
      <c r="A87" t="s">
        <v>37</v>
      </c>
      <c r="B87" t="s">
        <v>61</v>
      </c>
      <c r="C87">
        <v>3</v>
      </c>
      <c r="D87" t="s">
        <v>40</v>
      </c>
      <c r="E87">
        <v>50</v>
      </c>
      <c r="F87">
        <v>55</v>
      </c>
      <c r="G87" s="29">
        <v>0.4427801078490114</v>
      </c>
      <c r="H87" s="29">
        <v>0.43858597962851992</v>
      </c>
      <c r="I87" s="29">
        <v>0.42630317555422376</v>
      </c>
      <c r="J87" s="29">
        <v>0.41402037147992815</v>
      </c>
      <c r="K87" s="29">
        <v>0.38366287197922894</v>
      </c>
      <c r="L87" s="29">
        <v>0.35769922109047297</v>
      </c>
      <c r="M87" s="29">
        <v>0.34701418014779278</v>
      </c>
      <c r="N87" s="29">
        <v>0.3407229878170559</v>
      </c>
      <c r="O87" s="29">
        <v>0.31955262632314729</v>
      </c>
      <c r="P87" s="29">
        <v>0.29748352306770515</v>
      </c>
      <c r="Q87" s="29">
        <v>0.30806870381465939</v>
      </c>
      <c r="R87" s="29">
        <v>0.31805472338725777</v>
      </c>
      <c r="S87" s="29">
        <v>0.3252446574795283</v>
      </c>
      <c r="T87" s="29">
        <v>0.33772718194527623</v>
      </c>
      <c r="U87" s="29">
        <v>0.35290593169562617</v>
      </c>
      <c r="V87" s="29">
        <v>0.40473337327741166</v>
      </c>
      <c r="W87" s="29">
        <v>0.41072498502097032</v>
      </c>
      <c r="X87" s="29">
        <v>0.42690233672857969</v>
      </c>
      <c r="Y87" s="29">
        <v>0.45306570800878748</v>
      </c>
    </row>
    <row r="88" spans="1:25" hidden="1">
      <c r="A88" t="s">
        <v>37</v>
      </c>
      <c r="B88" t="s">
        <v>61</v>
      </c>
      <c r="C88">
        <v>1</v>
      </c>
      <c r="D88" t="s">
        <v>62</v>
      </c>
      <c r="E88">
        <v>95</v>
      </c>
      <c r="F88">
        <v>100</v>
      </c>
      <c r="G88" s="29">
        <v>0.47054124226083488</v>
      </c>
      <c r="H88" s="29">
        <v>0.46405032953864561</v>
      </c>
      <c r="I88" s="29">
        <v>0.45546235270621144</v>
      </c>
      <c r="J88" s="29">
        <v>0.44817255841821446</v>
      </c>
      <c r="K88" s="29">
        <v>0.42740163770721001</v>
      </c>
      <c r="L88" s="29">
        <v>0.4058318354303973</v>
      </c>
      <c r="M88" s="29">
        <v>0.3970441382065108</v>
      </c>
      <c r="N88" s="29">
        <v>0.39125224685440391</v>
      </c>
      <c r="O88" s="29">
        <v>0.37038146594767302</v>
      </c>
      <c r="P88" s="29">
        <v>0.35220691032554408</v>
      </c>
      <c r="Q88" s="29">
        <v>0.36069502696225286</v>
      </c>
      <c r="R88" s="29">
        <v>0.36888356301178349</v>
      </c>
      <c r="S88" s="29">
        <v>0.37527461553824631</v>
      </c>
      <c r="T88" s="29">
        <v>0.38146594767325731</v>
      </c>
      <c r="U88" s="29">
        <v>0.39724385859796257</v>
      </c>
      <c r="V88" s="29">
        <v>0.44667465548232438</v>
      </c>
      <c r="W88" s="29">
        <v>0.45366486918314364</v>
      </c>
      <c r="X88" s="29">
        <v>0.46644697423606929</v>
      </c>
      <c r="Y88" s="29">
        <v>0.49081286199320928</v>
      </c>
    </row>
    <row r="89" spans="1:25" hidden="1">
      <c r="A89" t="s">
        <v>37</v>
      </c>
      <c r="B89" t="s">
        <v>61</v>
      </c>
      <c r="C89">
        <v>2</v>
      </c>
      <c r="D89" t="s">
        <v>62</v>
      </c>
      <c r="E89">
        <v>95</v>
      </c>
      <c r="F89">
        <v>100</v>
      </c>
      <c r="G89" s="29">
        <v>0.47793089674455774</v>
      </c>
      <c r="H89" s="29">
        <v>0.46624725384461752</v>
      </c>
      <c r="I89" s="29">
        <v>0.45616137407629326</v>
      </c>
      <c r="J89" s="29">
        <v>0.44687437587377671</v>
      </c>
      <c r="K89" s="29">
        <v>0.42530457359696455</v>
      </c>
      <c r="L89" s="29">
        <v>0.40393449171160362</v>
      </c>
      <c r="M89" s="29">
        <v>0.39564609546634716</v>
      </c>
      <c r="N89" s="29">
        <v>0.38955462352706199</v>
      </c>
      <c r="O89" s="29">
        <v>0.36908328340323582</v>
      </c>
      <c r="P89" s="29">
        <v>0.35500299580587191</v>
      </c>
      <c r="Q89" s="29">
        <v>0.36249251048532066</v>
      </c>
      <c r="R89" s="29">
        <v>0.36998202516476941</v>
      </c>
      <c r="S89" s="29">
        <v>0.37447573397243861</v>
      </c>
      <c r="T89" s="29">
        <v>0.38046734571599783</v>
      </c>
      <c r="U89" s="29">
        <v>0.39554623527062127</v>
      </c>
      <c r="V89" s="29">
        <v>0.44367884961054532</v>
      </c>
      <c r="W89" s="29">
        <v>0.44667465548232493</v>
      </c>
      <c r="X89" s="29">
        <v>0.4558617934891156</v>
      </c>
      <c r="Y89" s="29">
        <v>0.48661873377271836</v>
      </c>
    </row>
    <row r="90" spans="1:25" hidden="1">
      <c r="A90" t="s">
        <v>37</v>
      </c>
      <c r="B90" t="s">
        <v>61</v>
      </c>
      <c r="C90">
        <v>3</v>
      </c>
      <c r="D90" t="s">
        <v>62</v>
      </c>
      <c r="E90">
        <v>95</v>
      </c>
      <c r="F90">
        <v>100</v>
      </c>
      <c r="G90" s="29">
        <v>0.47493509087277813</v>
      </c>
      <c r="H90" s="29">
        <v>0.46145396444977066</v>
      </c>
      <c r="I90" s="29">
        <v>0.45935690033952464</v>
      </c>
      <c r="J90" s="29">
        <v>0.44577591372079073</v>
      </c>
      <c r="K90" s="29">
        <v>0.42780107849011417</v>
      </c>
      <c r="L90" s="29">
        <v>0.40942680247653285</v>
      </c>
      <c r="M90" s="29">
        <v>0.4019372877970841</v>
      </c>
      <c r="N90" s="29">
        <v>0.39644497703215487</v>
      </c>
      <c r="O90" s="29">
        <v>0.38585979628520056</v>
      </c>
      <c r="P90" s="29">
        <v>0.36289195126822482</v>
      </c>
      <c r="Q90" s="29">
        <v>0.36928300379468759</v>
      </c>
      <c r="R90" s="29">
        <v>0.37647293788695813</v>
      </c>
      <c r="S90" s="29">
        <v>0.38146594767325731</v>
      </c>
      <c r="T90" s="29">
        <v>0.38745755941681659</v>
      </c>
      <c r="U90" s="29">
        <v>0.39245056920311577</v>
      </c>
      <c r="V90" s="29">
        <v>0.42650289594567642</v>
      </c>
      <c r="W90" s="29">
        <v>0.43359296984222107</v>
      </c>
      <c r="X90" s="29">
        <v>0.44228080687038168</v>
      </c>
      <c r="Y90" s="29">
        <v>0.48302376672658281</v>
      </c>
    </row>
    <row r="91" spans="1:25" hidden="1">
      <c r="A91" t="s">
        <v>37</v>
      </c>
      <c r="B91" t="s">
        <v>61</v>
      </c>
      <c r="C91">
        <v>1</v>
      </c>
      <c r="D91" t="s">
        <v>63</v>
      </c>
      <c r="E91">
        <v>135</v>
      </c>
      <c r="F91">
        <v>140</v>
      </c>
      <c r="G91" s="29">
        <v>0.47302244150883338</v>
      </c>
      <c r="H91" s="29">
        <v>0.47075441667993023</v>
      </c>
      <c r="I91" s="29">
        <v>0.46820786248607382</v>
      </c>
      <c r="J91" s="29">
        <v>0.45515677224255924</v>
      </c>
      <c r="K91" s="29">
        <v>0.44381664809804222</v>
      </c>
      <c r="L91" s="29">
        <v>0.42332484481935378</v>
      </c>
      <c r="M91" s="29">
        <v>0.41898774470794237</v>
      </c>
      <c r="N91" s="29">
        <v>0.41512812350787859</v>
      </c>
      <c r="O91" s="29">
        <v>0.36921056819990439</v>
      </c>
      <c r="P91" s="29">
        <v>0.34219321979945888</v>
      </c>
      <c r="Q91" s="29">
        <v>0.3461324208180806</v>
      </c>
      <c r="R91" s="29">
        <v>0.35377208339964972</v>
      </c>
      <c r="S91" s="29">
        <v>0.37040426547827482</v>
      </c>
      <c r="T91" s="29">
        <v>0.38365430526818428</v>
      </c>
      <c r="U91" s="29">
        <v>0.3927661944930767</v>
      </c>
      <c r="V91" s="29">
        <v>0.42869648257201981</v>
      </c>
      <c r="W91" s="29">
        <v>0.44747731975171112</v>
      </c>
      <c r="X91" s="29">
        <v>0.44787521884450127</v>
      </c>
      <c r="Y91" s="29">
        <v>0.45360496578067805</v>
      </c>
    </row>
    <row r="92" spans="1:25" hidden="1">
      <c r="A92" t="s">
        <v>37</v>
      </c>
      <c r="B92" t="s">
        <v>61</v>
      </c>
      <c r="C92">
        <v>2</v>
      </c>
      <c r="D92" t="s">
        <v>63</v>
      </c>
      <c r="E92">
        <v>135</v>
      </c>
      <c r="F92">
        <v>140</v>
      </c>
      <c r="G92" s="29">
        <v>0.5144039471590004</v>
      </c>
      <c r="H92" s="29">
        <v>0.51249403151360795</v>
      </c>
      <c r="I92" s="29">
        <v>0.50787840203724333</v>
      </c>
      <c r="J92" s="29">
        <v>0.49550374025147215</v>
      </c>
      <c r="K92" s="29">
        <v>0.47652395352538596</v>
      </c>
      <c r="L92" s="29">
        <v>0.44974534458061427</v>
      </c>
      <c r="M92" s="29">
        <v>0.44536845455992385</v>
      </c>
      <c r="N92" s="29">
        <v>0.4398376571701415</v>
      </c>
      <c r="O92" s="29">
        <v>0.38325640617539414</v>
      </c>
      <c r="P92" s="29">
        <v>0.35974056979150076</v>
      </c>
      <c r="Q92" s="29">
        <v>0.36618653509469989</v>
      </c>
      <c r="R92" s="29">
        <v>0.36845455992360349</v>
      </c>
      <c r="S92" s="29">
        <v>0.38938405220436106</v>
      </c>
      <c r="T92" s="29">
        <v>0.4053795957345217</v>
      </c>
      <c r="U92" s="29">
        <v>0.41604329142129581</v>
      </c>
      <c r="V92" s="29">
        <v>0.460249880630272</v>
      </c>
      <c r="W92" s="29">
        <v>0.47847365908005729</v>
      </c>
      <c r="X92" s="29">
        <v>0.48293012891930609</v>
      </c>
      <c r="Y92" s="29">
        <v>0.49041063186375938</v>
      </c>
    </row>
    <row r="93" spans="1:25" hidden="1">
      <c r="A93" t="s">
        <v>37</v>
      </c>
      <c r="B93" t="s">
        <v>61</v>
      </c>
      <c r="C93">
        <v>3</v>
      </c>
      <c r="D93" t="s">
        <v>63</v>
      </c>
      <c r="E93">
        <v>135</v>
      </c>
      <c r="F93">
        <v>140</v>
      </c>
      <c r="G93" s="29">
        <v>0.49737386598758554</v>
      </c>
      <c r="H93" s="29">
        <v>0.49315613560401061</v>
      </c>
      <c r="I93" s="29">
        <v>0.49104727041222335</v>
      </c>
      <c r="J93" s="29">
        <v>0.47819512971510408</v>
      </c>
      <c r="K93" s="29">
        <v>0.45722584752506751</v>
      </c>
      <c r="L93" s="29">
        <v>0.43371001114117463</v>
      </c>
      <c r="M93" s="29">
        <v>0.42921375139264684</v>
      </c>
      <c r="N93" s="29">
        <v>0.42463791182556115</v>
      </c>
      <c r="O93" s="29">
        <v>0.37736749960210103</v>
      </c>
      <c r="P93" s="29">
        <v>0.35751233487187661</v>
      </c>
      <c r="Q93" s="29">
        <v>0.36383893044723836</v>
      </c>
      <c r="R93" s="29">
        <v>0.36491325799777191</v>
      </c>
      <c r="S93" s="29">
        <v>0.38043132261658452</v>
      </c>
      <c r="T93" s="29">
        <v>0.39583001750756014</v>
      </c>
      <c r="U93" s="29">
        <v>0.40697119210568189</v>
      </c>
      <c r="V93" s="29">
        <v>0.45388349514563081</v>
      </c>
      <c r="W93" s="29">
        <v>0.45455992360337422</v>
      </c>
      <c r="X93" s="29">
        <v>0.47580773515836355</v>
      </c>
      <c r="Y93" s="29">
        <v>0.49096769059366541</v>
      </c>
    </row>
    <row r="94" spans="1:25" hidden="1">
      <c r="A94" t="s">
        <v>37</v>
      </c>
      <c r="B94" t="s">
        <v>61</v>
      </c>
      <c r="C94">
        <v>1</v>
      </c>
      <c r="D94" t="s">
        <v>64</v>
      </c>
      <c r="E94">
        <v>155</v>
      </c>
      <c r="F94">
        <v>160</v>
      </c>
      <c r="G94" s="29">
        <v>0.4645496305172756</v>
      </c>
      <c r="H94" s="29">
        <v>0.46824445775913709</v>
      </c>
      <c r="I94" s="29">
        <v>0.45686039544637508</v>
      </c>
      <c r="J94" s="29">
        <v>0.44747353704813264</v>
      </c>
      <c r="K94" s="29">
        <v>0.4305971639704414</v>
      </c>
      <c r="L94" s="29">
        <v>0.41621729578589983</v>
      </c>
      <c r="M94" s="29">
        <v>0.40972638306371051</v>
      </c>
      <c r="N94" s="29">
        <v>0.40203714799280998</v>
      </c>
      <c r="O94" s="29">
        <v>0.40113840623127639</v>
      </c>
      <c r="P94" s="29">
        <v>0.36149390852806063</v>
      </c>
      <c r="Q94" s="29">
        <v>0.36678649890153803</v>
      </c>
      <c r="R94" s="29">
        <v>0.37028160575194713</v>
      </c>
      <c r="S94" s="29">
        <v>0.37886958258438186</v>
      </c>
      <c r="T94" s="29">
        <v>0.38665867785100827</v>
      </c>
      <c r="U94" s="29">
        <v>0.39634511683642898</v>
      </c>
      <c r="V94" s="29">
        <v>0.42919912123027781</v>
      </c>
      <c r="W94" s="29">
        <v>0.43449171160375466</v>
      </c>
      <c r="X94" s="29">
        <v>0.44477731176353125</v>
      </c>
      <c r="Y94" s="29">
        <v>0.48332334731376053</v>
      </c>
    </row>
    <row r="95" spans="1:25" hidden="1">
      <c r="A95" t="s">
        <v>37</v>
      </c>
      <c r="B95" t="s">
        <v>61</v>
      </c>
      <c r="C95">
        <v>2</v>
      </c>
      <c r="D95" t="s">
        <v>64</v>
      </c>
      <c r="E95">
        <v>155</v>
      </c>
      <c r="F95">
        <v>160</v>
      </c>
      <c r="G95" s="29">
        <v>0.47044138206510899</v>
      </c>
      <c r="H95" s="29">
        <v>0.4708408228480131</v>
      </c>
      <c r="I95" s="29">
        <v>0.45725983622927924</v>
      </c>
      <c r="J95" s="29">
        <v>0.44248052726183401</v>
      </c>
      <c r="K95" s="29">
        <v>0.42999800279608608</v>
      </c>
      <c r="L95" s="29">
        <v>0.41671659676452982</v>
      </c>
      <c r="M95" s="29">
        <v>0.4094268024765334</v>
      </c>
      <c r="N95" s="29">
        <v>0.40163770720990638</v>
      </c>
      <c r="O95" s="29">
        <v>0.40093868583982456</v>
      </c>
      <c r="P95" s="29">
        <v>0.36229279009386889</v>
      </c>
      <c r="Q95" s="29">
        <v>0.36788496105452401</v>
      </c>
      <c r="R95" s="29">
        <v>0.37128020770920772</v>
      </c>
      <c r="S95" s="29">
        <v>0.37467545436389094</v>
      </c>
      <c r="T95" s="29">
        <v>0.38236468943479152</v>
      </c>
      <c r="U95" s="29">
        <v>0.39145196724585624</v>
      </c>
      <c r="V95" s="29">
        <v>0.4209107249850213</v>
      </c>
      <c r="W95" s="29">
        <v>0.42720191731575824</v>
      </c>
      <c r="X95" s="29">
        <v>0.43898542041142435</v>
      </c>
      <c r="Y95" s="29">
        <v>0.4863191531855407</v>
      </c>
    </row>
    <row r="96" spans="1:25" hidden="1">
      <c r="A96" t="s">
        <v>37</v>
      </c>
      <c r="B96" t="s">
        <v>61</v>
      </c>
      <c r="C96">
        <v>3</v>
      </c>
      <c r="D96" t="s">
        <v>64</v>
      </c>
      <c r="E96">
        <v>155</v>
      </c>
      <c r="F96">
        <v>160</v>
      </c>
      <c r="G96" s="29">
        <v>0.47213900539245057</v>
      </c>
      <c r="H96" s="29">
        <v>0.46434991012582355</v>
      </c>
      <c r="I96" s="29">
        <v>0.45845815857799077</v>
      </c>
      <c r="J96" s="29">
        <v>0.44647493509087288</v>
      </c>
      <c r="K96" s="29">
        <v>0.43908528060714996</v>
      </c>
      <c r="L96" s="29">
        <v>0.42909926103455159</v>
      </c>
      <c r="M96" s="29">
        <v>0.42220890752945878</v>
      </c>
      <c r="N96" s="29">
        <v>0.4153185540243659</v>
      </c>
      <c r="O96" s="29">
        <v>0.41471939285000997</v>
      </c>
      <c r="P96" s="29">
        <v>0.37058118633912507</v>
      </c>
      <c r="Q96" s="29">
        <v>0.37617335729978019</v>
      </c>
      <c r="R96" s="29">
        <v>0.37837028160575209</v>
      </c>
      <c r="S96" s="29">
        <v>0.3809666466946276</v>
      </c>
      <c r="T96" s="29">
        <v>0.38246454963051713</v>
      </c>
      <c r="U96" s="29">
        <v>0.39095266626722591</v>
      </c>
      <c r="V96" s="29">
        <v>0.422009187138007</v>
      </c>
      <c r="W96" s="29">
        <v>0.42770121829438795</v>
      </c>
      <c r="X96" s="29">
        <v>0.43738765727980811</v>
      </c>
      <c r="Y96" s="29">
        <v>0.47094068304373871</v>
      </c>
    </row>
    <row r="104" spans="1:16">
      <c r="E104" t="s">
        <v>91</v>
      </c>
      <c r="F104" t="s">
        <v>75</v>
      </c>
      <c r="G104" s="35">
        <f>G6</f>
        <v>-2.5</v>
      </c>
      <c r="H104" s="35">
        <f t="shared" ref="H104:P104" si="0">H6</f>
        <v>0</v>
      </c>
      <c r="I104" s="35">
        <f t="shared" si="0"/>
        <v>1</v>
      </c>
      <c r="J104" s="35">
        <f t="shared" si="0"/>
        <v>2.5</v>
      </c>
      <c r="K104" s="35">
        <f t="shared" si="0"/>
        <v>10</v>
      </c>
      <c r="L104" s="35">
        <f t="shared" si="0"/>
        <v>31.6</v>
      </c>
      <c r="M104" s="35">
        <f t="shared" si="0"/>
        <v>63.1</v>
      </c>
      <c r="N104" s="35">
        <f t="shared" si="0"/>
        <v>100</v>
      </c>
      <c r="O104" s="35">
        <f t="shared" si="0"/>
        <v>200</v>
      </c>
      <c r="P104" s="35">
        <f t="shared" si="0"/>
        <v>500</v>
      </c>
    </row>
    <row r="105" spans="1:16">
      <c r="A105" t="s">
        <v>72</v>
      </c>
      <c r="D105" t="s">
        <v>39</v>
      </c>
      <c r="E105" t="s">
        <v>76</v>
      </c>
      <c r="F105" t="s">
        <v>74</v>
      </c>
      <c r="G105" s="28">
        <f>MEDIAN(G10,G11,G12,G25,G26,G27,G28,G29,G30,G37,G38,G39,G40,G41,G42,G52,G53,G54,G55,G56,G57,G70,G71,G72,G73,G74,G75,G85,G86,G87)</f>
        <v>0.46609746355102866</v>
      </c>
      <c r="H105" s="28">
        <f t="shared" ref="H105:P105" si="1">MEDIAN(H10,H11,H12,H25,H26,H27,H28,H29,H30,H37,H38,H39,H40,H41,H42,H52,H53,H54,H55,H56,H57,H70,H71,H72,H73,H74,H75,H85,H86,H87)</f>
        <v>0.45521270221689625</v>
      </c>
      <c r="I105" s="28">
        <f t="shared" si="1"/>
        <v>0.44482724186139377</v>
      </c>
      <c r="J105" s="28">
        <f t="shared" si="1"/>
        <v>0.44113241461953262</v>
      </c>
      <c r="K105" s="28">
        <f t="shared" si="1"/>
        <v>0.40942680247653318</v>
      </c>
      <c r="L105" s="28">
        <f t="shared" si="1"/>
        <v>0.38885560215698045</v>
      </c>
      <c r="M105" s="28">
        <f t="shared" si="1"/>
        <v>0.3741262232873977</v>
      </c>
      <c r="N105" s="28">
        <f t="shared" si="1"/>
        <v>0.37013181545835855</v>
      </c>
      <c r="O105" s="28">
        <f t="shared" si="1"/>
        <v>0.35315558218494103</v>
      </c>
      <c r="P105" s="28">
        <f t="shared" si="1"/>
        <v>0.32534451767525446</v>
      </c>
    </row>
    <row r="106" spans="1:16">
      <c r="A106" t="s">
        <v>73</v>
      </c>
      <c r="D106" t="s">
        <v>39</v>
      </c>
      <c r="G106" s="28"/>
      <c r="H106" s="28"/>
      <c r="I106" s="28"/>
      <c r="J106" s="28"/>
      <c r="K106" s="28"/>
      <c r="L106" s="28"/>
      <c r="M106" s="28"/>
      <c r="N106" s="28"/>
      <c r="O106" s="28"/>
      <c r="P106" s="28"/>
    </row>
  </sheetData>
  <autoFilter ref="A6:AG96" xr:uid="{4D769E0B-10FB-1243-9408-BD822BB39E37}">
    <filterColumn colId="3">
      <filters>
        <filter val="35-40"/>
        <filter val="40-45"/>
        <filter val="41-46"/>
        <filter val="45-50"/>
        <filter val="50-55"/>
        <filter val="65-70"/>
        <filter val="70-75"/>
        <filter val="75-80"/>
      </filters>
    </filterColumn>
  </autoFilter>
  <mergeCells count="3">
    <mergeCell ref="G1:O1"/>
    <mergeCell ref="Q1:Y1"/>
    <mergeCell ref="A4:A5"/>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186A2F-B679-4643-B980-436E7505687F}">
  <dimension ref="A1:P100"/>
  <sheetViews>
    <sheetView tabSelected="1" zoomScale="80" zoomScaleNormal="80" workbookViewId="0">
      <selection activeCell="B17" sqref="B17"/>
    </sheetView>
  </sheetViews>
  <sheetFormatPr baseColWidth="10" defaultRowHeight="16"/>
  <cols>
    <col min="2" max="2" width="17.6640625" customWidth="1"/>
    <col min="3" max="3" width="15.33203125" customWidth="1"/>
    <col min="4" max="4" width="12.6640625" customWidth="1"/>
  </cols>
  <sheetData>
    <row r="1" spans="1:16">
      <c r="A1" s="43" t="s">
        <v>93</v>
      </c>
      <c r="B1" s="43" t="s">
        <v>76</v>
      </c>
      <c r="C1" s="39" t="s">
        <v>94</v>
      </c>
    </row>
    <row r="2" spans="1:16">
      <c r="A2" s="41">
        <v>0</v>
      </c>
      <c r="B2" s="42">
        <f>'Results z=35-80'!G105</f>
        <v>0.46609746355102866</v>
      </c>
      <c r="C2" s="40">
        <f>A2*0.0980665</f>
        <v>0</v>
      </c>
    </row>
    <row r="3" spans="1:16" ht="21">
      <c r="A3" s="41">
        <v>1</v>
      </c>
      <c r="B3" s="42">
        <f>'Results z=35-80'!I105</f>
        <v>0.44482724186139377</v>
      </c>
      <c r="C3" s="40">
        <f t="shared" ref="C3:C13" si="0">A3*0.0980665</f>
        <v>9.8066500000000001E-2</v>
      </c>
      <c r="P3" s="55" t="s">
        <v>97</v>
      </c>
    </row>
    <row r="4" spans="1:16" ht="21">
      <c r="A4" s="41">
        <v>2.5</v>
      </c>
      <c r="B4" s="42">
        <f>'Results z=35-80'!J105</f>
        <v>0.44113241461953262</v>
      </c>
      <c r="C4" s="40">
        <f t="shared" si="0"/>
        <v>0.24516625</v>
      </c>
      <c r="P4" s="55" t="s">
        <v>98</v>
      </c>
    </row>
    <row r="5" spans="1:16">
      <c r="A5" s="41">
        <v>10</v>
      </c>
      <c r="B5" s="42">
        <f>'Results z=35-80'!K105</f>
        <v>0.40942680247653318</v>
      </c>
      <c r="C5" s="40">
        <f t="shared" si="0"/>
        <v>0.98066500000000001</v>
      </c>
    </row>
    <row r="6" spans="1:16">
      <c r="A6" s="41">
        <v>31.6</v>
      </c>
      <c r="B6" s="42">
        <f>'Results z=35-80'!L105</f>
        <v>0.38885560215698045</v>
      </c>
      <c r="C6" s="40">
        <f t="shared" si="0"/>
        <v>3.0989014000000004</v>
      </c>
    </row>
    <row r="7" spans="1:16">
      <c r="A7" s="41">
        <v>63.1</v>
      </c>
      <c r="B7" s="42">
        <v>0.39250049930097841</v>
      </c>
      <c r="C7" s="40">
        <f t="shared" si="0"/>
        <v>6.18799615</v>
      </c>
    </row>
    <row r="8" spans="1:16">
      <c r="A8" s="41">
        <v>100</v>
      </c>
      <c r="B8" s="42">
        <f>'Results z=35-80'!N105</f>
        <v>0.37013181545835855</v>
      </c>
      <c r="C8" s="40">
        <f t="shared" si="0"/>
        <v>9.8066499999999994</v>
      </c>
    </row>
    <row r="9" spans="1:16">
      <c r="A9" s="41">
        <v>200</v>
      </c>
      <c r="B9" s="42">
        <f>'Results z=35-80'!O105</f>
        <v>0.35315558218494103</v>
      </c>
      <c r="C9" s="40">
        <f t="shared" si="0"/>
        <v>19.613299999999999</v>
      </c>
    </row>
    <row r="10" spans="1:16">
      <c r="A10" s="41">
        <v>500</v>
      </c>
      <c r="B10" s="42">
        <f>'Results z=35-80'!P105</f>
        <v>0.32534451767525446</v>
      </c>
      <c r="C10" s="40">
        <f t="shared" si="0"/>
        <v>49.033250000000002</v>
      </c>
    </row>
    <row r="11" spans="1:16">
      <c r="A11" s="41">
        <v>1000</v>
      </c>
      <c r="C11" s="40">
        <f t="shared" si="0"/>
        <v>98.066500000000005</v>
      </c>
    </row>
    <row r="12" spans="1:16">
      <c r="A12" s="41">
        <v>10000</v>
      </c>
      <c r="C12" s="40">
        <f t="shared" si="0"/>
        <v>980.66499999999996</v>
      </c>
    </row>
    <row r="13" spans="1:16">
      <c r="A13" s="41">
        <v>1000000</v>
      </c>
      <c r="C13" s="40">
        <f t="shared" si="0"/>
        <v>98066.5</v>
      </c>
    </row>
    <row r="15" spans="1:16" ht="34">
      <c r="B15" s="47" t="s">
        <v>81</v>
      </c>
      <c r="C15" s="48" t="s">
        <v>82</v>
      </c>
    </row>
    <row r="16" spans="1:16">
      <c r="A16" s="36" t="s">
        <v>83</v>
      </c>
      <c r="B16">
        <f>B2*100</f>
        <v>46.609746355102864</v>
      </c>
      <c r="C16">
        <f>B2*100</f>
        <v>46.609746355102864</v>
      </c>
    </row>
    <row r="17" spans="1:10">
      <c r="A17" s="43" t="s">
        <v>77</v>
      </c>
      <c r="B17">
        <v>3.4516502919184369</v>
      </c>
      <c r="C17">
        <v>1.2473513459859462E-4</v>
      </c>
    </row>
    <row r="18" spans="1:10">
      <c r="A18" s="43" t="s">
        <v>78</v>
      </c>
      <c r="B18">
        <v>7.0961062140737444E-3</v>
      </c>
      <c r="C18">
        <v>2.3439836539803998</v>
      </c>
    </row>
    <row r="19" spans="1:10">
      <c r="A19" s="43" t="s">
        <v>79</v>
      </c>
      <c r="B19">
        <v>5.8901826879083812</v>
      </c>
      <c r="C19">
        <v>0.27629802395143216</v>
      </c>
    </row>
    <row r="20" spans="1:10">
      <c r="A20" t="s">
        <v>80</v>
      </c>
      <c r="B20" s="37">
        <f>SUM(E24,E34,E36,E44,E47,E51,E55,E56,E59)</f>
        <v>20.727385363396174</v>
      </c>
      <c r="C20" s="37">
        <f>SUM(F24,F34,F36,F44,F47,F51,F55,F56,F59)</f>
        <v>17.579783148850833</v>
      </c>
    </row>
    <row r="21" spans="1:10">
      <c r="B21" s="37"/>
    </row>
    <row r="22" spans="1:10">
      <c r="E22" s="36" t="s">
        <v>88</v>
      </c>
      <c r="F22" s="36" t="s">
        <v>87</v>
      </c>
      <c r="H22" s="43" t="s">
        <v>99</v>
      </c>
      <c r="I22" s="43" t="s">
        <v>88</v>
      </c>
      <c r="J22" s="46"/>
    </row>
    <row r="23" spans="1:10">
      <c r="A23" t="s">
        <v>84</v>
      </c>
      <c r="B23" t="s">
        <v>95</v>
      </c>
      <c r="C23" t="s">
        <v>96</v>
      </c>
      <c r="D23" s="36" t="s">
        <v>89</v>
      </c>
      <c r="E23" s="36" t="s">
        <v>86</v>
      </c>
      <c r="F23" s="36" t="s">
        <v>86</v>
      </c>
      <c r="H23" s="44" t="s">
        <v>85</v>
      </c>
      <c r="I23" s="44" t="s">
        <v>90</v>
      </c>
      <c r="J23" s="45" t="s">
        <v>89</v>
      </c>
    </row>
    <row r="24" spans="1:10">
      <c r="A24">
        <v>0</v>
      </c>
      <c r="B24">
        <f>$B$16/((1+($B$17*A24)^$B$19)^$B$18)</f>
        <v>46.609746355102864</v>
      </c>
      <c r="C24">
        <f t="shared" ref="C24:C64" si="1">$C$16/((LN(EXP(1)+(A24*$C$17)^$C$19))^$C$18)</f>
        <v>46.609746355102864</v>
      </c>
      <c r="D24" s="36">
        <f>B2*100</f>
        <v>46.609746355102864</v>
      </c>
      <c r="E24">
        <f>(B24-D24)^2</f>
        <v>0</v>
      </c>
      <c r="F24">
        <f>(C24-D24)^2</f>
        <v>0</v>
      </c>
      <c r="H24" s="36">
        <v>0</v>
      </c>
      <c r="I24">
        <f>(1/$B$17)*(($B$16/D24)^(1/$B$18)-1)^(1/$B$19)</f>
        <v>0</v>
      </c>
      <c r="J24">
        <f>D24</f>
        <v>46.609746355102864</v>
      </c>
    </row>
    <row r="25" spans="1:10">
      <c r="A25">
        <v>0.1</v>
      </c>
      <c r="B25">
        <f t="shared" ref="B25:B88" si="2">$B$16/((1+($B$17*A25)^$B$19)^$B$18)</f>
        <v>46.609118333011828</v>
      </c>
      <c r="C25">
        <f t="shared" si="1"/>
        <v>44.895487142940915</v>
      </c>
    </row>
    <row r="26" spans="1:10">
      <c r="A26">
        <f>A25+0.1</f>
        <v>0.2</v>
      </c>
      <c r="B26">
        <f t="shared" si="2"/>
        <v>46.57443232827741</v>
      </c>
      <c r="C26">
        <f t="shared" si="1"/>
        <v>44.548532932212446</v>
      </c>
    </row>
    <row r="27" spans="1:10">
      <c r="A27">
        <f t="shared" ref="A27:A32" si="3">A26+0.1</f>
        <v>0.30000000000000004</v>
      </c>
      <c r="B27">
        <f t="shared" si="2"/>
        <v>46.345523623293154</v>
      </c>
      <c r="C27">
        <f t="shared" si="1"/>
        <v>44.315390815541136</v>
      </c>
    </row>
    <row r="28" spans="1:10">
      <c r="A28">
        <f t="shared" si="3"/>
        <v>0.4</v>
      </c>
      <c r="B28">
        <f t="shared" si="2"/>
        <v>45.940096021940874</v>
      </c>
      <c r="C28">
        <f t="shared" si="1"/>
        <v>44.134971834383222</v>
      </c>
    </row>
    <row r="29" spans="1:10">
      <c r="A29">
        <f t="shared" si="3"/>
        <v>0.5</v>
      </c>
      <c r="B29">
        <f t="shared" si="2"/>
        <v>45.545920665468508</v>
      </c>
      <c r="C29">
        <f t="shared" si="1"/>
        <v>43.985851643114614</v>
      </c>
    </row>
    <row r="30" spans="1:10">
      <c r="A30">
        <f t="shared" si="3"/>
        <v>0.6</v>
      </c>
      <c r="B30">
        <f t="shared" si="2"/>
        <v>45.208417809816133</v>
      </c>
      <c r="C30">
        <f t="shared" si="1"/>
        <v>43.857753204807906</v>
      </c>
    </row>
    <row r="31" spans="1:10">
      <c r="A31">
        <f t="shared" si="3"/>
        <v>0.7</v>
      </c>
      <c r="B31">
        <f t="shared" si="2"/>
        <v>44.92065845594685</v>
      </c>
      <c r="C31">
        <f t="shared" si="1"/>
        <v>43.744877234541597</v>
      </c>
    </row>
    <row r="32" spans="1:10">
      <c r="A32">
        <f t="shared" si="3"/>
        <v>0.79999999999999993</v>
      </c>
      <c r="B32">
        <f t="shared" si="2"/>
        <v>44.671595034977159</v>
      </c>
      <c r="C32">
        <f t="shared" si="1"/>
        <v>43.643600626492351</v>
      </c>
    </row>
    <row r="33" spans="1:10">
      <c r="A33">
        <f>A32+0.1</f>
        <v>0.89999999999999991</v>
      </c>
      <c r="B33">
        <f t="shared" si="2"/>
        <v>44.452613576720388</v>
      </c>
      <c r="C33">
        <f t="shared" si="1"/>
        <v>43.55149490114735</v>
      </c>
    </row>
    <row r="34" spans="1:10">
      <c r="A34">
        <f>A33+0.1</f>
        <v>0.99999999999999989</v>
      </c>
      <c r="B34">
        <f t="shared" si="2"/>
        <v>44.257466760775976</v>
      </c>
      <c r="C34">
        <f t="shared" si="1"/>
        <v>43.46684590698645</v>
      </c>
      <c r="D34" s="36">
        <f>B3*100</f>
        <v>44.482724186139379</v>
      </c>
      <c r="E34">
        <f>(B34-D34)^2</f>
        <v>5.0740907681348764E-2</v>
      </c>
      <c r="F34">
        <f>(C34-D34)^2</f>
        <v>1.0320086780547164</v>
      </c>
      <c r="H34" s="36">
        <v>1</v>
      </c>
      <c r="I34">
        <f>(1/$B$17)*(($B$16/D34)^(1/$B$18)-1)^(1/$B$19)</f>
        <v>0.88551811838694494</v>
      </c>
      <c r="J34">
        <f>D34</f>
        <v>44.482724186139379</v>
      </c>
    </row>
    <row r="35" spans="1:10">
      <c r="A35">
        <f>A34+1</f>
        <v>2</v>
      </c>
      <c r="B35">
        <f t="shared" si="2"/>
        <v>42.993850724145254</v>
      </c>
      <c r="C35">
        <f t="shared" si="1"/>
        <v>42.853400395183968</v>
      </c>
    </row>
    <row r="36" spans="1:10">
      <c r="A36">
        <v>2.5</v>
      </c>
      <c r="B36">
        <f t="shared" si="2"/>
        <v>42.594721900535781</v>
      </c>
      <c r="C36">
        <f t="shared" si="1"/>
        <v>42.63358310402797</v>
      </c>
      <c r="D36" s="36">
        <f>B4*100</f>
        <v>44.113241461953265</v>
      </c>
      <c r="E36">
        <f>(B36-D36)^2</f>
        <v>2.3059016584075493</v>
      </c>
      <c r="F36">
        <f>(C36-D36)^2</f>
        <v>2.1893888561781814</v>
      </c>
      <c r="H36" s="36">
        <v>2.5</v>
      </c>
      <c r="I36">
        <f>(1/$B$17)*(($B$16/D36)^(1/$B$18)-1)^(1/$B$19)</f>
        <v>1.0812695473042122</v>
      </c>
      <c r="J36">
        <f>D36</f>
        <v>44.113241461953265</v>
      </c>
    </row>
    <row r="37" spans="1:10">
      <c r="A37">
        <f>A35+1</f>
        <v>3</v>
      </c>
      <c r="B37">
        <f t="shared" si="2"/>
        <v>42.271360532727442</v>
      </c>
      <c r="C37">
        <f t="shared" si="1"/>
        <v>42.445333203419672</v>
      </c>
    </row>
    <row r="38" spans="1:10">
      <c r="A38">
        <f t="shared" ref="A38:A44" si="4">A37+1</f>
        <v>4</v>
      </c>
      <c r="B38">
        <f t="shared" si="2"/>
        <v>41.766118771234886</v>
      </c>
      <c r="C38">
        <f t="shared" si="1"/>
        <v>42.131811597553892</v>
      </c>
    </row>
    <row r="39" spans="1:10">
      <c r="A39">
        <f t="shared" si="4"/>
        <v>5</v>
      </c>
      <c r="B39">
        <f t="shared" si="2"/>
        <v>41.378385054386897</v>
      </c>
      <c r="C39">
        <f t="shared" si="1"/>
        <v>41.874159050105057</v>
      </c>
    </row>
    <row r="40" spans="1:10">
      <c r="A40">
        <f t="shared" si="4"/>
        <v>6</v>
      </c>
      <c r="B40">
        <f t="shared" si="2"/>
        <v>41.064257029938183</v>
      </c>
      <c r="C40">
        <f t="shared" si="1"/>
        <v>41.653890882547572</v>
      </c>
    </row>
    <row r="41" spans="1:10">
      <c r="A41">
        <f>A40+1</f>
        <v>7</v>
      </c>
      <c r="B41">
        <f t="shared" si="2"/>
        <v>40.800526788205083</v>
      </c>
      <c r="C41">
        <f t="shared" si="1"/>
        <v>41.460607620876431</v>
      </c>
    </row>
    <row r="42" spans="1:10">
      <c r="A42">
        <f t="shared" si="4"/>
        <v>8</v>
      </c>
      <c r="B42">
        <f t="shared" si="2"/>
        <v>40.57344274015967</v>
      </c>
      <c r="C42">
        <f t="shared" si="1"/>
        <v>41.28782897291471</v>
      </c>
    </row>
    <row r="43" spans="1:10">
      <c r="A43">
        <f t="shared" si="4"/>
        <v>9</v>
      </c>
      <c r="B43">
        <f t="shared" si="2"/>
        <v>40.37418972914255</v>
      </c>
      <c r="C43">
        <f t="shared" si="1"/>
        <v>41.131221279915337</v>
      </c>
    </row>
    <row r="44" spans="1:10">
      <c r="A44">
        <f t="shared" si="4"/>
        <v>10</v>
      </c>
      <c r="B44">
        <f t="shared" si="2"/>
        <v>40.196781133295268</v>
      </c>
      <c r="C44">
        <f t="shared" si="1"/>
        <v>40.98773191069283</v>
      </c>
      <c r="D44" s="36">
        <f>B5*100</f>
        <v>40.942680247653321</v>
      </c>
      <c r="E44">
        <f>(B44-D44)^2</f>
        <v>0.55636548880012837</v>
      </c>
      <c r="F44">
        <f>(C44-D44)^2</f>
        <v>2.0296523426254235E-3</v>
      </c>
      <c r="H44" s="36">
        <v>10</v>
      </c>
      <c r="I44">
        <f>(1/$B$17)*(($B$16/D44)^(1/$B$18)-1)^(1/$B$19)</f>
        <v>6.4410906889846835</v>
      </c>
      <c r="J44">
        <f>D44</f>
        <v>40.942680247653321</v>
      </c>
    </row>
    <row r="45" spans="1:10">
      <c r="A45">
        <f>A44+10</f>
        <v>20</v>
      </c>
      <c r="B45">
        <f t="shared" si="2"/>
        <v>39.048919158658393</v>
      </c>
      <c r="C45">
        <f t="shared" si="1"/>
        <v>39.960320334296945</v>
      </c>
    </row>
    <row r="46" spans="1:10">
      <c r="A46">
        <f t="shared" ref="A46:A55" si="5">A45+10</f>
        <v>30</v>
      </c>
      <c r="B46">
        <f t="shared" si="2"/>
        <v>38.392718745665604</v>
      </c>
      <c r="C46">
        <f t="shared" si="1"/>
        <v>39.288812263125152</v>
      </c>
    </row>
    <row r="47" spans="1:10">
      <c r="A47">
        <v>3.16</v>
      </c>
      <c r="B47">
        <f t="shared" si="2"/>
        <v>42.179656136435185</v>
      </c>
      <c r="C47">
        <f t="shared" si="1"/>
        <v>42.39022038885539</v>
      </c>
      <c r="D47" s="36">
        <f>B6*100</f>
        <v>38.885560215698042</v>
      </c>
      <c r="E47">
        <f>(B47-D47)^2</f>
        <v>10.851067935017079</v>
      </c>
      <c r="F47">
        <f>(C47-D47)^2</f>
        <v>12.282642929315289</v>
      </c>
      <c r="H47" s="36">
        <v>31.6</v>
      </c>
      <c r="I47">
        <f>(1/$B$17)*(($B$16/D47)^(1/$B$18)-1)^(1/$B$19)</f>
        <v>22.110020267353519</v>
      </c>
      <c r="J47">
        <f>D47</f>
        <v>38.885560215698042</v>
      </c>
    </row>
    <row r="48" spans="1:10">
      <c r="A48">
        <f>A46+10</f>
        <v>40</v>
      </c>
      <c r="B48">
        <f t="shared" si="2"/>
        <v>37.933835607232162</v>
      </c>
      <c r="C48">
        <f t="shared" si="1"/>
        <v>38.779244189634511</v>
      </c>
    </row>
    <row r="49" spans="1:10">
      <c r="A49">
        <f t="shared" si="5"/>
        <v>50</v>
      </c>
      <c r="B49">
        <f t="shared" si="2"/>
        <v>37.581678665767953</v>
      </c>
      <c r="C49">
        <f t="shared" si="1"/>
        <v>38.364560577082209</v>
      </c>
    </row>
    <row r="50" spans="1:10">
      <c r="A50">
        <f t="shared" si="5"/>
        <v>60</v>
      </c>
      <c r="B50">
        <f t="shared" si="2"/>
        <v>37.296373697188933</v>
      </c>
      <c r="C50">
        <f t="shared" si="1"/>
        <v>38.012933122086849</v>
      </c>
    </row>
    <row r="51" spans="1:10">
      <c r="A51">
        <v>63.1</v>
      </c>
      <c r="B51">
        <f t="shared" si="2"/>
        <v>37.217925348866935</v>
      </c>
      <c r="C51">
        <f t="shared" si="1"/>
        <v>37.91372817548644</v>
      </c>
      <c r="D51" s="36">
        <f>B7*100</f>
        <v>39.250049930097845</v>
      </c>
      <c r="E51">
        <f>(B51-D51)^2</f>
        <v>4.1295303136429018</v>
      </c>
      <c r="F51">
        <f>(C51-D51)^2</f>
        <v>1.7857558318477023</v>
      </c>
      <c r="H51" s="36">
        <v>63.1</v>
      </c>
      <c r="I51">
        <f>(1/$B$17)*(($B$16/D51)^(1/$B$18)-1)^(1/$B$19)</f>
        <v>17.68677822298319</v>
      </c>
      <c r="J51">
        <f>D51</f>
        <v>39.250049930097845</v>
      </c>
    </row>
    <row r="52" spans="1:10">
      <c r="A52">
        <f>A50+10</f>
        <v>70</v>
      </c>
      <c r="B52">
        <f t="shared" si="2"/>
        <v>37.056842229283319</v>
      </c>
      <c r="C52">
        <f t="shared" si="1"/>
        <v>37.706555502963006</v>
      </c>
    </row>
    <row r="53" spans="1:10">
      <c r="A53">
        <f>A52+10</f>
        <v>80</v>
      </c>
      <c r="B53">
        <f t="shared" si="2"/>
        <v>36.850594456397452</v>
      </c>
      <c r="C53">
        <f t="shared" si="1"/>
        <v>37.434385251447033</v>
      </c>
    </row>
    <row r="54" spans="1:10">
      <c r="A54">
        <f t="shared" si="5"/>
        <v>90</v>
      </c>
      <c r="B54">
        <f t="shared" si="2"/>
        <v>36.669624062354607</v>
      </c>
      <c r="C54">
        <f t="shared" si="1"/>
        <v>37.189069091752074</v>
      </c>
    </row>
    <row r="55" spans="1:10">
      <c r="A55">
        <f t="shared" si="5"/>
        <v>100</v>
      </c>
      <c r="B55">
        <f t="shared" si="2"/>
        <v>36.508493732145091</v>
      </c>
      <c r="C55">
        <f t="shared" si="1"/>
        <v>36.965447133287689</v>
      </c>
      <c r="D55" s="36">
        <f>B8*100</f>
        <v>37.013181545835856</v>
      </c>
      <c r="E55">
        <f>(B55-D55)^2</f>
        <v>0.25470978928796439</v>
      </c>
      <c r="F55">
        <f>(C55-D55)^2</f>
        <v>2.2785741413185517E-3</v>
      </c>
      <c r="H55" s="36">
        <v>100</v>
      </c>
      <c r="I55">
        <f>(1/$B$17)*(($B$16/D55)^(1/$B$18)-1)^(1/$B$19)</f>
        <v>72.002471467826723</v>
      </c>
      <c r="J55">
        <f>D55</f>
        <v>37.013181545835856</v>
      </c>
    </row>
    <row r="56" spans="1:10">
      <c r="A56">
        <f>A55+100</f>
        <v>200</v>
      </c>
      <c r="B56">
        <f t="shared" si="2"/>
        <v>35.46595473938072</v>
      </c>
      <c r="C56">
        <f t="shared" si="1"/>
        <v>35.395692079347143</v>
      </c>
      <c r="D56" s="36">
        <f>B9*100</f>
        <v>35.315558218494104</v>
      </c>
      <c r="E56">
        <f>(B56-D56)^2</f>
        <v>2.26191134947984E-2</v>
      </c>
      <c r="F56">
        <f>(C56-D56)^2</f>
        <v>6.4214356552141586E-3</v>
      </c>
      <c r="H56" s="36">
        <v>200</v>
      </c>
      <c r="I56">
        <f>(1/$B$17)*(($B$16/D56)^(1/$B$18)-1)^(1/$B$19)</f>
        <v>221.40397682774852</v>
      </c>
      <c r="J56">
        <f>D56</f>
        <v>35.315558218494104</v>
      </c>
    </row>
    <row r="57" spans="1:10">
      <c r="A57">
        <f t="shared" ref="A57:A62" si="6">A56+100</f>
        <v>300</v>
      </c>
      <c r="B57">
        <f t="shared" si="2"/>
        <v>34.869964513563325</v>
      </c>
      <c r="C57">
        <f t="shared" si="1"/>
        <v>34.39877547626724</v>
      </c>
    </row>
    <row r="58" spans="1:10">
      <c r="A58">
        <f t="shared" si="6"/>
        <v>400</v>
      </c>
      <c r="B58">
        <f t="shared" si="2"/>
        <v>34.453186559934714</v>
      </c>
      <c r="C58">
        <f t="shared" si="1"/>
        <v>33.65715352460051</v>
      </c>
    </row>
    <row r="59" spans="1:10">
      <c r="A59">
        <f t="shared" si="6"/>
        <v>500</v>
      </c>
      <c r="B59">
        <f t="shared" si="2"/>
        <v>34.133342056777465</v>
      </c>
      <c r="C59">
        <f t="shared" si="1"/>
        <v>33.062899675379938</v>
      </c>
      <c r="D59" s="36">
        <f>B10*100</f>
        <v>32.534451767525447</v>
      </c>
      <c r="E59">
        <f>(B59-D59)^2</f>
        <v>2.556450157064404</v>
      </c>
      <c r="F59">
        <f>(C59-D59)^2</f>
        <v>0.27925719131578958</v>
      </c>
      <c r="H59" s="36">
        <v>500</v>
      </c>
      <c r="I59">
        <f>(1/$B$17)*(($B$16/D59)^(1/$B$18)-1)^(1/$B$19)</f>
        <v>1575.6294720205206</v>
      </c>
      <c r="J59">
        <f>D59</f>
        <v>32.534451767525447</v>
      </c>
    </row>
    <row r="60" spans="1:10">
      <c r="A60">
        <f>A59+100</f>
        <v>600</v>
      </c>
      <c r="B60">
        <f t="shared" si="2"/>
        <v>33.87421547093188</v>
      </c>
      <c r="C60">
        <f t="shared" si="1"/>
        <v>32.565416075482538</v>
      </c>
    </row>
    <row r="61" spans="1:10">
      <c r="A61">
        <f t="shared" si="6"/>
        <v>700</v>
      </c>
      <c r="B61">
        <f t="shared" si="2"/>
        <v>33.656662402052291</v>
      </c>
      <c r="C61">
        <f t="shared" si="1"/>
        <v>32.13667843147492</v>
      </c>
    </row>
    <row r="62" spans="1:10">
      <c r="A62">
        <f t="shared" si="6"/>
        <v>800</v>
      </c>
      <c r="B62">
        <f t="shared" si="2"/>
        <v>33.469339056467561</v>
      </c>
      <c r="C62">
        <f t="shared" si="1"/>
        <v>31.75945566064151</v>
      </c>
    </row>
    <row r="63" spans="1:10">
      <c r="A63">
        <f>A62+100</f>
        <v>900</v>
      </c>
      <c r="B63">
        <f t="shared" si="2"/>
        <v>33.304973743865368</v>
      </c>
      <c r="C63">
        <f t="shared" si="1"/>
        <v>31.422359234814095</v>
      </c>
    </row>
    <row r="64" spans="1:10">
      <c r="A64">
        <f>A63+100</f>
        <v>1000</v>
      </c>
      <c r="B64">
        <f t="shared" si="2"/>
        <v>33.158628054369252</v>
      </c>
      <c r="C64">
        <f t="shared" si="1"/>
        <v>31.117451184726992</v>
      </c>
    </row>
    <row r="65" spans="1:5">
      <c r="A65">
        <f>A64+1000</f>
        <v>2000</v>
      </c>
      <c r="B65">
        <f t="shared" si="2"/>
        <v>32.211748050311115</v>
      </c>
      <c r="C65">
        <f t="shared" ref="C65:C100" si="7">$C$16/((LN(EXP(1)+(A65*$C$17)^$C$19))^$C$18)</f>
        <v>29.039220240344456</v>
      </c>
    </row>
    <row r="66" spans="1:5">
      <c r="A66">
        <f t="shared" ref="A66:A73" si="8">A65+1000</f>
        <v>3000</v>
      </c>
      <c r="B66">
        <f t="shared" si="2"/>
        <v>31.670443378392573</v>
      </c>
      <c r="C66">
        <f t="shared" si="7"/>
        <v>27.773799080842181</v>
      </c>
    </row>
    <row r="67" spans="1:5">
      <c r="A67">
        <f t="shared" si="8"/>
        <v>4000</v>
      </c>
      <c r="B67">
        <f t="shared" si="2"/>
        <v>31.291907215081512</v>
      </c>
      <c r="C67">
        <f t="shared" si="7"/>
        <v>26.858673705954924</v>
      </c>
    </row>
    <row r="68" spans="1:5">
      <c r="A68">
        <f t="shared" si="8"/>
        <v>5000</v>
      </c>
      <c r="B68">
        <f t="shared" si="2"/>
        <v>31.001410296933187</v>
      </c>
      <c r="C68">
        <f t="shared" si="7"/>
        <v>26.141059501288225</v>
      </c>
    </row>
    <row r="69" spans="1:5">
      <c r="A69">
        <f t="shared" si="8"/>
        <v>6000</v>
      </c>
      <c r="B69">
        <f t="shared" si="2"/>
        <v>30.766060075636954</v>
      </c>
      <c r="C69">
        <f t="shared" si="7"/>
        <v>25.550766050729592</v>
      </c>
    </row>
    <row r="70" spans="1:5">
      <c r="A70">
        <f t="shared" si="8"/>
        <v>7000</v>
      </c>
      <c r="B70">
        <f t="shared" si="2"/>
        <v>30.568468760421631</v>
      </c>
      <c r="C70">
        <f t="shared" si="7"/>
        <v>25.049541501409813</v>
      </c>
    </row>
    <row r="71" spans="1:5">
      <c r="A71">
        <f t="shared" si="8"/>
        <v>8000</v>
      </c>
      <c r="B71">
        <f t="shared" si="2"/>
        <v>30.398333416364011</v>
      </c>
      <c r="C71">
        <f t="shared" si="7"/>
        <v>24.614184261337002</v>
      </c>
    </row>
    <row r="72" spans="1:5">
      <c r="A72">
        <f t="shared" si="8"/>
        <v>9000</v>
      </c>
      <c r="B72">
        <f t="shared" si="2"/>
        <v>30.249049572839734</v>
      </c>
      <c r="C72">
        <f t="shared" si="7"/>
        <v>24.229539865988254</v>
      </c>
      <c r="E72" t="s">
        <v>92</v>
      </c>
    </row>
    <row r="73" spans="1:5">
      <c r="A73">
        <f t="shared" si="8"/>
        <v>10000</v>
      </c>
      <c r="B73">
        <f t="shared" si="2"/>
        <v>30.116131947671075</v>
      </c>
      <c r="C73">
        <f t="shared" si="7"/>
        <v>23.885155508567067</v>
      </c>
      <c r="E73" s="38">
        <f>A73*0.0980665</f>
        <v>980.66499999999996</v>
      </c>
    </row>
    <row r="74" spans="1:5">
      <c r="A74">
        <f>A73+10000</f>
        <v>20000</v>
      </c>
      <c r="B74">
        <f t="shared" si="2"/>
        <v>29.256133666256389</v>
      </c>
      <c r="C74">
        <f t="shared" si="7"/>
        <v>21.624090240977516</v>
      </c>
      <c r="E74" s="38">
        <f t="shared" ref="E74:E100" si="9">A74*0.0980665</f>
        <v>1961.33</v>
      </c>
    </row>
    <row r="75" spans="1:5">
      <c r="A75">
        <f t="shared" ref="A75:A81" si="10">A74+10000</f>
        <v>30000</v>
      </c>
      <c r="B75">
        <f t="shared" si="2"/>
        <v>28.764496832046614</v>
      </c>
      <c r="C75">
        <f t="shared" si="7"/>
        <v>20.317578992701858</v>
      </c>
      <c r="E75" s="38">
        <f t="shared" si="9"/>
        <v>2941.9949999999999</v>
      </c>
    </row>
    <row r="76" spans="1:5">
      <c r="A76">
        <f t="shared" si="10"/>
        <v>40000</v>
      </c>
      <c r="B76">
        <f t="shared" si="2"/>
        <v>28.420693553378126</v>
      </c>
      <c r="C76">
        <f t="shared" si="7"/>
        <v>19.4040538560192</v>
      </c>
      <c r="E76" s="38">
        <f t="shared" si="9"/>
        <v>3922.66</v>
      </c>
    </row>
    <row r="77" spans="1:5">
      <c r="A77">
        <f t="shared" si="10"/>
        <v>50000</v>
      </c>
      <c r="B77">
        <f t="shared" si="2"/>
        <v>28.156851409396715</v>
      </c>
      <c r="C77">
        <f t="shared" si="7"/>
        <v>18.705391919249564</v>
      </c>
      <c r="E77" s="38">
        <f t="shared" si="9"/>
        <v>4903.3249999999998</v>
      </c>
    </row>
    <row r="78" spans="1:5">
      <c r="A78">
        <f t="shared" si="10"/>
        <v>60000</v>
      </c>
      <c r="B78">
        <f t="shared" si="2"/>
        <v>27.943095933541411</v>
      </c>
      <c r="C78">
        <f t="shared" si="7"/>
        <v>18.142011312308199</v>
      </c>
      <c r="E78" s="38">
        <f t="shared" si="9"/>
        <v>5883.99</v>
      </c>
    </row>
    <row r="79" spans="1:5">
      <c r="A79">
        <f t="shared" si="10"/>
        <v>70000</v>
      </c>
      <c r="B79">
        <f t="shared" si="2"/>
        <v>27.763634765516567</v>
      </c>
      <c r="C79">
        <f t="shared" si="7"/>
        <v>17.67147212141143</v>
      </c>
      <c r="E79" s="38">
        <f t="shared" si="9"/>
        <v>6864.6549999999997</v>
      </c>
    </row>
    <row r="80" spans="1:5">
      <c r="A80">
        <f>A79+10000</f>
        <v>80000</v>
      </c>
      <c r="B80">
        <f t="shared" si="2"/>
        <v>27.609110324330388</v>
      </c>
      <c r="C80">
        <f t="shared" si="7"/>
        <v>17.268488339792796</v>
      </c>
      <c r="E80" s="38">
        <f t="shared" si="9"/>
        <v>7845.32</v>
      </c>
    </row>
    <row r="81" spans="1:5">
      <c r="A81">
        <f t="shared" si="10"/>
        <v>90000</v>
      </c>
      <c r="B81">
        <f t="shared" si="2"/>
        <v>27.473524137777048</v>
      </c>
      <c r="C81">
        <f t="shared" si="7"/>
        <v>16.916793900881718</v>
      </c>
      <c r="E81" s="38">
        <f t="shared" si="9"/>
        <v>8825.9850000000006</v>
      </c>
    </row>
    <row r="82" spans="1:5">
      <c r="A82">
        <f>A81+10000</f>
        <v>100000</v>
      </c>
      <c r="B82">
        <f t="shared" si="2"/>
        <v>27.352802474287625</v>
      </c>
      <c r="C82">
        <f t="shared" si="7"/>
        <v>16.605317648611784</v>
      </c>
      <c r="E82" s="38">
        <f t="shared" si="9"/>
        <v>9806.65</v>
      </c>
    </row>
    <row r="83" spans="1:5">
      <c r="A83">
        <f>A82+100000</f>
        <v>200000</v>
      </c>
      <c r="B83">
        <f t="shared" si="2"/>
        <v>26.571714014433738</v>
      </c>
      <c r="C83">
        <f t="shared" si="7"/>
        <v>14.637098636099003</v>
      </c>
      <c r="E83" s="38">
        <f t="shared" si="9"/>
        <v>19613.3</v>
      </c>
    </row>
    <row r="84" spans="1:5">
      <c r="A84">
        <f t="shared" ref="A84:A91" si="11">A83+100000</f>
        <v>300000</v>
      </c>
      <c r="B84">
        <f t="shared" si="2"/>
        <v>26.125187706254778</v>
      </c>
      <c r="C84">
        <f t="shared" si="7"/>
        <v>13.557384179483741</v>
      </c>
      <c r="E84" s="38">
        <f t="shared" si="9"/>
        <v>29419.95</v>
      </c>
    </row>
    <row r="85" spans="1:5">
      <c r="A85">
        <f t="shared" si="11"/>
        <v>400000</v>
      </c>
      <c r="B85">
        <f t="shared" si="2"/>
        <v>25.812930368965528</v>
      </c>
      <c r="C85">
        <f t="shared" si="7"/>
        <v>12.825954219154914</v>
      </c>
      <c r="E85" s="38">
        <f t="shared" si="9"/>
        <v>39226.6</v>
      </c>
    </row>
    <row r="86" spans="1:5">
      <c r="A86">
        <f t="shared" si="11"/>
        <v>500000</v>
      </c>
      <c r="B86">
        <f t="shared" si="2"/>
        <v>25.573297269294702</v>
      </c>
      <c r="C86">
        <f t="shared" si="7"/>
        <v>12.279076971671666</v>
      </c>
      <c r="E86" s="38">
        <f t="shared" si="9"/>
        <v>49033.25</v>
      </c>
    </row>
    <row r="87" spans="1:5">
      <c r="A87">
        <f t="shared" si="11"/>
        <v>600000</v>
      </c>
      <c r="B87">
        <f t="shared" si="2"/>
        <v>25.379155095956275</v>
      </c>
      <c r="C87">
        <f t="shared" si="7"/>
        <v>11.845741324307424</v>
      </c>
      <c r="E87" s="38">
        <f t="shared" si="9"/>
        <v>58839.9</v>
      </c>
    </row>
    <row r="88" spans="1:5">
      <c r="A88">
        <f t="shared" si="11"/>
        <v>700000</v>
      </c>
      <c r="B88">
        <f t="shared" si="2"/>
        <v>25.216160529146773</v>
      </c>
      <c r="C88">
        <f t="shared" si="7"/>
        <v>11.488914613866532</v>
      </c>
      <c r="E88" s="38">
        <f t="shared" si="9"/>
        <v>68646.55</v>
      </c>
    </row>
    <row r="89" spans="1:5">
      <c r="A89">
        <f t="shared" si="11"/>
        <v>800000</v>
      </c>
      <c r="B89">
        <f t="shared" ref="B89:B100" si="12">$B$16/((1+($B$17*A89)^$B$19)^$B$18)</f>
        <v>25.075814600109158</v>
      </c>
      <c r="C89">
        <f t="shared" si="7"/>
        <v>11.186924738596607</v>
      </c>
      <c r="E89" s="38">
        <f t="shared" si="9"/>
        <v>78453.2</v>
      </c>
    </row>
    <row r="90" spans="1:5">
      <c r="A90">
        <f t="shared" si="11"/>
        <v>900000</v>
      </c>
      <c r="B90">
        <f t="shared" si="12"/>
        <v>24.952669231192608</v>
      </c>
      <c r="C90">
        <f t="shared" si="7"/>
        <v>10.92603762302698</v>
      </c>
      <c r="E90" s="38">
        <f t="shared" si="9"/>
        <v>88259.85</v>
      </c>
    </row>
    <row r="91" spans="1:5">
      <c r="A91">
        <f t="shared" si="11"/>
        <v>1000000</v>
      </c>
      <c r="B91">
        <f t="shared" si="12"/>
        <v>24.843024479285852</v>
      </c>
      <c r="C91">
        <f t="shared" si="7"/>
        <v>10.697024703420892</v>
      </c>
      <c r="E91" s="38">
        <f t="shared" si="9"/>
        <v>98066.5</v>
      </c>
    </row>
    <row r="92" spans="1:5">
      <c r="A92">
        <f>A91+1000000</f>
        <v>2000000</v>
      </c>
      <c r="B92">
        <f t="shared" si="12"/>
        <v>24.133605407990373</v>
      </c>
      <c r="C92">
        <f t="shared" si="7"/>
        <v>9.2922962599889125</v>
      </c>
      <c r="E92" s="38">
        <f t="shared" si="9"/>
        <v>196133</v>
      </c>
    </row>
    <row r="93" spans="1:5">
      <c r="A93">
        <f t="shared" ref="A93:A99" si="13">A92+1000000</f>
        <v>3000000</v>
      </c>
      <c r="B93">
        <f t="shared" si="12"/>
        <v>23.728050473896772</v>
      </c>
      <c r="C93">
        <f t="shared" si="7"/>
        <v>8.5509795113817866</v>
      </c>
      <c r="E93" s="38">
        <f t="shared" si="9"/>
        <v>294199.5</v>
      </c>
    </row>
    <row r="94" spans="1:5">
      <c r="A94">
        <f t="shared" si="13"/>
        <v>4000000</v>
      </c>
      <c r="B94">
        <f t="shared" si="12"/>
        <v>23.444444555219675</v>
      </c>
      <c r="C94">
        <f t="shared" si="7"/>
        <v>8.0597299315008133</v>
      </c>
      <c r="E94" s="38">
        <f t="shared" si="9"/>
        <v>392266</v>
      </c>
    </row>
    <row r="95" spans="1:5">
      <c r="A95">
        <f t="shared" si="13"/>
        <v>5000000</v>
      </c>
      <c r="B95">
        <f t="shared" si="12"/>
        <v>23.226799179877762</v>
      </c>
      <c r="C95">
        <f t="shared" si="7"/>
        <v>7.697913329298725</v>
      </c>
      <c r="E95" s="38">
        <f t="shared" si="9"/>
        <v>490332.5</v>
      </c>
    </row>
    <row r="96" spans="1:5">
      <c r="A96">
        <f t="shared" si="13"/>
        <v>6000000</v>
      </c>
      <c r="B96">
        <f t="shared" si="12"/>
        <v>23.05047067499267</v>
      </c>
      <c r="C96">
        <f t="shared" si="7"/>
        <v>7.4144137797809053</v>
      </c>
      <c r="E96" s="38">
        <f t="shared" si="9"/>
        <v>588399</v>
      </c>
    </row>
    <row r="97" spans="1:5">
      <c r="A97">
        <f t="shared" si="13"/>
        <v>7000000</v>
      </c>
      <c r="B97">
        <f t="shared" si="12"/>
        <v>22.902431803398233</v>
      </c>
      <c r="C97">
        <f t="shared" si="7"/>
        <v>7.1830190611624039</v>
      </c>
      <c r="E97" s="38">
        <f t="shared" si="9"/>
        <v>686465.5</v>
      </c>
    </row>
    <row r="98" spans="1:5">
      <c r="A98">
        <f t="shared" si="13"/>
        <v>8000000</v>
      </c>
      <c r="B98">
        <f t="shared" si="12"/>
        <v>22.77496342592843</v>
      </c>
      <c r="C98">
        <f t="shared" si="7"/>
        <v>6.98858924839264</v>
      </c>
      <c r="E98" s="38">
        <f t="shared" si="9"/>
        <v>784532</v>
      </c>
    </row>
    <row r="99" spans="1:5">
      <c r="A99">
        <f t="shared" si="13"/>
        <v>9000000</v>
      </c>
      <c r="B99">
        <f t="shared" si="12"/>
        <v>22.663117357600317</v>
      </c>
      <c r="C99">
        <f t="shared" si="7"/>
        <v>6.8216317939318243</v>
      </c>
      <c r="E99" s="38">
        <f t="shared" si="9"/>
        <v>882598.5</v>
      </c>
    </row>
    <row r="100" spans="1:5">
      <c r="A100">
        <f>A99+1000000</f>
        <v>10000000</v>
      </c>
      <c r="B100">
        <f t="shared" si="12"/>
        <v>22.563533146505119</v>
      </c>
      <c r="C100">
        <f t="shared" si="7"/>
        <v>6.6758251423095976</v>
      </c>
      <c r="E100" s="38">
        <f t="shared" si="9"/>
        <v>980665</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Assumptions</vt:lpstr>
      <vt:lpstr>Results z=0-30</vt:lpstr>
      <vt:lpstr>Fitting PSI, z=0-30cm</vt:lpstr>
      <vt:lpstr>Results z=35-80</vt:lpstr>
      <vt:lpstr>Fitting PSI, z=35-80cm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2018-10-02T04:42:52Z</dcterms:created>
  <dcterms:modified xsi:type="dcterms:W3CDTF">2018-10-21T13:24:06Z</dcterms:modified>
</cp:coreProperties>
</file>