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sdx" ContentType="application/vnd.ms-visio.drawing"/>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7965" yWindow="480" windowWidth="19935" windowHeight="12240"/>
  </bookViews>
  <sheets>
    <sheet name="Metrics" sheetId="3" r:id="rId1"/>
    <sheet name="Parameters" sheetId="1" r:id="rId2"/>
    <sheet name="Computers" sheetId="2" r:id="rId3"/>
  </sheets>
  <definedNames>
    <definedName name="_xlnm._FilterDatabase" localSheetId="1" hidden="1">Parameters!$A$1:$O$58</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C63" i="1" l="1"/>
  <c r="F14" i="2" l="1"/>
  <c r="E14" i="2"/>
  <c r="F22" i="2"/>
  <c r="G23" i="2" s="1"/>
  <c r="F9" i="2"/>
  <c r="F10" i="2"/>
  <c r="F11" i="2"/>
  <c r="F12" i="2"/>
  <c r="F13" i="2"/>
  <c r="E11" i="2"/>
  <c r="E12" i="2"/>
  <c r="E13" i="2"/>
  <c r="E10" i="2"/>
  <c r="E9" i="2"/>
  <c r="E22" i="2"/>
  <c r="F23" i="2" s="1"/>
  <c r="C45" i="2"/>
  <c r="B45" i="2"/>
  <c r="A45" i="2" s="1"/>
  <c r="D42" i="2" s="1"/>
  <c r="L29" i="1" l="1"/>
  <c r="J29" i="1"/>
  <c r="L26" i="1"/>
  <c r="J26" i="1"/>
  <c r="C3" i="2" l="1"/>
  <c r="D3" i="2" s="1"/>
  <c r="J3" i="2"/>
  <c r="C22" i="2"/>
  <c r="C35" i="2"/>
  <c r="C38" i="2" l="1"/>
  <c r="F3" i="2"/>
  <c r="D4" i="2"/>
  <c r="F4" i="2" s="1"/>
  <c r="J30" i="1" l="1"/>
  <c r="J31" i="1"/>
  <c r="J50" i="1"/>
  <c r="L30" i="1"/>
  <c r="L31" i="1"/>
  <c r="B64" i="1"/>
  <c r="B65" i="1"/>
  <c r="B63" i="1"/>
  <c r="L50" i="1"/>
  <c r="L51" i="1"/>
  <c r="L52" i="1"/>
  <c r="L2" i="1"/>
  <c r="L3" i="1"/>
  <c r="L4" i="1"/>
  <c r="L5" i="1"/>
  <c r="L6" i="1"/>
  <c r="L7" i="1"/>
  <c r="L8" i="1"/>
  <c r="L10" i="1"/>
  <c r="L11" i="1"/>
  <c r="L12" i="1"/>
  <c r="L13" i="1"/>
  <c r="L14" i="1"/>
  <c r="L15" i="1"/>
  <c r="L16" i="1"/>
  <c r="L17" i="1"/>
  <c r="L18" i="1"/>
  <c r="L19" i="1"/>
  <c r="L20" i="1"/>
  <c r="L21" i="1"/>
  <c r="L22" i="1"/>
  <c r="L23" i="1"/>
  <c r="L24" i="1"/>
  <c r="L25" i="1"/>
  <c r="L27" i="1"/>
  <c r="L28" i="1"/>
  <c r="L33" i="1"/>
  <c r="L34" i="1"/>
  <c r="L35" i="1"/>
  <c r="L36" i="1"/>
  <c r="L37" i="1"/>
  <c r="L45" i="1"/>
  <c r="L46" i="1"/>
  <c r="L47" i="1"/>
  <c r="L48" i="1"/>
  <c r="L49" i="1"/>
  <c r="L54" i="1"/>
  <c r="L55" i="1"/>
  <c r="L56" i="1"/>
  <c r="L57" i="1"/>
  <c r="L58" i="1"/>
  <c r="L59" i="1"/>
  <c r="L61" i="1"/>
  <c r="J2" i="1"/>
  <c r="J3" i="1"/>
  <c r="J4" i="1"/>
  <c r="J5" i="1"/>
  <c r="J6" i="1"/>
  <c r="J7" i="1"/>
  <c r="J8" i="1"/>
  <c r="J10" i="1"/>
  <c r="J11" i="1"/>
  <c r="J12" i="1"/>
  <c r="J13" i="1"/>
  <c r="J14" i="1"/>
  <c r="J15" i="1"/>
  <c r="J16" i="1"/>
  <c r="J17" i="1"/>
  <c r="J18" i="1"/>
  <c r="J19" i="1"/>
  <c r="J20" i="1"/>
  <c r="J21" i="1"/>
  <c r="J22" i="1"/>
  <c r="J23" i="1"/>
  <c r="J24" i="1"/>
  <c r="J25" i="1"/>
  <c r="J27" i="1"/>
  <c r="J28" i="1"/>
  <c r="J51" i="1"/>
  <c r="J52" i="1"/>
  <c r="J33" i="1"/>
  <c r="J34" i="1"/>
  <c r="J35" i="1"/>
  <c r="J36" i="1"/>
  <c r="J37" i="1"/>
  <c r="J45" i="1"/>
  <c r="J46" i="1"/>
  <c r="J47" i="1"/>
  <c r="J48" i="1"/>
  <c r="J49" i="1"/>
  <c r="J54" i="1"/>
  <c r="J55" i="1"/>
  <c r="J56" i="1"/>
  <c r="J57" i="1"/>
  <c r="J58" i="1"/>
  <c r="J59" i="1"/>
  <c r="J61" i="1"/>
</calcChain>
</file>

<file path=xl/comments1.xml><?xml version="1.0" encoding="utf-8"?>
<comments xmlns="http://schemas.openxmlformats.org/spreadsheetml/2006/main">
  <authors>
    <author>pablo alvarez</author>
  </authors>
  <commentList>
    <comment ref="D9" authorId="0">
      <text>
        <r>
          <rPr>
            <b/>
            <sz val="9"/>
            <color indexed="81"/>
            <rFont val="Tahoma"/>
            <family val="2"/>
          </rPr>
          <t>pablo alvarez:</t>
        </r>
        <r>
          <rPr>
            <sz val="9"/>
            <color indexed="81"/>
            <rFont val="Tahoma"/>
            <family val="2"/>
          </rPr>
          <t xml:space="preserve">
Cumulative export of observed data is calculated only for the events recorded (not missed)
To obtain this, the cumulative counter needs to stop, if discharge was not sampled.
Two TSS to be produced:
a) Cumulative only during obs. concentration
b) Cumulative for the model duration</t>
        </r>
      </text>
    </comment>
  </commentList>
</comments>
</file>

<file path=xl/comments2.xml><?xml version="1.0" encoding="utf-8"?>
<comments xmlns="http://schemas.openxmlformats.org/spreadsheetml/2006/main">
  <authors>
    <author>Microsoft Office User</author>
    <author>pablo alvarez</author>
  </authors>
  <commentList>
    <comment ref="A16" authorId="0">
      <text>
        <r>
          <rPr>
            <b/>
            <sz val="10"/>
            <color indexed="81"/>
            <rFont val="Calibri"/>
            <family val="2"/>
          </rPr>
          <t>Linked with z3 factor, 
The lower z3 factor is, the higher k_g needs to be.</t>
        </r>
        <r>
          <rPr>
            <sz val="10"/>
            <color indexed="81"/>
            <rFont val="Calibri"/>
            <family val="2"/>
          </rPr>
          <t xml:space="preserve">
</t>
        </r>
      </text>
    </comment>
    <comment ref="A36" authorId="0">
      <text>
        <r>
          <rPr>
            <sz val="10"/>
            <color indexed="81"/>
            <rFont val="Calibri"/>
            <family val="2"/>
          </rPr>
          <t xml:space="preserve">log Kow = 3.13 (pubchem.ncbi.nlm.nih.gov)
</t>
        </r>
      </text>
    </comment>
    <comment ref="C36" authorId="0">
      <text>
        <r>
          <rPr>
            <sz val="10"/>
            <color indexed="81"/>
            <rFont val="Calibri"/>
            <family val="2"/>
          </rPr>
          <t xml:space="preserve">EU Commision
Koc (S-metolachlor) : 110-369, median : 226 l/kg
IUPAC: 
Literature value: Kd range 0.33-1.64 mL/g, Koc range 50.0-540 mL/g, soils=33; Other sources: 120.2-309.0 mL/g (R3), Log Koc 2.26 at 25 Deg C (R4)
</t>
        </r>
      </text>
    </comment>
    <comment ref="A45" authorId="1">
      <text>
        <r>
          <rPr>
            <b/>
            <sz val="9"/>
            <color indexed="81"/>
            <rFont val="Tahoma"/>
            <family val="2"/>
          </rPr>
          <t>pablo alvarez:</t>
        </r>
        <r>
          <rPr>
            <sz val="9"/>
            <color indexed="81"/>
            <rFont val="Tahoma"/>
            <family val="2"/>
          </rPr>
          <t xml:space="preserve">
aged_f = 0.0005
bioa_mass = mass_ads * exp(-0.0005 * scalar(model.jd_dt))</t>
        </r>
      </text>
    </comment>
    <comment ref="C46" authorId="0">
      <text>
        <r>
          <rPr>
            <sz val="10"/>
            <color indexed="81"/>
            <rFont val="Calibri"/>
            <family val="2"/>
          </rPr>
          <t xml:space="preserve">Rivard, 2003
Hydrolysis &gt; 200 dys
</t>
        </r>
      </text>
    </comment>
  </commentList>
</comments>
</file>

<file path=xl/sharedStrings.xml><?xml version="1.0" encoding="utf-8"?>
<sst xmlns="http://schemas.openxmlformats.org/spreadsheetml/2006/main" count="564" uniqueCount="263">
  <si>
    <t xml:space="preserve">epsilon_iso </t>
  </si>
  <si>
    <t xml:space="preserve">r_standard </t>
  </si>
  <si>
    <t xml:space="preserve">r_gas </t>
  </si>
  <si>
    <t xml:space="preserve">activation_e </t>
  </si>
  <si>
    <t xml:space="preserve">beta_moisture </t>
  </si>
  <si>
    <t xml:space="preserve">temp_ref </t>
  </si>
  <si>
    <t xml:space="preserve">dt_50_ref </t>
  </si>
  <si>
    <t xml:space="preserve">molar </t>
  </si>
  <si>
    <t xml:space="preserve">k_cp </t>
  </si>
  <si>
    <t xml:space="preserve">k_oc </t>
  </si>
  <si>
    <t xml:space="preserve">f_oc </t>
  </si>
  <si>
    <t xml:space="preserve">f_transp </t>
  </si>
  <si>
    <t xml:space="preserve">gamma4 </t>
  </si>
  <si>
    <t xml:space="preserve">gamma3 </t>
  </si>
  <si>
    <t xml:space="preserve">gamma2 </t>
  </si>
  <si>
    <t xml:space="preserve">gamma1 </t>
  </si>
  <si>
    <t xml:space="preserve">gamma0 </t>
  </si>
  <si>
    <t xml:space="preserve">c_adr </t>
  </si>
  <si>
    <t xml:space="preserve">c4 </t>
  </si>
  <si>
    <t xml:space="preserve">c3 </t>
  </si>
  <si>
    <t xml:space="preserve">c2 </t>
  </si>
  <si>
    <t xml:space="preserve">c1 </t>
  </si>
  <si>
    <t xml:space="preserve">c0 </t>
  </si>
  <si>
    <t xml:space="preserve">z3_factor </t>
  </si>
  <si>
    <t xml:space="preserve">z4 </t>
  </si>
  <si>
    <t xml:space="preserve">z3 </t>
  </si>
  <si>
    <t xml:space="preserve">z2 </t>
  </si>
  <si>
    <t xml:space="preserve">z1 </t>
  </si>
  <si>
    <t xml:space="preserve">z0 </t>
  </si>
  <si>
    <t xml:space="preserve">layers </t>
  </si>
  <si>
    <t>Units</t>
  </si>
  <si>
    <t>Initial value</t>
  </si>
  <si>
    <t xml:space="preserve"> -</t>
  </si>
  <si>
    <t>mm</t>
  </si>
  <si>
    <t>Description</t>
  </si>
  <si>
    <t>Number of model layers</t>
  </si>
  <si>
    <t>Layer depth</t>
  </si>
  <si>
    <t>Minimum lower basement layer depth</t>
  </si>
  <si>
    <t>Minimum upper basement layer depth</t>
  </si>
  <si>
    <t>Fraction of total basement layer depth assigned to z3</t>
  </si>
  <si>
    <t>Lateral flow coefficient \citep{Manfreda2005}</t>
  </si>
  <si>
    <t>\textit{ibid.}</t>
  </si>
  <si>
    <t>No</t>
  </si>
  <si>
    <t>Calibration Parameter</t>
  </si>
  <si>
    <t>Yes</t>
  </si>
  <si>
    <t>Drainage lateral flow coefficient</t>
  </si>
  <si>
    <t>Depth adjustment factor of $log(K_{sat})$ for layer $z_n$</t>
  </si>
  <si>
    <t>d$^{-1}$</t>
  </si>
  <si>
    <t>Adjustment factor for actual transpiration</t>
  </si>
  <si>
    <t>Wilting point for all model layers</t>
  </si>
  <si>
    <t>Field capacity at z &lt; 1200 mm  depth</t>
  </si>
  <si>
    <t>Saturation capacity at z &lt; 1200 mm depth</t>
  </si>
  <si>
    <t>$\theta_{FCz2}$</t>
  </si>
  <si>
    <t>$\theta_{SATz2}$</t>
  </si>
  <si>
    <t>$\theta_{FCz1}$</t>
  </si>
  <si>
    <t>$\theta_{SATz1}$</t>
  </si>
  <si>
    <t>Field capacity of plow layer 0 - 300 mm  depth</t>
  </si>
  <si>
    <t>Saturation capacity of plow layer 0 - 300 mm  depth</t>
  </si>
  <si>
    <t>0.57 $\pm$ 0.04</t>
  </si>
  <si>
    <t>Soil bulk density</t>
  </si>
  <si>
    <t>g cm$^{-3}$</t>
  </si>
  <si>
    <t>Fraction of organic carbon</t>
  </si>
  <si>
    <t>kg kg$^{-1}$</t>
  </si>
  <si>
    <t>Mean water content at 100cm (9.8 kPa) suction pressure for depth z</t>
  </si>
  <si>
    <t>beta_runoff</t>
  </si>
  <si>
    <t>$mol~L^{-1}~atm^{-1}$</t>
  </si>
  <si>
    <t>Henry constant, metolachlor \citep{Feigenbrugel2004}</t>
  </si>
  <si>
    <t>Metolachlor molar mass</t>
  </si>
  <si>
    <t>$g mol^{-1}$</t>
  </si>
  <si>
    <t>d</t>
  </si>
  <si>
    <t>Degradation half-life</t>
  </si>
  <si>
    <t>Enrichment factor</t>
  </si>
  <si>
    <t xml:space="preserve"> - </t>
  </si>
  <si>
    <t>Reference temperature of degradation half-life</t>
  </si>
  <si>
    <t>C</t>
  </si>
  <si>
    <t>Constant controlling Walker or Schroll's moisture degradation factor</t>
  </si>
  <si>
    <t>Metolachlor activation energy \citep{Jaikaew2017}</t>
  </si>
  <si>
    <t>$kJ mol^{-1}$</t>
  </si>
  <si>
    <t>$kJ mol^{-1} Kelvin^{-1}$</t>
  </si>
  <si>
    <t>Ideal gas constant</t>
  </si>
  <si>
    <t>VPDB standard for Carbon</t>
  </si>
  <si>
    <t>Transport</t>
  </si>
  <si>
    <t>Reactive</t>
  </si>
  <si>
    <t>$d^{-1}$</t>
  </si>
  <si>
    <t>Agronomic, Dynamic</t>
  </si>
  <si>
    <t>\textit{ibid.}, Not relevant as model is considered impermeable.</t>
  </si>
  <si>
    <t>Soil bulk density, deeper layers (not plough layer) max of top soil</t>
  </si>
  <si>
    <t>Morris</t>
  </si>
  <si>
    <t>k_g</t>
  </si>
  <si>
    <t>Linear reservoir constant regulating baseflow discharge</t>
  </si>
  <si>
    <t>Ageing rate constant, controls mass movement to non-bioavailable fraction</t>
  </si>
  <si>
    <t>Abiotic degradation rate constant initial: DT50ab = 138.6 days</t>
  </si>
  <si>
    <t>Hydrology</t>
  </si>
  <si>
    <t>Category</t>
  </si>
  <si>
    <t>Structural</t>
  </si>
  <si>
    <t>Physical Constant</t>
  </si>
  <si>
    <t>p_bAgr</t>
  </si>
  <si>
    <t>Range</t>
  </si>
  <si>
    <t>0 - 1</t>
  </si>
  <si>
    <t>Calib.</t>
  </si>
  <si>
    <t>130 - 230</t>
  </si>
  <si>
    <t>dt_50_ab (k_ab)</t>
  </si>
  <si>
    <t>138 (0.005)</t>
  </si>
  <si>
    <t>26 - 37</t>
  </si>
  <si>
    <t>1386 (0.0005)</t>
  </si>
  <si>
    <t>140 - 7000</t>
  </si>
  <si>
    <t>Adsorption coefficient</t>
  </si>
  <si>
    <t>Schroll method.</t>
  </si>
  <si>
    <t>Notes</t>
  </si>
  <si>
    <t>Morris params.</t>
  </si>
  <si>
    <t xml:space="preserve">  -3.0 to -1.0</t>
  </si>
  <si>
    <t>0.37 $\pm$ 0.03</t>
  </si>
  <si>
    <t>0.5 $\pm$ 0.03</t>
  </si>
  <si>
    <t xml:space="preserve">0.37 $\pm$ 0.04 </t>
  </si>
  <si>
    <t>0.39 - 0.42</t>
  </si>
  <si>
    <t xml:space="preserve">W100_30mm </t>
  </si>
  <si>
    <t xml:space="preserve">W100_1550mm </t>
  </si>
  <si>
    <t xml:space="preserve">W100_1555mm </t>
  </si>
  <si>
    <t>0.34 - 0.43</t>
  </si>
  <si>
    <t>0.35 - 0.41</t>
  </si>
  <si>
    <t>No sig. variation</t>
  </si>
  <si>
    <t>Agro. model</t>
  </si>
  <si>
    <t>TSS</t>
  </si>
  <si>
    <t>Source</t>
  </si>
  <si>
    <t>Field charac.</t>
  </si>
  <si>
    <t>age_rate (k_aged)</t>
  </si>
  <si>
    <t>1100 - 3650</t>
  </si>
  <si>
    <t>0.75 - 0.99</t>
  </si>
  <si>
    <t>p_bZ</t>
  </si>
  <si>
    <t>0.01 - 1</t>
  </si>
  <si>
    <t>$\theta_{FCz3+}$</t>
  </si>
  <si>
    <t>$\theta_{SATz3+}$</t>
  </si>
  <si>
    <t>0.53 (0.47 - 0.53)</t>
  </si>
  <si>
    <t>0.01 - 0.05</t>
  </si>
  <si>
    <t>Conceptual</t>
  </si>
  <si>
    <t>0.63 (0.54 - 0.61)</t>
  </si>
  <si>
    <t>Sens.</t>
  </si>
  <si>
    <t>Test</t>
  </si>
  <si>
    <t>0.39 (0.34 - 0.41)</t>
  </si>
  <si>
    <t>Ouput TSS</t>
  </si>
  <si>
    <t>Nash TSS</t>
  </si>
  <si>
    <t>Q_sim</t>
  </si>
  <si>
    <t>"</t>
  </si>
  <si>
    <t>…include volatilization parameters</t>
  </si>
  <si>
    <t>Total</t>
  </si>
  <si>
    <t>4th Aug - 20 Aug</t>
  </si>
  <si>
    <t>Jeremy</t>
  </si>
  <si>
    <t>4th Aug - 31 Aug</t>
  </si>
  <si>
    <t>Gwenael</t>
  </si>
  <si>
    <t>21 Aug + 2w.</t>
  </si>
  <si>
    <t>Guillaume</t>
  </si>
  <si>
    <t>5th Aug - 15 Aug.</t>
  </si>
  <si>
    <t>Benoit</t>
  </si>
  <si>
    <t>5th Aug - 13 Aug.</t>
  </si>
  <si>
    <t>Boris</t>
  </si>
  <si>
    <t>SuperC</t>
  </si>
  <si>
    <t>Laptop2</t>
  </si>
  <si>
    <t>Laptop1</t>
  </si>
  <si>
    <t>Marie</t>
  </si>
  <si>
    <t>Until 15th Aug.</t>
  </si>
  <si>
    <t>30 July - 4th Aug.</t>
  </si>
  <si>
    <t>Paula</t>
  </si>
  <si>
    <t>23 July - 4th Aug</t>
  </si>
  <si>
    <t>21 July - 4th Aug.</t>
  </si>
  <si>
    <t>14 July - 4th Aug</t>
  </si>
  <si>
    <t>Weekend-Days</t>
  </si>
  <si>
    <t>Holidays</t>
  </si>
  <si>
    <t>Until - Aug 4th</t>
  </si>
  <si>
    <t>Days</t>
  </si>
  <si>
    <t>Morris100</t>
  </si>
  <si>
    <t>Days/Computer</t>
  </si>
  <si>
    <t>Computers</t>
  </si>
  <si>
    <t>Hrs</t>
  </si>
  <si>
    <t>Time</t>
  </si>
  <si>
    <t>Sims</t>
  </si>
  <si>
    <t>Persistent Mass</t>
  </si>
  <si>
    <t>Sum of the absolute difference (obs vs sim)</t>
  </si>
  <si>
    <t>Cum mass export / Tot app mass</t>
  </si>
  <si>
    <t>Metric (obs)</t>
  </si>
  <si>
    <t>Model fit</t>
  </si>
  <si>
    <t>Management metric</t>
  </si>
  <si>
    <t>Nash</t>
  </si>
  <si>
    <t>Normalized sum sq error</t>
  </si>
  <si>
    <t>Volume discharge</t>
  </si>
  <si>
    <t>Mass outlet (heavy and light)</t>
  </si>
  <si>
    <t xml:space="preserve">Outlet - Discharge </t>
  </si>
  <si>
    <t xml:space="preserve">Outlet - Conc. </t>
  </si>
  <si>
    <t>Outlet - Delta</t>
  </si>
  <si>
    <t>Soils - Conc.</t>
  </si>
  <si>
    <t>Soils - Delta</t>
  </si>
  <si>
    <t>soil_samples.py</t>
  </si>
  <si>
    <t>tot_Q_m3_tss</t>
  </si>
  <si>
    <t>Cum. Mass Export</t>
  </si>
  <si>
    <t>Cum. Water Disch.</t>
  </si>
  <si>
    <t>Cum water export</t>
  </si>
  <si>
    <t>Model simulation assumptions, review before GLUE simulations start</t>
  </si>
  <si>
    <t>$\theta_{WPz0z1}$</t>
  </si>
  <si>
    <t>0.16 $\pm$ 0.03</t>
  </si>
  <si>
    <t>$\theta_{WPz2}$</t>
  </si>
  <si>
    <t>0.16 (0.13 - 0.19)</t>
  </si>
  <si>
    <t>$\theta_{WPz3+}$</t>
  </si>
  <si>
    <t>Wilting point z &gt; 1200 mm depth</t>
  </si>
  <si>
    <t>Guillaume 2</t>
  </si>
  <si>
    <t>SWARM</t>
  </si>
  <si>
    <t>GLUE</t>
  </si>
  <si>
    <t>Expected hrs</t>
  </si>
  <si>
    <t>Runs</t>
  </si>
  <si>
    <t>Particles</t>
  </si>
  <si>
    <t>Max iterations</t>
  </si>
  <si>
    <t>Days needed</t>
  </si>
  <si>
    <t>July</t>
  </si>
  <si>
    <t>Start</t>
  </si>
  <si>
    <t>Finish</t>
  </si>
  <si>
    <t>Guillaume 1</t>
  </si>
  <si>
    <t>Kd</t>
  </si>
  <si>
    <t>$ml g^{-1}$</t>
  </si>
  <si>
    <t>Freundlich?</t>
  </si>
  <si>
    <t>https://sitem.herts.ac.uk/aeru/iupac/Reports/465.htm</t>
  </si>
  <si>
    <t xml:space="preserve"> 50 - 540</t>
  </si>
  <si>
    <r>
      <t xml:space="preserve"> - Hydrological model will have a spin-up period from </t>
    </r>
    <r>
      <rPr>
        <b/>
        <sz val="11"/>
        <color theme="1"/>
        <rFont val="Calibri"/>
        <family val="2"/>
        <scheme val="minor"/>
      </rPr>
      <t>Oct. 1 2015 to March 15 2016 (166 days)</t>
    </r>
    <r>
      <rPr>
        <sz val="11"/>
        <color theme="1"/>
        <rFont val="Calibri"/>
        <family val="2"/>
        <scheme val="minor"/>
      </rPr>
      <t xml:space="preserve"> to establish initial catchment conditions </t>
    </r>
  </si>
  <si>
    <t xml:space="preserve"> - Model tests will then only be run from March 15th (JD: 167) to July 12 (JD: 286)    (Tot: 120 days) </t>
  </si>
  <si>
    <t>Illustrations</t>
  </si>
  <si>
    <t>Output Time Series needed</t>
  </si>
  <si>
    <t>m3 / day</t>
  </si>
  <si>
    <t>Catchment hydrology functioning</t>
  </si>
  <si>
    <t xml:space="preserve">Runoff </t>
  </si>
  <si>
    <t>Lateral flow (combined for all layers)</t>
  </si>
  <si>
    <t>Baseflow (basement layer)</t>
  </si>
  <si>
    <t>Catchment transport</t>
  </si>
  <si>
    <t>ug / day</t>
  </si>
  <si>
    <t>Where in code?</t>
  </si>
  <si>
    <t>Count TSS written</t>
  </si>
  <si>
    <t>Post-processing (Calculate from components)</t>
  </si>
  <si>
    <t>Detailed Masses (heavy &amp; light)</t>
  </si>
  <si>
    <t>Transect Masses (heavy &amp; light)</t>
  </si>
  <si>
    <t>ug</t>
  </si>
  <si>
    <t>16 x 2 = 32</t>
  </si>
  <si>
    <t>Volume discharged</t>
  </si>
  <si>
    <t>Mass outlet (heavy and light)(a, b)</t>
  </si>
  <si>
    <t>Post-processing (Calculate from mass outlet)</t>
  </si>
  <si>
    <t>Runoff mass flux. (heavy &amp; light)</t>
  </si>
  <si>
    <t>Drainage mass flux. (heavy &amp; light)</t>
  </si>
  <si>
    <t>Baseflow mass flux. (heavy &amp; light)</t>
  </si>
  <si>
    <r>
      <t xml:space="preserve">Outlet hydro </t>
    </r>
    <r>
      <rPr>
        <b/>
        <sz val="11"/>
        <color theme="1"/>
        <rFont val="Calibri"/>
        <family val="2"/>
        <scheme val="minor"/>
      </rPr>
      <t>components</t>
    </r>
  </si>
  <si>
    <r>
      <t xml:space="preserve">Outlet pest </t>
    </r>
    <r>
      <rPr>
        <b/>
        <sz val="11"/>
        <color theme="1"/>
        <rFont val="Calibri"/>
        <family val="2"/>
        <scheme val="minor"/>
      </rPr>
      <t>components</t>
    </r>
  </si>
  <si>
    <r>
      <t xml:space="preserve">Soil sink </t>
    </r>
    <r>
      <rPr>
        <b/>
        <sz val="11"/>
        <color theme="1"/>
        <rFont val="Calibri"/>
        <family val="2"/>
        <scheme val="minor"/>
      </rPr>
      <t>components</t>
    </r>
  </si>
  <si>
    <t>Degraded</t>
  </si>
  <si>
    <t>Transect (heavy &amp; light)</t>
  </si>
  <si>
    <t>Catchment (heavy &amp; light)</t>
  </si>
  <si>
    <r>
      <t xml:space="preserve">Leached from Top Soil </t>
    </r>
    <r>
      <rPr>
        <sz val="11"/>
        <color rgb="FFFF0000"/>
        <rFont val="Calibri"/>
        <family val="2"/>
        <scheme val="minor"/>
      </rPr>
      <t>(z0 only)</t>
    </r>
  </si>
  <si>
    <r>
      <t xml:space="preserve">Leached from 30 cm </t>
    </r>
    <r>
      <rPr>
        <sz val="11"/>
        <color rgb="FFFF0000"/>
        <rFont val="Calibri"/>
        <family val="2"/>
        <scheme val="minor"/>
      </rPr>
      <t>(z1)</t>
    </r>
  </si>
  <si>
    <r>
      <t>Mass in</t>
    </r>
    <r>
      <rPr>
        <b/>
        <sz val="11"/>
        <color theme="1"/>
        <rFont val="Calibri"/>
        <family val="2"/>
        <scheme val="minor"/>
      </rPr>
      <t xml:space="preserve"> top soil </t>
    </r>
    <r>
      <rPr>
        <sz val="11"/>
        <color theme="1"/>
        <rFont val="Calibri"/>
        <family val="2"/>
        <scheme val="minor"/>
      </rPr>
      <t>remaining / Tot app mass</t>
    </r>
  </si>
  <si>
    <r>
      <t>Drainage (</t>
    </r>
    <r>
      <rPr>
        <sz val="11"/>
        <color rgb="FFFF0000"/>
        <rFont val="Calibri"/>
        <family val="2"/>
        <scheme val="minor"/>
      </rPr>
      <t>layer z2</t>
    </r>
    <r>
      <rPr>
        <sz val="11"/>
        <color theme="1"/>
        <rFont val="Calibri"/>
        <family val="2"/>
        <scheme val="minor"/>
      </rPr>
      <t>)</t>
    </r>
  </si>
  <si>
    <r>
      <t xml:space="preserve">Total catchment mass in </t>
    </r>
    <r>
      <rPr>
        <b/>
        <sz val="11"/>
        <color theme="1"/>
        <rFont val="Calibri"/>
        <family val="2"/>
        <scheme val="minor"/>
      </rPr>
      <t>top soil</t>
    </r>
    <r>
      <rPr>
        <sz val="11"/>
        <color theme="1"/>
        <rFont val="Calibri"/>
        <family val="2"/>
        <scheme val="minor"/>
      </rPr>
      <t xml:space="preserve"> (light &amp; heavy)</t>
    </r>
  </si>
  <si>
    <t>Total catchment mass - Z (heavy &amp; light)</t>
  </si>
  <si>
    <r>
      <t xml:space="preserve">Runoff from Top soil </t>
    </r>
    <r>
      <rPr>
        <sz val="11"/>
        <color rgb="FFFF0000"/>
        <rFont val="Calibri"/>
        <family val="2"/>
        <scheme val="minor"/>
      </rPr>
      <t>(z0)</t>
    </r>
  </si>
  <si>
    <t>Calculate from outlet components</t>
  </si>
  <si>
    <t>Comments (if any)</t>
  </si>
  <si>
    <t>Aged</t>
  </si>
  <si>
    <r>
      <t xml:space="preserve">Persistence </t>
    </r>
    <r>
      <rPr>
        <b/>
        <sz val="11"/>
        <color theme="1"/>
        <rFont val="Calibri"/>
        <family val="2"/>
        <scheme val="minor"/>
      </rPr>
      <t>all depths</t>
    </r>
    <r>
      <rPr>
        <sz val="11"/>
        <color theme="1"/>
        <rFont val="Calibri"/>
        <family val="2"/>
        <scheme val="minor"/>
      </rPr>
      <t xml:space="preserve"> (real = aged + available)</t>
    </r>
  </si>
  <si>
    <r>
      <t xml:space="preserve">Persistence </t>
    </r>
    <r>
      <rPr>
        <b/>
        <sz val="11"/>
        <color theme="1"/>
        <rFont val="Calibri"/>
        <family val="2"/>
        <scheme val="minor"/>
      </rPr>
      <t>all depths</t>
    </r>
    <r>
      <rPr>
        <sz val="11"/>
        <color theme="1"/>
        <rFont val="Calibri"/>
        <family val="2"/>
        <scheme val="minor"/>
      </rPr>
      <t xml:space="preserve"> (aged)</t>
    </r>
  </si>
  <si>
    <t>Real mass</t>
  </si>
  <si>
    <t>Aged mass</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</si>
</sst>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8"/>
      <color theme="3"/>
      <name val="Cambria"/>
      <family val="2"/>
      <scheme val="major"/>
    </font>
    <font>
      <b/>
      <sz val="11"/>
      <color theme="1"/>
      <name val="Calibri"/>
      <family val="2"/>
      <scheme val="minor"/>
    </font>
    <font>
      <sz val="18"/>
      <color theme="3"/>
      <name val="Cambria"/>
      <family val="2"/>
      <scheme val="major"/>
    </font>
    <font>
      <sz val="11"/>
      <color rgb="FFFF0000"/>
      <name val="Calibri"/>
      <family val="2"/>
      <scheme val="minor"/>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sz val="10"/>
      <color indexed="81"/>
      <name val="Calibri"/>
      <family val="2"/>
    </font>
    <font>
      <b/>
      <sz val="10"/>
      <color indexed="81"/>
      <name val="Calibri"/>
      <family val="2"/>
    </font>
    <font>
      <sz val="11"/>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9" tint="0.39997558519241921"/>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2">
    <xf numFmtId="0" fontId="0" fillId="0" borderId="0"/>
    <xf numFmtId="0" fontId="1" fillId="0" borderId="0" applyNumberFormat="0" applyFill="0" applyBorder="0" applyAlignment="0" applyProtection="0"/>
    <xf numFmtId="0" fontId="3"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77">
    <xf numFmtId="0" fontId="0" fillId="0" borderId="0" xfId="0"/>
    <xf numFmtId="0" fontId="2" fillId="2" borderId="1" xfId="0" applyFont="1" applyFill="1" applyBorder="1" applyAlignment="1">
      <alignment horizontal="center"/>
    </xf>
    <xf numFmtId="0" fontId="0" fillId="0" borderId="0" xfId="0" applyAlignment="1">
      <alignment horizontal="center"/>
    </xf>
    <xf numFmtId="0" fontId="2" fillId="2" borderId="1" xfId="0" applyFont="1" applyFill="1" applyBorder="1" applyAlignment="1">
      <alignment horizontal="right"/>
    </xf>
    <xf numFmtId="0" fontId="0" fillId="0" borderId="0" xfId="0" applyAlignment="1">
      <alignment horizontal="right"/>
    </xf>
    <xf numFmtId="0" fontId="2" fillId="0" borderId="0" xfId="0" applyFont="1"/>
    <xf numFmtId="0" fontId="2" fillId="0" borderId="0" xfId="0" applyFont="1" applyAlignment="1">
      <alignment horizontal="center"/>
    </xf>
    <xf numFmtId="49" fontId="2" fillId="2" borderId="1" xfId="0" applyNumberFormat="1" applyFont="1" applyFill="1" applyBorder="1" applyAlignment="1">
      <alignment horizontal="center"/>
    </xf>
    <xf numFmtId="49" fontId="0" fillId="0" borderId="0" xfId="0" applyNumberFormat="1" applyAlignment="1">
      <alignment horizontal="center"/>
    </xf>
    <xf numFmtId="49" fontId="2" fillId="0" borderId="0" xfId="0" applyNumberFormat="1" applyFont="1" applyAlignment="1">
      <alignment horizontal="center"/>
    </xf>
    <xf numFmtId="0" fontId="0" fillId="3" borderId="0" xfId="0" applyFill="1"/>
    <xf numFmtId="0" fontId="0" fillId="3" borderId="0" xfId="0" applyFill="1" applyAlignment="1">
      <alignment horizontal="right"/>
    </xf>
    <xf numFmtId="49" fontId="0" fillId="3" borderId="0" xfId="0" applyNumberFormat="1" applyFill="1" applyAlignment="1">
      <alignment horizontal="center"/>
    </xf>
    <xf numFmtId="0" fontId="0" fillId="3" borderId="0" xfId="0" applyFill="1" applyAlignment="1">
      <alignment horizontal="center"/>
    </xf>
    <xf numFmtId="0" fontId="0" fillId="4" borderId="0" xfId="0" applyFill="1"/>
    <xf numFmtId="49" fontId="4" fillId="4" borderId="0" xfId="0" applyNumberFormat="1" applyFont="1" applyFill="1" applyAlignment="1">
      <alignment horizontal="center"/>
    </xf>
    <xf numFmtId="49" fontId="0" fillId="4" borderId="0" xfId="0" applyNumberFormat="1" applyFill="1" applyAlignment="1">
      <alignment horizontal="center"/>
    </xf>
    <xf numFmtId="0" fontId="0" fillId="4" borderId="0" xfId="0" applyFill="1" applyAlignment="1">
      <alignment horizontal="center"/>
    </xf>
    <xf numFmtId="0" fontId="0" fillId="4" borderId="0" xfId="0" applyFill="1" applyAlignment="1">
      <alignment horizontal="right"/>
    </xf>
    <xf numFmtId="0" fontId="0" fillId="5" borderId="0" xfId="0" applyFill="1"/>
    <xf numFmtId="0" fontId="0" fillId="5" borderId="0" xfId="0" applyFill="1" applyAlignment="1">
      <alignment horizontal="right"/>
    </xf>
    <xf numFmtId="49" fontId="0" fillId="5" borderId="0" xfId="0" applyNumberFormat="1" applyFill="1" applyAlignment="1">
      <alignment horizontal="center"/>
    </xf>
    <xf numFmtId="0" fontId="0" fillId="5" borderId="0" xfId="0" applyFill="1" applyAlignment="1">
      <alignment horizontal="center"/>
    </xf>
    <xf numFmtId="0" fontId="0" fillId="6" borderId="0" xfId="0" applyFill="1"/>
    <xf numFmtId="0" fontId="0" fillId="6" borderId="0" xfId="0" applyFill="1" applyAlignment="1">
      <alignment horizontal="right"/>
    </xf>
    <xf numFmtId="49" fontId="0" fillId="6" borderId="0" xfId="0" applyNumberFormat="1" applyFill="1" applyAlignment="1">
      <alignment horizontal="center"/>
    </xf>
    <xf numFmtId="0" fontId="0" fillId="6" borderId="0" xfId="0" applyFill="1" applyAlignment="1">
      <alignment horizontal="center"/>
    </xf>
    <xf numFmtId="0" fontId="0" fillId="2" borderId="0" xfId="0" applyFill="1"/>
    <xf numFmtId="0" fontId="0" fillId="2" borderId="0" xfId="0" applyFill="1" applyAlignment="1">
      <alignment horizontal="right"/>
    </xf>
    <xf numFmtId="49" fontId="0" fillId="2" borderId="0" xfId="0" applyNumberFormat="1" applyFill="1" applyAlignment="1">
      <alignment horizontal="center"/>
    </xf>
    <xf numFmtId="0" fontId="0" fillId="2" borderId="0" xfId="0" applyFill="1" applyAlignment="1">
      <alignment horizontal="center"/>
    </xf>
    <xf numFmtId="49" fontId="0" fillId="5" borderId="2" xfId="0" applyNumberFormat="1" applyFill="1" applyBorder="1" applyAlignment="1">
      <alignment horizontal="center"/>
    </xf>
    <xf numFmtId="49" fontId="0" fillId="5" borderId="3" xfId="0" applyNumberFormat="1" applyFill="1" applyBorder="1" applyAlignment="1">
      <alignment horizontal="center"/>
    </xf>
    <xf numFmtId="49" fontId="0" fillId="5" borderId="4" xfId="0" applyNumberFormat="1" applyFill="1" applyBorder="1" applyAlignment="1">
      <alignment horizontal="center"/>
    </xf>
    <xf numFmtId="49" fontId="0" fillId="5" borderId="0" xfId="0" applyNumberFormat="1" applyFill="1" applyBorder="1" applyAlignment="1">
      <alignment horizontal="center"/>
    </xf>
    <xf numFmtId="49" fontId="11" fillId="4" borderId="0" xfId="0" applyNumberFormat="1" applyFont="1" applyFill="1" applyAlignment="1">
      <alignment horizontal="center"/>
    </xf>
    <xf numFmtId="0" fontId="11" fillId="4" borderId="0" xfId="0" applyFont="1" applyFill="1" applyAlignment="1">
      <alignment horizontal="right"/>
    </xf>
    <xf numFmtId="49" fontId="11" fillId="5" borderId="0" xfId="0" applyNumberFormat="1" applyFont="1" applyFill="1" applyBorder="1" applyAlignment="1">
      <alignment horizontal="center"/>
    </xf>
    <xf numFmtId="0" fontId="11" fillId="4" borderId="0" xfId="0" applyFont="1" applyFill="1"/>
    <xf numFmtId="0" fontId="11" fillId="4" borderId="0" xfId="0" applyFont="1" applyFill="1" applyAlignment="1">
      <alignment horizontal="center"/>
    </xf>
    <xf numFmtId="0" fontId="0" fillId="7" borderId="0" xfId="0" applyFill="1"/>
    <xf numFmtId="0" fontId="0" fillId="7" borderId="0" xfId="0" applyFill="1" applyAlignment="1">
      <alignment horizontal="right"/>
    </xf>
    <xf numFmtId="49" fontId="0" fillId="7" borderId="0" xfId="0" applyNumberFormat="1" applyFill="1" applyAlignment="1">
      <alignment horizontal="center"/>
    </xf>
    <xf numFmtId="0" fontId="0" fillId="7" borderId="0" xfId="0" applyFill="1" applyAlignment="1">
      <alignment horizontal="center"/>
    </xf>
    <xf numFmtId="49" fontId="11" fillId="3" borderId="0" xfId="0" applyNumberFormat="1" applyFont="1" applyFill="1" applyAlignment="1">
      <alignment horizontal="center"/>
    </xf>
    <xf numFmtId="0" fontId="4" fillId="0" borderId="0" xfId="0" applyFont="1"/>
    <xf numFmtId="0" fontId="11" fillId="0" borderId="0" xfId="0" applyFont="1"/>
    <xf numFmtId="0" fontId="4" fillId="5" borderId="0" xfId="0" applyFont="1" applyFill="1" applyAlignment="1">
      <alignment horizontal="center"/>
    </xf>
    <xf numFmtId="0" fontId="4" fillId="0" borderId="0" xfId="0" applyFont="1" applyAlignment="1">
      <alignment horizontal="center"/>
    </xf>
    <xf numFmtId="2" fontId="0" fillId="0" borderId="0" xfId="0" applyNumberFormat="1" applyAlignment="1">
      <alignment horizontal="right"/>
    </xf>
    <xf numFmtId="49" fontId="7" fillId="4" borderId="0" xfId="21" applyNumberFormat="1" applyFill="1" applyAlignment="1">
      <alignment horizontal="center"/>
    </xf>
    <xf numFmtId="0" fontId="0" fillId="0" borderId="6" xfId="0" applyBorder="1"/>
    <xf numFmtId="0" fontId="0" fillId="0" borderId="6" xfId="0" applyBorder="1" applyAlignment="1">
      <alignment horizontal="center"/>
    </xf>
    <xf numFmtId="0" fontId="0" fillId="0" borderId="7" xfId="0" applyBorder="1"/>
    <xf numFmtId="0" fontId="0" fillId="0" borderId="9" xfId="0" applyBorder="1"/>
    <xf numFmtId="0" fontId="0" fillId="0" borderId="9" xfId="0" applyBorder="1" applyAlignment="1">
      <alignment horizontal="center"/>
    </xf>
    <xf numFmtId="0" fontId="0" fillId="0" borderId="10" xfId="0" applyBorder="1"/>
    <xf numFmtId="0" fontId="0" fillId="0" borderId="0" xfId="0" applyBorder="1"/>
    <xf numFmtId="0" fontId="0" fillId="0" borderId="0" xfId="0" applyBorder="1" applyAlignment="1">
      <alignment horizontal="center"/>
    </xf>
    <xf numFmtId="0" fontId="0" fillId="0" borderId="12" xfId="0" applyBorder="1"/>
    <xf numFmtId="0" fontId="0" fillId="0" borderId="14" xfId="0" applyBorder="1"/>
    <xf numFmtId="0" fontId="0" fillId="0" borderId="14" xfId="0" applyBorder="1" applyAlignment="1">
      <alignment horizontal="center"/>
    </xf>
    <xf numFmtId="0" fontId="0" fillId="0" borderId="15" xfId="0" applyBorder="1"/>
    <xf numFmtId="0" fontId="0" fillId="0" borderId="15" xfId="0" applyBorder="1" applyAlignment="1">
      <alignment horizontal="center"/>
    </xf>
    <xf numFmtId="0" fontId="0" fillId="0" borderId="12"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8" borderId="5" xfId="0" applyFill="1" applyBorder="1"/>
    <xf numFmtId="0" fontId="0" fillId="8" borderId="13" xfId="0" applyFill="1" applyBorder="1"/>
    <xf numFmtId="0" fontId="0" fillId="9" borderId="5" xfId="0" applyFill="1" applyBorder="1"/>
    <xf numFmtId="0" fontId="0" fillId="9" borderId="8" xfId="0" applyFill="1" applyBorder="1"/>
    <xf numFmtId="0" fontId="0" fillId="9" borderId="11" xfId="0" applyFill="1" applyBorder="1"/>
    <xf numFmtId="0" fontId="0" fillId="9" borderId="13" xfId="0" applyFill="1" applyBorder="1"/>
    <xf numFmtId="0" fontId="0" fillId="8" borderId="11" xfId="0" applyFill="1" applyBorder="1"/>
    <xf numFmtId="0" fontId="0" fillId="8" borderId="8" xfId="0" applyFill="1" applyBorder="1"/>
    <xf numFmtId="0" fontId="2" fillId="2" borderId="0" xfId="0" applyFont="1" applyFill="1"/>
    <xf numFmtId="0" fontId="2" fillId="2" borderId="0" xfId="0" applyFont="1" applyFill="1" applyAlignment="1">
      <alignment horizontal="center"/>
    </xf>
  </cellXfs>
  <cellStyles count="22">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xfId="15" builtinId="8" hidden="1"/>
    <cellStyle name="Lien hypertexte" xfId="17" builtinId="8" hidden="1"/>
    <cellStyle name="Lien hypertexte" xfId="19" builtinId="8" hidden="1"/>
    <cellStyle name="Lien hypertexte" xfId="21" builtinId="8"/>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Lien hypertexte visité" xfId="16" builtinId="9" hidden="1"/>
    <cellStyle name="Lien hypertexte visité" xfId="18" builtinId="9" hidden="1"/>
    <cellStyle name="Lien hypertexte visité" xfId="20" builtinId="9" hidden="1"/>
    <cellStyle name="Normal" xfId="0" builtinId="0"/>
    <cellStyle name="Titre 2" xfId="1"/>
    <cellStyle name="Titre 3" xfId="2"/>
  </cellStyles>
  <dxfs count="7">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333375</xdr:colOff>
          <xdr:row>41</xdr:row>
          <xdr:rowOff>76200</xdr:rowOff>
        </xdr:from>
        <xdr:to>
          <xdr:col>2</xdr:col>
          <xdr:colOff>914400</xdr:colOff>
          <xdr:row>53</xdr:row>
          <xdr:rowOff>66675</xdr:rowOff>
        </xdr:to>
        <xdr:sp macro="" textlink="">
          <xdr:nvSpPr>
            <xdr:cNvPr id="3074" name="Object 2" hidden="1">
              <a:extLst>
                <a:ext uri="{63B3BB69-23CF-44E3-9099-C40C66FF867C}">
                  <a14:compatExt spid="_x0000_s3074"/>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image" Target="../media/image1.emf"/><Relationship Id="rId4" Type="http://schemas.openxmlformats.org/officeDocument/2006/relationships/package" Target="../embeddings/Dessin_Microsoft_Visio1.vsdx"/></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s://sitem.herts.ac.uk/aeru/iupac/Reports/465.htm"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39"/>
  <sheetViews>
    <sheetView tabSelected="1" topLeftCell="A22" workbookViewId="0">
      <selection activeCell="C46" sqref="C46"/>
    </sheetView>
  </sheetViews>
  <sheetFormatPr baseColWidth="10" defaultRowHeight="15" x14ac:dyDescent="0.25"/>
  <cols>
    <col min="1" max="1" width="24.85546875" customWidth="1"/>
    <col min="2" max="2" width="41.28515625" customWidth="1"/>
    <col min="3" max="3" width="43.140625" customWidth="1"/>
    <col min="4" max="4" width="43.42578125" customWidth="1"/>
    <col min="5" max="5" width="45.5703125" style="2" customWidth="1"/>
    <col min="6" max="6" width="16.140625" customWidth="1"/>
    <col min="7" max="7" width="24.7109375" customWidth="1"/>
  </cols>
  <sheetData>
    <row r="1" spans="1:7" s="5" customFormat="1" x14ac:dyDescent="0.25">
      <c r="A1" s="5" t="s">
        <v>195</v>
      </c>
      <c r="E1" s="6" t="s">
        <v>231</v>
      </c>
      <c r="F1" s="5" t="s">
        <v>230</v>
      </c>
    </row>
    <row r="2" spans="1:7" x14ac:dyDescent="0.25">
      <c r="A2" t="s">
        <v>219</v>
      </c>
    </row>
    <row r="3" spans="1:7" x14ac:dyDescent="0.25">
      <c r="A3" t="s">
        <v>220</v>
      </c>
    </row>
    <row r="5" spans="1:7" s="5" customFormat="1" x14ac:dyDescent="0.25">
      <c r="A5" s="75" t="s">
        <v>180</v>
      </c>
      <c r="B5" s="75" t="s">
        <v>178</v>
      </c>
      <c r="C5" s="75" t="s">
        <v>34</v>
      </c>
      <c r="D5" s="75" t="s">
        <v>222</v>
      </c>
      <c r="E5" s="76"/>
      <c r="F5" s="75"/>
      <c r="G5" s="76" t="s">
        <v>257</v>
      </c>
    </row>
    <row r="6" spans="1:7" x14ac:dyDescent="0.25">
      <c r="A6" s="72" t="s">
        <v>175</v>
      </c>
      <c r="B6" s="60" t="s">
        <v>251</v>
      </c>
      <c r="C6" s="60" t="s">
        <v>176</v>
      </c>
      <c r="D6" s="61" t="s">
        <v>253</v>
      </c>
      <c r="E6" s="61">
        <v>2</v>
      </c>
      <c r="F6" s="62"/>
    </row>
    <row r="7" spans="1:7" x14ac:dyDescent="0.25">
      <c r="A7" s="72"/>
      <c r="B7" s="61" t="s">
        <v>261</v>
      </c>
      <c r="C7" s="60" t="s">
        <v>259</v>
      </c>
      <c r="D7" s="61" t="s">
        <v>254</v>
      </c>
      <c r="E7" s="61">
        <v>2</v>
      </c>
      <c r="F7" s="62"/>
    </row>
    <row r="8" spans="1:7" x14ac:dyDescent="0.25">
      <c r="A8" s="72"/>
      <c r="B8" s="61" t="s">
        <v>262</v>
      </c>
      <c r="C8" s="60" t="s">
        <v>260</v>
      </c>
      <c r="D8" s="61" t="s">
        <v>254</v>
      </c>
      <c r="E8" s="61">
        <v>2</v>
      </c>
      <c r="F8" s="62"/>
    </row>
    <row r="9" spans="1:7" x14ac:dyDescent="0.25">
      <c r="A9" s="68" t="s">
        <v>192</v>
      </c>
      <c r="B9" s="60" t="s">
        <v>177</v>
      </c>
      <c r="C9" s="60" t="s">
        <v>176</v>
      </c>
      <c r="D9" s="61" t="s">
        <v>238</v>
      </c>
      <c r="E9" s="61" t="s">
        <v>239</v>
      </c>
      <c r="F9" s="62"/>
    </row>
    <row r="10" spans="1:7" x14ac:dyDescent="0.25">
      <c r="A10" s="68" t="s">
        <v>193</v>
      </c>
      <c r="B10" s="60" t="s">
        <v>194</v>
      </c>
      <c r="C10" s="60" t="s">
        <v>176</v>
      </c>
      <c r="D10" s="61" t="s">
        <v>237</v>
      </c>
      <c r="E10" s="61" t="s">
        <v>232</v>
      </c>
      <c r="F10" s="62"/>
    </row>
    <row r="12" spans="1:7" s="5" customFormat="1" x14ac:dyDescent="0.25">
      <c r="A12" s="75" t="s">
        <v>179</v>
      </c>
      <c r="B12" s="75"/>
      <c r="C12" s="75"/>
      <c r="D12" s="75"/>
      <c r="E12" s="76"/>
      <c r="F12" s="75"/>
    </row>
    <row r="13" spans="1:7" x14ac:dyDescent="0.25">
      <c r="A13" s="68" t="s">
        <v>185</v>
      </c>
      <c r="B13" s="61" t="s">
        <v>181</v>
      </c>
      <c r="C13" s="61" t="s">
        <v>182</v>
      </c>
      <c r="D13" s="61" t="s">
        <v>183</v>
      </c>
      <c r="E13" s="61" t="s">
        <v>232</v>
      </c>
      <c r="F13" s="63" t="s">
        <v>191</v>
      </c>
    </row>
    <row r="14" spans="1:7" x14ac:dyDescent="0.25">
      <c r="A14" s="68" t="s">
        <v>186</v>
      </c>
      <c r="B14" s="61" t="s">
        <v>142</v>
      </c>
      <c r="C14" s="61" t="s">
        <v>142</v>
      </c>
      <c r="D14" s="61" t="s">
        <v>184</v>
      </c>
      <c r="E14" s="61">
        <v>2</v>
      </c>
      <c r="F14" s="63"/>
    </row>
    <row r="15" spans="1:7" x14ac:dyDescent="0.25">
      <c r="A15" s="67" t="s">
        <v>187</v>
      </c>
      <c r="B15" s="52" t="s">
        <v>142</v>
      </c>
      <c r="C15" s="52" t="s">
        <v>142</v>
      </c>
      <c r="D15" s="52" t="s">
        <v>184</v>
      </c>
      <c r="E15" s="52" t="s">
        <v>32</v>
      </c>
      <c r="F15" s="66"/>
    </row>
    <row r="16" spans="1:7" x14ac:dyDescent="0.25">
      <c r="A16" s="69" t="s">
        <v>188</v>
      </c>
      <c r="B16" s="52" t="s">
        <v>142</v>
      </c>
      <c r="C16" s="52" t="s">
        <v>142</v>
      </c>
      <c r="D16" s="52" t="s">
        <v>234</v>
      </c>
      <c r="E16" s="52">
        <v>6</v>
      </c>
      <c r="F16" s="66" t="s">
        <v>190</v>
      </c>
    </row>
    <row r="17" spans="1:6" x14ac:dyDescent="0.25">
      <c r="A17" s="70"/>
      <c r="B17" s="55"/>
      <c r="C17" s="55"/>
      <c r="D17" s="55" t="s">
        <v>233</v>
      </c>
      <c r="E17" s="55" t="s">
        <v>236</v>
      </c>
      <c r="F17" s="65"/>
    </row>
    <row r="18" spans="1:6" x14ac:dyDescent="0.25">
      <c r="A18" s="71" t="s">
        <v>189</v>
      </c>
      <c r="B18" s="58" t="s">
        <v>142</v>
      </c>
      <c r="C18" s="58" t="s">
        <v>142</v>
      </c>
      <c r="D18" s="58" t="s">
        <v>234</v>
      </c>
      <c r="E18" s="58" t="s">
        <v>32</v>
      </c>
      <c r="F18" s="64" t="s">
        <v>190</v>
      </c>
    </row>
    <row r="19" spans="1:6" x14ac:dyDescent="0.25">
      <c r="A19" s="70"/>
      <c r="B19" s="55"/>
      <c r="C19" s="55"/>
      <c r="D19" s="55" t="s">
        <v>233</v>
      </c>
      <c r="E19" s="55" t="s">
        <v>32</v>
      </c>
      <c r="F19" s="56"/>
    </row>
    <row r="21" spans="1:6" s="5" customFormat="1" x14ac:dyDescent="0.25">
      <c r="A21" s="75" t="s">
        <v>221</v>
      </c>
      <c r="B21" s="75"/>
      <c r="C21" s="75"/>
      <c r="D21" s="75"/>
      <c r="E21" s="76"/>
      <c r="F21" s="75"/>
    </row>
    <row r="22" spans="1:6" x14ac:dyDescent="0.25">
      <c r="A22" s="67" t="s">
        <v>243</v>
      </c>
      <c r="B22" s="52" t="s">
        <v>223</v>
      </c>
      <c r="C22" s="51" t="s">
        <v>224</v>
      </c>
      <c r="D22" s="52" t="s">
        <v>225</v>
      </c>
      <c r="E22" s="52">
        <v>1</v>
      </c>
      <c r="F22" s="53"/>
    </row>
    <row r="23" spans="1:6" x14ac:dyDescent="0.25">
      <c r="A23" s="73"/>
      <c r="B23" s="58"/>
      <c r="C23" s="57"/>
      <c r="D23" s="58" t="s">
        <v>252</v>
      </c>
      <c r="E23" s="58">
        <v>1</v>
      </c>
      <c r="F23" s="59"/>
    </row>
    <row r="24" spans="1:6" x14ac:dyDescent="0.25">
      <c r="A24" s="73"/>
      <c r="B24" s="58"/>
      <c r="C24" s="57"/>
      <c r="D24" s="58" t="s">
        <v>226</v>
      </c>
      <c r="E24" s="58">
        <v>1</v>
      </c>
      <c r="F24" s="59"/>
    </row>
    <row r="25" spans="1:6" x14ac:dyDescent="0.25">
      <c r="A25" s="74"/>
      <c r="B25" s="55"/>
      <c r="C25" s="54"/>
      <c r="D25" s="55" t="s">
        <v>227</v>
      </c>
      <c r="E25" s="55">
        <v>1</v>
      </c>
      <c r="F25" s="56"/>
    </row>
    <row r="26" spans="1:6" x14ac:dyDescent="0.25">
      <c r="A26" s="67" t="s">
        <v>244</v>
      </c>
      <c r="B26" s="52" t="s">
        <v>229</v>
      </c>
      <c r="C26" s="51" t="s">
        <v>228</v>
      </c>
      <c r="D26" s="52" t="s">
        <v>240</v>
      </c>
      <c r="E26" s="52">
        <v>2</v>
      </c>
      <c r="F26" s="53"/>
    </row>
    <row r="27" spans="1:6" x14ac:dyDescent="0.25">
      <c r="A27" s="73"/>
      <c r="B27" s="58"/>
      <c r="C27" s="57"/>
      <c r="D27" s="58" t="s">
        <v>241</v>
      </c>
      <c r="E27" s="58">
        <v>2</v>
      </c>
      <c r="F27" s="59"/>
    </row>
    <row r="28" spans="1:6" x14ac:dyDescent="0.25">
      <c r="A28" s="73"/>
      <c r="B28" s="58"/>
      <c r="C28" s="57"/>
      <c r="D28" s="58" t="s">
        <v>242</v>
      </c>
      <c r="E28" s="58">
        <v>2</v>
      </c>
      <c r="F28" s="59"/>
    </row>
    <row r="29" spans="1:6" x14ac:dyDescent="0.25">
      <c r="A29" s="74"/>
      <c r="B29" s="55"/>
      <c r="C29" s="54"/>
      <c r="D29" s="55" t="s">
        <v>242</v>
      </c>
      <c r="E29" s="55">
        <v>2</v>
      </c>
      <c r="F29" s="56"/>
    </row>
    <row r="30" spans="1:6" x14ac:dyDescent="0.25">
      <c r="A30" s="69" t="s">
        <v>245</v>
      </c>
      <c r="B30" s="52" t="s">
        <v>235</v>
      </c>
      <c r="C30" s="51" t="s">
        <v>246</v>
      </c>
      <c r="D30" s="52" t="s">
        <v>247</v>
      </c>
      <c r="E30" s="52">
        <v>6</v>
      </c>
      <c r="F30" s="53"/>
    </row>
    <row r="31" spans="1:6" x14ac:dyDescent="0.25">
      <c r="A31" s="70"/>
      <c r="B31" s="55"/>
      <c r="C31" s="54"/>
      <c r="D31" s="55" t="s">
        <v>248</v>
      </c>
      <c r="E31" s="55">
        <v>2</v>
      </c>
      <c r="F31" s="56"/>
    </row>
    <row r="32" spans="1:6" x14ac:dyDescent="0.25">
      <c r="A32" s="69"/>
      <c r="B32" s="52"/>
      <c r="C32" s="51" t="s">
        <v>249</v>
      </c>
      <c r="D32" s="52" t="s">
        <v>248</v>
      </c>
      <c r="E32" s="52">
        <v>2</v>
      </c>
      <c r="F32" s="53"/>
    </row>
    <row r="33" spans="1:6" x14ac:dyDescent="0.25">
      <c r="A33" s="70"/>
      <c r="B33" s="55"/>
      <c r="C33" s="54"/>
      <c r="D33" s="55"/>
      <c r="E33" s="55"/>
      <c r="F33" s="56"/>
    </row>
    <row r="34" spans="1:6" x14ac:dyDescent="0.25">
      <c r="A34" s="69"/>
      <c r="B34" s="52"/>
      <c r="C34" s="51" t="s">
        <v>250</v>
      </c>
      <c r="D34" s="52" t="s">
        <v>248</v>
      </c>
      <c r="E34" s="52">
        <v>2</v>
      </c>
      <c r="F34" s="53"/>
    </row>
    <row r="35" spans="1:6" x14ac:dyDescent="0.25">
      <c r="A35" s="70"/>
      <c r="B35" s="55"/>
      <c r="C35" s="54"/>
      <c r="D35" s="55"/>
      <c r="E35" s="55"/>
      <c r="F35" s="56"/>
    </row>
    <row r="36" spans="1:6" x14ac:dyDescent="0.25">
      <c r="A36" s="69"/>
      <c r="B36" s="52"/>
      <c r="C36" s="51" t="s">
        <v>255</v>
      </c>
      <c r="D36" s="52" t="s">
        <v>248</v>
      </c>
      <c r="E36" s="52" t="s">
        <v>256</v>
      </c>
      <c r="F36" s="53"/>
    </row>
    <row r="37" spans="1:6" x14ac:dyDescent="0.25">
      <c r="A37" s="70"/>
      <c r="B37" s="55"/>
      <c r="C37" s="54"/>
      <c r="D37" s="55"/>
      <c r="E37" s="55"/>
      <c r="F37" s="56"/>
    </row>
    <row r="38" spans="1:6" x14ac:dyDescent="0.25">
      <c r="A38" s="69"/>
      <c r="B38" s="52"/>
      <c r="C38" s="51" t="s">
        <v>258</v>
      </c>
      <c r="D38" s="52" t="s">
        <v>248</v>
      </c>
      <c r="E38" s="52"/>
      <c r="F38" s="53"/>
    </row>
    <row r="39" spans="1:6" x14ac:dyDescent="0.25">
      <c r="A39" s="70"/>
      <c r="B39" s="55"/>
      <c r="C39" s="54"/>
      <c r="D39" s="55"/>
      <c r="E39" s="55"/>
      <c r="F39" s="56"/>
    </row>
  </sheetData>
  <pageMargins left="0.7" right="0.7" top="0.75" bottom="0.75" header="0.3" footer="0.3"/>
  <pageSetup paperSize="9" orientation="portrait" r:id="rId1"/>
  <drawing r:id="rId2"/>
  <legacyDrawing r:id="rId3"/>
  <oleObjects>
    <mc:AlternateContent xmlns:mc="http://schemas.openxmlformats.org/markup-compatibility/2006">
      <mc:Choice Requires="x14">
        <oleObject progId="Visio.Drawing.15" shapeId="3074" r:id="rId4">
          <objectPr defaultSize="0" r:id="rId5">
            <anchor moveWithCells="1">
              <from>
                <xdr:col>0</xdr:col>
                <xdr:colOff>333375</xdr:colOff>
                <xdr:row>41</xdr:row>
                <xdr:rowOff>76200</xdr:rowOff>
              </from>
              <to>
                <xdr:col>2</xdr:col>
                <xdr:colOff>914400</xdr:colOff>
                <xdr:row>53</xdr:row>
                <xdr:rowOff>66675</xdr:rowOff>
              </to>
            </anchor>
          </objectPr>
        </oleObject>
      </mc:Choice>
      <mc:Fallback>
        <oleObject progId="Visio.Drawing.15" shapeId="3074" r:id="rId4"/>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67"/>
  <sheetViews>
    <sheetView topLeftCell="A10" workbookViewId="0">
      <selection activeCell="E47" sqref="E47"/>
    </sheetView>
  </sheetViews>
  <sheetFormatPr baseColWidth="10" defaultRowHeight="15" x14ac:dyDescent="0.25"/>
  <cols>
    <col min="1" max="1" width="20.28515625" customWidth="1"/>
    <col min="2" max="2" width="17.28515625" style="4" customWidth="1"/>
    <col min="3" max="4" width="21" style="8" customWidth="1"/>
    <col min="5" max="5" width="17.28515625" style="8" customWidth="1"/>
    <col min="6" max="6" width="13.140625" style="2" customWidth="1"/>
    <col min="7" max="7" width="51.140625" customWidth="1"/>
    <col min="8" max="8" width="17.7109375" style="2" customWidth="1"/>
    <col min="9" max="9" width="20.42578125" style="2" bestFit="1" customWidth="1"/>
    <col min="10" max="10" width="10.85546875" style="2"/>
    <col min="11" max="11" width="18" style="2" customWidth="1"/>
    <col min="13" max="13" width="20.7109375" customWidth="1"/>
    <col min="14" max="15" width="33.140625" style="2" customWidth="1"/>
  </cols>
  <sheetData>
    <row r="1" spans="1:15" x14ac:dyDescent="0.25">
      <c r="A1" s="1"/>
      <c r="B1" s="3" t="s">
        <v>31</v>
      </c>
      <c r="C1" s="7" t="s">
        <v>97</v>
      </c>
      <c r="D1" s="7" t="s">
        <v>123</v>
      </c>
      <c r="E1" s="7" t="s">
        <v>137</v>
      </c>
      <c r="F1" s="1" t="s">
        <v>30</v>
      </c>
      <c r="G1" s="1" t="s">
        <v>34</v>
      </c>
      <c r="H1" s="1" t="s">
        <v>93</v>
      </c>
      <c r="I1" s="1" t="s">
        <v>43</v>
      </c>
      <c r="J1" s="1"/>
      <c r="K1" s="1" t="s">
        <v>87</v>
      </c>
      <c r="L1" s="1"/>
      <c r="M1" s="1" t="s">
        <v>108</v>
      </c>
      <c r="N1" s="1" t="s">
        <v>139</v>
      </c>
      <c r="O1" s="1" t="s">
        <v>140</v>
      </c>
    </row>
    <row r="2" spans="1:15" s="23" customFormat="1" x14ac:dyDescent="0.25">
      <c r="A2" s="23" t="s">
        <v>29</v>
      </c>
      <c r="B2" s="24">
        <v>5</v>
      </c>
      <c r="C2" s="25"/>
      <c r="D2" s="25" t="s">
        <v>134</v>
      </c>
      <c r="E2" s="25"/>
      <c r="F2" s="26" t="s">
        <v>32</v>
      </c>
      <c r="G2" s="23" t="s">
        <v>35</v>
      </c>
      <c r="H2" s="26" t="s">
        <v>94</v>
      </c>
      <c r="I2" s="26" t="s">
        <v>42</v>
      </c>
      <c r="J2" s="26">
        <f>IF(I2="Yes", 1, 0)</f>
        <v>0</v>
      </c>
      <c r="K2" s="26" t="s">
        <v>42</v>
      </c>
      <c r="L2" s="26">
        <f>IF(K2="Yes", 1, 0)</f>
        <v>0</v>
      </c>
      <c r="N2" s="26"/>
      <c r="O2" s="26"/>
    </row>
    <row r="3" spans="1:15" s="23" customFormat="1" x14ac:dyDescent="0.25">
      <c r="A3" s="23" t="s">
        <v>28</v>
      </c>
      <c r="B3" s="24">
        <v>10</v>
      </c>
      <c r="C3" s="25"/>
      <c r="D3" s="25" t="s">
        <v>134</v>
      </c>
      <c r="E3" s="25"/>
      <c r="F3" s="26" t="s">
        <v>33</v>
      </c>
      <c r="G3" s="23" t="s">
        <v>36</v>
      </c>
      <c r="H3" s="26" t="s">
        <v>94</v>
      </c>
      <c r="I3" s="26" t="s">
        <v>42</v>
      </c>
      <c r="J3" s="26">
        <f t="shared" ref="J3:J58" si="0">IF(I3="Yes", 1, 0)</f>
        <v>0</v>
      </c>
      <c r="K3" s="26" t="s">
        <v>42</v>
      </c>
      <c r="L3" s="26">
        <f t="shared" ref="L3:L58" si="1">IF(K3="Yes", 1, 0)</f>
        <v>0</v>
      </c>
      <c r="N3" s="26"/>
      <c r="O3" s="26"/>
    </row>
    <row r="4" spans="1:15" s="23" customFormat="1" x14ac:dyDescent="0.25">
      <c r="A4" s="23" t="s">
        <v>27</v>
      </c>
      <c r="B4" s="24">
        <v>300</v>
      </c>
      <c r="C4" s="25"/>
      <c r="D4" s="25" t="s">
        <v>134</v>
      </c>
      <c r="E4" s="25"/>
      <c r="F4" s="26" t="s">
        <v>33</v>
      </c>
      <c r="G4" s="23" t="s">
        <v>41</v>
      </c>
      <c r="H4" s="26" t="s">
        <v>94</v>
      </c>
      <c r="I4" s="26" t="s">
        <v>42</v>
      </c>
      <c r="J4" s="26">
        <f t="shared" si="0"/>
        <v>0</v>
      </c>
      <c r="K4" s="26" t="s">
        <v>42</v>
      </c>
      <c r="L4" s="26">
        <f t="shared" si="1"/>
        <v>0</v>
      </c>
      <c r="N4" s="26"/>
      <c r="O4" s="26"/>
    </row>
    <row r="5" spans="1:15" s="23" customFormat="1" x14ac:dyDescent="0.25">
      <c r="A5" s="23" t="s">
        <v>26</v>
      </c>
      <c r="B5" s="24">
        <v>1200</v>
      </c>
      <c r="C5" s="25"/>
      <c r="D5" s="25" t="s">
        <v>134</v>
      </c>
      <c r="E5" s="25"/>
      <c r="F5" s="26" t="s">
        <v>33</v>
      </c>
      <c r="G5" s="23" t="s">
        <v>41</v>
      </c>
      <c r="H5" s="26" t="s">
        <v>94</v>
      </c>
      <c r="I5" s="26" t="s">
        <v>42</v>
      </c>
      <c r="J5" s="26">
        <f t="shared" si="0"/>
        <v>0</v>
      </c>
      <c r="K5" s="26" t="s">
        <v>42</v>
      </c>
      <c r="L5" s="26">
        <f t="shared" si="1"/>
        <v>0</v>
      </c>
      <c r="N5" s="26"/>
      <c r="O5" s="26"/>
    </row>
    <row r="6" spans="1:15" s="23" customFormat="1" x14ac:dyDescent="0.25">
      <c r="A6" s="23" t="s">
        <v>25</v>
      </c>
      <c r="B6" s="24">
        <v>1510</v>
      </c>
      <c r="C6" s="25"/>
      <c r="D6" s="25" t="s">
        <v>134</v>
      </c>
      <c r="E6" s="25"/>
      <c r="F6" s="26" t="s">
        <v>33</v>
      </c>
      <c r="G6" s="23" t="s">
        <v>38</v>
      </c>
      <c r="H6" s="26" t="s">
        <v>94</v>
      </c>
      <c r="I6" s="26" t="s">
        <v>42</v>
      </c>
      <c r="J6" s="26">
        <f t="shared" si="0"/>
        <v>0</v>
      </c>
      <c r="K6" s="26" t="s">
        <v>42</v>
      </c>
      <c r="L6" s="26">
        <f t="shared" si="1"/>
        <v>0</v>
      </c>
      <c r="N6" s="26"/>
      <c r="O6" s="26"/>
    </row>
    <row r="7" spans="1:15" s="23" customFormat="1" x14ac:dyDescent="0.25">
      <c r="A7" s="23" t="s">
        <v>24</v>
      </c>
      <c r="B7" s="24">
        <v>1510</v>
      </c>
      <c r="C7" s="25"/>
      <c r="D7" s="25" t="s">
        <v>134</v>
      </c>
      <c r="E7" s="25"/>
      <c r="F7" s="26" t="s">
        <v>33</v>
      </c>
      <c r="G7" s="23" t="s">
        <v>37</v>
      </c>
      <c r="H7" s="26" t="s">
        <v>94</v>
      </c>
      <c r="I7" s="26" t="s">
        <v>42</v>
      </c>
      <c r="J7" s="26">
        <f t="shared" si="0"/>
        <v>0</v>
      </c>
      <c r="K7" s="26" t="s">
        <v>42</v>
      </c>
      <c r="L7" s="26">
        <f t="shared" si="1"/>
        <v>0</v>
      </c>
      <c r="N7" s="26"/>
      <c r="O7" s="26"/>
    </row>
    <row r="8" spans="1:15" s="23" customFormat="1" x14ac:dyDescent="0.25">
      <c r="A8" s="23" t="s">
        <v>23</v>
      </c>
      <c r="B8" s="24">
        <v>0.96</v>
      </c>
      <c r="C8" s="25" t="s">
        <v>127</v>
      </c>
      <c r="D8" s="25"/>
      <c r="E8" s="25" t="s">
        <v>99</v>
      </c>
      <c r="F8" s="26" t="s">
        <v>32</v>
      </c>
      <c r="G8" s="23" t="s">
        <v>39</v>
      </c>
      <c r="H8" s="26" t="s">
        <v>94</v>
      </c>
      <c r="I8" s="26" t="s">
        <v>44</v>
      </c>
      <c r="J8" s="26">
        <f t="shared" si="0"/>
        <v>1</v>
      </c>
      <c r="K8" s="26" t="s">
        <v>44</v>
      </c>
      <c r="L8" s="26">
        <f t="shared" si="1"/>
        <v>1</v>
      </c>
      <c r="N8" s="26" t="s">
        <v>141</v>
      </c>
      <c r="O8" s="26"/>
    </row>
    <row r="9" spans="1:15" s="40" customFormat="1" x14ac:dyDescent="0.25">
      <c r="B9" s="41"/>
      <c r="C9" s="42"/>
      <c r="D9" s="42"/>
      <c r="E9" s="42"/>
      <c r="F9" s="43"/>
      <c r="H9" s="43"/>
      <c r="I9" s="43"/>
      <c r="J9" s="43"/>
      <c r="K9" s="43"/>
      <c r="L9" s="43"/>
      <c r="N9" s="43"/>
      <c r="O9" s="43"/>
    </row>
    <row r="10" spans="1:15" s="19" customFormat="1" x14ac:dyDescent="0.25">
      <c r="A10" s="19" t="s">
        <v>22</v>
      </c>
      <c r="B10" s="20">
        <v>0.25</v>
      </c>
      <c r="C10" s="31" t="s">
        <v>98</v>
      </c>
      <c r="D10" s="34"/>
      <c r="E10" s="21" t="s">
        <v>99</v>
      </c>
      <c r="F10" s="22" t="s">
        <v>47</v>
      </c>
      <c r="G10" s="19" t="s">
        <v>40</v>
      </c>
      <c r="H10" s="22" t="s">
        <v>92</v>
      </c>
      <c r="I10" s="22" t="s">
        <v>44</v>
      </c>
      <c r="J10" s="22">
        <f t="shared" si="0"/>
        <v>1</v>
      </c>
      <c r="K10" s="22" t="s">
        <v>44</v>
      </c>
      <c r="L10" s="22">
        <f t="shared" si="1"/>
        <v>1</v>
      </c>
      <c r="N10" s="22" t="s">
        <v>141</v>
      </c>
      <c r="O10" s="22"/>
    </row>
    <row r="11" spans="1:15" s="19" customFormat="1" x14ac:dyDescent="0.25">
      <c r="A11" s="19" t="s">
        <v>21</v>
      </c>
      <c r="B11" s="20">
        <v>0.25</v>
      </c>
      <c r="C11" s="32"/>
      <c r="D11" s="34"/>
      <c r="E11" s="21"/>
      <c r="F11" s="22" t="s">
        <v>47</v>
      </c>
      <c r="G11" s="19" t="s">
        <v>41</v>
      </c>
      <c r="H11" s="22" t="s">
        <v>92</v>
      </c>
      <c r="I11" s="22" t="s">
        <v>42</v>
      </c>
      <c r="J11" s="22">
        <f t="shared" si="0"/>
        <v>0</v>
      </c>
      <c r="K11" s="22" t="s">
        <v>42</v>
      </c>
      <c r="L11" s="22">
        <f t="shared" si="1"/>
        <v>0</v>
      </c>
      <c r="N11" s="22"/>
      <c r="O11" s="22"/>
    </row>
    <row r="12" spans="1:15" s="19" customFormat="1" x14ac:dyDescent="0.25">
      <c r="A12" s="19" t="s">
        <v>20</v>
      </c>
      <c r="B12" s="20">
        <v>0.25</v>
      </c>
      <c r="C12" s="31" t="s">
        <v>98</v>
      </c>
      <c r="D12" s="34"/>
      <c r="E12" s="21"/>
      <c r="F12" s="22" t="s">
        <v>47</v>
      </c>
      <c r="G12" s="19" t="s">
        <v>41</v>
      </c>
      <c r="H12" s="22" t="s">
        <v>92</v>
      </c>
      <c r="I12" s="22" t="s">
        <v>44</v>
      </c>
      <c r="J12" s="22">
        <f t="shared" si="0"/>
        <v>1</v>
      </c>
      <c r="K12" s="22" t="s">
        <v>44</v>
      </c>
      <c r="L12" s="22">
        <f t="shared" si="1"/>
        <v>1</v>
      </c>
      <c r="N12" s="22" t="s">
        <v>142</v>
      </c>
      <c r="O12" s="22"/>
    </row>
    <row r="13" spans="1:15" s="19" customFormat="1" x14ac:dyDescent="0.25">
      <c r="A13" s="19" t="s">
        <v>19</v>
      </c>
      <c r="B13" s="20">
        <v>0.25</v>
      </c>
      <c r="C13" s="32"/>
      <c r="D13" s="34"/>
      <c r="E13" s="21"/>
      <c r="F13" s="22" t="s">
        <v>47</v>
      </c>
      <c r="G13" s="19" t="s">
        <v>41</v>
      </c>
      <c r="H13" s="22" t="s">
        <v>92</v>
      </c>
      <c r="I13" s="22" t="s">
        <v>42</v>
      </c>
      <c r="J13" s="22">
        <f t="shared" si="0"/>
        <v>0</v>
      </c>
      <c r="K13" s="22" t="s">
        <v>42</v>
      </c>
      <c r="L13" s="22">
        <f t="shared" si="1"/>
        <v>0</v>
      </c>
      <c r="N13" s="22"/>
      <c r="O13" s="22"/>
    </row>
    <row r="14" spans="1:15" s="19" customFormat="1" x14ac:dyDescent="0.25">
      <c r="A14" s="19" t="s">
        <v>18</v>
      </c>
      <c r="B14" s="20">
        <v>0.25</v>
      </c>
      <c r="C14" s="33"/>
      <c r="D14" s="34"/>
      <c r="E14" s="21"/>
      <c r="F14" s="22" t="s">
        <v>47</v>
      </c>
      <c r="G14" s="19" t="s">
        <v>41</v>
      </c>
      <c r="H14" s="22" t="s">
        <v>92</v>
      </c>
      <c r="I14" s="22" t="s">
        <v>42</v>
      </c>
      <c r="J14" s="22">
        <f t="shared" si="0"/>
        <v>0</v>
      </c>
      <c r="K14" s="22" t="s">
        <v>42</v>
      </c>
      <c r="L14" s="22">
        <f t="shared" si="1"/>
        <v>0</v>
      </c>
      <c r="N14" s="22"/>
      <c r="O14" s="22"/>
    </row>
    <row r="15" spans="1:15" s="19" customFormat="1" x14ac:dyDescent="0.25">
      <c r="A15" s="19" t="s">
        <v>17</v>
      </c>
      <c r="B15" s="20">
        <v>0.2</v>
      </c>
      <c r="C15" s="21" t="s">
        <v>98</v>
      </c>
      <c r="D15" s="21"/>
      <c r="E15" s="21" t="s">
        <v>99</v>
      </c>
      <c r="F15" s="22" t="s">
        <v>47</v>
      </c>
      <c r="G15" s="19" t="s">
        <v>45</v>
      </c>
      <c r="H15" s="22" t="s">
        <v>92</v>
      </c>
      <c r="I15" s="22" t="s">
        <v>44</v>
      </c>
      <c r="J15" s="22">
        <f t="shared" si="0"/>
        <v>1</v>
      </c>
      <c r="K15" s="22" t="s">
        <v>44</v>
      </c>
      <c r="L15" s="22">
        <f t="shared" si="1"/>
        <v>1</v>
      </c>
      <c r="N15" s="22" t="s">
        <v>142</v>
      </c>
      <c r="O15" s="22"/>
    </row>
    <row r="16" spans="1:15" s="19" customFormat="1" x14ac:dyDescent="0.25">
      <c r="A16" s="19" t="s">
        <v>88</v>
      </c>
      <c r="B16" s="20">
        <v>40000</v>
      </c>
      <c r="C16" s="21" t="s">
        <v>126</v>
      </c>
      <c r="D16" s="21"/>
      <c r="E16" s="21" t="s">
        <v>99</v>
      </c>
      <c r="F16" s="22" t="s">
        <v>69</v>
      </c>
      <c r="G16" s="19" t="s">
        <v>89</v>
      </c>
      <c r="H16" s="22" t="s">
        <v>92</v>
      </c>
      <c r="I16" s="22" t="s">
        <v>44</v>
      </c>
      <c r="J16" s="22">
        <f t="shared" si="0"/>
        <v>1</v>
      </c>
      <c r="K16" s="22" t="s">
        <v>44</v>
      </c>
      <c r="L16" s="22">
        <f t="shared" si="1"/>
        <v>1</v>
      </c>
      <c r="N16" s="22" t="s">
        <v>142</v>
      </c>
      <c r="O16" s="22"/>
    </row>
    <row r="17" spans="1:15" s="19" customFormat="1" x14ac:dyDescent="0.25">
      <c r="A17" s="19" t="s">
        <v>16</v>
      </c>
      <c r="B17" s="20">
        <v>0.80630000000000002</v>
      </c>
      <c r="C17" s="31" t="s">
        <v>98</v>
      </c>
      <c r="D17" s="34"/>
      <c r="E17" s="21" t="s">
        <v>99</v>
      </c>
      <c r="F17" s="22" t="s">
        <v>32</v>
      </c>
      <c r="G17" s="19" t="s">
        <v>46</v>
      </c>
      <c r="H17" s="22" t="s">
        <v>92</v>
      </c>
      <c r="I17" s="22" t="s">
        <v>44</v>
      </c>
      <c r="J17" s="22">
        <f t="shared" si="0"/>
        <v>1</v>
      </c>
      <c r="K17" s="22" t="s">
        <v>44</v>
      </c>
      <c r="L17" s="22">
        <f t="shared" si="1"/>
        <v>1</v>
      </c>
      <c r="N17" s="22" t="s">
        <v>142</v>
      </c>
      <c r="O17" s="22"/>
    </row>
    <row r="18" spans="1:15" s="19" customFormat="1" x14ac:dyDescent="0.25">
      <c r="A18" s="19" t="s">
        <v>15</v>
      </c>
      <c r="B18" s="20">
        <v>0.60629999999999995</v>
      </c>
      <c r="C18" s="33"/>
      <c r="D18" s="34"/>
      <c r="E18" s="21" t="s">
        <v>99</v>
      </c>
      <c r="F18" s="22" t="s">
        <v>32</v>
      </c>
      <c r="G18" s="19" t="s">
        <v>41</v>
      </c>
      <c r="H18" s="22" t="s">
        <v>92</v>
      </c>
      <c r="I18" s="22" t="s">
        <v>44</v>
      </c>
      <c r="J18" s="22">
        <f t="shared" si="0"/>
        <v>1</v>
      </c>
      <c r="K18" s="47" t="s">
        <v>44</v>
      </c>
      <c r="L18" s="22">
        <f t="shared" si="1"/>
        <v>1</v>
      </c>
      <c r="N18" s="22" t="s">
        <v>142</v>
      </c>
      <c r="O18" s="22"/>
    </row>
    <row r="19" spans="1:15" s="19" customFormat="1" x14ac:dyDescent="0.25">
      <c r="A19" s="19" t="s">
        <v>14</v>
      </c>
      <c r="B19" s="20">
        <v>0.40629999999999999</v>
      </c>
      <c r="C19" s="31" t="s">
        <v>98</v>
      </c>
      <c r="D19" s="34"/>
      <c r="E19" s="21" t="s">
        <v>99</v>
      </c>
      <c r="F19" s="22" t="s">
        <v>32</v>
      </c>
      <c r="G19" s="19" t="s">
        <v>41</v>
      </c>
      <c r="H19" s="22" t="s">
        <v>92</v>
      </c>
      <c r="I19" s="22" t="s">
        <v>44</v>
      </c>
      <c r="J19" s="22">
        <f t="shared" si="0"/>
        <v>1</v>
      </c>
      <c r="K19" s="22" t="s">
        <v>44</v>
      </c>
      <c r="L19" s="22">
        <f t="shared" si="1"/>
        <v>1</v>
      </c>
      <c r="N19" s="22" t="s">
        <v>142</v>
      </c>
      <c r="O19" s="22"/>
    </row>
    <row r="20" spans="1:15" s="19" customFormat="1" x14ac:dyDescent="0.25">
      <c r="A20" s="19" t="s">
        <v>13</v>
      </c>
      <c r="B20" s="20">
        <v>0.40629999999999999</v>
      </c>
      <c r="C20" s="33"/>
      <c r="D20" s="34"/>
      <c r="E20" s="21" t="s">
        <v>99</v>
      </c>
      <c r="F20" s="22" t="s">
        <v>32</v>
      </c>
      <c r="G20" s="19" t="s">
        <v>41</v>
      </c>
      <c r="H20" s="22" t="s">
        <v>92</v>
      </c>
      <c r="I20" s="22" t="s">
        <v>42</v>
      </c>
      <c r="J20" s="22">
        <f t="shared" si="0"/>
        <v>0</v>
      </c>
      <c r="K20" s="22" t="s">
        <v>42</v>
      </c>
      <c r="L20" s="22">
        <f t="shared" si="1"/>
        <v>0</v>
      </c>
      <c r="N20" s="22"/>
      <c r="O20" s="22"/>
    </row>
    <row r="21" spans="1:15" s="19" customFormat="1" x14ac:dyDescent="0.25">
      <c r="A21" s="19" t="s">
        <v>12</v>
      </c>
      <c r="B21" s="20">
        <v>0</v>
      </c>
      <c r="C21" s="21"/>
      <c r="D21" s="34" t="s">
        <v>134</v>
      </c>
      <c r="E21" s="21"/>
      <c r="F21" s="22" t="s">
        <v>32</v>
      </c>
      <c r="G21" s="19" t="s">
        <v>85</v>
      </c>
      <c r="H21" s="22" t="s">
        <v>92</v>
      </c>
      <c r="I21" s="22" t="s">
        <v>42</v>
      </c>
      <c r="J21" s="22">
        <f t="shared" si="0"/>
        <v>0</v>
      </c>
      <c r="K21" s="22" t="s">
        <v>42</v>
      </c>
      <c r="L21" s="22">
        <f t="shared" si="1"/>
        <v>0</v>
      </c>
      <c r="N21" s="22"/>
      <c r="O21" s="22"/>
    </row>
    <row r="22" spans="1:15" s="19" customFormat="1" x14ac:dyDescent="0.25">
      <c r="A22" s="19" t="s">
        <v>11</v>
      </c>
      <c r="B22" s="20">
        <v>0.4</v>
      </c>
      <c r="C22" s="21" t="s">
        <v>98</v>
      </c>
      <c r="D22" s="21"/>
      <c r="E22" s="21" t="s">
        <v>99</v>
      </c>
      <c r="F22" s="22" t="s">
        <v>32</v>
      </c>
      <c r="G22" s="19" t="s">
        <v>48</v>
      </c>
      <c r="H22" s="22" t="s">
        <v>92</v>
      </c>
      <c r="I22" s="22" t="s">
        <v>44</v>
      </c>
      <c r="J22" s="22">
        <f t="shared" si="0"/>
        <v>1</v>
      </c>
      <c r="K22" s="22" t="s">
        <v>44</v>
      </c>
      <c r="L22" s="22">
        <f t="shared" si="1"/>
        <v>1</v>
      </c>
      <c r="N22" s="22" t="s">
        <v>142</v>
      </c>
      <c r="O22" s="22"/>
    </row>
    <row r="23" spans="1:15" s="19" customFormat="1" x14ac:dyDescent="0.25">
      <c r="A23" s="19" t="s">
        <v>196</v>
      </c>
      <c r="B23" s="20">
        <v>0.19</v>
      </c>
      <c r="C23" s="21" t="s">
        <v>122</v>
      </c>
      <c r="D23" s="21" t="s">
        <v>121</v>
      </c>
      <c r="E23" s="21"/>
      <c r="F23" s="22" t="s">
        <v>32</v>
      </c>
      <c r="G23" s="19" t="s">
        <v>49</v>
      </c>
      <c r="H23" s="22" t="s">
        <v>92</v>
      </c>
      <c r="I23" s="22" t="s">
        <v>42</v>
      </c>
      <c r="J23" s="22">
        <f t="shared" si="0"/>
        <v>0</v>
      </c>
      <c r="K23" s="22" t="s">
        <v>42</v>
      </c>
      <c r="L23" s="22">
        <f t="shared" si="1"/>
        <v>0</v>
      </c>
      <c r="M23" s="19" t="s">
        <v>84</v>
      </c>
      <c r="N23" s="22" t="s">
        <v>142</v>
      </c>
      <c r="O23" s="22"/>
    </row>
    <row r="24" spans="1:15" s="19" customFormat="1" x14ac:dyDescent="0.25">
      <c r="A24" s="19" t="s">
        <v>54</v>
      </c>
      <c r="B24" s="20" t="s">
        <v>111</v>
      </c>
      <c r="C24" s="37" t="s">
        <v>122</v>
      </c>
      <c r="D24" s="37" t="s">
        <v>121</v>
      </c>
      <c r="E24" s="21"/>
      <c r="F24" s="22" t="s">
        <v>32</v>
      </c>
      <c r="G24" s="19" t="s">
        <v>56</v>
      </c>
      <c r="H24" s="22" t="s">
        <v>92</v>
      </c>
      <c r="I24" s="22" t="s">
        <v>42</v>
      </c>
      <c r="J24" s="22">
        <f t="shared" si="0"/>
        <v>0</v>
      </c>
      <c r="K24" s="22" t="s">
        <v>42</v>
      </c>
      <c r="L24" s="22">
        <f t="shared" si="1"/>
        <v>0</v>
      </c>
      <c r="M24" s="19" t="s">
        <v>84</v>
      </c>
      <c r="N24" s="22" t="s">
        <v>142</v>
      </c>
      <c r="O24" s="22"/>
    </row>
    <row r="25" spans="1:15" s="19" customFormat="1" x14ac:dyDescent="0.25">
      <c r="A25" s="19" t="s">
        <v>55</v>
      </c>
      <c r="B25" s="20" t="s">
        <v>58</v>
      </c>
      <c r="C25" s="37" t="s">
        <v>122</v>
      </c>
      <c r="D25" s="37" t="s">
        <v>121</v>
      </c>
      <c r="E25" s="21"/>
      <c r="F25" s="22" t="s">
        <v>32</v>
      </c>
      <c r="G25" s="19" t="s">
        <v>57</v>
      </c>
      <c r="H25" s="22" t="s">
        <v>92</v>
      </c>
      <c r="I25" s="22" t="s">
        <v>42</v>
      </c>
      <c r="J25" s="22">
        <f t="shared" si="0"/>
        <v>0</v>
      </c>
      <c r="K25" s="22" t="s">
        <v>42</v>
      </c>
      <c r="L25" s="22">
        <f t="shared" si="1"/>
        <v>0</v>
      </c>
      <c r="M25" s="19" t="s">
        <v>84</v>
      </c>
      <c r="N25" s="22" t="s">
        <v>142</v>
      </c>
      <c r="O25" s="22"/>
    </row>
    <row r="26" spans="1:15" s="19" customFormat="1" x14ac:dyDescent="0.25">
      <c r="A26" s="19" t="s">
        <v>198</v>
      </c>
      <c r="B26" s="20" t="s">
        <v>197</v>
      </c>
      <c r="C26" s="21" t="s">
        <v>199</v>
      </c>
      <c r="D26" s="21" t="s">
        <v>121</v>
      </c>
      <c r="E26" s="21"/>
      <c r="F26" s="22" t="s">
        <v>32</v>
      </c>
      <c r="G26" s="19" t="s">
        <v>49</v>
      </c>
      <c r="H26" s="22" t="s">
        <v>92</v>
      </c>
      <c r="I26" s="22" t="s">
        <v>44</v>
      </c>
      <c r="J26" s="22">
        <f t="shared" ref="J26" si="2">IF(I26="Yes", 1, 0)</f>
        <v>1</v>
      </c>
      <c r="K26" s="47" t="s">
        <v>42</v>
      </c>
      <c r="L26" s="22">
        <f t="shared" ref="L26" si="3">IF(K26="Yes", 1, 0)</f>
        <v>0</v>
      </c>
      <c r="M26" s="19" t="s">
        <v>84</v>
      </c>
      <c r="N26" s="22" t="s">
        <v>142</v>
      </c>
      <c r="O26" s="22"/>
    </row>
    <row r="27" spans="1:15" s="19" customFormat="1" x14ac:dyDescent="0.25">
      <c r="A27" s="19" t="s">
        <v>52</v>
      </c>
      <c r="B27" s="20" t="s">
        <v>111</v>
      </c>
      <c r="C27" s="37" t="s">
        <v>138</v>
      </c>
      <c r="D27" s="37" t="s">
        <v>124</v>
      </c>
      <c r="E27" s="21" t="s">
        <v>136</v>
      </c>
      <c r="F27" s="22" t="s">
        <v>32</v>
      </c>
      <c r="G27" s="19" t="s">
        <v>50</v>
      </c>
      <c r="H27" s="22" t="s">
        <v>92</v>
      </c>
      <c r="I27" s="22" t="s">
        <v>42</v>
      </c>
      <c r="J27" s="22">
        <f t="shared" si="0"/>
        <v>0</v>
      </c>
      <c r="K27" s="22" t="s">
        <v>44</v>
      </c>
      <c r="L27" s="22">
        <f t="shared" si="1"/>
        <v>1</v>
      </c>
      <c r="N27" s="22" t="s">
        <v>142</v>
      </c>
      <c r="O27" s="22"/>
    </row>
    <row r="28" spans="1:15" s="19" customFormat="1" x14ac:dyDescent="0.25">
      <c r="A28" s="19" t="s">
        <v>53</v>
      </c>
      <c r="B28" s="20" t="s">
        <v>58</v>
      </c>
      <c r="C28" s="37" t="s">
        <v>135</v>
      </c>
      <c r="D28" s="37" t="s">
        <v>124</v>
      </c>
      <c r="E28" s="21" t="s">
        <v>136</v>
      </c>
      <c r="F28" s="22" t="s">
        <v>32</v>
      </c>
      <c r="G28" s="19" t="s">
        <v>51</v>
      </c>
      <c r="H28" s="22" t="s">
        <v>92</v>
      </c>
      <c r="I28" s="22" t="s">
        <v>42</v>
      </c>
      <c r="J28" s="22">
        <f t="shared" si="0"/>
        <v>0</v>
      </c>
      <c r="K28" s="22" t="s">
        <v>44</v>
      </c>
      <c r="L28" s="22">
        <f t="shared" si="1"/>
        <v>1</v>
      </c>
      <c r="N28" s="22" t="s">
        <v>142</v>
      </c>
      <c r="O28" s="22"/>
    </row>
    <row r="29" spans="1:15" s="19" customFormat="1" x14ac:dyDescent="0.25">
      <c r="A29" s="19" t="s">
        <v>200</v>
      </c>
      <c r="B29" s="20" t="s">
        <v>197</v>
      </c>
      <c r="C29" s="21" t="s">
        <v>199</v>
      </c>
      <c r="D29" s="21" t="s">
        <v>121</v>
      </c>
      <c r="E29" s="21"/>
      <c r="F29" s="22" t="s">
        <v>32</v>
      </c>
      <c r="G29" s="19" t="s">
        <v>201</v>
      </c>
      <c r="H29" s="22" t="s">
        <v>92</v>
      </c>
      <c r="I29" s="22" t="s">
        <v>44</v>
      </c>
      <c r="J29" s="22">
        <f t="shared" si="0"/>
        <v>1</v>
      </c>
      <c r="K29" s="47" t="s">
        <v>42</v>
      </c>
      <c r="L29" s="22">
        <f t="shared" si="1"/>
        <v>0</v>
      </c>
      <c r="M29" s="19" t="s">
        <v>84</v>
      </c>
      <c r="N29" s="22" t="s">
        <v>142</v>
      </c>
      <c r="O29" s="22"/>
    </row>
    <row r="30" spans="1:15" s="19" customFormat="1" x14ac:dyDescent="0.25">
      <c r="A30" s="19" t="s">
        <v>130</v>
      </c>
      <c r="B30" s="20" t="s">
        <v>113</v>
      </c>
      <c r="C30" s="37" t="s">
        <v>138</v>
      </c>
      <c r="D30" s="37" t="s">
        <v>124</v>
      </c>
      <c r="E30" s="21" t="s">
        <v>136</v>
      </c>
      <c r="F30" s="22"/>
      <c r="H30" s="22" t="s">
        <v>92</v>
      </c>
      <c r="I30" s="22" t="s">
        <v>42</v>
      </c>
      <c r="J30" s="22">
        <f t="shared" si="0"/>
        <v>0</v>
      </c>
      <c r="K30" s="22" t="s">
        <v>44</v>
      </c>
      <c r="L30" s="22">
        <f t="shared" si="1"/>
        <v>1</v>
      </c>
      <c r="N30" s="22" t="s">
        <v>142</v>
      </c>
      <c r="O30" s="22"/>
    </row>
    <row r="31" spans="1:15" s="19" customFormat="1" x14ac:dyDescent="0.25">
      <c r="A31" s="19" t="s">
        <v>131</v>
      </c>
      <c r="B31" s="20" t="s">
        <v>112</v>
      </c>
      <c r="C31" s="37" t="s">
        <v>132</v>
      </c>
      <c r="D31" s="37" t="s">
        <v>124</v>
      </c>
      <c r="E31" s="21" t="s">
        <v>136</v>
      </c>
      <c r="F31" s="22"/>
      <c r="H31" s="22" t="s">
        <v>92</v>
      </c>
      <c r="I31" s="22" t="s">
        <v>42</v>
      </c>
      <c r="J31" s="22">
        <f t="shared" si="0"/>
        <v>0</v>
      </c>
      <c r="K31" s="22" t="s">
        <v>44</v>
      </c>
      <c r="L31" s="22">
        <f t="shared" si="1"/>
        <v>1</v>
      </c>
      <c r="N31" s="22" t="s">
        <v>142</v>
      </c>
      <c r="O31" s="22"/>
    </row>
    <row r="32" spans="1:15" s="40" customFormat="1" x14ac:dyDescent="0.25">
      <c r="B32" s="41"/>
      <c r="C32" s="42"/>
      <c r="D32" s="42"/>
      <c r="E32" s="42"/>
      <c r="F32" s="43"/>
      <c r="H32" s="43"/>
      <c r="I32" s="43"/>
      <c r="J32" s="43"/>
      <c r="K32" s="43"/>
      <c r="L32" s="43"/>
      <c r="N32" s="43"/>
      <c r="O32" s="43"/>
    </row>
    <row r="33" spans="1:15" s="14" customFormat="1" x14ac:dyDescent="0.25">
      <c r="A33" s="14" t="s">
        <v>96</v>
      </c>
      <c r="B33" s="36" t="s">
        <v>122</v>
      </c>
      <c r="C33" s="35" t="s">
        <v>122</v>
      </c>
      <c r="D33" s="35" t="s">
        <v>121</v>
      </c>
      <c r="E33" s="16"/>
      <c r="F33" s="17" t="s">
        <v>60</v>
      </c>
      <c r="G33" s="14" t="s">
        <v>59</v>
      </c>
      <c r="H33" s="17" t="s">
        <v>81</v>
      </c>
      <c r="I33" s="17" t="s">
        <v>42</v>
      </c>
      <c r="J33" s="17">
        <f t="shared" si="0"/>
        <v>0</v>
      </c>
      <c r="K33" s="17" t="s">
        <v>42</v>
      </c>
      <c r="L33" s="17">
        <f t="shared" si="1"/>
        <v>0</v>
      </c>
      <c r="M33" s="14" t="s">
        <v>84</v>
      </c>
      <c r="N33" s="17"/>
      <c r="O33" s="17"/>
    </row>
    <row r="34" spans="1:15" s="14" customFormat="1" x14ac:dyDescent="0.25">
      <c r="A34" s="14" t="s">
        <v>128</v>
      </c>
      <c r="B34" s="18">
        <v>1.5</v>
      </c>
      <c r="C34" s="35" t="s">
        <v>120</v>
      </c>
      <c r="D34" s="35" t="s">
        <v>124</v>
      </c>
      <c r="E34" s="16"/>
      <c r="F34" s="17" t="s">
        <v>60</v>
      </c>
      <c r="G34" s="14" t="s">
        <v>86</v>
      </c>
      <c r="H34" s="17" t="s">
        <v>81</v>
      </c>
      <c r="I34" s="17" t="s">
        <v>42</v>
      </c>
      <c r="J34" s="17">
        <f t="shared" si="0"/>
        <v>0</v>
      </c>
      <c r="K34" s="17" t="s">
        <v>42</v>
      </c>
      <c r="L34" s="17">
        <f t="shared" si="1"/>
        <v>0</v>
      </c>
      <c r="N34" s="17"/>
      <c r="O34" s="17"/>
    </row>
    <row r="35" spans="1:15" s="14" customFormat="1" x14ac:dyDescent="0.25">
      <c r="A35" s="14" t="s">
        <v>10</v>
      </c>
      <c r="B35" s="18">
        <v>2.1000000000000001E-2</v>
      </c>
      <c r="C35" s="15" t="s">
        <v>133</v>
      </c>
      <c r="D35" s="35" t="s">
        <v>124</v>
      </c>
      <c r="E35" s="16" t="s">
        <v>136</v>
      </c>
      <c r="F35" s="17" t="s">
        <v>62</v>
      </c>
      <c r="G35" s="14" t="s">
        <v>61</v>
      </c>
      <c r="H35" s="17" t="s">
        <v>81</v>
      </c>
      <c r="I35" s="17" t="s">
        <v>42</v>
      </c>
      <c r="J35" s="17">
        <f t="shared" si="0"/>
        <v>0</v>
      </c>
      <c r="K35" s="17" t="s">
        <v>44</v>
      </c>
      <c r="L35" s="17">
        <f t="shared" si="1"/>
        <v>1</v>
      </c>
      <c r="N35" s="17"/>
      <c r="O35" s="17"/>
    </row>
    <row r="36" spans="1:15" s="14" customFormat="1" x14ac:dyDescent="0.25">
      <c r="A36" s="14" t="s">
        <v>9</v>
      </c>
      <c r="B36" s="18">
        <v>120</v>
      </c>
      <c r="C36" s="16" t="s">
        <v>218</v>
      </c>
      <c r="D36" s="50" t="s">
        <v>217</v>
      </c>
      <c r="E36" s="16" t="s">
        <v>99</v>
      </c>
      <c r="F36" s="17" t="s">
        <v>215</v>
      </c>
      <c r="G36" s="14" t="s">
        <v>106</v>
      </c>
      <c r="H36" s="17" t="s">
        <v>81</v>
      </c>
      <c r="I36" s="17" t="s">
        <v>44</v>
      </c>
      <c r="J36" s="17">
        <f>IF(I36="Yes", 1, 0)</f>
        <v>1</v>
      </c>
      <c r="K36" s="17" t="s">
        <v>44</v>
      </c>
      <c r="L36" s="17">
        <f>IF(K36="Yes", 1, 0)</f>
        <v>1</v>
      </c>
      <c r="N36" s="17"/>
      <c r="O36" s="17"/>
    </row>
    <row r="37" spans="1:15" s="38" customFormat="1" x14ac:dyDescent="0.25">
      <c r="A37" s="38" t="s">
        <v>64</v>
      </c>
      <c r="B37" s="36">
        <v>1</v>
      </c>
      <c r="C37" s="35" t="s">
        <v>129</v>
      </c>
      <c r="D37" s="35"/>
      <c r="E37" s="35" t="s">
        <v>99</v>
      </c>
      <c r="F37" s="39" t="s">
        <v>33</v>
      </c>
      <c r="H37" s="39" t="s">
        <v>81</v>
      </c>
      <c r="I37" s="39" t="s">
        <v>44</v>
      </c>
      <c r="J37" s="39">
        <f>IF(I37="Yes", 1, 0)</f>
        <v>1</v>
      </c>
      <c r="K37" s="39" t="s">
        <v>44</v>
      </c>
      <c r="L37" s="39">
        <f t="shared" ref="L37" si="4">IF(K37="Yes", 1, 0)</f>
        <v>1</v>
      </c>
      <c r="N37" s="39"/>
      <c r="O37" s="39"/>
    </row>
    <row r="38" spans="1:15" s="38" customFormat="1" x14ac:dyDescent="0.25">
      <c r="B38" s="36"/>
      <c r="C38" s="35"/>
      <c r="D38" s="35"/>
      <c r="E38" s="35"/>
      <c r="F38" s="39"/>
      <c r="H38" s="39"/>
      <c r="I38" s="39"/>
      <c r="J38" s="39"/>
      <c r="K38" s="39"/>
      <c r="L38" s="39"/>
      <c r="N38" s="39"/>
      <c r="O38" s="39"/>
    </row>
    <row r="39" spans="1:15" s="38" customFormat="1" x14ac:dyDescent="0.25">
      <c r="A39" s="38" t="s">
        <v>216</v>
      </c>
      <c r="B39" s="36"/>
      <c r="C39" s="35"/>
      <c r="D39" s="35"/>
      <c r="E39" s="35"/>
      <c r="F39" s="39"/>
      <c r="H39" s="39"/>
      <c r="I39" s="39"/>
      <c r="J39" s="39"/>
      <c r="K39" s="39"/>
      <c r="L39" s="39"/>
      <c r="N39" s="39"/>
      <c r="O39" s="39"/>
    </row>
    <row r="40" spans="1:15" s="38" customFormat="1" x14ac:dyDescent="0.25">
      <c r="B40" s="36"/>
      <c r="C40" s="35"/>
      <c r="D40" s="35"/>
      <c r="E40" s="35"/>
      <c r="F40" s="39"/>
      <c r="H40" s="39"/>
      <c r="I40" s="39"/>
      <c r="J40" s="39"/>
      <c r="K40" s="39"/>
      <c r="L40" s="39"/>
      <c r="N40" s="39"/>
      <c r="O40" s="39"/>
    </row>
    <row r="41" spans="1:15" s="38" customFormat="1" x14ac:dyDescent="0.25">
      <c r="B41" s="36"/>
      <c r="C41" s="35"/>
      <c r="D41" s="35"/>
      <c r="E41" s="35"/>
      <c r="F41" s="39"/>
      <c r="H41" s="39"/>
      <c r="I41" s="39"/>
      <c r="J41" s="39"/>
      <c r="K41" s="39"/>
      <c r="L41" s="39"/>
      <c r="N41" s="39"/>
      <c r="O41" s="39"/>
    </row>
    <row r="42" spans="1:15" s="40" customFormat="1" x14ac:dyDescent="0.25">
      <c r="B42" s="41"/>
      <c r="C42" s="42"/>
      <c r="D42" s="42"/>
      <c r="E42" s="42"/>
      <c r="F42" s="43"/>
      <c r="H42" s="43"/>
      <c r="I42" s="43"/>
      <c r="J42" s="43"/>
      <c r="K42" s="43"/>
      <c r="L42" s="43"/>
      <c r="N42" s="43"/>
      <c r="O42" s="43"/>
    </row>
    <row r="43" spans="1:15" s="40" customFormat="1" x14ac:dyDescent="0.25">
      <c r="A43" s="40" t="s">
        <v>143</v>
      </c>
      <c r="B43" s="41"/>
      <c r="C43" s="42"/>
      <c r="D43" s="42"/>
      <c r="E43" s="42"/>
      <c r="F43" s="43"/>
      <c r="H43" s="43"/>
      <c r="I43" s="43"/>
      <c r="J43" s="43"/>
      <c r="K43" s="43"/>
      <c r="L43" s="43"/>
      <c r="N43" s="43"/>
      <c r="O43" s="43"/>
    </row>
    <row r="44" spans="1:15" s="40" customFormat="1" x14ac:dyDescent="0.25">
      <c r="B44" s="41"/>
      <c r="C44" s="42"/>
      <c r="D44" s="42"/>
      <c r="E44" s="42"/>
      <c r="F44" s="43"/>
      <c r="H44" s="43"/>
      <c r="I44" s="43"/>
      <c r="J44" s="43"/>
      <c r="K44" s="43"/>
      <c r="L44" s="43"/>
      <c r="N44" s="43"/>
      <c r="O44" s="43"/>
    </row>
    <row r="45" spans="1:15" s="10" customFormat="1" x14ac:dyDescent="0.25">
      <c r="A45" s="10" t="s">
        <v>125</v>
      </c>
      <c r="B45" s="11" t="s">
        <v>104</v>
      </c>
      <c r="C45" s="12" t="s">
        <v>105</v>
      </c>
      <c r="D45" s="12"/>
      <c r="E45" s="12"/>
      <c r="F45" s="13" t="s">
        <v>83</v>
      </c>
      <c r="G45" s="10" t="s">
        <v>90</v>
      </c>
      <c r="H45" s="13" t="s">
        <v>82</v>
      </c>
      <c r="I45" s="13" t="s">
        <v>44</v>
      </c>
      <c r="J45" s="13">
        <f t="shared" ref="J45:J46" si="5">IF(I45="Yes", 1, 0)</f>
        <v>1</v>
      </c>
      <c r="K45" s="13" t="s">
        <v>44</v>
      </c>
      <c r="L45" s="13">
        <f t="shared" ref="L45:L46" si="6">IF(K45="Yes", 1, 0)</f>
        <v>1</v>
      </c>
      <c r="N45" s="13"/>
      <c r="O45" s="13"/>
    </row>
    <row r="46" spans="1:15" s="10" customFormat="1" x14ac:dyDescent="0.25">
      <c r="A46" s="10" t="s">
        <v>101</v>
      </c>
      <c r="B46" s="11" t="s">
        <v>102</v>
      </c>
      <c r="C46" s="12" t="s">
        <v>100</v>
      </c>
      <c r="D46" s="12"/>
      <c r="E46" s="12"/>
      <c r="F46" s="13" t="s">
        <v>83</v>
      </c>
      <c r="G46" s="10" t="s">
        <v>91</v>
      </c>
      <c r="H46" s="13" t="s">
        <v>82</v>
      </c>
      <c r="I46" s="13" t="s">
        <v>44</v>
      </c>
      <c r="J46" s="13">
        <f t="shared" si="5"/>
        <v>1</v>
      </c>
      <c r="K46" s="13" t="s">
        <v>44</v>
      </c>
      <c r="L46" s="13">
        <f t="shared" si="6"/>
        <v>1</v>
      </c>
      <c r="N46" s="13"/>
      <c r="O46" s="13"/>
    </row>
    <row r="47" spans="1:15" s="10" customFormat="1" x14ac:dyDescent="0.25">
      <c r="A47" s="10" t="s">
        <v>6</v>
      </c>
      <c r="B47" s="11">
        <v>32</v>
      </c>
      <c r="C47" s="12" t="s">
        <v>103</v>
      </c>
      <c r="D47" s="12"/>
      <c r="E47" s="12"/>
      <c r="F47" s="13" t="s">
        <v>69</v>
      </c>
      <c r="G47" s="10" t="s">
        <v>70</v>
      </c>
      <c r="H47" s="13" t="s">
        <v>82</v>
      </c>
      <c r="I47" s="13" t="s">
        <v>44</v>
      </c>
      <c r="J47" s="13">
        <f t="shared" ref="J47:J52" si="7">IF(I47="Yes", 1, 0)</f>
        <v>1</v>
      </c>
      <c r="K47" s="13" t="s">
        <v>44</v>
      </c>
      <c r="L47" s="13">
        <f t="shared" ref="L47:L52" si="8">IF(K47="Yes", 1, 0)</f>
        <v>1</v>
      </c>
      <c r="N47" s="13"/>
      <c r="O47" s="13"/>
    </row>
    <row r="48" spans="1:15" s="10" customFormat="1" x14ac:dyDescent="0.25">
      <c r="A48" s="10" t="s">
        <v>0</v>
      </c>
      <c r="B48" s="11">
        <v>-2.9</v>
      </c>
      <c r="C48" s="12" t="s">
        <v>110</v>
      </c>
      <c r="D48" s="12"/>
      <c r="E48" s="12"/>
      <c r="F48" s="13" t="s">
        <v>72</v>
      </c>
      <c r="G48" s="10" t="s">
        <v>71</v>
      </c>
      <c r="H48" s="13" t="s">
        <v>82</v>
      </c>
      <c r="I48" s="13" t="s">
        <v>44</v>
      </c>
      <c r="J48" s="13">
        <f t="shared" si="7"/>
        <v>1</v>
      </c>
      <c r="K48" s="13" t="s">
        <v>44</v>
      </c>
      <c r="L48" s="13">
        <f t="shared" si="8"/>
        <v>1</v>
      </c>
      <c r="N48" s="13"/>
      <c r="O48" s="13"/>
    </row>
    <row r="49" spans="1:15" s="10" customFormat="1" x14ac:dyDescent="0.25">
      <c r="A49" s="10" t="s">
        <v>4</v>
      </c>
      <c r="B49" s="11">
        <v>0.5</v>
      </c>
      <c r="C49" s="12" t="s">
        <v>98</v>
      </c>
      <c r="D49" s="12"/>
      <c r="E49" s="12"/>
      <c r="F49" s="13" t="s">
        <v>72</v>
      </c>
      <c r="G49" s="10" t="s">
        <v>75</v>
      </c>
      <c r="H49" s="13" t="s">
        <v>82</v>
      </c>
      <c r="I49" s="13" t="s">
        <v>44</v>
      </c>
      <c r="J49" s="13">
        <f t="shared" si="7"/>
        <v>1</v>
      </c>
      <c r="K49" s="13" t="s">
        <v>44</v>
      </c>
      <c r="L49" s="13">
        <f t="shared" si="8"/>
        <v>1</v>
      </c>
      <c r="N49" s="13"/>
      <c r="O49" s="13"/>
    </row>
    <row r="50" spans="1:15" s="10" customFormat="1" x14ac:dyDescent="0.25">
      <c r="A50" s="10" t="s">
        <v>115</v>
      </c>
      <c r="B50" s="11">
        <v>0.42</v>
      </c>
      <c r="C50" s="44" t="s">
        <v>114</v>
      </c>
      <c r="D50" s="44" t="s">
        <v>124</v>
      </c>
      <c r="E50" s="12" t="s">
        <v>136</v>
      </c>
      <c r="F50" s="13" t="s">
        <v>32</v>
      </c>
      <c r="G50" s="10" t="s">
        <v>63</v>
      </c>
      <c r="H50" s="13" t="s">
        <v>92</v>
      </c>
      <c r="I50" s="13" t="s">
        <v>42</v>
      </c>
      <c r="J50" s="13">
        <f t="shared" si="7"/>
        <v>0</v>
      </c>
      <c r="K50" s="13" t="s">
        <v>44</v>
      </c>
      <c r="L50" s="13">
        <f t="shared" si="8"/>
        <v>1</v>
      </c>
      <c r="M50" s="10" t="s">
        <v>107</v>
      </c>
      <c r="N50" s="13"/>
      <c r="O50" s="13"/>
    </row>
    <row r="51" spans="1:15" s="10" customFormat="1" x14ac:dyDescent="0.25">
      <c r="A51" s="10" t="s">
        <v>116</v>
      </c>
      <c r="B51" s="11">
        <v>0.4</v>
      </c>
      <c r="C51" s="44" t="s">
        <v>118</v>
      </c>
      <c r="D51" s="44" t="s">
        <v>124</v>
      </c>
      <c r="E51" s="12" t="s">
        <v>136</v>
      </c>
      <c r="F51" s="13" t="s">
        <v>32</v>
      </c>
      <c r="G51" s="10" t="s">
        <v>41</v>
      </c>
      <c r="H51" s="13" t="s">
        <v>92</v>
      </c>
      <c r="I51" s="13" t="s">
        <v>42</v>
      </c>
      <c r="J51" s="13">
        <f t="shared" si="7"/>
        <v>0</v>
      </c>
      <c r="K51" s="13" t="s">
        <v>44</v>
      </c>
      <c r="L51" s="13">
        <f t="shared" si="8"/>
        <v>1</v>
      </c>
      <c r="N51" s="13"/>
      <c r="O51" s="13"/>
    </row>
    <row r="52" spans="1:15" s="10" customFormat="1" x14ac:dyDescent="0.25">
      <c r="A52" s="10" t="s">
        <v>117</v>
      </c>
      <c r="B52" s="11">
        <v>0.38</v>
      </c>
      <c r="C52" s="44" t="s">
        <v>119</v>
      </c>
      <c r="D52" s="44" t="s">
        <v>124</v>
      </c>
      <c r="E52" s="12" t="s">
        <v>136</v>
      </c>
      <c r="F52" s="13" t="s">
        <v>32</v>
      </c>
      <c r="G52" s="10" t="s">
        <v>41</v>
      </c>
      <c r="H52" s="13" t="s">
        <v>92</v>
      </c>
      <c r="I52" s="13" t="s">
        <v>42</v>
      </c>
      <c r="J52" s="13">
        <f t="shared" si="7"/>
        <v>0</v>
      </c>
      <c r="K52" s="13" t="s">
        <v>44</v>
      </c>
      <c r="L52" s="13">
        <f t="shared" si="8"/>
        <v>1</v>
      </c>
      <c r="N52" s="13"/>
      <c r="O52" s="13"/>
    </row>
    <row r="53" spans="1:15" s="40" customFormat="1" x14ac:dyDescent="0.25">
      <c r="B53" s="41"/>
      <c r="C53" s="42"/>
      <c r="D53" s="42"/>
      <c r="E53" s="42"/>
      <c r="F53" s="43"/>
      <c r="H53" s="43"/>
      <c r="I53" s="43"/>
      <c r="J53" s="43"/>
      <c r="K53" s="43"/>
      <c r="L53" s="43"/>
      <c r="N53" s="43"/>
      <c r="O53" s="43"/>
    </row>
    <row r="54" spans="1:15" s="27" customFormat="1" x14ac:dyDescent="0.25">
      <c r="A54" s="27" t="s">
        <v>7</v>
      </c>
      <c r="B54" s="28">
        <v>283.79599999999999</v>
      </c>
      <c r="C54" s="29"/>
      <c r="D54" s="29"/>
      <c r="E54" s="29"/>
      <c r="F54" s="30" t="s">
        <v>68</v>
      </c>
      <c r="G54" s="27" t="s">
        <v>67</v>
      </c>
      <c r="H54" s="30" t="s">
        <v>95</v>
      </c>
      <c r="I54" s="30" t="s">
        <v>42</v>
      </c>
      <c r="J54" s="30">
        <f t="shared" si="0"/>
        <v>0</v>
      </c>
      <c r="K54" s="30" t="s">
        <v>42</v>
      </c>
      <c r="L54" s="30">
        <f t="shared" si="1"/>
        <v>0</v>
      </c>
      <c r="N54" s="30"/>
      <c r="O54" s="30"/>
    </row>
    <row r="55" spans="1:15" s="27" customFormat="1" x14ac:dyDescent="0.25">
      <c r="A55" s="27" t="s">
        <v>1</v>
      </c>
      <c r="B55" s="28">
        <v>1.1237199999999999E-2</v>
      </c>
      <c r="C55" s="29"/>
      <c r="D55" s="29"/>
      <c r="E55" s="29"/>
      <c r="F55" s="30" t="s">
        <v>72</v>
      </c>
      <c r="G55" s="27" t="s">
        <v>80</v>
      </c>
      <c r="H55" s="30" t="s">
        <v>95</v>
      </c>
      <c r="I55" s="30" t="s">
        <v>42</v>
      </c>
      <c r="J55" s="30">
        <f>IF(I55="Yes", 1, 0)</f>
        <v>0</v>
      </c>
      <c r="K55" s="30" t="s">
        <v>42</v>
      </c>
      <c r="L55" s="30">
        <f t="shared" si="1"/>
        <v>0</v>
      </c>
      <c r="N55" s="30"/>
      <c r="O55" s="30"/>
    </row>
    <row r="56" spans="1:15" s="27" customFormat="1" x14ac:dyDescent="0.25">
      <c r="A56" s="27" t="s">
        <v>5</v>
      </c>
      <c r="B56" s="28">
        <v>20</v>
      </c>
      <c r="C56" s="29"/>
      <c r="D56" s="29"/>
      <c r="E56" s="29"/>
      <c r="F56" s="30" t="s">
        <v>74</v>
      </c>
      <c r="G56" s="27" t="s">
        <v>73</v>
      </c>
      <c r="H56" s="30" t="s">
        <v>95</v>
      </c>
      <c r="I56" s="30" t="s">
        <v>42</v>
      </c>
      <c r="J56" s="30">
        <f t="shared" si="0"/>
        <v>0</v>
      </c>
      <c r="K56" s="30" t="s">
        <v>42</v>
      </c>
      <c r="L56" s="30">
        <f t="shared" si="1"/>
        <v>0</v>
      </c>
      <c r="N56" s="30"/>
      <c r="O56" s="30"/>
    </row>
    <row r="57" spans="1:15" s="27" customFormat="1" x14ac:dyDescent="0.25">
      <c r="A57" s="27" t="s">
        <v>3</v>
      </c>
      <c r="B57" s="28">
        <v>23.91</v>
      </c>
      <c r="C57" s="29"/>
      <c r="D57" s="29"/>
      <c r="E57" s="29"/>
      <c r="F57" s="30" t="s">
        <v>77</v>
      </c>
      <c r="G57" s="27" t="s">
        <v>76</v>
      </c>
      <c r="H57" s="30" t="s">
        <v>95</v>
      </c>
      <c r="I57" s="30" t="s">
        <v>42</v>
      </c>
      <c r="J57" s="30">
        <f t="shared" si="0"/>
        <v>0</v>
      </c>
      <c r="K57" s="30" t="s">
        <v>42</v>
      </c>
      <c r="L57" s="30">
        <f t="shared" si="1"/>
        <v>0</v>
      </c>
      <c r="N57" s="30"/>
      <c r="O57" s="30"/>
    </row>
    <row r="58" spans="1:15" s="27" customFormat="1" x14ac:dyDescent="0.25">
      <c r="A58" s="27" t="s">
        <v>2</v>
      </c>
      <c r="B58" s="28">
        <v>8.3140000000000002E-3</v>
      </c>
      <c r="C58" s="29"/>
      <c r="D58" s="29"/>
      <c r="E58" s="29"/>
      <c r="F58" s="30" t="s">
        <v>78</v>
      </c>
      <c r="G58" s="27" t="s">
        <v>79</v>
      </c>
      <c r="H58" s="30" t="s">
        <v>95</v>
      </c>
      <c r="I58" s="30" t="s">
        <v>42</v>
      </c>
      <c r="J58" s="30">
        <f t="shared" si="0"/>
        <v>0</v>
      </c>
      <c r="K58" s="30" t="s">
        <v>42</v>
      </c>
      <c r="L58" s="30">
        <f t="shared" si="1"/>
        <v>0</v>
      </c>
      <c r="N58" s="30"/>
      <c r="O58" s="30"/>
    </row>
    <row r="59" spans="1:15" s="27" customFormat="1" x14ac:dyDescent="0.25">
      <c r="A59" s="27" t="s">
        <v>8</v>
      </c>
      <c r="B59" s="28">
        <v>42600</v>
      </c>
      <c r="C59" s="29"/>
      <c r="D59" s="29"/>
      <c r="E59" s="29"/>
      <c r="F59" s="30" t="s">
        <v>65</v>
      </c>
      <c r="G59" s="27" t="s">
        <v>66</v>
      </c>
      <c r="H59" s="30" t="s">
        <v>95</v>
      </c>
      <c r="I59" s="30" t="s">
        <v>42</v>
      </c>
      <c r="J59" s="30">
        <f>IF(I59="Yes", 1, 0)</f>
        <v>0</v>
      </c>
      <c r="K59" s="30" t="s">
        <v>42</v>
      </c>
      <c r="L59" s="30">
        <f>IF(K59="Yes", 1, 0)</f>
        <v>0</v>
      </c>
      <c r="N59" s="30"/>
      <c r="O59" s="30"/>
    </row>
    <row r="60" spans="1:15" s="40" customFormat="1" x14ac:dyDescent="0.25">
      <c r="B60" s="41"/>
      <c r="C60" s="42"/>
      <c r="D60" s="42"/>
      <c r="E60" s="42"/>
      <c r="F60" s="43"/>
      <c r="H60" s="43"/>
      <c r="I60" s="43"/>
      <c r="J60" s="43"/>
      <c r="K60" s="43"/>
      <c r="L60" s="43"/>
      <c r="N60" s="43"/>
      <c r="O60" s="43"/>
    </row>
    <row r="61" spans="1:15" x14ac:dyDescent="0.25">
      <c r="J61" s="2">
        <f>SUM(J2:J59)</f>
        <v>18</v>
      </c>
      <c r="K61" s="2" t="s">
        <v>109</v>
      </c>
      <c r="L61" s="2">
        <f>SUM(L2:L59)</f>
        <v>24</v>
      </c>
    </row>
    <row r="62" spans="1:15" x14ac:dyDescent="0.25">
      <c r="A62" s="27" t="s">
        <v>64</v>
      </c>
      <c r="C62" s="8" t="s">
        <v>214</v>
      </c>
    </row>
    <row r="63" spans="1:15" x14ac:dyDescent="0.25">
      <c r="A63" s="5">
        <v>1</v>
      </c>
      <c r="B63" s="4">
        <f>EXP(-A63*10)</f>
        <v>4.5399929762484854E-5</v>
      </c>
      <c r="C63" s="49">
        <f>50*0.01</f>
        <v>0.5</v>
      </c>
    </row>
    <row r="64" spans="1:15" x14ac:dyDescent="0.25">
      <c r="A64">
        <v>0.1</v>
      </c>
      <c r="B64" s="4">
        <f t="shared" ref="B64:B65" si="9">EXP(-A64*10)</f>
        <v>0.36787944117144233</v>
      </c>
      <c r="C64" s="4"/>
    </row>
    <row r="65" spans="1:15" x14ac:dyDescent="0.25">
      <c r="A65" s="5">
        <v>0.01</v>
      </c>
      <c r="B65" s="4">
        <f t="shared" si="9"/>
        <v>0.90483741803595952</v>
      </c>
      <c r="C65" s="4"/>
    </row>
    <row r="67" spans="1:15" s="5" customFormat="1" x14ac:dyDescent="0.25">
      <c r="C67" s="9"/>
      <c r="D67" s="9"/>
      <c r="E67" s="9"/>
      <c r="F67" s="6"/>
      <c r="H67" s="6"/>
      <c r="I67" s="2"/>
      <c r="J67" s="6"/>
      <c r="K67" s="2"/>
      <c r="N67" s="6"/>
      <c r="O67" s="6"/>
    </row>
  </sheetData>
  <conditionalFormatting sqref="K63:K67 I2:I10 K55:K59 I61:I67 K33:K41 I33:I41 K45:K46 I54:I59 I15:I25 I45:I52 K2:K25 K49:K52 K27:K28 I27:I28 I30:I31 K30:K31">
    <cfRule type="cellIs" dxfId="6" priority="9" operator="equal">
      <formula>"Yes"</formula>
    </cfRule>
  </conditionalFormatting>
  <conditionalFormatting sqref="K54">
    <cfRule type="cellIs" dxfId="5" priority="8" operator="equal">
      <formula>"Yes"</formula>
    </cfRule>
  </conditionalFormatting>
  <conditionalFormatting sqref="K47:K48">
    <cfRule type="cellIs" dxfId="4" priority="6" operator="equal">
      <formula>"Yes"</formula>
    </cfRule>
  </conditionalFormatting>
  <conditionalFormatting sqref="I11:I14">
    <cfRule type="cellIs" dxfId="3" priority="4" operator="equal">
      <formula>"Yes"</formula>
    </cfRule>
  </conditionalFormatting>
  <conditionalFormatting sqref="I60 K60 I53 K53 I42:I44 K42:K44 I32 K32">
    <cfRule type="cellIs" dxfId="2" priority="3" operator="equal">
      <formula>"Yes"</formula>
    </cfRule>
  </conditionalFormatting>
  <conditionalFormatting sqref="I26 K26">
    <cfRule type="cellIs" dxfId="1" priority="2" operator="equal">
      <formula>"Yes"</formula>
    </cfRule>
  </conditionalFormatting>
  <conditionalFormatting sqref="I29 K29">
    <cfRule type="cellIs" dxfId="0" priority="1" operator="equal">
      <formula>"Yes"</formula>
    </cfRule>
  </conditionalFormatting>
  <hyperlinks>
    <hyperlink ref="D36" r:id="rId1"/>
  </hyperlinks>
  <pageMargins left="0.7" right="0.7" top="0.75" bottom="0.75" header="0.3" footer="0.3"/>
  <pageSetup paperSize="9" orientation="portrait"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45"/>
  <sheetViews>
    <sheetView workbookViewId="0">
      <selection activeCell="E14" sqref="E14"/>
    </sheetView>
  </sheetViews>
  <sheetFormatPr baseColWidth="10" defaultRowHeight="15" x14ac:dyDescent="0.25"/>
  <cols>
    <col min="1" max="1" width="13.28515625" customWidth="1"/>
    <col min="2" max="2" width="16" customWidth="1"/>
    <col min="4" max="4" width="14.85546875" customWidth="1"/>
    <col min="6" max="6" width="17.85546875" customWidth="1"/>
  </cols>
  <sheetData>
    <row r="2" spans="1:10" x14ac:dyDescent="0.25">
      <c r="A2" t="s">
        <v>174</v>
      </c>
      <c r="B2" t="s">
        <v>173</v>
      </c>
      <c r="C2" t="s">
        <v>172</v>
      </c>
      <c r="D2" t="s">
        <v>168</v>
      </c>
      <c r="E2" t="s">
        <v>171</v>
      </c>
      <c r="F2" t="s">
        <v>170</v>
      </c>
      <c r="J2" t="s">
        <v>169</v>
      </c>
    </row>
    <row r="3" spans="1:10" x14ac:dyDescent="0.25">
      <c r="A3">
        <v>10000</v>
      </c>
      <c r="B3">
        <v>0.5</v>
      </c>
      <c r="C3">
        <f>A3*B3</f>
        <v>5000</v>
      </c>
      <c r="D3">
        <f>C3/20</f>
        <v>250</v>
      </c>
      <c r="E3">
        <v>6</v>
      </c>
      <c r="F3">
        <f>D3/E3</f>
        <v>41.666666666666664</v>
      </c>
      <c r="I3" t="s">
        <v>168</v>
      </c>
      <c r="J3">
        <f>100*0.5/24</f>
        <v>2.0833333333333335</v>
      </c>
    </row>
    <row r="4" spans="1:10" x14ac:dyDescent="0.25">
      <c r="D4">
        <f>D3/30</f>
        <v>8.3333333333333339</v>
      </c>
      <c r="E4">
        <v>6</v>
      </c>
      <c r="F4">
        <f>D4/E4</f>
        <v>1.3888888888888891</v>
      </c>
    </row>
    <row r="6" spans="1:10" x14ac:dyDescent="0.25">
      <c r="E6" s="6" t="s">
        <v>210</v>
      </c>
    </row>
    <row r="7" spans="1:10" x14ac:dyDescent="0.25">
      <c r="D7" t="s">
        <v>211</v>
      </c>
      <c r="E7" s="6">
        <v>14</v>
      </c>
      <c r="F7" s="6">
        <v>16</v>
      </c>
      <c r="G7" s="6"/>
      <c r="H7" s="6"/>
      <c r="I7" s="6"/>
      <c r="J7" s="6"/>
    </row>
    <row r="8" spans="1:10" x14ac:dyDescent="0.25">
      <c r="D8" t="s">
        <v>212</v>
      </c>
      <c r="E8" s="6">
        <v>16</v>
      </c>
      <c r="F8" s="6">
        <v>17</v>
      </c>
      <c r="G8" s="6"/>
      <c r="H8" s="6"/>
      <c r="I8" s="6"/>
      <c r="J8" s="6"/>
    </row>
    <row r="9" spans="1:10" s="5" customFormat="1" x14ac:dyDescent="0.25">
      <c r="A9" s="5" t="s">
        <v>204</v>
      </c>
      <c r="B9" s="5" t="s">
        <v>167</v>
      </c>
      <c r="C9" s="5" t="s">
        <v>166</v>
      </c>
      <c r="D9" s="5" t="s">
        <v>165</v>
      </c>
      <c r="E9" s="6">
        <f>E8-E7</f>
        <v>2</v>
      </c>
      <c r="F9" s="6">
        <f>F8-F7</f>
        <v>1</v>
      </c>
      <c r="G9" s="6"/>
      <c r="H9" s="6"/>
      <c r="I9" s="6"/>
    </row>
    <row r="10" spans="1:10" x14ac:dyDescent="0.25">
      <c r="A10" t="s">
        <v>158</v>
      </c>
      <c r="B10" t="s">
        <v>164</v>
      </c>
      <c r="C10">
        <v>21</v>
      </c>
      <c r="E10" s="2">
        <f>50*$E$9</f>
        <v>100</v>
      </c>
      <c r="F10" s="2">
        <f>50*$E$9</f>
        <v>100</v>
      </c>
      <c r="G10" s="2"/>
      <c r="H10" s="2"/>
      <c r="I10" s="2"/>
    </row>
    <row r="11" spans="1:10" x14ac:dyDescent="0.25">
      <c r="A11" t="s">
        <v>157</v>
      </c>
      <c r="B11" t="s">
        <v>164</v>
      </c>
      <c r="C11">
        <v>21</v>
      </c>
      <c r="E11" s="2">
        <f t="shared" ref="E11:F14" si="0">50*$E$9</f>
        <v>100</v>
      </c>
      <c r="F11" s="2">
        <f t="shared" si="0"/>
        <v>100</v>
      </c>
      <c r="G11" s="2"/>
      <c r="H11" s="2"/>
      <c r="I11" s="2"/>
    </row>
    <row r="12" spans="1:10" x14ac:dyDescent="0.25">
      <c r="A12" t="s">
        <v>156</v>
      </c>
      <c r="B12" t="s">
        <v>164</v>
      </c>
      <c r="C12">
        <v>21</v>
      </c>
      <c r="E12" s="2">
        <f t="shared" si="0"/>
        <v>100</v>
      </c>
      <c r="F12" s="2">
        <f t="shared" si="0"/>
        <v>100</v>
      </c>
      <c r="G12" s="2"/>
      <c r="H12" s="2"/>
      <c r="I12" s="2"/>
    </row>
    <row r="13" spans="1:10" x14ac:dyDescent="0.25">
      <c r="A13" t="s">
        <v>155</v>
      </c>
      <c r="B13" t="s">
        <v>164</v>
      </c>
      <c r="C13">
        <v>10</v>
      </c>
      <c r="E13" s="2">
        <f t="shared" si="0"/>
        <v>100</v>
      </c>
      <c r="F13" s="2">
        <f t="shared" si="0"/>
        <v>100</v>
      </c>
      <c r="G13" s="2"/>
      <c r="H13" s="2"/>
      <c r="I13" s="2"/>
    </row>
    <row r="14" spans="1:10" x14ac:dyDescent="0.25">
      <c r="A14" t="s">
        <v>213</v>
      </c>
      <c r="B14" t="s">
        <v>164</v>
      </c>
      <c r="D14">
        <v>3</v>
      </c>
      <c r="E14" s="2">
        <f>50*$E$9</f>
        <v>100</v>
      </c>
      <c r="F14" s="2">
        <f t="shared" si="0"/>
        <v>100</v>
      </c>
      <c r="G14" s="2"/>
      <c r="H14" s="2"/>
      <c r="I14" s="2"/>
    </row>
    <row r="15" spans="1:10" x14ac:dyDescent="0.25">
      <c r="A15" t="s">
        <v>154</v>
      </c>
      <c r="B15" t="s">
        <v>163</v>
      </c>
      <c r="C15">
        <v>10</v>
      </c>
      <c r="E15" s="2"/>
      <c r="F15" s="2"/>
      <c r="G15" s="2"/>
      <c r="H15" s="2"/>
      <c r="I15" s="2"/>
    </row>
    <row r="16" spans="1:10" x14ac:dyDescent="0.25">
      <c r="A16" t="s">
        <v>152</v>
      </c>
      <c r="B16" t="s">
        <v>162</v>
      </c>
      <c r="C16">
        <v>8</v>
      </c>
      <c r="E16" s="2"/>
      <c r="F16" s="2"/>
      <c r="G16" s="2"/>
      <c r="H16" s="2"/>
      <c r="I16" s="2"/>
    </row>
    <row r="17" spans="1:9" x14ac:dyDescent="0.25">
      <c r="A17" t="s">
        <v>161</v>
      </c>
      <c r="E17" s="2"/>
      <c r="F17" s="2"/>
      <c r="G17" s="2"/>
      <c r="H17" s="2"/>
      <c r="I17" s="2"/>
    </row>
    <row r="18" spans="1:9" x14ac:dyDescent="0.25">
      <c r="A18" t="s">
        <v>146</v>
      </c>
      <c r="B18" t="s">
        <v>160</v>
      </c>
      <c r="C18">
        <v>5</v>
      </c>
      <c r="E18" s="2"/>
      <c r="F18" s="2"/>
      <c r="G18" s="2"/>
      <c r="H18" s="2"/>
      <c r="I18" s="2"/>
    </row>
    <row r="19" spans="1:9" x14ac:dyDescent="0.25">
      <c r="A19" t="s">
        <v>148</v>
      </c>
      <c r="B19" t="s">
        <v>160</v>
      </c>
      <c r="C19">
        <v>5</v>
      </c>
      <c r="E19" s="2"/>
      <c r="F19" s="2"/>
      <c r="G19" s="2"/>
      <c r="H19" s="2"/>
      <c r="I19" s="2"/>
    </row>
    <row r="20" spans="1:9" x14ac:dyDescent="0.25">
      <c r="E20" s="2"/>
      <c r="F20" s="2"/>
      <c r="G20" s="2"/>
      <c r="H20" s="2"/>
      <c r="I20" s="2"/>
    </row>
    <row r="21" spans="1:9" x14ac:dyDescent="0.25">
      <c r="E21" s="2"/>
      <c r="F21" s="2"/>
      <c r="G21" s="2"/>
      <c r="H21" s="2"/>
      <c r="I21" s="2"/>
    </row>
    <row r="22" spans="1:9" x14ac:dyDescent="0.25">
      <c r="A22" t="s">
        <v>144</v>
      </c>
      <c r="C22">
        <f>SUM(C10:D20)</f>
        <v>104</v>
      </c>
      <c r="E22" s="2">
        <f>SUM(E10:E20)</f>
        <v>500</v>
      </c>
      <c r="F22" s="2">
        <f>SUM(F10:F20)</f>
        <v>500</v>
      </c>
      <c r="G22" s="2"/>
      <c r="H22" s="2"/>
      <c r="I22" s="2"/>
    </row>
    <row r="23" spans="1:9" x14ac:dyDescent="0.25">
      <c r="E23" s="2"/>
      <c r="F23" s="2">
        <f>F22+E22</f>
        <v>1000</v>
      </c>
      <c r="G23" s="2">
        <f>G22+F22</f>
        <v>500</v>
      </c>
      <c r="H23" s="2"/>
      <c r="I23" s="2"/>
    </row>
    <row r="24" spans="1:9" x14ac:dyDescent="0.25">
      <c r="E24" s="2"/>
      <c r="F24" s="2"/>
      <c r="G24" s="2"/>
      <c r="H24" s="2"/>
      <c r="I24" s="2"/>
    </row>
    <row r="25" spans="1:9" s="5" customFormat="1" x14ac:dyDescent="0.25">
      <c r="B25" s="5" t="s">
        <v>159</v>
      </c>
      <c r="E25" s="6"/>
      <c r="F25" s="6"/>
      <c r="G25" s="6"/>
      <c r="H25" s="6"/>
      <c r="I25" s="6"/>
    </row>
    <row r="26" spans="1:9" x14ac:dyDescent="0.25">
      <c r="A26" t="s">
        <v>158</v>
      </c>
      <c r="B26" t="s">
        <v>151</v>
      </c>
      <c r="C26">
        <v>10</v>
      </c>
      <c r="E26" s="2"/>
      <c r="F26" s="2"/>
      <c r="G26" s="2"/>
      <c r="H26" s="2"/>
      <c r="I26" s="2"/>
    </row>
    <row r="27" spans="1:9" x14ac:dyDescent="0.25">
      <c r="A27" t="s">
        <v>157</v>
      </c>
      <c r="B27" t="s">
        <v>151</v>
      </c>
      <c r="C27">
        <v>10</v>
      </c>
      <c r="E27" s="2"/>
      <c r="F27" s="2"/>
      <c r="G27" s="2"/>
      <c r="H27" s="2"/>
      <c r="I27" s="2"/>
    </row>
    <row r="28" spans="1:9" x14ac:dyDescent="0.25">
      <c r="A28" t="s">
        <v>156</v>
      </c>
      <c r="B28" t="s">
        <v>151</v>
      </c>
      <c r="C28">
        <v>10</v>
      </c>
      <c r="E28" s="2"/>
      <c r="F28" s="2"/>
      <c r="G28" s="2"/>
      <c r="H28" s="2"/>
      <c r="I28" s="2"/>
    </row>
    <row r="29" spans="1:9" x14ac:dyDescent="0.25">
      <c r="A29" t="s">
        <v>155</v>
      </c>
      <c r="B29" t="s">
        <v>151</v>
      </c>
      <c r="C29">
        <v>10</v>
      </c>
      <c r="E29" s="2"/>
      <c r="F29" s="2"/>
      <c r="G29" s="2"/>
      <c r="H29" s="2"/>
      <c r="I29" s="2"/>
    </row>
    <row r="30" spans="1:9" x14ac:dyDescent="0.25">
      <c r="A30" t="s">
        <v>154</v>
      </c>
      <c r="B30" t="s">
        <v>153</v>
      </c>
      <c r="C30">
        <v>7</v>
      </c>
      <c r="E30" s="2"/>
      <c r="F30" s="2"/>
      <c r="G30" s="2"/>
      <c r="H30" s="2"/>
      <c r="I30" s="2"/>
    </row>
    <row r="31" spans="1:9" x14ac:dyDescent="0.25">
      <c r="A31" t="s">
        <v>152</v>
      </c>
      <c r="B31" t="s">
        <v>151</v>
      </c>
      <c r="C31">
        <v>10</v>
      </c>
      <c r="E31" s="2"/>
      <c r="F31" s="2"/>
      <c r="G31" s="2"/>
      <c r="H31" s="2"/>
      <c r="I31" s="2"/>
    </row>
    <row r="32" spans="1:9" s="45" customFormat="1" x14ac:dyDescent="0.25">
      <c r="A32" s="46" t="s">
        <v>150</v>
      </c>
      <c r="B32" s="46" t="s">
        <v>149</v>
      </c>
      <c r="C32" s="46">
        <v>14</v>
      </c>
      <c r="E32" s="48"/>
      <c r="F32" s="48"/>
      <c r="G32" s="48"/>
      <c r="H32" s="48"/>
      <c r="I32" s="48"/>
    </row>
    <row r="33" spans="1:9" x14ac:dyDescent="0.25">
      <c r="A33" t="s">
        <v>148</v>
      </c>
      <c r="B33" t="s">
        <v>147</v>
      </c>
      <c r="C33">
        <v>25</v>
      </c>
      <c r="E33" s="2"/>
      <c r="F33" s="2"/>
      <c r="G33" s="2"/>
      <c r="H33" s="2"/>
      <c r="I33" s="2"/>
    </row>
    <row r="34" spans="1:9" x14ac:dyDescent="0.25">
      <c r="A34" t="s">
        <v>146</v>
      </c>
      <c r="B34" t="s">
        <v>145</v>
      </c>
      <c r="E34" s="2"/>
      <c r="F34" s="2"/>
      <c r="G34" s="2"/>
      <c r="H34" s="2"/>
      <c r="I34" s="2"/>
    </row>
    <row r="35" spans="1:9" x14ac:dyDescent="0.25">
      <c r="A35" t="s">
        <v>144</v>
      </c>
      <c r="C35">
        <f>SUM(C26:D33)</f>
        <v>96</v>
      </c>
      <c r="E35" s="2"/>
      <c r="F35" s="2"/>
      <c r="G35" s="2"/>
      <c r="H35" s="2"/>
      <c r="I35" s="2"/>
    </row>
    <row r="36" spans="1:9" x14ac:dyDescent="0.25">
      <c r="E36" s="2"/>
      <c r="F36" s="2"/>
      <c r="G36" s="2"/>
      <c r="H36" s="2"/>
      <c r="I36" s="2"/>
    </row>
    <row r="37" spans="1:9" x14ac:dyDescent="0.25">
      <c r="E37" s="2"/>
      <c r="F37" s="2"/>
      <c r="G37" s="2"/>
      <c r="H37" s="2"/>
      <c r="I37" s="2"/>
    </row>
    <row r="38" spans="1:9" x14ac:dyDescent="0.25">
      <c r="A38" t="s">
        <v>144</v>
      </c>
      <c r="C38">
        <f>SUM(C22,C35)</f>
        <v>200</v>
      </c>
    </row>
    <row r="41" spans="1:9" s="6" customFormat="1" x14ac:dyDescent="0.25">
      <c r="A41" s="6" t="s">
        <v>203</v>
      </c>
      <c r="B41" s="6" t="s">
        <v>167</v>
      </c>
      <c r="C41" s="6" t="s">
        <v>166</v>
      </c>
      <c r="D41" s="6" t="s">
        <v>209</v>
      </c>
    </row>
    <row r="42" spans="1:9" s="2" customFormat="1" x14ac:dyDescent="0.25">
      <c r="A42" s="2" t="s">
        <v>202</v>
      </c>
      <c r="B42" s="2" t="s">
        <v>164</v>
      </c>
      <c r="C42" s="2">
        <v>24</v>
      </c>
      <c r="D42" s="2">
        <f>A45/24</f>
        <v>12.25</v>
      </c>
    </row>
    <row r="44" spans="1:9" x14ac:dyDescent="0.25">
      <c r="A44" s="5" t="s">
        <v>205</v>
      </c>
      <c r="B44" s="5" t="s">
        <v>206</v>
      </c>
      <c r="C44" s="5" t="s">
        <v>207</v>
      </c>
      <c r="D44" s="5" t="s">
        <v>208</v>
      </c>
    </row>
    <row r="45" spans="1:9" x14ac:dyDescent="0.25">
      <c r="A45">
        <f>1.5*B45</f>
        <v>294</v>
      </c>
      <c r="B45">
        <f>C45*D45</f>
        <v>196</v>
      </c>
      <c r="C45">
        <f>14*2</f>
        <v>28</v>
      </c>
      <c r="D45">
        <v>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Metrics</vt:lpstr>
      <vt:lpstr>Parameters</vt:lpstr>
      <vt:lpstr>Computers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alvarez</dc:creator>
  <cp:lastModifiedBy>pablo alvarez</cp:lastModifiedBy>
  <dcterms:created xsi:type="dcterms:W3CDTF">2018-07-05T11:58:13Z</dcterms:created>
  <dcterms:modified xsi:type="dcterms:W3CDTF">2018-07-12T15:20:34Z</dcterms:modified>
</cp:coreProperties>
</file>