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550" yWindow="450" windowWidth="20880" windowHeight="10125" tabRatio="862" activeTab="3"/>
  </bookViews>
  <sheets>
    <sheet name="Overview" sheetId="1" r:id="rId1"/>
    <sheet name="AvantPartir" sheetId="4" r:id="rId2"/>
    <sheet name="AuTerrain" sheetId="5" r:id="rId3"/>
    <sheet name="LabellingTerrain" sheetId="6" r:id="rId4"/>
    <sheet name="LabLoad_Plan" sheetId="11" r:id="rId5"/>
    <sheet name="Weekly Transect" sheetId="8" r:id="rId6"/>
    <sheet name="Detailed Transect" sheetId="10" r:id="rId7"/>
    <sheet name="LitReview" sheetId="3" r:id="rId8"/>
    <sheet name="Contacts" sheetId="12" r:id="rId9"/>
    <sheet name="Hydrograms" sheetId="13" r:id="rId10"/>
    <sheet name="Preleveur" sheetId="14" r:id="rId11"/>
    <sheet name="other notes" sheetId="15" r:id="rId12"/>
  </sheets>
  <definedNames>
    <definedName name="_xlnm.Print_Area" localSheetId="3">LabellingTerrain!$O$1</definedName>
  </definedNames>
  <calcPr calcId="145621" concurrentCalc="0"/>
</workbook>
</file>

<file path=xl/calcChain.xml><?xml version="1.0" encoding="utf-8"?>
<calcChain xmlns="http://schemas.openxmlformats.org/spreadsheetml/2006/main">
  <c r="E82" i="6" l="1"/>
  <c r="F82" i="6"/>
  <c r="G82" i="6"/>
  <c r="H82" i="6"/>
  <c r="I82" i="6"/>
  <c r="J82" i="6"/>
  <c r="K82" i="6"/>
  <c r="L82" i="6"/>
  <c r="M82" i="6"/>
  <c r="N82" i="6"/>
  <c r="O82" i="6"/>
  <c r="P82" i="6"/>
  <c r="Q82" i="6"/>
  <c r="R82" i="6"/>
  <c r="S82" i="6"/>
  <c r="T82" i="6"/>
  <c r="D82" i="6"/>
  <c r="P118" i="6"/>
  <c r="P115" i="6"/>
  <c r="P108" i="6"/>
  <c r="P101" i="6"/>
  <c r="P94" i="6"/>
  <c r="P86" i="6"/>
  <c r="S68" i="6"/>
  <c r="S84" i="6"/>
  <c r="R87" i="6"/>
  <c r="R120" i="6"/>
  <c r="R119" i="6"/>
  <c r="R117" i="6"/>
  <c r="R116" i="6"/>
  <c r="R112" i="6"/>
  <c r="R114" i="6"/>
  <c r="R113" i="6"/>
  <c r="R111" i="6"/>
  <c r="R110" i="6"/>
  <c r="R109" i="6"/>
  <c r="R105" i="6"/>
  <c r="R107" i="6"/>
  <c r="R106" i="6"/>
  <c r="R104" i="6"/>
  <c r="R103" i="6"/>
  <c r="R102" i="6"/>
  <c r="R99" i="6"/>
  <c r="R98" i="6"/>
  <c r="R90" i="6"/>
  <c r="R100" i="6"/>
  <c r="R97" i="6"/>
  <c r="R96" i="6"/>
  <c r="R95" i="6"/>
  <c r="R93" i="6"/>
  <c r="R92" i="6"/>
  <c r="R91" i="6"/>
  <c r="R89" i="6"/>
  <c r="R88" i="6"/>
  <c r="R85" i="6"/>
  <c r="N111" i="6"/>
  <c r="N104" i="6"/>
  <c r="N97" i="6"/>
  <c r="N95" i="6"/>
  <c r="N89" i="6"/>
  <c r="N87" i="6"/>
  <c r="C25" i="10"/>
  <c r="K11" i="8"/>
  <c r="G8" i="6"/>
  <c r="G9" i="6"/>
  <c r="G10" i="6"/>
  <c r="G11" i="6"/>
  <c r="G7" i="6"/>
  <c r="I14" i="6"/>
  <c r="I15" i="6"/>
  <c r="I16" i="6"/>
  <c r="I17" i="6"/>
  <c r="G24" i="6"/>
  <c r="J26" i="6"/>
  <c r="J46" i="6"/>
  <c r="K14" i="6"/>
  <c r="K15" i="6"/>
  <c r="K16" i="6"/>
  <c r="K17" i="6"/>
  <c r="K18" i="6"/>
  <c r="K7" i="6"/>
  <c r="K8" i="6"/>
  <c r="K9" i="6"/>
  <c r="K10" i="6"/>
  <c r="K11" i="6"/>
  <c r="K12" i="6"/>
  <c r="K13" i="6"/>
  <c r="H80" i="6"/>
  <c r="I80" i="6"/>
  <c r="J80" i="6"/>
  <c r="K80" i="6"/>
  <c r="L80" i="6"/>
  <c r="M80" i="6"/>
  <c r="N80" i="6"/>
  <c r="O80" i="6"/>
  <c r="P80" i="6"/>
  <c r="Q80" i="6"/>
  <c r="R80" i="6"/>
  <c r="T80" i="6"/>
  <c r="K24" i="6"/>
  <c r="C86" i="6"/>
  <c r="F14" i="6"/>
  <c r="F15" i="6"/>
  <c r="F16" i="6"/>
  <c r="F17" i="6"/>
  <c r="F18" i="6"/>
  <c r="E7" i="6"/>
  <c r="E8" i="6"/>
  <c r="E9" i="6"/>
  <c r="E10" i="6"/>
  <c r="E11" i="6"/>
  <c r="E12" i="6"/>
  <c r="E13" i="6"/>
  <c r="E14" i="6"/>
  <c r="E15" i="6"/>
  <c r="E16" i="6"/>
  <c r="E17" i="6"/>
  <c r="E18" i="6"/>
  <c r="D11" i="8"/>
  <c r="D36" i="10"/>
  <c r="J36" i="10"/>
  <c r="I39" i="10"/>
  <c r="H39" i="10"/>
  <c r="G39" i="10"/>
  <c r="F39" i="10"/>
  <c r="C39" i="10"/>
  <c r="J38" i="10"/>
  <c r="D22" i="10"/>
  <c r="K22" i="10"/>
  <c r="J25" i="10"/>
  <c r="I25" i="10"/>
  <c r="H25" i="10"/>
  <c r="G25" i="10"/>
  <c r="F25" i="10"/>
  <c r="K24" i="10"/>
  <c r="F28" i="8"/>
  <c r="J19" i="8"/>
  <c r="C120" i="6"/>
  <c r="C119" i="6"/>
  <c r="C118" i="6"/>
  <c r="C117" i="6"/>
  <c r="C116" i="6"/>
  <c r="C115" i="6"/>
  <c r="C114" i="6"/>
  <c r="C113" i="6"/>
  <c r="C112" i="6"/>
  <c r="C111" i="6"/>
  <c r="C110" i="6"/>
  <c r="C109" i="6"/>
  <c r="C108" i="6"/>
  <c r="C107" i="6"/>
  <c r="C106" i="6"/>
  <c r="C105" i="6"/>
  <c r="C104" i="6"/>
  <c r="C103" i="6"/>
  <c r="C102" i="6"/>
  <c r="C101" i="6"/>
  <c r="C100" i="6"/>
  <c r="C99" i="6"/>
  <c r="C98" i="6"/>
  <c r="C97" i="6"/>
  <c r="C96" i="6"/>
  <c r="C95" i="6"/>
  <c r="C94" i="6"/>
  <c r="C93" i="6"/>
  <c r="C92" i="6"/>
  <c r="C91" i="6"/>
  <c r="C87" i="6"/>
  <c r="C88" i="6"/>
  <c r="C89" i="6"/>
  <c r="C90" i="6"/>
  <c r="C85" i="6"/>
  <c r="D46" i="10"/>
  <c r="E46" i="10"/>
  <c r="C46" i="10"/>
  <c r="F45" i="10"/>
  <c r="F43" i="10"/>
  <c r="D44" i="10"/>
  <c r="D32" i="10"/>
  <c r="E32" i="10"/>
  <c r="F32" i="10"/>
  <c r="G32" i="10"/>
  <c r="H32" i="10"/>
  <c r="I32" i="10"/>
  <c r="C32" i="10"/>
  <c r="J31" i="10"/>
  <c r="J29" i="10"/>
  <c r="C44" i="10"/>
  <c r="E44" i="10"/>
  <c r="F30" i="10"/>
  <c r="I37" i="10"/>
  <c r="G37" i="10"/>
  <c r="C37" i="10"/>
  <c r="H37" i="10"/>
  <c r="F37" i="10"/>
  <c r="H30" i="10"/>
  <c r="G30" i="10"/>
  <c r="E30" i="10"/>
  <c r="D30" i="10"/>
  <c r="D37" i="10"/>
  <c r="I30" i="10"/>
  <c r="C18" i="10"/>
  <c r="D18" i="10"/>
  <c r="E18" i="10"/>
  <c r="F18" i="10"/>
  <c r="G18" i="10"/>
  <c r="H18" i="10"/>
  <c r="I18" i="10"/>
  <c r="J18" i="10"/>
  <c r="F11" i="10"/>
  <c r="G11" i="10"/>
  <c r="D2" i="10"/>
  <c r="D6" i="10"/>
  <c r="K15" i="10"/>
  <c r="AI2" i="6"/>
  <c r="F44" i="10"/>
  <c r="I16" i="10"/>
  <c r="J23" i="10"/>
  <c r="I23" i="10"/>
  <c r="H23" i="10"/>
  <c r="F23" i="10"/>
  <c r="C23" i="10"/>
  <c r="G23" i="10"/>
  <c r="J37" i="10"/>
  <c r="H16" i="10"/>
  <c r="G16" i="10"/>
  <c r="F16" i="10"/>
  <c r="E16" i="10"/>
  <c r="D16" i="10"/>
  <c r="C16" i="10"/>
  <c r="J16" i="10"/>
  <c r="K17" i="10"/>
  <c r="F122" i="6"/>
  <c r="F123" i="6"/>
  <c r="G122" i="6"/>
  <c r="G123" i="6"/>
  <c r="H122" i="6"/>
  <c r="H123" i="6"/>
  <c r="I122" i="6"/>
  <c r="I123" i="6"/>
  <c r="J122" i="6"/>
  <c r="J123" i="6"/>
  <c r="K122" i="6"/>
  <c r="K123" i="6"/>
  <c r="L122" i="6"/>
  <c r="L123" i="6"/>
  <c r="M122" i="6"/>
  <c r="M123" i="6"/>
  <c r="N122" i="6"/>
  <c r="N123" i="6"/>
  <c r="O122" i="6"/>
  <c r="O123" i="6"/>
  <c r="P122" i="6"/>
  <c r="P123" i="6"/>
  <c r="Q122" i="6"/>
  <c r="Q123" i="6"/>
  <c r="R122" i="6"/>
  <c r="R123" i="6"/>
  <c r="E122" i="6"/>
  <c r="E123" i="6"/>
  <c r="D122" i="6"/>
  <c r="D123" i="6"/>
  <c r="D14" i="6"/>
  <c r="D15" i="6"/>
  <c r="D16" i="6"/>
  <c r="D17" i="6"/>
  <c r="D18" i="6"/>
  <c r="D23" i="10"/>
  <c r="K23" i="10"/>
  <c r="K16" i="10"/>
  <c r="D69" i="6"/>
  <c r="D70" i="6"/>
  <c r="D71" i="6"/>
  <c r="F125" i="6"/>
  <c r="G125" i="6"/>
  <c r="H125" i="6"/>
  <c r="I125" i="6"/>
  <c r="O125" i="6"/>
  <c r="T5" i="11"/>
  <c r="T15" i="11"/>
  <c r="N5" i="11"/>
  <c r="O5" i="11"/>
  <c r="P5" i="11"/>
  <c r="Q5" i="11"/>
  <c r="R5" i="11"/>
  <c r="S5" i="11"/>
  <c r="N15" i="11"/>
  <c r="O15" i="11"/>
  <c r="P15" i="11"/>
  <c r="Q15" i="11"/>
  <c r="R15" i="11"/>
  <c r="S15" i="11"/>
  <c r="E15" i="11"/>
  <c r="F15" i="11"/>
  <c r="G15" i="11"/>
  <c r="H15" i="11"/>
  <c r="I15" i="11"/>
  <c r="J15" i="11"/>
  <c r="K15" i="11"/>
  <c r="L15" i="11"/>
  <c r="M15" i="11"/>
  <c r="D15" i="11"/>
  <c r="C72" i="6"/>
  <c r="L125" i="6"/>
  <c r="M125" i="6"/>
  <c r="N125" i="6"/>
  <c r="P125" i="6"/>
  <c r="Q125" i="6"/>
  <c r="R125" i="6"/>
  <c r="J125" i="6"/>
  <c r="E125" i="6"/>
  <c r="C122" i="6"/>
  <c r="C123" i="6"/>
  <c r="C27" i="6"/>
  <c r="E5" i="11"/>
  <c r="F5" i="11"/>
  <c r="G5" i="11"/>
  <c r="H5" i="11"/>
  <c r="I5" i="11"/>
  <c r="J5" i="11"/>
  <c r="K5" i="11"/>
  <c r="L5" i="11"/>
  <c r="M5" i="11"/>
  <c r="D5" i="11"/>
  <c r="M8" i="6"/>
  <c r="N8" i="6"/>
  <c r="O8" i="6"/>
  <c r="P8" i="6"/>
  <c r="Q8" i="6"/>
  <c r="R8" i="6"/>
  <c r="S8" i="6"/>
  <c r="T8" i="6"/>
  <c r="U8" i="6"/>
  <c r="M9" i="6"/>
  <c r="N9" i="6"/>
  <c r="O9" i="6"/>
  <c r="P9" i="6"/>
  <c r="Q9" i="6"/>
  <c r="R9" i="6"/>
  <c r="S9" i="6"/>
  <c r="T9" i="6"/>
  <c r="U9" i="6"/>
  <c r="M10" i="6"/>
  <c r="N10" i="6"/>
  <c r="O10" i="6"/>
  <c r="P10" i="6"/>
  <c r="Q10" i="6"/>
  <c r="R10" i="6"/>
  <c r="S10" i="6"/>
  <c r="T10" i="6"/>
  <c r="U10" i="6"/>
  <c r="M11" i="6"/>
  <c r="N11" i="6"/>
  <c r="O11" i="6"/>
  <c r="P11" i="6"/>
  <c r="Q11" i="6"/>
  <c r="R11" i="6"/>
  <c r="S11" i="6"/>
  <c r="T11" i="6"/>
  <c r="U11" i="6"/>
  <c r="M12" i="6"/>
  <c r="N12" i="6"/>
  <c r="O12" i="6"/>
  <c r="P12" i="6"/>
  <c r="Q12" i="6"/>
  <c r="R12" i="6"/>
  <c r="S12" i="6"/>
  <c r="T12" i="6"/>
  <c r="U12" i="6"/>
  <c r="M13" i="6"/>
  <c r="N13" i="6"/>
  <c r="O13" i="6"/>
  <c r="P13" i="6"/>
  <c r="Q13" i="6"/>
  <c r="R13" i="6"/>
  <c r="S13" i="6"/>
  <c r="T13" i="6"/>
  <c r="U13" i="6"/>
  <c r="J9" i="6"/>
  <c r="J10" i="6"/>
  <c r="J11" i="6"/>
  <c r="D72" i="6"/>
  <c r="D126" i="6"/>
  <c r="E16" i="11"/>
  <c r="E23" i="11"/>
  <c r="R17" i="11"/>
  <c r="O17" i="11"/>
  <c r="Q17" i="11"/>
  <c r="K125" i="6"/>
  <c r="N17" i="11"/>
  <c r="P17" i="11"/>
  <c r="F17" i="11"/>
  <c r="K17" i="11"/>
  <c r="J17" i="11"/>
  <c r="D125" i="6"/>
  <c r="S17" i="11"/>
  <c r="H17" i="11"/>
  <c r="C125" i="6"/>
  <c r="C126" i="6"/>
  <c r="D16" i="11"/>
  <c r="D23" i="11"/>
  <c r="M17" i="11"/>
  <c r="T17" i="11"/>
  <c r="I17" i="11"/>
  <c r="G17" i="11"/>
  <c r="D27" i="6"/>
  <c r="C31" i="6"/>
  <c r="C34" i="6"/>
  <c r="C49" i="6"/>
  <c r="C51" i="6"/>
  <c r="C47" i="6"/>
  <c r="L8" i="6"/>
  <c r="L9" i="6"/>
  <c r="J8" i="6"/>
  <c r="I8" i="6"/>
  <c r="I9" i="6"/>
  <c r="I10" i="6"/>
  <c r="I11" i="6"/>
  <c r="I12" i="6"/>
  <c r="I13" i="6"/>
  <c r="H8" i="6"/>
  <c r="F8" i="6"/>
  <c r="F9" i="6"/>
  <c r="F10" i="6"/>
  <c r="F11" i="6"/>
  <c r="F12" i="6"/>
  <c r="F13" i="6"/>
  <c r="D10" i="6"/>
  <c r="D11" i="6"/>
  <c r="D12" i="6"/>
  <c r="D13" i="6"/>
  <c r="C9" i="6"/>
  <c r="D9" i="6"/>
  <c r="D8" i="6"/>
  <c r="C8" i="6"/>
  <c r="F7" i="6"/>
  <c r="H7" i="6"/>
  <c r="I7" i="6"/>
  <c r="J7" i="6"/>
  <c r="L7" i="6"/>
  <c r="M7" i="6"/>
  <c r="M24" i="6"/>
  <c r="L6" i="11"/>
  <c r="N7" i="6"/>
  <c r="N24" i="6"/>
  <c r="M6" i="11"/>
  <c r="O7" i="6"/>
  <c r="O24" i="6"/>
  <c r="N6" i="11"/>
  <c r="P7" i="6"/>
  <c r="P24" i="6"/>
  <c r="O6" i="11"/>
  <c r="Q7" i="6"/>
  <c r="Q24" i="6"/>
  <c r="P6" i="11"/>
  <c r="R7" i="6"/>
  <c r="R24" i="6"/>
  <c r="Q6" i="11"/>
  <c r="S7" i="6"/>
  <c r="S24" i="6"/>
  <c r="R6" i="11"/>
  <c r="T7" i="6"/>
  <c r="T24" i="6"/>
  <c r="S6" i="11"/>
  <c r="U7" i="6"/>
  <c r="U24" i="6"/>
  <c r="T6" i="11"/>
  <c r="D7" i="6"/>
  <c r="C7" i="6"/>
  <c r="AI63" i="6"/>
  <c r="E67" i="6"/>
  <c r="E69" i="6"/>
  <c r="AJ72" i="6"/>
  <c r="F79" i="6"/>
  <c r="G79" i="6"/>
  <c r="H79" i="6"/>
  <c r="I79" i="6"/>
  <c r="J79" i="6"/>
  <c r="K79" i="6"/>
  <c r="L79" i="6"/>
  <c r="M79" i="6"/>
  <c r="N79" i="6"/>
  <c r="O79" i="6"/>
  <c r="P79" i="6"/>
  <c r="Q79" i="6"/>
  <c r="R79" i="6"/>
  <c r="T79" i="6"/>
  <c r="D78" i="6"/>
  <c r="E78" i="6"/>
  <c r="F78" i="6"/>
  <c r="G78" i="6"/>
  <c r="H78" i="6"/>
  <c r="I78" i="6"/>
  <c r="J24" i="6"/>
  <c r="J6" i="11"/>
  <c r="J8" i="11"/>
  <c r="J78" i="6"/>
  <c r="K78" i="6"/>
  <c r="L78" i="6"/>
  <c r="M78" i="6"/>
  <c r="N78" i="6"/>
  <c r="O78" i="6"/>
  <c r="P78" i="6"/>
  <c r="Q78" i="6"/>
  <c r="R78" i="6"/>
  <c r="T78" i="6"/>
  <c r="E19" i="11"/>
  <c r="D21" i="11"/>
  <c r="D22" i="11"/>
  <c r="E20" i="11"/>
  <c r="E22" i="11"/>
  <c r="E18" i="11"/>
  <c r="E21" i="11"/>
  <c r="D20" i="11"/>
  <c r="L17" i="11"/>
  <c r="D18" i="11"/>
  <c r="E17" i="11"/>
  <c r="D127" i="6"/>
  <c r="D19" i="11"/>
  <c r="C127" i="6"/>
  <c r="D17" i="11"/>
  <c r="I24" i="6"/>
  <c r="I6" i="11"/>
  <c r="I8" i="11"/>
  <c r="O12" i="11"/>
  <c r="O7" i="11"/>
  <c r="E24" i="6"/>
  <c r="C24" i="6"/>
  <c r="D6" i="11"/>
  <c r="H24" i="6"/>
  <c r="N9" i="11"/>
  <c r="N10" i="11"/>
  <c r="N12" i="11"/>
  <c r="N8" i="11"/>
  <c r="N11" i="11"/>
  <c r="N7" i="11"/>
  <c r="M10" i="11"/>
  <c r="M8" i="11"/>
  <c r="M9" i="11"/>
  <c r="M7" i="11"/>
  <c r="M11" i="11"/>
  <c r="M12" i="11"/>
  <c r="L11" i="11"/>
  <c r="L10" i="11"/>
  <c r="L8" i="11"/>
  <c r="L9" i="11"/>
  <c r="L12" i="11"/>
  <c r="L7" i="11"/>
  <c r="P7" i="11"/>
  <c r="P8" i="11"/>
  <c r="P12" i="11"/>
  <c r="P9" i="11"/>
  <c r="P11" i="11"/>
  <c r="P10" i="11"/>
  <c r="T7" i="11"/>
  <c r="T8" i="11"/>
  <c r="T9" i="11"/>
  <c r="T10" i="11"/>
  <c r="T11" i="11"/>
  <c r="T12" i="11"/>
  <c r="R7" i="11"/>
  <c r="R9" i="11"/>
  <c r="R10" i="11"/>
  <c r="R8" i="11"/>
  <c r="R12" i="11"/>
  <c r="E6" i="11"/>
  <c r="L24" i="6"/>
  <c r="K6" i="11"/>
  <c r="Q10" i="11"/>
  <c r="Q9" i="11"/>
  <c r="Q7" i="11"/>
  <c r="Q11" i="11"/>
  <c r="Q8" i="11"/>
  <c r="Q12" i="11"/>
  <c r="S11" i="11"/>
  <c r="S8" i="11"/>
  <c r="S12" i="11"/>
  <c r="S10" i="11"/>
  <c r="S9" i="11"/>
  <c r="R11" i="11"/>
  <c r="O9" i="11"/>
  <c r="O10" i="11"/>
  <c r="O8" i="11"/>
  <c r="O11" i="11"/>
  <c r="S7" i="11"/>
  <c r="F24" i="6"/>
  <c r="G6" i="11"/>
  <c r="E71" i="6"/>
  <c r="E70" i="6"/>
  <c r="F67" i="6"/>
  <c r="D24" i="11"/>
  <c r="D25" i="11"/>
  <c r="J9" i="11"/>
  <c r="J11" i="11"/>
  <c r="E24" i="11"/>
  <c r="E72" i="6"/>
  <c r="E126" i="6"/>
  <c r="E127" i="6"/>
  <c r="I10" i="11"/>
  <c r="D8" i="11"/>
  <c r="D7" i="11"/>
  <c r="D9" i="11"/>
  <c r="I9" i="11"/>
  <c r="I7" i="11"/>
  <c r="J10" i="11"/>
  <c r="I12" i="11"/>
  <c r="J12" i="11"/>
  <c r="I11" i="11"/>
  <c r="J7" i="11"/>
  <c r="H6" i="11"/>
  <c r="H8" i="11"/>
  <c r="F6" i="11"/>
  <c r="F8" i="11"/>
  <c r="R13" i="11"/>
  <c r="N13" i="11"/>
  <c r="L13" i="11"/>
  <c r="D11" i="11"/>
  <c r="D10" i="11"/>
  <c r="D12" i="11"/>
  <c r="M13" i="11"/>
  <c r="O13" i="11"/>
  <c r="K12" i="11"/>
  <c r="K11" i="11"/>
  <c r="K8" i="11"/>
  <c r="K9" i="11"/>
  <c r="K10" i="11"/>
  <c r="K7" i="11"/>
  <c r="T13" i="11"/>
  <c r="G8" i="11"/>
  <c r="G9" i="11"/>
  <c r="G11" i="11"/>
  <c r="G10" i="11"/>
  <c r="G12" i="11"/>
  <c r="G7" i="11"/>
  <c r="E10" i="11"/>
  <c r="E9" i="11"/>
  <c r="E12" i="11"/>
  <c r="E8" i="11"/>
  <c r="E7" i="11"/>
  <c r="E11" i="11"/>
  <c r="Q13" i="11"/>
  <c r="S13" i="11"/>
  <c r="P13" i="11"/>
  <c r="F70" i="6"/>
  <c r="F71" i="6"/>
  <c r="G67" i="6"/>
  <c r="F69" i="6"/>
  <c r="V23" i="8"/>
  <c r="U21" i="8"/>
  <c r="V22" i="8"/>
  <c r="J13" i="11"/>
  <c r="F12" i="11"/>
  <c r="F10" i="11"/>
  <c r="F11" i="11"/>
  <c r="I13" i="11"/>
  <c r="F16" i="11"/>
  <c r="F18" i="11"/>
  <c r="F9" i="11"/>
  <c r="F72" i="6"/>
  <c r="F126" i="6"/>
  <c r="H11" i="11"/>
  <c r="F7" i="11"/>
  <c r="H7" i="11"/>
  <c r="H9" i="11"/>
  <c r="H12" i="11"/>
  <c r="H10" i="11"/>
  <c r="G13" i="11"/>
  <c r="K13" i="11"/>
  <c r="D13" i="11"/>
  <c r="E13" i="11"/>
  <c r="G70" i="6"/>
  <c r="G71" i="6"/>
  <c r="G69" i="6"/>
  <c r="H67" i="6"/>
  <c r="U14" i="8"/>
  <c r="U16" i="8"/>
  <c r="U17" i="8"/>
  <c r="U19" i="8"/>
  <c r="U18" i="8"/>
  <c r="K8" i="8"/>
  <c r="C9" i="8"/>
  <c r="C10" i="8"/>
  <c r="B16" i="8"/>
  <c r="B25" i="8"/>
  <c r="B8" i="8"/>
  <c r="F21" i="11"/>
  <c r="F19" i="11"/>
  <c r="F20" i="11"/>
  <c r="F22" i="11"/>
  <c r="F23" i="11"/>
  <c r="F13" i="11"/>
  <c r="H13" i="11"/>
  <c r="G72" i="6"/>
  <c r="G126" i="6"/>
  <c r="G127" i="6"/>
  <c r="E9" i="8"/>
  <c r="E10" i="8"/>
  <c r="D9" i="8"/>
  <c r="D10" i="8"/>
  <c r="G16" i="11"/>
  <c r="F127" i="6"/>
  <c r="H70" i="6"/>
  <c r="H71" i="6"/>
  <c r="H69" i="6"/>
  <c r="I67" i="6"/>
  <c r="F9" i="8"/>
  <c r="F10" i="8"/>
  <c r="J9" i="8"/>
  <c r="I9" i="8"/>
  <c r="I10" i="8"/>
  <c r="H9" i="8"/>
  <c r="H10" i="8"/>
  <c r="G9" i="8"/>
  <c r="G10" i="8"/>
  <c r="D32" i="3"/>
  <c r="C24" i="3"/>
  <c r="C18" i="3"/>
  <c r="G14" i="3"/>
  <c r="D14" i="3"/>
  <c r="D8" i="3"/>
  <c r="AJ73" i="6"/>
  <c r="AI66" i="6"/>
  <c r="AI64" i="6"/>
  <c r="A110" i="1"/>
  <c r="A111" i="1"/>
  <c r="A112" i="1"/>
  <c r="A113" i="1"/>
  <c r="A101" i="1"/>
  <c r="A100" i="1"/>
  <c r="A71" i="1"/>
  <c r="A92" i="1"/>
  <c r="D31" i="1"/>
  <c r="E31" i="1"/>
  <c r="F31" i="1"/>
  <c r="F36" i="1"/>
  <c r="H72" i="6"/>
  <c r="H126" i="6"/>
  <c r="I16" i="11"/>
  <c r="E57" i="1"/>
  <c r="F60" i="1"/>
  <c r="F24" i="11"/>
  <c r="F25" i="11"/>
  <c r="H16" i="11"/>
  <c r="H19" i="11"/>
  <c r="A72" i="1"/>
  <c r="A94" i="1"/>
  <c r="G31" i="1"/>
  <c r="G51" i="1"/>
  <c r="J10" i="8"/>
  <c r="C11" i="8"/>
  <c r="F38" i="1"/>
  <c r="F59" i="1"/>
  <c r="G19" i="11"/>
  <c r="G23" i="11"/>
  <c r="G20" i="11"/>
  <c r="G22" i="11"/>
  <c r="G18" i="11"/>
  <c r="G21" i="11"/>
  <c r="I71" i="6"/>
  <c r="I70" i="6"/>
  <c r="I69" i="6"/>
  <c r="J67" i="6"/>
  <c r="K9" i="8"/>
  <c r="G49" i="1"/>
  <c r="G52" i="1"/>
  <c r="H127" i="6"/>
  <c r="G47" i="1"/>
  <c r="H22" i="11"/>
  <c r="H20" i="11"/>
  <c r="H18" i="11"/>
  <c r="H21" i="11"/>
  <c r="H23" i="11"/>
  <c r="I72" i="6"/>
  <c r="I126" i="6"/>
  <c r="J16" i="11"/>
  <c r="G34" i="1"/>
  <c r="H31" i="1"/>
  <c r="A93" i="1"/>
  <c r="A73" i="1"/>
  <c r="I22" i="11"/>
  <c r="I21" i="11"/>
  <c r="I20" i="11"/>
  <c r="I23" i="11"/>
  <c r="I18" i="11"/>
  <c r="I19" i="11"/>
  <c r="G24" i="11"/>
  <c r="J70" i="6"/>
  <c r="J71" i="6"/>
  <c r="J69" i="6"/>
  <c r="K67" i="6"/>
  <c r="H24" i="11"/>
  <c r="D28" i="11"/>
  <c r="D30" i="11"/>
  <c r="D33" i="11"/>
  <c r="D34" i="11"/>
  <c r="D35" i="11"/>
  <c r="D36" i="11"/>
  <c r="D37" i="11"/>
  <c r="D40" i="11"/>
  <c r="D41" i="11"/>
  <c r="D42" i="11"/>
  <c r="D43" i="11"/>
  <c r="D44" i="11"/>
  <c r="D47" i="11"/>
  <c r="D48" i="11"/>
  <c r="D49" i="11"/>
  <c r="D50" i="11"/>
  <c r="D51" i="11"/>
  <c r="D54" i="11"/>
  <c r="D55" i="11"/>
  <c r="D56" i="11"/>
  <c r="D57" i="11"/>
  <c r="D58" i="11"/>
  <c r="I127" i="6"/>
  <c r="A95" i="1"/>
  <c r="A98" i="1"/>
  <c r="A74" i="1"/>
  <c r="H36" i="1"/>
  <c r="H52" i="1"/>
  <c r="H56" i="1"/>
  <c r="H47" i="1"/>
  <c r="I31" i="1"/>
  <c r="H51" i="1"/>
  <c r="H65" i="1"/>
  <c r="H55" i="1"/>
  <c r="H53" i="1"/>
  <c r="H54" i="1"/>
  <c r="H38" i="1"/>
  <c r="H49" i="1"/>
  <c r="H59" i="1"/>
  <c r="H60" i="1"/>
  <c r="L67" i="6"/>
  <c r="M67" i="6"/>
  <c r="K69" i="6"/>
  <c r="K70" i="6"/>
  <c r="K71" i="6"/>
  <c r="J72" i="6"/>
  <c r="J126" i="6"/>
  <c r="K16" i="11"/>
  <c r="I24" i="11"/>
  <c r="J23" i="11"/>
  <c r="J22" i="11"/>
  <c r="J19" i="11"/>
  <c r="J18" i="11"/>
  <c r="J20" i="11"/>
  <c r="J21" i="11"/>
  <c r="K72" i="6"/>
  <c r="K126" i="6"/>
  <c r="L16" i="11"/>
  <c r="M69" i="6"/>
  <c r="M70" i="6"/>
  <c r="M71" i="6"/>
  <c r="J127" i="6"/>
  <c r="A99" i="1"/>
  <c r="A76" i="1"/>
  <c r="A84" i="1"/>
  <c r="A85" i="1"/>
  <c r="I66" i="1"/>
  <c r="I64" i="1"/>
  <c r="I33" i="1"/>
  <c r="J31" i="1"/>
  <c r="I67" i="1"/>
  <c r="L69" i="6"/>
  <c r="L70" i="6"/>
  <c r="L71" i="6"/>
  <c r="K18" i="11"/>
  <c r="K19" i="11"/>
  <c r="K21" i="11"/>
  <c r="K22" i="11"/>
  <c r="K20" i="11"/>
  <c r="K23" i="11"/>
  <c r="J24" i="11"/>
  <c r="N67" i="6"/>
  <c r="K127" i="6"/>
  <c r="L72" i="6"/>
  <c r="L126" i="6"/>
  <c r="L127" i="6"/>
  <c r="M72" i="6"/>
  <c r="M126" i="6"/>
  <c r="N16" i="11"/>
  <c r="C68" i="6"/>
  <c r="C84" i="6"/>
  <c r="J69" i="1"/>
  <c r="J68" i="1"/>
  <c r="K31" i="1"/>
  <c r="C6" i="6"/>
  <c r="C26" i="6"/>
  <c r="C46" i="6"/>
  <c r="L19" i="11"/>
  <c r="L23" i="11"/>
  <c r="L18" i="11"/>
  <c r="L20" i="11"/>
  <c r="L21" i="11"/>
  <c r="L22" i="11"/>
  <c r="N69" i="6"/>
  <c r="N70" i="6"/>
  <c r="N71" i="6"/>
  <c r="K24" i="11"/>
  <c r="O67" i="6"/>
  <c r="M16" i="11"/>
  <c r="M18" i="11"/>
  <c r="M127" i="6"/>
  <c r="N72" i="6"/>
  <c r="N126" i="6"/>
  <c r="O16" i="11"/>
  <c r="L24" i="11"/>
  <c r="O69" i="6"/>
  <c r="O70" i="6"/>
  <c r="O71" i="6"/>
  <c r="K88" i="1"/>
  <c r="K94" i="1"/>
  <c r="K76" i="1"/>
  <c r="K61" i="1"/>
  <c r="D68" i="6"/>
  <c r="D84" i="6"/>
  <c r="K73" i="1"/>
  <c r="D6" i="6"/>
  <c r="D26" i="6"/>
  <c r="D46" i="6"/>
  <c r="K77" i="1"/>
  <c r="K78" i="1"/>
  <c r="K74" i="1"/>
  <c r="K71" i="1"/>
  <c r="L31" i="1"/>
  <c r="K93" i="1"/>
  <c r="K89" i="1"/>
  <c r="K92" i="1"/>
  <c r="K72" i="1"/>
  <c r="N19" i="11"/>
  <c r="N23" i="11"/>
  <c r="N20" i="11"/>
  <c r="N21" i="11"/>
  <c r="N22" i="11"/>
  <c r="N18" i="11"/>
  <c r="P67" i="6"/>
  <c r="M20" i="11"/>
  <c r="M21" i="11"/>
  <c r="M22" i="11"/>
  <c r="M19" i="11"/>
  <c r="M23" i="11"/>
  <c r="N127" i="6"/>
  <c r="O72" i="6"/>
  <c r="O126" i="6"/>
  <c r="P16" i="11"/>
  <c r="N24" i="11"/>
  <c r="P69" i="6"/>
  <c r="P70" i="6"/>
  <c r="P71" i="6"/>
  <c r="E68" i="6"/>
  <c r="L89" i="1"/>
  <c r="L72" i="1"/>
  <c r="L77" i="1"/>
  <c r="M31" i="1"/>
  <c r="L71" i="1"/>
  <c r="L92" i="1"/>
  <c r="L73" i="1"/>
  <c r="E6" i="6"/>
  <c r="E26" i="6"/>
  <c r="E46" i="6"/>
  <c r="L78" i="1"/>
  <c r="L74" i="1"/>
  <c r="L93" i="1"/>
  <c r="L94" i="1"/>
  <c r="L76" i="1"/>
  <c r="L61" i="1"/>
  <c r="L88" i="1"/>
  <c r="O19" i="11"/>
  <c r="O21" i="11"/>
  <c r="O23" i="11"/>
  <c r="O18" i="11"/>
  <c r="O20" i="11"/>
  <c r="O22" i="11"/>
  <c r="Q67" i="6"/>
  <c r="M24" i="11"/>
  <c r="M25" i="11"/>
  <c r="E28" i="11"/>
  <c r="E31" i="11"/>
  <c r="E32" i="11"/>
  <c r="E33" i="11"/>
  <c r="E35" i="11"/>
  <c r="E38" i="11"/>
  <c r="E39" i="11"/>
  <c r="E40" i="11"/>
  <c r="E41" i="11"/>
  <c r="E42" i="11"/>
  <c r="E46" i="11"/>
  <c r="E47" i="11"/>
  <c r="E48" i="11"/>
  <c r="E49" i="11"/>
  <c r="E52" i="11"/>
  <c r="E53" i="11"/>
  <c r="E54" i="11"/>
  <c r="E55" i="11"/>
  <c r="E56" i="11"/>
  <c r="E59" i="11"/>
  <c r="E60" i="11"/>
  <c r="O127" i="6"/>
  <c r="Q70" i="6"/>
  <c r="Q71" i="6"/>
  <c r="Q69" i="6"/>
  <c r="M74" i="1"/>
  <c r="M72" i="1"/>
  <c r="M77" i="1"/>
  <c r="M88" i="1"/>
  <c r="N31" i="1"/>
  <c r="M61" i="1"/>
  <c r="M78" i="1"/>
  <c r="M76" i="1"/>
  <c r="F68" i="6"/>
  <c r="F84" i="6"/>
  <c r="F6" i="6"/>
  <c r="F26" i="6"/>
  <c r="F46" i="6"/>
  <c r="M93" i="1"/>
  <c r="M89" i="1"/>
  <c r="M73" i="1"/>
  <c r="M71" i="1"/>
  <c r="M92" i="1"/>
  <c r="M94" i="1"/>
  <c r="O24" i="11"/>
  <c r="P20" i="11"/>
  <c r="P18" i="11"/>
  <c r="P21" i="11"/>
  <c r="P23" i="11"/>
  <c r="P22" i="11"/>
  <c r="P19" i="11"/>
  <c r="P72" i="6"/>
  <c r="P126" i="6"/>
  <c r="R67" i="6"/>
  <c r="N74" i="1"/>
  <c r="N61" i="1"/>
  <c r="N78" i="1"/>
  <c r="N77" i="1"/>
  <c r="N71" i="1"/>
  <c r="O31" i="1"/>
  <c r="N72" i="1"/>
  <c r="N94" i="1"/>
  <c r="N88" i="1"/>
  <c r="N89" i="1"/>
  <c r="N76" i="1"/>
  <c r="H6" i="6"/>
  <c r="G26" i="6"/>
  <c r="G46" i="6"/>
  <c r="N92" i="1"/>
  <c r="G68" i="6"/>
  <c r="G84" i="6"/>
  <c r="N93" i="1"/>
  <c r="N73" i="1"/>
  <c r="T67" i="6"/>
  <c r="T71" i="6"/>
  <c r="R71" i="6"/>
  <c r="R69" i="6"/>
  <c r="R70" i="6"/>
  <c r="Q72" i="6"/>
  <c r="Q126" i="6"/>
  <c r="Q16" i="11"/>
  <c r="P127" i="6"/>
  <c r="P24" i="11"/>
  <c r="T70" i="6"/>
  <c r="U67" i="6"/>
  <c r="V67" i="6"/>
  <c r="W67" i="6"/>
  <c r="X67" i="6"/>
  <c r="Y67" i="6"/>
  <c r="Z67" i="6"/>
  <c r="AA67" i="6"/>
  <c r="AB67" i="6"/>
  <c r="AC67" i="6"/>
  <c r="AD67" i="6"/>
  <c r="AE67" i="6"/>
  <c r="AF67" i="6"/>
  <c r="AG67" i="6"/>
  <c r="AH67" i="6"/>
  <c r="AI67" i="6"/>
  <c r="T69" i="6"/>
  <c r="R72" i="6"/>
  <c r="O77" i="1"/>
  <c r="H68" i="6"/>
  <c r="H84" i="6"/>
  <c r="O94" i="1"/>
  <c r="I6" i="6"/>
  <c r="H26" i="6"/>
  <c r="H46" i="6"/>
  <c r="O89" i="1"/>
  <c r="O73" i="1"/>
  <c r="O72" i="1"/>
  <c r="O61" i="1"/>
  <c r="P31" i="1"/>
  <c r="O92" i="1"/>
  <c r="O93" i="1"/>
  <c r="O74" i="1"/>
  <c r="O78" i="1"/>
  <c r="O88" i="1"/>
  <c r="O71" i="1"/>
  <c r="O76" i="1"/>
  <c r="Q20" i="11"/>
  <c r="Q23" i="11"/>
  <c r="Q19" i="11"/>
  <c r="Q21" i="11"/>
  <c r="Q22" i="11"/>
  <c r="Q18" i="11"/>
  <c r="R16" i="11"/>
  <c r="Q127" i="6"/>
  <c r="T72" i="6"/>
  <c r="R126" i="6"/>
  <c r="T16" i="11"/>
  <c r="T20" i="11"/>
  <c r="P77" i="1"/>
  <c r="P76" i="1"/>
  <c r="P89" i="1"/>
  <c r="P93" i="1"/>
  <c r="P73" i="1"/>
  <c r="P88" i="1"/>
  <c r="I68" i="6"/>
  <c r="P74" i="1"/>
  <c r="P72" i="1"/>
  <c r="P71" i="1"/>
  <c r="P94" i="1"/>
  <c r="J6" i="6"/>
  <c r="I26" i="6"/>
  <c r="I46" i="6"/>
  <c r="P61" i="1"/>
  <c r="P92" i="1"/>
  <c r="Q31" i="1"/>
  <c r="P78" i="1"/>
  <c r="Q24" i="11"/>
  <c r="S16" i="11"/>
  <c r="R19" i="11"/>
  <c r="R23" i="11"/>
  <c r="R20" i="11"/>
  <c r="R21" i="11"/>
  <c r="R22" i="11"/>
  <c r="R18" i="11"/>
  <c r="T23" i="11"/>
  <c r="T19" i="11"/>
  <c r="T22" i="11"/>
  <c r="T18" i="11"/>
  <c r="T21" i="11"/>
  <c r="R127" i="6"/>
  <c r="Q76" i="1"/>
  <c r="Q71" i="1"/>
  <c r="Q74" i="1"/>
  <c r="L6" i="6"/>
  <c r="K26" i="6"/>
  <c r="K46" i="6"/>
  <c r="J68" i="6"/>
  <c r="J84" i="6"/>
  <c r="R31" i="1"/>
  <c r="Q61" i="1"/>
  <c r="Q89" i="1"/>
  <c r="Q92" i="1"/>
  <c r="Q77" i="1"/>
  <c r="Q88" i="1"/>
  <c r="Q73" i="1"/>
  <c r="Q72" i="1"/>
  <c r="Q93" i="1"/>
  <c r="Q94" i="1"/>
  <c r="Q78" i="1"/>
  <c r="S20" i="11"/>
  <c r="S19" i="11"/>
  <c r="S22" i="11"/>
  <c r="S23" i="11"/>
  <c r="S18" i="11"/>
  <c r="S21" i="11"/>
  <c r="F28" i="11"/>
  <c r="F30" i="11"/>
  <c r="F31" i="11"/>
  <c r="F32" i="11"/>
  <c r="F35" i="11"/>
  <c r="F36" i="11"/>
  <c r="F37" i="11"/>
  <c r="F38" i="11"/>
  <c r="F39" i="11"/>
  <c r="F42" i="11"/>
  <c r="F43" i="11"/>
  <c r="F44" i="11"/>
  <c r="F45" i="11"/>
  <c r="F46" i="11"/>
  <c r="F49" i="11"/>
  <c r="F50" i="11"/>
  <c r="F51" i="11"/>
  <c r="F52" i="11"/>
  <c r="F53" i="11"/>
  <c r="F56" i="11"/>
  <c r="F57" i="11"/>
  <c r="F58" i="11"/>
  <c r="F59" i="11"/>
  <c r="R24" i="11"/>
  <c r="T24" i="11"/>
  <c r="S24" i="11"/>
  <c r="R92" i="1"/>
  <c r="R61" i="1"/>
  <c r="K68" i="6"/>
  <c r="K84" i="6"/>
  <c r="R93" i="1"/>
  <c r="R74" i="1"/>
  <c r="R89" i="1"/>
  <c r="R94" i="1"/>
  <c r="M6" i="6"/>
  <c r="L26" i="6"/>
  <c r="L46" i="6"/>
  <c r="R78" i="1"/>
  <c r="R71" i="1"/>
  <c r="R88" i="1"/>
  <c r="R77" i="1"/>
  <c r="R76" i="1"/>
  <c r="S31" i="1"/>
  <c r="R72" i="1"/>
  <c r="R73" i="1"/>
  <c r="G28" i="11"/>
  <c r="G30" i="11"/>
  <c r="G33" i="11"/>
  <c r="G34" i="11"/>
  <c r="S78" i="1"/>
  <c r="S92" i="1"/>
  <c r="S76" i="1"/>
  <c r="S89" i="1"/>
  <c r="S71" i="1"/>
  <c r="S77" i="1"/>
  <c r="S93" i="1"/>
  <c r="S94" i="1"/>
  <c r="S88" i="1"/>
  <c r="S61" i="1"/>
  <c r="S73" i="1"/>
  <c r="N6" i="6"/>
  <c r="M26" i="6"/>
  <c r="M46" i="6"/>
  <c r="T31" i="1"/>
  <c r="L68" i="6"/>
  <c r="L84" i="6"/>
  <c r="S74" i="1"/>
  <c r="S72" i="1"/>
  <c r="T94" i="1"/>
  <c r="T71" i="1"/>
  <c r="T61" i="1"/>
  <c r="T93" i="1"/>
  <c r="M68" i="6"/>
  <c r="M84" i="6"/>
  <c r="T89" i="1"/>
  <c r="T72" i="1"/>
  <c r="T77" i="1"/>
  <c r="T74" i="1"/>
  <c r="T73" i="1"/>
  <c r="T92" i="1"/>
  <c r="T78" i="1"/>
  <c r="O6" i="6"/>
  <c r="N26" i="6"/>
  <c r="N46" i="6"/>
  <c r="T76" i="1"/>
  <c r="U31" i="1"/>
  <c r="T88" i="1"/>
  <c r="P6" i="6"/>
  <c r="O26" i="6"/>
  <c r="O46" i="6"/>
  <c r="U88" i="1"/>
  <c r="U92" i="1"/>
  <c r="U76" i="1"/>
  <c r="U61" i="1"/>
  <c r="V31" i="1"/>
  <c r="U93" i="1"/>
  <c r="U78" i="1"/>
  <c r="U94" i="1"/>
  <c r="U74" i="1"/>
  <c r="N68" i="6"/>
  <c r="N84" i="6"/>
  <c r="U89" i="1"/>
  <c r="U71" i="1"/>
  <c r="U77" i="1"/>
  <c r="U72" i="1"/>
  <c r="U73" i="1"/>
  <c r="V92" i="1"/>
  <c r="O68" i="6"/>
  <c r="O84" i="6"/>
  <c r="V94" i="1"/>
  <c r="V71" i="1"/>
  <c r="V61" i="1"/>
  <c r="V74" i="1"/>
  <c r="V89" i="1"/>
  <c r="V93" i="1"/>
  <c r="W31" i="1"/>
  <c r="V76" i="1"/>
  <c r="V72" i="1"/>
  <c r="V73" i="1"/>
  <c r="V78" i="1"/>
  <c r="Q6" i="6"/>
  <c r="P26" i="6"/>
  <c r="P46" i="6"/>
  <c r="V88" i="1"/>
  <c r="V77" i="1"/>
  <c r="W78" i="1"/>
  <c r="W88" i="1"/>
  <c r="W94" i="1"/>
  <c r="P68" i="6"/>
  <c r="P84" i="6"/>
  <c r="W72" i="1"/>
  <c r="W93" i="1"/>
  <c r="W71" i="1"/>
  <c r="W76" i="1"/>
  <c r="W89" i="1"/>
  <c r="R6" i="6"/>
  <c r="Q26" i="6"/>
  <c r="Q46" i="6"/>
  <c r="W61" i="1"/>
  <c r="W77" i="1"/>
  <c r="W74" i="1"/>
  <c r="W73" i="1"/>
  <c r="W92" i="1"/>
  <c r="X31" i="1"/>
  <c r="X94" i="1"/>
  <c r="S6" i="6"/>
  <c r="R26" i="6"/>
  <c r="R46" i="6"/>
  <c r="X61" i="1"/>
  <c r="Y31" i="1"/>
  <c r="X73" i="1"/>
  <c r="X71" i="1"/>
  <c r="X89" i="1"/>
  <c r="X74" i="1"/>
  <c r="X77" i="1"/>
  <c r="X72" i="1"/>
  <c r="X76" i="1"/>
  <c r="X93" i="1"/>
  <c r="X88" i="1"/>
  <c r="Q68" i="6"/>
  <c r="Q84" i="6"/>
  <c r="X78" i="1"/>
  <c r="X92" i="1"/>
  <c r="Y89" i="1"/>
  <c r="Y92" i="1"/>
  <c r="Y77" i="1"/>
  <c r="Y74" i="1"/>
  <c r="Y73" i="1"/>
  <c r="Y71" i="1"/>
  <c r="Y76" i="1"/>
  <c r="Y93" i="1"/>
  <c r="Y78" i="1"/>
  <c r="T6" i="6"/>
  <c r="S26" i="6"/>
  <c r="S46" i="6"/>
  <c r="R68" i="6"/>
  <c r="R84" i="6"/>
  <c r="Y94" i="1"/>
  <c r="Z31" i="1"/>
  <c r="Y72" i="1"/>
  <c r="Y88" i="1"/>
  <c r="Y61" i="1"/>
  <c r="Z72" i="1"/>
  <c r="Z71" i="1"/>
  <c r="Z93" i="1"/>
  <c r="Z88" i="1"/>
  <c r="Z89" i="1"/>
  <c r="U6" i="6"/>
  <c r="T26" i="6"/>
  <c r="T46" i="6"/>
  <c r="Z92" i="1"/>
  <c r="Z61" i="1"/>
  <c r="Z94" i="1"/>
  <c r="Z76" i="1"/>
  <c r="Z78" i="1"/>
  <c r="Z77" i="1"/>
  <c r="T84" i="6"/>
  <c r="Z73" i="1"/>
  <c r="Z74" i="1"/>
  <c r="AA31" i="1"/>
  <c r="U68" i="6"/>
  <c r="V6" i="6"/>
  <c r="U26" i="6"/>
  <c r="U46" i="6"/>
  <c r="AB31" i="1"/>
  <c r="V68" i="6"/>
  <c r="W6" i="6"/>
  <c r="V26" i="6"/>
  <c r="V46" i="6"/>
  <c r="AC31" i="1"/>
  <c r="X6" i="6"/>
  <c r="W26" i="6"/>
  <c r="W46" i="6"/>
  <c r="AD31" i="1"/>
  <c r="W68" i="6"/>
  <c r="X68" i="6"/>
  <c r="AE31" i="1"/>
  <c r="Y6" i="6"/>
  <c r="X26" i="6"/>
  <c r="X46" i="6"/>
  <c r="Y68" i="6"/>
  <c r="Z6" i="6"/>
  <c r="Y26" i="6"/>
  <c r="Y46" i="6"/>
  <c r="AF31" i="1"/>
  <c r="AF78" i="1"/>
  <c r="AF73" i="1"/>
  <c r="AF92" i="1"/>
  <c r="AF89" i="1"/>
  <c r="AA6" i="6"/>
  <c r="Z26" i="6"/>
  <c r="Z46" i="6"/>
  <c r="AF94" i="1"/>
  <c r="AF61" i="1"/>
  <c r="AF74" i="1"/>
  <c r="AF71" i="1"/>
  <c r="AG31" i="1"/>
  <c r="AF77" i="1"/>
  <c r="AF93" i="1"/>
  <c r="AF88" i="1"/>
  <c r="AF76" i="1"/>
  <c r="AF72" i="1"/>
  <c r="Z68" i="6"/>
  <c r="AG61" i="1"/>
  <c r="AG78" i="1"/>
  <c r="AH31" i="1"/>
  <c r="AG76" i="1"/>
  <c r="AG89" i="1"/>
  <c r="AG72" i="1"/>
  <c r="AG77" i="1"/>
  <c r="AG73" i="1"/>
  <c r="AG71" i="1"/>
  <c r="AB6" i="6"/>
  <c r="AA26" i="6"/>
  <c r="AA46" i="6"/>
  <c r="AG94" i="1"/>
  <c r="AG93" i="1"/>
  <c r="AG92" i="1"/>
  <c r="AG74" i="1"/>
  <c r="AA68" i="6"/>
  <c r="AG88" i="1"/>
  <c r="AH78" i="1"/>
  <c r="AH88" i="1"/>
  <c r="AI31" i="1"/>
  <c r="AC6" i="6"/>
  <c r="AB26" i="6"/>
  <c r="AB46" i="6"/>
  <c r="AH73" i="1"/>
  <c r="AH92" i="1"/>
  <c r="AH61" i="1"/>
  <c r="AH74" i="1"/>
  <c r="AB68" i="6"/>
  <c r="AH89" i="1"/>
  <c r="AH72" i="1"/>
  <c r="AH76" i="1"/>
  <c r="AH77" i="1"/>
  <c r="AH71" i="1"/>
  <c r="AH94" i="1"/>
  <c r="AH93" i="1"/>
  <c r="AI92" i="1"/>
  <c r="AI88" i="1"/>
  <c r="AI74" i="1"/>
  <c r="AJ31" i="1"/>
  <c r="AI94" i="1"/>
  <c r="AI77" i="1"/>
  <c r="AI76" i="1"/>
  <c r="AD6" i="6"/>
  <c r="AC26" i="6"/>
  <c r="AC46" i="6"/>
  <c r="AI61" i="1"/>
  <c r="AI78" i="1"/>
  <c r="AI73" i="1"/>
  <c r="AC68" i="6"/>
  <c r="AI71" i="1"/>
  <c r="AI89" i="1"/>
  <c r="AI93" i="1"/>
  <c r="AI72" i="1"/>
  <c r="AD68" i="6"/>
  <c r="AK31" i="1"/>
  <c r="AJ78" i="1"/>
  <c r="AJ89" i="1"/>
  <c r="AJ71" i="1"/>
  <c r="AJ93" i="1"/>
  <c r="AJ77" i="1"/>
  <c r="AJ88" i="1"/>
  <c r="AJ61" i="1"/>
  <c r="AJ74" i="1"/>
  <c r="AJ73" i="1"/>
  <c r="AJ76" i="1"/>
  <c r="AJ94" i="1"/>
  <c r="AJ92" i="1"/>
  <c r="AE6" i="6"/>
  <c r="AD26" i="6"/>
  <c r="AD46" i="6"/>
  <c r="AJ72" i="1"/>
  <c r="AF6" i="6"/>
  <c r="AE26" i="6"/>
  <c r="AE46" i="6"/>
  <c r="AK92" i="1"/>
  <c r="AE68" i="6"/>
  <c r="AK78" i="1"/>
  <c r="AK93" i="1"/>
  <c r="AK73" i="1"/>
  <c r="AK71" i="1"/>
  <c r="AK94" i="1"/>
  <c r="AK61" i="1"/>
  <c r="AK88" i="1"/>
  <c r="AL31" i="1"/>
  <c r="AK89" i="1"/>
  <c r="AK72" i="1"/>
  <c r="AK74" i="1"/>
  <c r="AK77" i="1"/>
  <c r="AK76" i="1"/>
  <c r="AL89" i="1"/>
  <c r="AF68" i="6"/>
  <c r="AL78" i="1"/>
  <c r="AL88" i="1"/>
  <c r="AL71" i="1"/>
  <c r="AL77" i="1"/>
  <c r="AL73" i="1"/>
  <c r="AG6" i="6"/>
  <c r="AF26" i="6"/>
  <c r="AF46" i="6"/>
  <c r="AL72" i="1"/>
  <c r="AL92" i="1"/>
  <c r="AL94" i="1"/>
  <c r="AL93" i="1"/>
  <c r="AL76" i="1"/>
  <c r="AM31" i="1"/>
  <c r="AL74" i="1"/>
  <c r="AL61" i="1"/>
  <c r="AM93" i="1"/>
  <c r="AM78" i="1"/>
  <c r="AM71" i="1"/>
  <c r="AM76" i="1"/>
  <c r="AM72" i="1"/>
  <c r="AM89" i="1"/>
  <c r="AH6" i="6"/>
  <c r="AG26" i="6"/>
  <c r="AG46" i="6"/>
  <c r="AM88" i="1"/>
  <c r="AM94" i="1"/>
  <c r="AM73" i="1"/>
  <c r="AM92" i="1"/>
  <c r="AG68" i="6"/>
  <c r="AN31" i="1"/>
  <c r="AM74" i="1"/>
  <c r="AM77" i="1"/>
  <c r="AM61" i="1"/>
  <c r="C30" i="10"/>
  <c r="AN93" i="1"/>
  <c r="AN89" i="1"/>
  <c r="AI6" i="6"/>
  <c r="AH26" i="6"/>
  <c r="AH46" i="6"/>
  <c r="AN76" i="1"/>
  <c r="AN72" i="1"/>
  <c r="AN77" i="1"/>
  <c r="AN78" i="1"/>
  <c r="AN88" i="1"/>
  <c r="AN94" i="1"/>
  <c r="AN61" i="1"/>
  <c r="AN92" i="1"/>
  <c r="AO31" i="1"/>
  <c r="AN73" i="1"/>
  <c r="AH68" i="6"/>
  <c r="AN71" i="1"/>
  <c r="AN74" i="1"/>
  <c r="J30" i="10"/>
  <c r="AO72" i="1"/>
  <c r="AO73" i="1"/>
  <c r="AO93" i="1"/>
  <c r="AO92" i="1"/>
  <c r="AO76" i="1"/>
  <c r="AJ6" i="6"/>
  <c r="AI26" i="6"/>
  <c r="AI46" i="6"/>
  <c r="AO71" i="1"/>
  <c r="AO89" i="1"/>
  <c r="AO74" i="1"/>
  <c r="AO94" i="1"/>
  <c r="AO78" i="1"/>
  <c r="AO77" i="1"/>
  <c r="AO61" i="1"/>
  <c r="AO88" i="1"/>
  <c r="AI68" i="6"/>
  <c r="I17" i="8"/>
  <c r="H17" i="8"/>
  <c r="D17" i="8"/>
  <c r="J17" i="8"/>
  <c r="C17" i="8"/>
  <c r="C18" i="8"/>
  <c r="D26" i="8"/>
  <c r="D27" i="8"/>
  <c r="C27" i="8"/>
  <c r="C26" i="8"/>
  <c r="F26" i="8"/>
  <c r="F17" i="8"/>
  <c r="F18" i="8"/>
  <c r="E17" i="8"/>
  <c r="E18" i="8"/>
  <c r="F25" i="8"/>
  <c r="E26" i="8"/>
  <c r="E27" i="8"/>
  <c r="J16" i="8"/>
  <c r="G17" i="8"/>
  <c r="G18" i="8"/>
</calcChain>
</file>

<file path=xl/comments1.xml><?xml version="1.0" encoding="utf-8"?>
<comments xmlns="http://schemas.openxmlformats.org/spreadsheetml/2006/main">
  <authors>
    <author>PabloAZ</author>
    <author>pablo alvarez</author>
  </authors>
  <commentList>
    <comment ref="B15" authorId="0">
      <text>
        <r>
          <rPr>
            <sz val="8"/>
            <color indexed="81"/>
            <rFont val="Tahoma"/>
            <family val="2"/>
          </rPr>
          <t xml:space="preserve">While composite samples save cost and time, they limit or ability to eventually apply stochastic evaluations of our concepts and models. Understanding the variability of key parameters (e.g. Ks, OC, moisture content, temperature) would provide us with the ability to state what is the range of uncertainty in our model predictions. 
</t>
        </r>
        <r>
          <rPr>
            <b/>
            <sz val="8"/>
            <color indexed="81"/>
            <rFont val="Tahoma"/>
            <family val="2"/>
          </rPr>
          <t xml:space="preserve">Examples of data gathered in different studies:
</t>
        </r>
        <r>
          <rPr>
            <sz val="8"/>
            <color indexed="81"/>
            <rFont val="Tahoma"/>
            <family val="2"/>
          </rPr>
          <t xml:space="preserve">Loll and Moldrup (2000) collected for two agricultural field plots (100m x 50 m):
Site A) Four parameters (f, p_b, Ks, soil-water retention) at 24 points, at least at 3 depths (10, 30, 50 cm) and 4 at additional four depths. = 88 values per parameter. 
Site B) Four parameters ("") etc., at 5 depths = 120 values per parameter.
</t>
        </r>
      </text>
    </comment>
    <comment ref="B19" authorId="1">
      <text>
        <r>
          <rPr>
            <sz val="8"/>
            <color indexed="81"/>
            <rFont val="Tahoma"/>
            <family val="2"/>
          </rPr>
          <t xml:space="preserve">Ghafoor et al., 2011
Degradation of pesticides in soils is both spatially variable and also one of the most sensitive factors determining losses to surface water and groundwater. To date, no general guidance is available on suitable approaches for dealing with spatial variation in pesticide degradation in catchment or regional scale modeling applications. The purpose of the study was to study the influence of various soil physical, chemical and microbiological characteristics on pesticide persistence in a small (13 km2) agricultural catchment. Degradation rate constants are highly variable with coefficients of variation ranging between 42 and 64% for herbicides. Soil pH and the proportion of active microorganisms (r) together explained 69% of the variation; Freundlich sorption co-efficient (Kf) explained 88% of variation in degradation rate; soil pH was sgnificant predictor (pb0.05) for persistence.
Loll and Moldrup (2000) provide a multiplicative adjustment to T1/2 (see p. 967), not considered by Dairon.
Loll and Moldrup (2000) find that predicting pesticide mass fraction leached would be seriously underestimated if spatial variability of organic carbon content was not considered. </t>
        </r>
        <r>
          <rPr>
            <i/>
            <sz val="8"/>
            <color indexed="81"/>
            <rFont val="Tahoma"/>
            <family val="2"/>
          </rPr>
          <t>f</t>
        </r>
        <r>
          <rPr>
            <sz val="8"/>
            <color indexed="81"/>
            <rFont val="Tahoma"/>
            <family val="2"/>
          </rPr>
          <t xml:space="preserve">oc appears to be a key parameter regulating sorption, thus tracking its spatio-temporal variability should be a valuable constraint (especially if moisture and temp do not turn out to be sufficiently rigid constraints). </t>
        </r>
      </text>
    </comment>
    <comment ref="B25" authorId="0">
      <text>
        <r>
          <rPr>
            <sz val="8"/>
            <color indexed="81"/>
            <rFont val="Tahoma"/>
            <family val="2"/>
          </rPr>
          <t>Boesten and van der Linden (1991) applied an empirical dependency relationship between degradation (half-life) and depth (See: Loll and Moldrop 2000), which we ignore. Understanding what are the likely degradation pathways / electron acceptors and knowing what is the change in Eh along the soil column we can justify leaving this dependency out of the model. However, we need to demonstrate that the Eh beyond a certain depth is below the expected TEAPs resp. for metolachlor degradation.</t>
        </r>
      </text>
    </comment>
    <comment ref="B35" authorId="1">
      <text>
        <r>
          <rPr>
            <sz val="9"/>
            <color indexed="81"/>
            <rFont val="Tahoma"/>
            <family val="2"/>
          </rPr>
          <t>Checked with Charline -&gt;  this is the Sonde that we will use to record:
pH, Eh, Temp &amp; DO</t>
        </r>
      </text>
    </comment>
    <comment ref="B44" authorId="1">
      <text>
        <r>
          <rPr>
            <b/>
            <sz val="9"/>
            <color indexed="81"/>
            <rFont val="Tahoma"/>
            <family val="2"/>
          </rPr>
          <t>pablo alvarez:</t>
        </r>
        <r>
          <rPr>
            <sz val="9"/>
            <color indexed="81"/>
            <rFont val="Tahoma"/>
            <family val="2"/>
          </rPr>
          <t xml:space="preserve">
Reservation is made for the 16th, early morning. The TRAFIC BLEU is not available the nightbefore.
Check with Benoit is the Jumper (9 - Blessig) is OK as well? </t>
        </r>
      </text>
    </comment>
    <comment ref="B67" authorId="1">
      <text>
        <r>
          <rPr>
            <b/>
            <sz val="9"/>
            <color indexed="81"/>
            <rFont val="Tahoma"/>
            <family val="2"/>
          </rPr>
          <t>Marie found that:</t>
        </r>
        <r>
          <rPr>
            <sz val="9"/>
            <color indexed="81"/>
            <rFont val="Tahoma"/>
            <family val="2"/>
          </rPr>
          <t xml:space="preserve">
metolachlor leached up to a 1 m depth on July 10 with concentrations of 4 × 10-3 mg kg-1dry. </t>
        </r>
      </text>
    </comment>
  </commentList>
</comments>
</file>

<file path=xl/comments2.xml><?xml version="1.0" encoding="utf-8"?>
<comments xmlns="http://schemas.openxmlformats.org/spreadsheetml/2006/main">
  <authors>
    <author>pablo alvarez</author>
  </authors>
  <commentList>
    <comment ref="C9" authorId="0">
      <text>
        <r>
          <rPr>
            <b/>
            <sz val="9"/>
            <color indexed="81"/>
            <rFont val="Tahoma"/>
            <family val="2"/>
          </rPr>
          <t>pablo alvarez:</t>
        </r>
        <r>
          <rPr>
            <sz val="9"/>
            <color indexed="81"/>
            <rFont val="Tahoma"/>
            <family val="2"/>
          </rPr>
          <t xml:space="preserve">
Collected on 30-Mars-2016</t>
        </r>
      </text>
    </comment>
    <comment ref="E84" authorId="0">
      <text>
        <r>
          <rPr>
            <b/>
            <sz val="9"/>
            <color indexed="81"/>
            <rFont val="Tahoma"/>
            <family val="2"/>
          </rPr>
          <t>pablo alvarez:</t>
        </r>
        <r>
          <rPr>
            <sz val="9"/>
            <color indexed="81"/>
            <rFont val="Tahoma"/>
            <family val="2"/>
          </rPr>
          <t xml:space="preserve">
Detailed moved to Thursday the 14th.</t>
        </r>
      </text>
    </comment>
  </commentList>
</comments>
</file>

<file path=xl/comments3.xml><?xml version="1.0" encoding="utf-8"?>
<comments xmlns="http://schemas.openxmlformats.org/spreadsheetml/2006/main">
  <authors>
    <author>PabloAZ</author>
  </authors>
  <commentList>
    <comment ref="C5" authorId="0">
      <text>
        <r>
          <rPr>
            <sz val="9"/>
            <color indexed="81"/>
            <rFont val="Tahoma"/>
            <family val="2"/>
          </rPr>
          <t>2 field plots each at: (100mx50m)</t>
        </r>
      </text>
    </comment>
    <comment ref="C18" authorId="0">
      <text>
        <r>
          <rPr>
            <sz val="9"/>
            <color indexed="81"/>
            <rFont val="Tahoma"/>
            <family val="2"/>
          </rPr>
          <t>At each depth 100cm3 "undisturbed" samples taken.</t>
        </r>
      </text>
    </comment>
    <comment ref="C24" authorId="0">
      <text>
        <r>
          <rPr>
            <sz val="9"/>
            <color indexed="81"/>
            <rFont val="Tahoma"/>
            <family val="2"/>
          </rPr>
          <t>At each depth 100cm3 "undisturbed" samples taken.</t>
        </r>
      </text>
    </comment>
    <comment ref="D30" authorId="0">
      <text>
        <r>
          <rPr>
            <sz val="9"/>
            <color indexed="81"/>
            <rFont val="Tahoma"/>
            <family val="2"/>
          </rPr>
          <t>One soil colum replicate per location (hillslope, slopes and hollows).</t>
        </r>
      </text>
    </comment>
  </commentList>
</comments>
</file>

<file path=xl/sharedStrings.xml><?xml version="1.0" encoding="utf-8"?>
<sst xmlns="http://schemas.openxmlformats.org/spreadsheetml/2006/main" count="1063" uniqueCount="607">
  <si>
    <t>Time Line</t>
  </si>
  <si>
    <t>February</t>
  </si>
  <si>
    <t>Field</t>
  </si>
  <si>
    <t>The soil samples are kept frozen at -20 °C until pesticide analysis.</t>
  </si>
  <si>
    <t xml:space="preserve">Water samples are stored in the dark at 4 °C after each runoff event and placed on ice during transportation to the laboratory for chemical analysis (within 24 hs following the sample collection). </t>
  </si>
  <si>
    <t>Punctual Tasks</t>
  </si>
  <si>
    <t>Ongoing Tasks</t>
  </si>
  <si>
    <t>Lab</t>
  </si>
  <si>
    <t>Instruments &amp; materials</t>
  </si>
  <si>
    <t>Doubts</t>
  </si>
  <si>
    <t>Data type</t>
  </si>
  <si>
    <t>Mars</t>
  </si>
  <si>
    <t>Avril</t>
  </si>
  <si>
    <t>Mai</t>
  </si>
  <si>
    <t>June</t>
  </si>
  <si>
    <t>July</t>
  </si>
  <si>
    <t>Aug</t>
  </si>
  <si>
    <t>Sept</t>
  </si>
  <si>
    <t>Oct</t>
  </si>
  <si>
    <r>
      <t xml:space="preserve">S-metolachlor </t>
    </r>
    <r>
      <rPr>
        <sz val="10"/>
        <color rgb="FF7030A0"/>
        <rFont val="Calibri"/>
        <family val="2"/>
        <scheme val="minor"/>
      </rPr>
      <t>application rates</t>
    </r>
    <r>
      <rPr>
        <sz val="10"/>
        <color theme="1"/>
        <rFont val="Calibri"/>
        <family val="2"/>
        <scheme val="minor"/>
      </rPr>
      <t xml:space="preserve"> and </t>
    </r>
    <r>
      <rPr>
        <sz val="10"/>
        <color rgb="FF7030A0"/>
        <rFont val="Calibri"/>
        <family val="2"/>
        <scheme val="minor"/>
      </rPr>
      <t>locations</t>
    </r>
    <r>
      <rPr>
        <sz val="10"/>
        <color theme="1"/>
        <rFont val="Calibri"/>
        <family val="2"/>
        <scheme val="minor"/>
      </rPr>
      <t xml:space="preserve"> are obtained from survey to the farmer</t>
    </r>
  </si>
  <si>
    <r>
      <rPr>
        <sz val="10"/>
        <color theme="1"/>
        <rFont val="Calibri"/>
        <family val="2"/>
        <scheme val="minor"/>
      </rPr>
      <t xml:space="preserve">Things to </t>
    </r>
    <r>
      <rPr>
        <b/>
        <sz val="10"/>
        <color theme="1"/>
        <rFont val="Calibri"/>
        <family val="2"/>
        <scheme val="minor"/>
      </rPr>
      <t>Remember!!</t>
    </r>
    <r>
      <rPr>
        <sz val="10"/>
        <color theme="1"/>
        <rFont val="Calibri"/>
        <family val="2"/>
        <scheme val="minor"/>
      </rPr>
      <t xml:space="preserve"> </t>
    </r>
    <r>
      <rPr>
        <i/>
        <sz val="10"/>
        <color theme="1"/>
        <rFont val="Calibri"/>
        <family val="2"/>
        <scheme val="minor"/>
      </rPr>
      <t>Methods</t>
    </r>
  </si>
  <si>
    <t>Week of Monday the:</t>
  </si>
  <si>
    <t>Doppler flowmeter (2150 Isco) functioning report - Sarah/Pablo</t>
  </si>
  <si>
    <t>Refrigerated automatic sampler  functioning report - Sarah/Pablo</t>
  </si>
  <si>
    <t>Weekly material checklist (prep: Monday)</t>
  </si>
  <si>
    <t>Weekly instrument checkup (report: after field visit)</t>
  </si>
  <si>
    <r>
      <rPr>
        <sz val="10"/>
        <color rgb="FFFF0000"/>
        <rFont val="Calibri"/>
        <family val="2"/>
        <scheme val="minor"/>
      </rPr>
      <t>XXL</t>
    </r>
    <r>
      <rPr>
        <sz val="10"/>
        <color theme="1"/>
        <rFont val="Calibri"/>
        <family val="2"/>
        <scheme val="minor"/>
      </rPr>
      <t xml:space="preserve"> glass bottle for weekly grab sample</t>
    </r>
  </si>
  <si>
    <r>
      <t>10L glass Schott bottle</t>
    </r>
    <r>
      <rPr>
        <sz val="10"/>
        <color rgb="FFFF0000"/>
        <rFont val="Calibri"/>
        <family val="2"/>
        <scheme val="minor"/>
      </rPr>
      <t xml:space="preserve"> (permanently in outlet station?)</t>
    </r>
  </si>
  <si>
    <t>REF</t>
  </si>
  <si>
    <r>
      <t>Plastic bags for bulk soil samples (</t>
    </r>
    <r>
      <rPr>
        <sz val="10"/>
        <color rgb="FFFF0000"/>
        <rFont val="Calibri"/>
        <family val="2"/>
        <scheme val="minor"/>
      </rPr>
      <t>size? Number = 3</t>
    </r>
    <r>
      <rPr>
        <sz val="10"/>
        <color theme="1"/>
        <rFont val="Calibri"/>
        <family val="2"/>
        <scheme val="minor"/>
      </rPr>
      <t>)</t>
    </r>
  </si>
  <si>
    <t>a) 3 composite topsoil samples (0 to 3 cm) are collected along the transects (each Y m, systematic sampling protocol to be determined on the maize and sugar beet plots) before the herbicide application and then weekly.</t>
  </si>
  <si>
    <t>b) Detailed soil sampling (5 separated composite samples for each transect) is carried out immediately after S-metolachlor application (but application may not occur simultaneously), 50 days after application, and 100 days (mid-june) after application</t>
  </si>
  <si>
    <t>5a</t>
  </si>
  <si>
    <t>5b</t>
  </si>
  <si>
    <r>
      <t>Plastic bags for bulk soil samples (</t>
    </r>
    <r>
      <rPr>
        <sz val="10"/>
        <color rgb="FFFF0000"/>
        <rFont val="Calibri"/>
        <family val="2"/>
        <scheme val="minor"/>
      </rPr>
      <t>size? Number = 5</t>
    </r>
    <r>
      <rPr>
        <sz val="10"/>
        <color theme="1"/>
        <rFont val="Calibri"/>
        <family val="2"/>
        <scheme val="minor"/>
      </rPr>
      <t>)</t>
    </r>
  </si>
  <si>
    <t>a</t>
  </si>
  <si>
    <t>b</t>
  </si>
  <si>
    <t>c</t>
  </si>
  <si>
    <t>d</t>
  </si>
  <si>
    <r>
      <t>Computer (</t>
    </r>
    <r>
      <rPr>
        <sz val="10"/>
        <color rgb="FFFF0000"/>
        <rFont val="Calibri"/>
        <family val="2"/>
        <scheme val="minor"/>
      </rPr>
      <t>software? Downloading the data? Etc.? How are 2 and 3 connected? The same?</t>
    </r>
    <r>
      <rPr>
        <sz val="10"/>
        <color theme="1"/>
        <rFont val="Calibri"/>
        <family val="2"/>
        <scheme val="minor"/>
      </rPr>
      <t>)</t>
    </r>
  </si>
  <si>
    <t>No.</t>
  </si>
  <si>
    <t>Evaporation Pans (confirm actual evaporation calculations)</t>
  </si>
  <si>
    <t>Local rain gauges (measure our margin of uncertainty/spatial variability ~ station is 7km away)</t>
  </si>
  <si>
    <t>S-metolachlor, MESA and MOXA are extracted, concentrated and purified from soil samples based on Charline s’/Benoît’s protocol.</t>
  </si>
  <si>
    <t>S-metolachlor enantiomer analysis is carried out with a Trace GC 2000 series GC-MS apparatus (Thermo Fisher Scientific, Waltham, MA, USA) equipped with 30 m × 0.25 mm ID, 0.25 µm film 20% tert-butyldimethylsilyl-β-cyclodextrin dissolved in 15% phenyl-, 85% methylpolysiloxane chiral column (BGB Analytik, Boeckten, Switzerland) as previously described (Elsayed et al., 2015).</t>
  </si>
  <si>
    <r>
      <rPr>
        <sz val="10"/>
        <color rgb="FFFF0000"/>
        <rFont val="Calibri"/>
        <family val="2"/>
        <scheme val="minor"/>
      </rPr>
      <t>2 to 10 L (to be determined)</t>
    </r>
    <r>
      <rPr>
        <sz val="10"/>
        <color theme="1"/>
        <rFont val="Calibri"/>
        <family val="2"/>
        <scheme val="minor"/>
      </rPr>
      <t xml:space="preserve"> water samples are filtered </t>
    </r>
    <r>
      <rPr>
        <sz val="10"/>
        <color rgb="FFFF0000"/>
        <rFont val="Calibri"/>
        <family val="2"/>
        <scheme val="minor"/>
      </rPr>
      <t>(0.45 µm, to be confirmed)</t>
    </r>
    <r>
      <rPr>
        <sz val="10"/>
        <color theme="1"/>
        <rFont val="Calibri"/>
        <family val="2"/>
        <scheme val="minor"/>
      </rPr>
      <t>, extracted by solid-phase extraction (SPE), concentrated under nitrogen flux to 1 droplet, and resuspended in 500 µL ACN. S-metolachlor, MESA and MOXA are quantified with a GC-MS/MS and LC-MS/MS system according to Charline’s/Benoît’s protocols.</t>
    </r>
  </si>
  <si>
    <r>
      <t xml:space="preserve">C and </t>
    </r>
    <r>
      <rPr>
        <sz val="10"/>
        <color rgb="FFFF0000"/>
        <rFont val="Calibri"/>
        <family val="2"/>
        <scheme val="minor"/>
      </rPr>
      <t>N isotope</t>
    </r>
    <r>
      <rPr>
        <sz val="10"/>
        <color theme="1"/>
        <rFont val="Calibri"/>
        <family val="2"/>
        <scheme val="minor"/>
      </rPr>
      <t xml:space="preserve"> ratios are measured in triplicates with a GC-C-IRMS continuous-flow system (Delta V plus); ESIA of S-metolachlor is carried with a 30 m × 0.25 mm ID, 0.25 µm film 20% tert-butyldimethylsilyl-β-cyclodextrin dissolved in 15% phenyl-, 85% methylpolysiloxane chiral column (BGB Analytik, Boeckten, Switzerland).</t>
    </r>
  </si>
  <si>
    <t xml:space="preserve"> - Total metolachlor, MESA and MOXA concentrations</t>
  </si>
  <si>
    <t>All water samples (filtered) are to be analysed for:</t>
  </si>
  <si>
    <r>
      <t>Analysis of filter, OC of suspended solids,</t>
    </r>
    <r>
      <rPr>
        <sz val="10"/>
        <color rgb="FFFF0000"/>
        <rFont val="Calibri"/>
        <family val="2"/>
        <scheme val="minor"/>
      </rPr>
      <t xml:space="preserve"> XRD, geochemical composition</t>
    </r>
    <r>
      <rPr>
        <sz val="10"/>
        <color theme="1"/>
        <rFont val="Calibri"/>
        <family val="2"/>
        <scheme val="minor"/>
      </rPr>
      <t>?</t>
    </r>
  </si>
  <si>
    <t xml:space="preserve"> - Sorbed metolachlor, MESA and MOXA concentrations</t>
  </si>
  <si>
    <t xml:space="preserve"> - Sorbed metolachlor for 4 stereoisomer </t>
  </si>
  <si>
    <t xml:space="preserve"> - Concentration of 4 metolachlor stereoisomers</t>
  </si>
  <si>
    <t>g</t>
  </si>
  <si>
    <t>All soil composites are analysed for:</t>
  </si>
  <si>
    <t xml:space="preserve"> - Liquid and sorbed concentrations of meto, MESA and MOXA</t>
  </si>
  <si>
    <t xml:space="preserve"> - Isotope signature and stereoisomer fractions in liquid phase</t>
  </si>
  <si>
    <t xml:space="preserve"> - Soil organic content</t>
  </si>
  <si>
    <t xml:space="preserve"> - Fraction of organic content</t>
  </si>
  <si>
    <t xml:space="preserve"> - Moisture content &amp; pH</t>
  </si>
  <si>
    <t xml:space="preserve"> - Profile of pesticide analytics as for soil composites</t>
  </si>
  <si>
    <t xml:space="preserve"> - Moisture content, pH</t>
  </si>
  <si>
    <t xml:space="preserve"> - Redox potential (Eh)</t>
  </si>
  <si>
    <r>
      <t xml:space="preserve">Core profile samples (1-2m depth), start and end at each transect </t>
    </r>
    <r>
      <rPr>
        <b/>
        <sz val="10"/>
        <rFont val="Calibri"/>
        <family val="2"/>
        <scheme val="minor"/>
      </rPr>
      <t>(Total cores = x6)</t>
    </r>
  </si>
  <si>
    <r>
      <t xml:space="preserve"> - Soil organic content (f</t>
    </r>
    <r>
      <rPr>
        <vertAlign val="subscript"/>
        <sz val="10"/>
        <rFont val="Calibri"/>
        <family val="2"/>
        <scheme val="minor"/>
      </rPr>
      <t>oc</t>
    </r>
    <r>
      <rPr>
        <sz val="10"/>
        <rFont val="Calibri"/>
        <family val="2"/>
        <scheme val="minor"/>
      </rPr>
      <t>)</t>
    </r>
  </si>
  <si>
    <t>Note: number of cores per transect could depend on difficulty/invasiveness on field.</t>
  </si>
  <si>
    <r>
      <t>Bulk integrative</t>
    </r>
    <r>
      <rPr>
        <b/>
        <sz val="10"/>
        <color theme="1"/>
        <rFont val="Calibri"/>
        <family val="2"/>
        <scheme val="minor"/>
      </rPr>
      <t xml:space="preserve"> soil samples</t>
    </r>
    <r>
      <rPr>
        <sz val="10"/>
        <color theme="1"/>
        <rFont val="Calibri"/>
        <family val="2"/>
        <scheme val="minor"/>
      </rPr>
      <t xml:space="preserve"> are collected weekly along 3 longitudinal transects (see </t>
    </r>
    <r>
      <rPr>
        <b/>
        <sz val="10"/>
        <color theme="1"/>
        <rFont val="Calibri"/>
        <family val="2"/>
        <scheme val="minor"/>
      </rPr>
      <t>Map 1</t>
    </r>
    <r>
      <rPr>
        <sz val="10"/>
        <color theme="1"/>
        <rFont val="Calibri"/>
        <family val="2"/>
        <scheme val="minor"/>
      </rPr>
      <t xml:space="preserve">), </t>
    </r>
    <r>
      <rPr>
        <u/>
        <sz val="10"/>
        <color rgb="FFFF0000"/>
        <rFont val="Calibri"/>
        <family val="2"/>
        <scheme val="minor"/>
      </rPr>
      <t>ONLY on the maize and sugar beet plots</t>
    </r>
    <r>
      <rPr>
        <sz val="10"/>
        <color theme="1"/>
        <rFont val="Calibri"/>
        <family val="2"/>
        <scheme val="minor"/>
      </rPr>
      <t xml:space="preserve"> (map with culture plots to be provided). </t>
    </r>
  </si>
  <si>
    <t>Foussereau, X., W. D. Graham, and P.S.C. Rao, Stochastic analysis of Transient Flow in
Unsaturated Heterogeneous Soils, Water Resources Research, 26(4), 891-910, 2000.</t>
  </si>
  <si>
    <t>Lindahl et al., 2005</t>
  </si>
  <si>
    <t>Loll and Muldrop 2000</t>
  </si>
  <si>
    <t>Sheikh</t>
  </si>
  <si>
    <t>Sheikh et al., 2009</t>
  </si>
  <si>
    <t>Catchment (ha)</t>
  </si>
  <si>
    <t>Field/Plot (ha)</t>
  </si>
  <si>
    <t>Piezometric pressure (values/yr)</t>
  </si>
  <si>
    <t>Depths measured</t>
  </si>
  <si>
    <t>Measures per year</t>
  </si>
  <si>
    <t>Years measured</t>
  </si>
  <si>
    <t>HYDROLOGY</t>
  </si>
  <si>
    <t>Drain discharge (field outlet)</t>
  </si>
  <si>
    <t>Low-valley, midslope &amp; hilltop</t>
  </si>
  <si>
    <t>Grab samples (13 peak events/month)</t>
  </si>
  <si>
    <t>Continuous</t>
  </si>
  <si>
    <t>STUDY AREA</t>
  </si>
  <si>
    <t xml:space="preserve">SOIL </t>
  </si>
  <si>
    <t>Study OBJECTIVE</t>
  </si>
  <si>
    <t>Identify key controls on herbicide (MCPA) leaching at field and catchment scales. Losses compared to measured concentrations in drainflow from a single field for 1 year, and in catchment stream outlet for 7 years.</t>
  </si>
  <si>
    <t>Top soil (&lt; 25cm)</t>
  </si>
  <si>
    <t>Subsoil (25 &amp; 75cm)</t>
  </si>
  <si>
    <t>Deep soil (100cm)</t>
  </si>
  <si>
    <t>Field relative elevation (measured points)</t>
  </si>
  <si>
    <t>77 points</t>
  </si>
  <si>
    <r>
      <rPr>
        <b/>
        <sz val="11"/>
        <color theme="1"/>
        <rFont val="Calibri"/>
        <family val="2"/>
        <scheme val="minor"/>
      </rPr>
      <t>Catchment</t>
    </r>
    <r>
      <rPr>
        <sz val="11"/>
        <color theme="1"/>
        <rFont val="Calibri"/>
        <family val="2"/>
        <scheme val="minor"/>
      </rPr>
      <t xml:space="preserve"> soils size distribution + OC (values)</t>
    </r>
  </si>
  <si>
    <r>
      <rPr>
        <b/>
        <sz val="11"/>
        <color theme="1"/>
        <rFont val="Calibri"/>
        <family val="2"/>
        <scheme val="minor"/>
      </rPr>
      <t>Catchment</t>
    </r>
    <r>
      <rPr>
        <sz val="11"/>
        <color theme="1"/>
        <rFont val="Calibri"/>
        <family val="2"/>
        <scheme val="minor"/>
      </rPr>
      <t xml:space="preserve"> soil water retention (soil cylinder: 7x5cm)</t>
    </r>
  </si>
  <si>
    <r>
      <rPr>
        <b/>
        <sz val="11"/>
        <color theme="1"/>
        <rFont val="Calibri"/>
        <family val="2"/>
        <scheme val="minor"/>
      </rPr>
      <t>Catchment</t>
    </r>
    <r>
      <rPr>
        <sz val="11"/>
        <color theme="1"/>
        <rFont val="Calibri"/>
        <family val="2"/>
        <scheme val="minor"/>
      </rPr>
      <t xml:space="preserve"> Ksat (soil cylinder: 7x5cm)</t>
    </r>
  </si>
  <si>
    <r>
      <rPr>
        <b/>
        <sz val="11"/>
        <color theme="1"/>
        <rFont val="Calibri"/>
        <family val="2"/>
        <scheme val="minor"/>
      </rPr>
      <t>Field</t>
    </r>
    <r>
      <rPr>
        <sz val="11"/>
        <color theme="1"/>
        <rFont val="Calibri"/>
        <family val="2"/>
        <scheme val="minor"/>
      </rPr>
      <t xml:space="preserve"> dispersivity &amp; tracer (soil columns 20cm x 20 cm)</t>
    </r>
  </si>
  <si>
    <r>
      <t xml:space="preserve">Soil properties dependent on topography. 
</t>
    </r>
    <r>
      <rPr>
        <b/>
        <sz val="11"/>
        <color theme="1"/>
        <rFont val="Calibri"/>
        <family val="2"/>
        <scheme val="minor"/>
      </rPr>
      <t>Hilltops</t>
    </r>
    <r>
      <rPr>
        <sz val="11"/>
        <color theme="1"/>
        <rFont val="Calibri"/>
        <family val="2"/>
        <scheme val="minor"/>
      </rPr>
      <t xml:space="preserve">: highest clay content, lower OC and higher bulk density
</t>
    </r>
    <r>
      <rPr>
        <b/>
        <sz val="11"/>
        <color theme="1"/>
        <rFont val="Calibri"/>
        <family val="2"/>
        <scheme val="minor"/>
      </rPr>
      <t>Midslopes:</t>
    </r>
    <r>
      <rPr>
        <sz val="11"/>
        <color theme="1"/>
        <rFont val="Calibri"/>
        <family val="2"/>
        <scheme val="minor"/>
      </rPr>
      <t xml:space="preserve"> depleted of clay (erosion)
</t>
    </r>
    <r>
      <rPr>
        <b/>
        <sz val="11"/>
        <color theme="1"/>
        <rFont val="Calibri"/>
        <family val="2"/>
        <scheme val="minor"/>
      </rPr>
      <t>Hollows:</t>
    </r>
    <r>
      <rPr>
        <sz val="11"/>
        <color theme="1"/>
        <rFont val="Calibri"/>
        <family val="2"/>
        <scheme val="minor"/>
      </rPr>
      <t xml:space="preserve"> Highest organic carbon, lower bulk density, higher saturated water content. </t>
    </r>
  </si>
  <si>
    <t>Interesting findings from soil sampling</t>
  </si>
  <si>
    <t>NA</t>
  </si>
  <si>
    <t>10cm</t>
  </si>
  <si>
    <t>30cm</t>
  </si>
  <si>
    <t>50cm</t>
  </si>
  <si>
    <t>70cm</t>
  </si>
  <si>
    <t>90cm</t>
  </si>
  <si>
    <r>
      <rPr>
        <b/>
        <sz val="11"/>
        <color theme="1"/>
        <rFont val="Calibri"/>
        <family val="2"/>
        <scheme val="minor"/>
      </rPr>
      <t>Field</t>
    </r>
    <r>
      <rPr>
        <sz val="11"/>
        <color theme="1"/>
        <rFont val="Calibri"/>
        <family val="2"/>
        <scheme val="minor"/>
      </rPr>
      <t xml:space="preserve"> soil water retention, bulk density </t>
    </r>
  </si>
  <si>
    <t xml:space="preserve">Only top soil (20 cm) at the three key positions of the study. (with soil column replicates) </t>
  </si>
  <si>
    <t>"Near-saturated" Ksat measured with tension infiltrometer - i.e. only top soil</t>
  </si>
  <si>
    <r>
      <rPr>
        <b/>
        <sz val="11"/>
        <color theme="1"/>
        <rFont val="Calibri"/>
        <family val="2"/>
        <scheme val="minor"/>
      </rPr>
      <t>Field</t>
    </r>
    <r>
      <rPr>
        <sz val="11"/>
        <color theme="1"/>
        <rFont val="Calibri"/>
        <family val="2"/>
        <scheme val="minor"/>
      </rPr>
      <t xml:space="preserve"> Ksat (across depth)</t>
    </r>
  </si>
  <si>
    <r>
      <t xml:space="preserve">Only first 10cm (190cm3 samples / location), used Humus x 0.58 </t>
    </r>
    <r>
      <rPr>
        <sz val="11"/>
        <color theme="1"/>
        <rFont val="Calibri"/>
        <family val="2"/>
      </rPr>
      <t>≈</t>
    </r>
    <r>
      <rPr>
        <sz val="11"/>
        <color theme="1"/>
        <rFont val="Calibri"/>
        <family val="2"/>
        <scheme val="minor"/>
      </rPr>
      <t xml:space="preserve"> OC</t>
    </r>
  </si>
  <si>
    <r>
      <rPr>
        <b/>
        <sz val="11"/>
        <color theme="1"/>
        <rFont val="Calibri"/>
        <family val="2"/>
        <scheme val="minor"/>
      </rPr>
      <t xml:space="preserve">Field </t>
    </r>
    <r>
      <rPr>
        <sz val="11"/>
        <color theme="1"/>
        <rFont val="Calibri"/>
        <family val="2"/>
        <scheme val="minor"/>
      </rPr>
      <t xml:space="preserve">soils size distribution + </t>
    </r>
    <r>
      <rPr>
        <b/>
        <sz val="11"/>
        <color theme="1"/>
        <rFont val="Calibri"/>
        <family val="2"/>
        <scheme val="minor"/>
      </rPr>
      <t>OC (values)</t>
    </r>
  </si>
  <si>
    <t>Ghafoor et al., 2011</t>
  </si>
  <si>
    <t>No samples below 20cm</t>
  </si>
  <si>
    <t>16 locations (5 samples per location) analyzed detailed: textures, pH and OC (+N, +K, +P)</t>
  </si>
  <si>
    <t>Not a modelling study. The purpose was to study the influence of various soil physical, chemical and microbiological characteristics on pesticide persistence in contrasting cultivated soils in a small (13 km2) agricultural catchment. Found bioavailability and sorption parameters explain most variability in degradation patterns. (AKind to Dairon)</t>
  </si>
  <si>
    <t xml:space="preserve">If we obtain evolution of SOC, sorption parameters (allowing us to fit a Freundlich - K_f): we could check against a regression model for the valididty of these parameters at explaining degradation extent. The same could be said about moisture and temperature. </t>
  </si>
  <si>
    <t>Data to review:</t>
  </si>
  <si>
    <t>Coring (2m depths per transect) - data is available from phytoret</t>
  </si>
  <si>
    <t xml:space="preserve"> - Granulometric data</t>
  </si>
  <si>
    <t>All filtered residues are to be analysed for:</t>
  </si>
  <si>
    <t xml:space="preserve"> - Isotope signature of each stereoisomer</t>
  </si>
  <si>
    <t>Tarriere.. X1 (10cm)</t>
  </si>
  <si>
    <t>i</t>
  </si>
  <si>
    <t>j</t>
  </si>
  <si>
    <t>Water</t>
  </si>
  <si>
    <t>LISTE DU MATERIEL A AMENER:</t>
  </si>
  <si>
    <t xml:space="preserve">Date: </t>
  </si>
  <si>
    <t>- sachets PE (pour 500g de sol chacun environ)</t>
  </si>
  <si>
    <t>- cuillère en fer propre</t>
  </si>
  <si>
    <t>- stylo/marqueur</t>
  </si>
  <si>
    <t>- pissette d'éthanol</t>
  </si>
  <si>
    <t>- pissette d'eau distillée</t>
  </si>
  <si>
    <t>- flaconnage propre avec bouchon</t>
  </si>
  <si>
    <t>- étiquettes</t>
  </si>
  <si>
    <t xml:space="preserve">Données: </t>
  </si>
  <si>
    <t>- ordinateur chargé</t>
  </si>
  <si>
    <t>- batteries de rechange chargées</t>
  </si>
  <si>
    <t>- câbles (pour récupérer les données)</t>
  </si>
  <si>
    <t>- 2 batteries chargées pour le préleveur</t>
  </si>
  <si>
    <t xml:space="preserve">Autres: </t>
  </si>
  <si>
    <t>- membranes O2 dissous pour éventuel remplacement</t>
  </si>
  <si>
    <t>- clefs cabane</t>
  </si>
  <si>
    <t>- appareil photo</t>
  </si>
  <si>
    <t>- équipement de sécurité (chaussures, gants, lunettes, etc..)</t>
  </si>
  <si>
    <t>- matériel de base (stylos, parafilm, poubelles, essuie-tout, etc…)</t>
  </si>
  <si>
    <t>Other studies to check out:</t>
  </si>
  <si>
    <t>- essuie-tout  (paper towels)</t>
  </si>
  <si>
    <t>- glacière avec pains de glace (cooler with ice)</t>
  </si>
  <si>
    <t>Note: Mettre tout cela dans un seau (night before)</t>
  </si>
  <si>
    <t>- solution d'étalonnage pour la sonde (calibration solution)</t>
  </si>
  <si>
    <t>Liste des tâches à ne pas oublier:</t>
  </si>
  <si>
    <t>- prélèvement sols</t>
  </si>
  <si>
    <t>- changement flaconnage préleveur</t>
  </si>
  <si>
    <t>- données préleveur</t>
  </si>
  <si>
    <t>- données débitmètre</t>
  </si>
  <si>
    <t>- données sonde multiparamètre</t>
  </si>
  <si>
    <t>- données pluviomètre</t>
  </si>
  <si>
    <t>- nettoyage sonde débitmètre si nécessaire</t>
  </si>
  <si>
    <t>- changement batteries</t>
  </si>
  <si>
    <t>- relancer préleveur</t>
  </si>
  <si>
    <t>- refermer cabane</t>
  </si>
  <si>
    <t>Observations:</t>
  </si>
  <si>
    <t>(pas de données, étalonnage sonde, photos, etc…)</t>
  </si>
  <si>
    <t xml:space="preserve">- prélèvement eau (outlet) </t>
  </si>
  <si>
    <t xml:space="preserve">- prélèvement eau (drain grab sample) </t>
  </si>
  <si>
    <t>Flask #</t>
  </si>
  <si>
    <t>x</t>
  </si>
  <si>
    <t>Plateau Nord</t>
  </si>
  <si>
    <t>Talweg</t>
  </si>
  <si>
    <t>Plateau Sud</t>
  </si>
  <si>
    <t>Bag # &amp; Date</t>
  </si>
  <si>
    <t>Soil (weekly)</t>
  </si>
  <si>
    <t>Water samples</t>
  </si>
  <si>
    <t>Soil samples</t>
  </si>
  <si>
    <t>Punctual Tasks / To do before the campaign</t>
  </si>
  <si>
    <t>Weekly Field Tasks - WATER</t>
  </si>
  <si>
    <t>Weekly Field Tasks - SOIL &amp; FILTERED PARTICLES</t>
  </si>
  <si>
    <t>k</t>
  </si>
  <si>
    <t>l</t>
  </si>
  <si>
    <t>Car reservation for the season - Pablo</t>
  </si>
  <si>
    <t xml:space="preserve"> - Probe/sonde</t>
  </si>
  <si>
    <t xml:space="preserve"> - Doppler flow meter</t>
  </si>
  <si>
    <t xml:space="preserve"> - Refrigerated auntomatic sampler, with carousel (note: define frequency of collection)</t>
  </si>
  <si>
    <t>Define sampling frequency for automatic sampler (based on Marie's Data) - Pablo</t>
  </si>
  <si>
    <t xml:space="preserve"> - Batteries</t>
  </si>
  <si>
    <t>Define grab sampling volumes needed - Pablo, check with Charline</t>
  </si>
  <si>
    <t>Filtered samples</t>
  </si>
  <si>
    <r>
      <rPr>
        <sz val="10"/>
        <color rgb="FF7030A0"/>
        <rFont val="Calibri"/>
        <family val="2"/>
        <scheme val="minor"/>
      </rPr>
      <t>Conductivity, pH, dissolved oxygen and redox potential</t>
    </r>
    <r>
      <rPr>
        <sz val="10"/>
        <color theme="1"/>
        <rFont val="Calibri"/>
        <family val="2"/>
        <scheme val="minor"/>
      </rPr>
      <t xml:space="preserve"> is measured at the catchment outlet using </t>
    </r>
    <r>
      <rPr>
        <sz val="10"/>
        <color rgb="FF0070C0"/>
        <rFont val="Calibri"/>
        <family val="2"/>
        <scheme val="minor"/>
      </rPr>
      <t>Hanna Instrument Probe (Sonde)</t>
    </r>
    <r>
      <rPr>
        <sz val="10"/>
        <color theme="1"/>
        <rFont val="Calibri"/>
        <family val="2"/>
        <scheme val="minor"/>
      </rPr>
      <t>.</t>
    </r>
  </si>
  <si>
    <t>Flow-proportional samples are taken (to be determined based on the 2012 data) with a refrigerated automatic sampler (Isco Avalanche) - carousel equiped with 24 bottles of 1L each.</t>
  </si>
  <si>
    <r>
      <rPr>
        <sz val="10"/>
        <color rgb="FF7030A0"/>
        <rFont val="Calibri"/>
        <family val="2"/>
        <scheme val="minor"/>
      </rPr>
      <t>Discharge</t>
    </r>
    <r>
      <rPr>
        <sz val="10"/>
        <color theme="1"/>
        <rFont val="Calibri"/>
        <family val="2"/>
        <scheme val="minor"/>
      </rPr>
      <t xml:space="preserve"> measured at the catchment outlet using a </t>
    </r>
    <r>
      <rPr>
        <sz val="10"/>
        <color rgb="FF0070C0"/>
        <rFont val="Calibri"/>
        <family val="2"/>
        <scheme val="minor"/>
      </rPr>
      <t>Doppler flowmeter (2150 Isco)</t>
    </r>
    <r>
      <rPr>
        <sz val="10"/>
        <color theme="1"/>
        <rFont val="Calibri"/>
        <family val="2"/>
        <scheme val="minor"/>
      </rPr>
      <t>.</t>
    </r>
  </si>
  <si>
    <r>
      <rPr>
        <b/>
        <sz val="10"/>
        <rFont val="Calibri"/>
        <family val="2"/>
        <scheme val="minor"/>
      </rPr>
      <t>Weekly grab water samples</t>
    </r>
    <r>
      <rPr>
        <sz val="10"/>
        <rFont val="Calibri"/>
        <family val="2"/>
        <scheme val="minor"/>
      </rPr>
      <t xml:space="preserve"> are collected from the drain outlet (2 L = 2 flasks). </t>
    </r>
    <r>
      <rPr>
        <i/>
        <sz val="10"/>
        <rFont val="Calibri"/>
        <family val="2"/>
        <scheme val="minor"/>
      </rPr>
      <t>Discharge is also calculated during sampling with chronometer (pesticide load apprximation).</t>
    </r>
  </si>
  <si>
    <t>m</t>
  </si>
  <si>
    <t>Discussed with Sylvain. Evaporation records are more reliable from METEO France. Therefore, no need for cross check.</t>
  </si>
  <si>
    <t xml:space="preserve">One rain gauge will be installed. </t>
  </si>
  <si>
    <t>Other Hydro Measurements - Questions / doubts</t>
  </si>
  <si>
    <t xml:space="preserve">Answers: </t>
  </si>
  <si>
    <t xml:space="preserve"> - Thermocouple / Thermometers</t>
  </si>
  <si>
    <t>Hanna sonde functioning report - Sarah/Pablo</t>
  </si>
  <si>
    <t>Create map with Sylvain</t>
  </si>
  <si>
    <t>Contact: Monsieur Blumentritt Hervé</t>
  </si>
  <si>
    <t>Registration sent to: Charline MARTIN</t>
  </si>
  <si>
    <t xml:space="preserve">Planning Milestone #1 (See Planning Word.docx) - Due date March 11. </t>
  </si>
  <si>
    <t xml:space="preserve">Preparation Meeting - March 11, 14h00, Send Doodle to All for confirmation (Pablo) </t>
  </si>
  <si>
    <t xml:space="preserve">Pablo and Sahra are trained to collected data on the field and trouble-shooting (Benoît) - Due date March 26. </t>
  </si>
  <si>
    <t>Field protocols are validated. Soil collection locations on the catchments are known (Sahra, Pablo)</t>
  </si>
  <si>
    <t xml:space="preserve">Final checking, last trouble shooting, preparation of field and the lab for sample collection (All) </t>
  </si>
  <si>
    <t>Sarah defends!</t>
  </si>
  <si>
    <t xml:space="preserve"> - Orpheus mini, tipping bucket</t>
  </si>
  <si>
    <t xml:space="preserve"> - Pluviometre (raingauge) (9-10th march)</t>
  </si>
  <si>
    <t>Positionnement des jalons des transepts (17 mars)</t>
  </si>
  <si>
    <t>Calibrage et mise en place par technicien Ponsel (17 mars)</t>
  </si>
  <si>
    <t>Test du matériel sur le terrain (17 mars)</t>
  </si>
  <si>
    <t xml:space="preserve"> - Curage sur 2 m (sortie buse) (9 mars)</t>
  </si>
  <si>
    <t>Test Refrigerated automatic sampler is functioning - Benoit (March 2th)</t>
  </si>
  <si>
    <t>Test Doppler flowmeter (2150 Isco) is functioning - Benoit (March 2th)</t>
  </si>
  <si>
    <r>
      <t>Prévoir bon de commande/voir s’il y en a ? cadenas/chaîne etc. +</t>
    </r>
    <r>
      <rPr>
        <sz val="10"/>
        <color rgb="FFFF0000"/>
        <rFont val="Calibri"/>
        <family val="2"/>
        <scheme val="minor"/>
      </rPr>
      <t xml:space="preserve"> Réservation voiture  (2 mars matin)</t>
    </r>
  </si>
  <si>
    <t>Buy thermometer -&gt;  Gwenael suggests: 'one thermocouple'</t>
  </si>
  <si>
    <t>Formation de Pablo et Sarah au matériel de terrain (17 mars) - Benoit, Eric, Sarah and Pablo</t>
  </si>
  <si>
    <t>Benoit</t>
  </si>
  <si>
    <t>Test Pluviometre et modification du protocole du pluviomètre, voir avec Benoît et Sylvain (March 4th)</t>
  </si>
  <si>
    <t>Acheter/cadenas/chaîne (3-4 mars matin)</t>
  </si>
  <si>
    <t>Search rotational device for automatic sampler (7 Mars, Apre-midi)</t>
  </si>
  <si>
    <t>Préparation/renforcement de la cabane (7, 9 mars après-midi)</t>
  </si>
  <si>
    <r>
      <t>Installation on field (Eric, Benoit, Sarah, Pablo (</t>
    </r>
    <r>
      <rPr>
        <sz val="10"/>
        <color rgb="FFFF0000"/>
        <rFont val="Calibri"/>
        <family val="2"/>
        <scheme val="minor"/>
      </rPr>
      <t>10th March</t>
    </r>
    <r>
      <rPr>
        <sz val="10"/>
        <rFont val="Calibri"/>
        <family val="2"/>
        <scheme val="minor"/>
      </rPr>
      <t>)… including:</t>
    </r>
  </si>
  <si>
    <t>Door construction in the lab (8 Mars)</t>
  </si>
  <si>
    <r>
      <t xml:space="preserve">Grab sampling at drainage outlet </t>
    </r>
    <r>
      <rPr>
        <b/>
        <sz val="10"/>
        <color theme="1"/>
        <rFont val="Calibri"/>
        <family val="2"/>
        <scheme val="minor"/>
      </rPr>
      <t>during</t>
    </r>
    <r>
      <rPr>
        <sz val="10"/>
        <color theme="1"/>
        <rFont val="Calibri"/>
        <family val="2"/>
        <scheme val="minor"/>
      </rPr>
      <t xml:space="preserve"> event </t>
    </r>
    <r>
      <rPr>
        <sz val="10"/>
        <color rgb="FFFF0000"/>
        <rFont val="Calibri"/>
        <family val="2"/>
        <scheme val="minor"/>
      </rPr>
      <t>-&gt; Not further discussed</t>
    </r>
  </si>
  <si>
    <t>Hanna instrument (Ponsel, Caudan, France)</t>
  </si>
  <si>
    <t>Field material and devices are tested on the site (Benoît, Eric) - Due date March 17 (changed from 26th)</t>
  </si>
  <si>
    <t>Coordination with the Rouffach team (Charline) - see checklist for potential conflicts</t>
  </si>
  <si>
    <t>Buy and install 3 'sondes' (20 and 40 cm, 1x per transect)</t>
  </si>
  <si>
    <t>Include detailed sampling: 50cm colum (@3 depths = 3cm, 20cm, 50cm) representative soil sampling at 5x transect (at 4 times : startCamp., Directly after application, endCamp.). 1 applications. Sample potentials: 72-192</t>
  </si>
  <si>
    <t>Code Transect</t>
  </si>
  <si>
    <t>Plot's Width
[m]</t>
  </si>
  <si>
    <t>Scale</t>
  </si>
  <si>
    <t>5 - 10%</t>
  </si>
  <si>
    <t>10 - 15%</t>
  </si>
  <si>
    <t>15 - 20%</t>
  </si>
  <si>
    <t>20 - 25%</t>
  </si>
  <si>
    <t>25 - 30%</t>
  </si>
  <si>
    <t>Grams</t>
  </si>
  <si>
    <t>Spoons</t>
  </si>
  <si>
    <t>Spoons per sample point</t>
  </si>
  <si>
    <t>Sampling Centers</t>
  </si>
  <si>
    <t>Distance % of Transect</t>
  </si>
  <si>
    <t>30 - 35%</t>
  </si>
  <si>
    <t>35 - 40%</t>
  </si>
  <si>
    <t>40 - 45%</t>
  </si>
  <si>
    <t>Talweg
(Depth 3cm)</t>
  </si>
  <si>
    <t>Talweg
(Depth 20cm)</t>
  </si>
  <si>
    <t>Transect &amp; Depth</t>
  </si>
  <si>
    <t>Echant # [mL]</t>
  </si>
  <si>
    <t xml:space="preserve"> -21-D3</t>
  </si>
  <si>
    <t>N-II</t>
  </si>
  <si>
    <t xml:space="preserve"> -9-D3</t>
  </si>
  <si>
    <t xml:space="preserve"> -8-D3</t>
  </si>
  <si>
    <t xml:space="preserve"> -40-D3</t>
  </si>
  <si>
    <t xml:space="preserve"> -9-D20</t>
  </si>
  <si>
    <t xml:space="preserve"> -8-D20</t>
  </si>
  <si>
    <t xml:space="preserve"> -40-D20</t>
  </si>
  <si>
    <t>Nord
(Depth 3cm)</t>
  </si>
  <si>
    <t>Nord
(Depth 20cm)</t>
  </si>
  <si>
    <t>Sud
(Depth 3cm)</t>
  </si>
  <si>
    <t>Sud
(Depth 20cm)</t>
  </si>
  <si>
    <t>T-II</t>
  </si>
  <si>
    <t>S-II</t>
  </si>
  <si>
    <t>D0</t>
  </si>
  <si>
    <t xml:space="preserve"> -I-</t>
  </si>
  <si>
    <t xml:space="preserve"> -II-</t>
  </si>
  <si>
    <t>D50</t>
  </si>
  <si>
    <t>D1</t>
  </si>
  <si>
    <t>D100</t>
  </si>
  <si>
    <t xml:space="preserve"> -III-</t>
  </si>
  <si>
    <t xml:space="preserve"> -IV-</t>
  </si>
  <si>
    <t>DayApp.</t>
  </si>
  <si>
    <t>Code</t>
  </si>
  <si>
    <t>N-III</t>
  </si>
  <si>
    <t>T-III</t>
  </si>
  <si>
    <t>S-III</t>
  </si>
  <si>
    <t>AW-T-</t>
  </si>
  <si>
    <t>AW-N-</t>
  </si>
  <si>
    <t>AW-S-</t>
  </si>
  <si>
    <t>A: Alteck; W: weekly; Transect: (N,T,S); Weeknumber: (1-30)</t>
  </si>
  <si>
    <t>AO-1-</t>
  </si>
  <si>
    <t>W0</t>
  </si>
  <si>
    <t>W1</t>
  </si>
  <si>
    <t>W2</t>
  </si>
  <si>
    <t>W3</t>
  </si>
  <si>
    <t>W4</t>
  </si>
  <si>
    <t>W5</t>
  </si>
  <si>
    <t>W6</t>
  </si>
  <si>
    <t>W7</t>
  </si>
  <si>
    <t>W8</t>
  </si>
  <si>
    <t>W9</t>
  </si>
  <si>
    <t>W10</t>
  </si>
  <si>
    <t>W11</t>
  </si>
  <si>
    <t>W12</t>
  </si>
  <si>
    <t>W13</t>
  </si>
  <si>
    <t>W14</t>
  </si>
  <si>
    <t>W15</t>
  </si>
  <si>
    <t>W16</t>
  </si>
  <si>
    <t>Alteckendorf Outlet - Filtered Water</t>
  </si>
  <si>
    <t>Pesti. Filters</t>
  </si>
  <si>
    <t>AO-2-</t>
  </si>
  <si>
    <t>AO-3-</t>
  </si>
  <si>
    <t>AO-4-</t>
  </si>
  <si>
    <t>AO-5-</t>
  </si>
  <si>
    <t>AO-6-</t>
  </si>
  <si>
    <t>AO-7-</t>
  </si>
  <si>
    <t>AO-8-</t>
  </si>
  <si>
    <t>AO-9-</t>
  </si>
  <si>
    <t>AO-10-</t>
  </si>
  <si>
    <t>AO-11-</t>
  </si>
  <si>
    <t>AO-12-</t>
  </si>
  <si>
    <t>AFP-1-</t>
  </si>
  <si>
    <t>AFP-2-</t>
  </si>
  <si>
    <t>AFP-3-</t>
  </si>
  <si>
    <t>AFP-4-</t>
  </si>
  <si>
    <t>AFP-5-</t>
  </si>
  <si>
    <t>AFP-6-</t>
  </si>
  <si>
    <t>AFP-7-</t>
  </si>
  <si>
    <t>AFP-8-</t>
  </si>
  <si>
    <t>AFP-9-</t>
  </si>
  <si>
    <t>AFP-10-</t>
  </si>
  <si>
    <t>AFP-11-</t>
  </si>
  <si>
    <t>AFP-12-</t>
  </si>
  <si>
    <t>AFSS-1-</t>
  </si>
  <si>
    <t>AFSS-2-</t>
  </si>
  <si>
    <t>AFSS-3-</t>
  </si>
  <si>
    <t>AFSS-4-</t>
  </si>
  <si>
    <t>AFSS-5-</t>
  </si>
  <si>
    <t>AFSS-6-</t>
  </si>
  <si>
    <t>AFSS-7-</t>
  </si>
  <si>
    <t>AFSS-8-</t>
  </si>
  <si>
    <t>AFSS-9-</t>
  </si>
  <si>
    <t>AFSS-10-</t>
  </si>
  <si>
    <t>AFSS-11-</t>
  </si>
  <si>
    <t>AFSS-12-</t>
  </si>
  <si>
    <t>Alteckendorf Outlet - Filters Pesticides - FP</t>
  </si>
  <si>
    <t>2x 50mL</t>
  </si>
  <si>
    <t>2x 50mL/F</t>
  </si>
  <si>
    <t>36mL/F</t>
  </si>
  <si>
    <t>100mL/F</t>
  </si>
  <si>
    <t>50mL/F</t>
  </si>
  <si>
    <t>60mL/F</t>
  </si>
  <si>
    <t>Alteckendorf Outlet - Filters MES
(Suspended Solids - SS)</t>
  </si>
  <si>
    <t>Week No.</t>
  </si>
  <si>
    <t>Num Samples</t>
  </si>
  <si>
    <t>Filter</t>
  </si>
  <si>
    <t>MO &amp; MES</t>
  </si>
  <si>
    <t>Filter-SPE</t>
  </si>
  <si>
    <t>Sorbed-Conc.</t>
  </si>
  <si>
    <t>Water-SPE</t>
  </si>
  <si>
    <t>Total Days</t>
  </si>
  <si>
    <t>Days (of 7hrs) to complete full analysis:</t>
  </si>
  <si>
    <t>Detailed Samples</t>
  </si>
  <si>
    <t>Weekly Samples</t>
  </si>
  <si>
    <t>Total Soil Samples</t>
  </si>
  <si>
    <t>Water Samples</t>
  </si>
  <si>
    <t>Soil</t>
  </si>
  <si>
    <t>Sieve</t>
  </si>
  <si>
    <t>Moisture</t>
  </si>
  <si>
    <t>pH</t>
  </si>
  <si>
    <t>Organic Carbon</t>
  </si>
  <si>
    <t>Extraction</t>
  </si>
  <si>
    <r>
      <t xml:space="preserve">Pest-Conc. &amp; </t>
    </r>
    <r>
      <rPr>
        <sz val="11"/>
        <color theme="1"/>
        <rFont val="Calibri"/>
        <family val="2"/>
      </rPr>
      <t>δ</t>
    </r>
  </si>
  <si>
    <t>Juin</t>
  </si>
  <si>
    <t>Juilliet</t>
  </si>
  <si>
    <t>Total (D20)</t>
  </si>
  <si>
    <t>D20</t>
  </si>
  <si>
    <t>Weekly + D3</t>
  </si>
  <si>
    <t>Detailed D3 only</t>
  </si>
  <si>
    <t>D3 + Weekly</t>
  </si>
  <si>
    <t>Total (D3+Weekly)</t>
  </si>
  <si>
    <t>W0-W4</t>
  </si>
  <si>
    <t>W5-W9</t>
  </si>
  <si>
    <t>Load From:</t>
  </si>
  <si>
    <t>W10-W13</t>
  </si>
  <si>
    <t>W14-W16</t>
  </si>
  <si>
    <t>Person Days Needed:</t>
  </si>
  <si>
    <t xml:space="preserve">Dernière mise à jour </t>
  </si>
  <si>
    <t>Nom prénom</t>
  </si>
  <si>
    <t>Occupation du sol - 2016</t>
  </si>
  <si>
    <t>Confirmation oc. Sol</t>
  </si>
  <si>
    <t xml:space="preserve">Tel </t>
  </si>
  <si>
    <t xml:space="preserve">Portable </t>
  </si>
  <si>
    <t xml:space="preserve">Mail </t>
  </si>
  <si>
    <t>Accord transect</t>
  </si>
  <si>
    <t>Etat des discussions</t>
  </si>
  <si>
    <t>Récupération produits</t>
  </si>
  <si>
    <t>Enquête envoi</t>
  </si>
  <si>
    <t>Enquête reçue</t>
  </si>
  <si>
    <t>Herbicide prévu</t>
  </si>
  <si>
    <t>Herbicide appliqué</t>
  </si>
  <si>
    <t>Date d'application</t>
  </si>
  <si>
    <t>Dose</t>
  </si>
  <si>
    <t xml:space="preserve">Lieu achat </t>
  </si>
  <si>
    <t>A été contacté le:</t>
  </si>
  <si>
    <t>On a laisse un message</t>
  </si>
  <si>
    <t>Speich Nicolas</t>
  </si>
  <si>
    <t>Blé (Nord ouest) et non défni parcelle triangulaire au centre</t>
  </si>
  <si>
    <t>terrain</t>
  </si>
  <si>
    <t>A obtenir</t>
  </si>
  <si>
    <t xml:space="preserve">oui </t>
  </si>
  <si>
    <t>non</t>
  </si>
  <si>
    <t xml:space="preserve">Dual Gold </t>
  </si>
  <si>
    <t>à préciser</t>
  </si>
  <si>
    <t>non appliquée</t>
  </si>
  <si>
    <t>?</t>
  </si>
  <si>
    <t>Kopp Michel</t>
  </si>
  <si>
    <t xml:space="preserve">Betterave sur toutes les parcelles </t>
  </si>
  <si>
    <t>téléphone</t>
  </si>
  <si>
    <t>03 88 51 50 16  (sa mère)</t>
  </si>
  <si>
    <t xml:space="preserve">06 75 06 87 07 </t>
  </si>
  <si>
    <t>Betterave sur l'unique parcelle</t>
  </si>
  <si>
    <t>03 88 51 57 10</t>
  </si>
  <si>
    <t>06 68 93 93 77</t>
  </si>
  <si>
    <t>burger.eric67@gmail.com</t>
  </si>
  <si>
    <t>Dutt Rémi</t>
  </si>
  <si>
    <t>Maïs (Blé : rien a été dit)</t>
  </si>
  <si>
    <r>
      <t xml:space="preserve">Mr Mattis (hors commune), donc lien Alteckendorf </t>
    </r>
    <r>
      <rPr>
        <b/>
        <sz val="11"/>
        <color theme="1"/>
        <rFont val="Calibri"/>
        <family val="2"/>
        <scheme val="minor"/>
      </rPr>
      <t xml:space="preserve">Alfred Scholler </t>
    </r>
    <r>
      <rPr>
        <sz val="11"/>
        <color theme="1"/>
        <rFont val="Calibri"/>
        <family val="2"/>
        <scheme val="minor"/>
      </rPr>
      <t xml:space="preserve">(beau-frère) </t>
    </r>
  </si>
  <si>
    <t xml:space="preserve">03 88 51 61 98 </t>
  </si>
  <si>
    <t>Mr Freiss</t>
  </si>
  <si>
    <t>Betterave sur les 3 parcelles</t>
  </si>
  <si>
    <t>03 88 70 57 40</t>
  </si>
  <si>
    <t xml:space="preserve">06 09 03 33 12 </t>
  </si>
  <si>
    <t>Mercantor</t>
  </si>
  <si>
    <t>Na</t>
  </si>
  <si>
    <t>Maïs</t>
  </si>
  <si>
    <t>Comptoir Hochfelden</t>
  </si>
  <si>
    <t xml:space="preserve">Mr Staath Pascal </t>
  </si>
  <si>
    <t>Blé</t>
  </si>
  <si>
    <t xml:space="preserve">03 88 51 63 90 </t>
  </si>
  <si>
    <t>Aucune repondeur</t>
  </si>
  <si>
    <t>4 route de Strasbourg Hochfelden</t>
  </si>
  <si>
    <t>03 88 89 09 28</t>
  </si>
  <si>
    <t xml:space="preserve">Récupération des itinéraires techniques </t>
  </si>
  <si>
    <t>Dual Gold/Casper/Rattrapage/Elumis</t>
  </si>
  <si>
    <t>Mme Schmitt Monique (Sœur) - Marlyse (travaille sur la parcelle, donc point contact)</t>
  </si>
  <si>
    <t>Distance [m] btw points</t>
  </si>
  <si>
    <t>Total</t>
  </si>
  <si>
    <t>Grams per Spoon</t>
  </si>
  <si>
    <t>Points</t>
  </si>
  <si>
    <t>g/spoon</t>
  </si>
  <si>
    <t>spoons/point</t>
  </si>
  <si>
    <t>total g</t>
  </si>
  <si>
    <t>points</t>
  </si>
  <si>
    <t xml:space="preserve">Need </t>
  </si>
  <si>
    <t>22 spoons</t>
  </si>
  <si>
    <t>Min. Grams</t>
  </si>
  <si>
    <t>20 - 30%</t>
  </si>
  <si>
    <t>0 - 10%</t>
  </si>
  <si>
    <t>10 - 20%</t>
  </si>
  <si>
    <t>30 - 40%</t>
  </si>
  <si>
    <t>Area %</t>
  </si>
  <si>
    <t>(17m)</t>
  </si>
  <si>
    <t>(9m)</t>
  </si>
  <si>
    <t>(16m)</t>
  </si>
  <si>
    <t>(7m)</t>
  </si>
  <si>
    <t>(11m)</t>
  </si>
  <si>
    <t>Plot's Width [m]</t>
  </si>
  <si>
    <t>40 - 50%</t>
  </si>
  <si>
    <t>(7.5m)</t>
  </si>
  <si>
    <t>(12m)</t>
  </si>
  <si>
    <t>(14m)</t>
  </si>
  <si>
    <t>Measure directly</t>
  </si>
  <si>
    <t>Distance to neighbours' boundary</t>
  </si>
  <si>
    <t>A-N-(I,II,III,IV)-Plot#-D3/D20</t>
  </si>
  <si>
    <t>A-T-(I,II,III,IV)-(Plot#)-D3/D20</t>
  </si>
  <si>
    <t>A-S-(I,II,III,IV)-(Plot#)-D3/D20</t>
  </si>
  <si>
    <t>Prélèvements (weekly):</t>
  </si>
  <si>
    <t>Prélèvements (Detailed) - above plus:</t>
  </si>
  <si>
    <t xml:space="preserve"> - Tarriere </t>
  </si>
  <si>
    <t>- rondelles + level ruler (if pluvio needs adjustment)</t>
  </si>
  <si>
    <t xml:space="preserve">Old PlotCodes </t>
  </si>
  <si>
    <t>PlotNo-Depth</t>
  </si>
  <si>
    <t>1-D3</t>
  </si>
  <si>
    <t>2-D3</t>
  </si>
  <si>
    <t>3-D3</t>
  </si>
  <si>
    <t>4-D3</t>
  </si>
  <si>
    <t>5-D3</t>
  </si>
  <si>
    <t>6-D3</t>
  </si>
  <si>
    <t>7-D3</t>
  </si>
  <si>
    <t>8-D3</t>
  </si>
  <si>
    <t>1-D20</t>
  </si>
  <si>
    <t>2-D20</t>
  </si>
  <si>
    <t>3-D20</t>
  </si>
  <si>
    <t>4-D20</t>
  </si>
  <si>
    <t>5-D20</t>
  </si>
  <si>
    <t>6-D20</t>
  </si>
  <si>
    <t>7-D20</t>
  </si>
  <si>
    <t>8-D20</t>
  </si>
  <si>
    <t xml:space="preserve"> 13-D3</t>
  </si>
  <si>
    <t xml:space="preserve"> 12-D3</t>
  </si>
  <si>
    <t xml:space="preserve"> 11-D3</t>
  </si>
  <si>
    <t xml:space="preserve"> 11-D20</t>
  </si>
  <si>
    <t xml:space="preserve"> 12-D20</t>
  </si>
  <si>
    <t xml:space="preserve"> 13-D20</t>
  </si>
  <si>
    <t xml:space="preserve"> 9-D3</t>
  </si>
  <si>
    <t>10-D3</t>
  </si>
  <si>
    <t xml:space="preserve"> 9-D20</t>
  </si>
  <si>
    <t>10-D20</t>
  </si>
  <si>
    <t>Composite Mass [g]</t>
  </si>
  <si>
    <t xml:space="preserve"> - thermocouple (w batteries)</t>
  </si>
  <si>
    <t>06 85 92 78 21</t>
  </si>
  <si>
    <t>Atlantis WG, Canopia</t>
  </si>
  <si>
    <t>Blé ou maïs --&gt; Betteraves</t>
  </si>
  <si>
    <t>Maïs: Callisto avec Casper ; Isard</t>
  </si>
  <si>
    <t>Mercantor Gold</t>
  </si>
  <si>
    <t>(10.5m)</t>
  </si>
  <si>
    <t>Revised Parcels</t>
  </si>
  <si>
    <t>Kopp 2 = 1</t>
  </si>
  <si>
    <t>(15m)</t>
  </si>
  <si>
    <t>Farmer</t>
  </si>
  <si>
    <t>Kopp</t>
  </si>
  <si>
    <t>Dutt</t>
  </si>
  <si>
    <t>Speich</t>
  </si>
  <si>
    <t>Friess</t>
  </si>
  <si>
    <t>(-)</t>
  </si>
  <si>
    <t>(13m)</t>
  </si>
  <si>
    <t>Schmitt</t>
  </si>
  <si>
    <t xml:space="preserve">Total </t>
  </si>
  <si>
    <t>(21m)</t>
  </si>
  <si>
    <t>Week 1</t>
  </si>
  <si>
    <t>Week 2</t>
  </si>
  <si>
    <t>Week 3</t>
  </si>
  <si>
    <t>Week 4</t>
  </si>
  <si>
    <t>Week 5</t>
  </si>
  <si>
    <t xml:space="preserve"> T-22-D20 Ouest New!</t>
  </si>
  <si>
    <t>T -22-D20 Est</t>
  </si>
  <si>
    <t>T -23-D20</t>
  </si>
  <si>
    <t>T -42-D20</t>
  </si>
  <si>
    <t>T -25-D20</t>
  </si>
  <si>
    <t>T -45-D20</t>
  </si>
  <si>
    <t>T -21-D3</t>
  </si>
  <si>
    <t>T- 22 -D3 Ouest New!</t>
  </si>
  <si>
    <t>T -22-D3 Est</t>
  </si>
  <si>
    <t>T -23-D3</t>
  </si>
  <si>
    <t>T -42-D3</t>
  </si>
  <si>
    <t>T -25-D3</t>
  </si>
  <si>
    <t>T -45-D3</t>
  </si>
  <si>
    <t>N -21-D20</t>
  </si>
  <si>
    <t>N - 22 - D20 Ouest New!</t>
  </si>
  <si>
    <t>N -22-D20 Est</t>
  </si>
  <si>
    <t>N -23-D20</t>
  </si>
  <si>
    <t>N -42-D20</t>
  </si>
  <si>
    <t>N -33-D20</t>
  </si>
  <si>
    <t>N -34-D20</t>
  </si>
  <si>
    <t>N -35-D20</t>
  </si>
  <si>
    <t>N -21-D3</t>
  </si>
  <si>
    <t>N- 22 Ouest New!</t>
  </si>
  <si>
    <t>N  -22-D3 Est</t>
  </si>
  <si>
    <t>N  -23-D3</t>
  </si>
  <si>
    <t>N  -42-D3</t>
  </si>
  <si>
    <t>N  -33-D3</t>
  </si>
  <si>
    <t>N  -34-D3</t>
  </si>
  <si>
    <t>N  -35-D3</t>
  </si>
  <si>
    <t xml:space="preserve"> No. 34 (#N2), 45 (#T9) &amp; 40 (#S11)</t>
  </si>
  <si>
    <t>Aplication Date</t>
  </si>
  <si>
    <t>Plots</t>
  </si>
  <si>
    <t>03 88 21 90 76 (fils) 03.69.26.51.93 (père)</t>
  </si>
  <si>
    <t>04/04/2016, 09/05/16</t>
  </si>
  <si>
    <t xml:space="preserve"> -&gt;</t>
  </si>
  <si>
    <t>03 88 51 61 80  (sa mère) 03 88 51 56 87</t>
  </si>
  <si>
    <t>06 89 84 13 09</t>
  </si>
  <si>
    <t>Most</t>
  </si>
  <si>
    <t>Dutt: No. 3 &amp; 5</t>
  </si>
  <si>
    <t>No. 1, &amp; 10</t>
  </si>
  <si>
    <t>Waiting for Speich &amp; Schmitt - Maize</t>
  </si>
  <si>
    <t>Re-launch the sampling program :</t>
  </si>
  <si>
    <t xml:space="preserve"> - Click on "stop programme".</t>
  </si>
  <si>
    <t xml:space="preserve"> - Change Batteries</t>
  </si>
  <si>
    <t>Conduct two tests before relaunching the program:</t>
  </si>
  <si>
    <t xml:space="preserve">2nd: Test the batteries </t>
  </si>
  <si>
    <t xml:space="preserve"> 1st: Test Moving the arm to flask no 1.</t>
  </si>
  <si>
    <t xml:space="preserve">     If no problems with the batteries move on to the final action. Else, try to adjust the clamps on the batteries so that there is full contact. If problems persist, call Benoit: 03 68 85 05 02</t>
  </si>
  <si>
    <t xml:space="preserve">3rd: Finally, ensure the arm is still over flacon 1. If not, repeat the first test. </t>
  </si>
  <si>
    <t>Lancer le programme</t>
  </si>
  <si>
    <t xml:space="preserve">     Go to "manual" options/tasks -&gt; choose: "Actioner le bras" -&gt; Move to "Flacon 1" + enter -&gt; You will now hear the arm movving.</t>
  </si>
  <si>
    <t xml:space="preserve"> - Follow the procedure by validating each time the pre-set option (normally it is already set so there is nothing to change). </t>
  </si>
  <si>
    <t xml:space="preserve">    (Note: one step will be "action continue?". Do not change this. The answer is "Non", we do not want the arm to keep rotating after finishing the 12 bottles.)</t>
  </si>
  <si>
    <t xml:space="preserve"> - Continue to monitor the procedure and at the end of it, choose "lancer le programme"</t>
  </si>
  <si>
    <t xml:space="preserve">     Still in "manual" options/tasks -&gt; choose "echantillon manuel" -&gt; pump 110mL of water into flacon #1 -&gt; Wait for the pumping   to be over and check that the amount is approx. correct. (1/3 of the flask)</t>
  </si>
  <si>
    <t>W6B</t>
  </si>
  <si>
    <t>13-16mai</t>
  </si>
  <si>
    <t>11-12mai</t>
  </si>
  <si>
    <t>W3B</t>
  </si>
  <si>
    <t>Isard</t>
  </si>
  <si>
    <t>1,1L/ha</t>
  </si>
  <si>
    <t>04/04/2016, 11/04/16, 02/05/16,02/06</t>
  </si>
  <si>
    <t>Mercantor Gold et "Menir", Isard</t>
  </si>
  <si>
    <t>Echantillon à analyser, 0,6L/ha</t>
  </si>
  <si>
    <t>oui</t>
  </si>
  <si>
    <t xml:space="preserve">Comptoir agricole d'Hochfelden </t>
  </si>
  <si>
    <t>0,6L/ha</t>
  </si>
  <si>
    <t>Echantillon (pur+cuve) à analyser</t>
  </si>
  <si>
    <t>04/04/2016, 11/04/16, 02/05/16, 18/05,02/06,08/06</t>
  </si>
  <si>
    <t xml:space="preserve">03 88 51 51 40 
</t>
  </si>
  <si>
    <t>06 09 90 62 96 (Mari Marlise)</t>
  </si>
  <si>
    <t>GPS Points Taken at Talweg, where the inclination from the north transect tapers down.</t>
  </si>
  <si>
    <t>48 47 19,56 N</t>
  </si>
  <si>
    <t>7 35 2,27 E</t>
  </si>
  <si>
    <t>remy.friess-66url@orange.fr</t>
  </si>
  <si>
    <t>Dual Gold/Casper/Epissard</t>
  </si>
  <si>
    <t>Dual Gold: 1,2 L/ha;
Casper: 50g/ha;
3L/ha: Epissard</t>
  </si>
  <si>
    <t>Burger</t>
  </si>
  <si>
    <t>T-X-9-D3</t>
  </si>
  <si>
    <t>T-X-10-D3</t>
  </si>
  <si>
    <t>(Planned not actual)</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</si>
</sst>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d/m;@"/>
    <numFmt numFmtId="165" formatCode="[$-40C]d\-mmm;@"/>
    <numFmt numFmtId="166" formatCode="0.0"/>
    <numFmt numFmtId="167" formatCode="0.0%"/>
  </numFmts>
  <fonts count="45" x14ac:knownFonts="1">
    <font>
      <sz val="11"/>
      <color theme="1"/>
      <name val="Calibri"/>
      <family val="2"/>
      <scheme val="minor"/>
    </font>
    <font>
      <sz val="11"/>
      <color theme="1"/>
      <name val="Calibri"/>
      <family val="2"/>
      <scheme val="minor"/>
    </font>
    <font>
      <sz val="10"/>
      <color theme="1"/>
      <name val="Calibri"/>
      <family val="2"/>
      <scheme val="minor"/>
    </font>
    <font>
      <sz val="10"/>
      <color rgb="FFFF0000"/>
      <name val="Calibri"/>
      <family val="2"/>
      <scheme val="minor"/>
    </font>
    <font>
      <sz val="10"/>
      <color rgb="FF0070C0"/>
      <name val="Calibri"/>
      <family val="2"/>
      <scheme val="minor"/>
    </font>
    <font>
      <sz val="10"/>
      <color rgb="FF7030A0"/>
      <name val="Calibri"/>
      <family val="2"/>
      <scheme val="minor"/>
    </font>
    <font>
      <sz val="10"/>
      <name val="Calibri"/>
      <family val="2"/>
      <scheme val="minor"/>
    </font>
    <font>
      <b/>
      <sz val="10"/>
      <color theme="1"/>
      <name val="Calibri"/>
      <family val="2"/>
      <scheme val="minor"/>
    </font>
    <font>
      <i/>
      <sz val="10"/>
      <color theme="1"/>
      <name val="Calibri"/>
      <family val="2"/>
      <scheme val="minor"/>
    </font>
    <font>
      <i/>
      <sz val="10"/>
      <color rgb="FFFF0000"/>
      <name val="Calibri"/>
      <family val="2"/>
      <scheme val="minor"/>
    </font>
    <font>
      <sz val="8"/>
      <color indexed="81"/>
      <name val="Tahoma"/>
      <family val="2"/>
    </font>
    <font>
      <b/>
      <sz val="10"/>
      <name val="Calibri"/>
      <family val="2"/>
      <scheme val="minor"/>
    </font>
    <font>
      <vertAlign val="subscript"/>
      <sz val="10"/>
      <name val="Calibri"/>
      <family val="2"/>
      <scheme val="minor"/>
    </font>
    <font>
      <i/>
      <sz val="8"/>
      <color indexed="81"/>
      <name val="Tahoma"/>
      <family val="2"/>
    </font>
    <font>
      <sz val="9"/>
      <color indexed="81"/>
      <name val="Tahoma"/>
      <family val="2"/>
    </font>
    <font>
      <u/>
      <sz val="10"/>
      <color rgb="FFFF0000"/>
      <name val="Calibri"/>
      <family val="2"/>
      <scheme val="minor"/>
    </font>
    <font>
      <b/>
      <sz val="11"/>
      <color theme="1"/>
      <name val="Calibri"/>
      <family val="2"/>
      <scheme val="minor"/>
    </font>
    <font>
      <b/>
      <sz val="8"/>
      <color indexed="81"/>
      <name val="Tahoma"/>
      <family val="2"/>
    </font>
    <font>
      <sz val="11"/>
      <color theme="1"/>
      <name val="Calibri"/>
      <family val="2"/>
    </font>
    <font>
      <b/>
      <sz val="13"/>
      <color theme="1"/>
      <name val="Calibri"/>
      <family val="2"/>
      <scheme val="minor"/>
    </font>
    <font>
      <b/>
      <sz val="12"/>
      <color theme="1"/>
      <name val="Calibri"/>
      <family val="2"/>
      <scheme val="minor"/>
    </font>
    <font>
      <b/>
      <i/>
      <u/>
      <sz val="11"/>
      <color theme="1"/>
      <name val="Calibri"/>
      <family val="2"/>
      <scheme val="minor"/>
    </font>
    <font>
      <b/>
      <i/>
      <sz val="11"/>
      <color theme="1"/>
      <name val="Calibri"/>
      <family val="2"/>
      <scheme val="minor"/>
    </font>
    <font>
      <sz val="12"/>
      <color theme="1"/>
      <name val="Calibri"/>
      <family val="2"/>
      <scheme val="minor"/>
    </font>
    <font>
      <sz val="11"/>
      <name val="Calibri"/>
      <family val="2"/>
      <scheme val="minor"/>
    </font>
    <font>
      <i/>
      <sz val="10"/>
      <name val="Calibri"/>
      <family val="2"/>
      <scheme val="minor"/>
    </font>
    <font>
      <b/>
      <sz val="9"/>
      <color indexed="81"/>
      <name val="Tahoma"/>
      <family val="2"/>
    </font>
    <font>
      <strike/>
      <sz val="10"/>
      <name val="Calibri"/>
      <family val="2"/>
      <scheme val="minor"/>
    </font>
    <font>
      <sz val="11"/>
      <color theme="1"/>
      <name val="Thames"/>
    </font>
    <font>
      <sz val="11"/>
      <color theme="1"/>
      <name val="Bell MT"/>
      <family val="1"/>
    </font>
    <font>
      <sz val="11"/>
      <color theme="1"/>
      <name val="Bodoni MT"/>
      <family val="1"/>
    </font>
    <font>
      <sz val="11"/>
      <name val="Bell MT"/>
      <family val="1"/>
    </font>
    <font>
      <u/>
      <sz val="11"/>
      <color theme="10"/>
      <name val="Calibri"/>
      <family val="2"/>
      <scheme val="minor"/>
    </font>
    <font>
      <sz val="11"/>
      <color theme="1"/>
      <name val="Calisto MT"/>
      <family val="1"/>
    </font>
    <font>
      <b/>
      <sz val="11"/>
      <name val="Calisto MT"/>
      <family val="1"/>
    </font>
    <font>
      <sz val="11"/>
      <color rgb="FF0070C0"/>
      <name val="Calibri"/>
      <family val="2"/>
      <scheme val="minor"/>
    </font>
    <font>
      <b/>
      <sz val="11"/>
      <color theme="1"/>
      <name val="Calisto MT"/>
      <family val="1"/>
    </font>
    <font>
      <i/>
      <sz val="11"/>
      <name val="Bell MT"/>
      <family val="1"/>
    </font>
    <font>
      <i/>
      <sz val="11"/>
      <color theme="1"/>
      <name val="Thames"/>
    </font>
    <font>
      <i/>
      <sz val="11"/>
      <color theme="1"/>
      <name val="Calisto MT"/>
      <family val="1"/>
    </font>
    <font>
      <i/>
      <sz val="11"/>
      <name val="Calisto MT"/>
      <family val="1"/>
    </font>
    <font>
      <i/>
      <sz val="11"/>
      <color theme="1"/>
      <name val="Calibri"/>
      <family val="2"/>
      <scheme val="minor"/>
    </font>
    <font>
      <sz val="11"/>
      <color rgb="FFFF0000"/>
      <name val="Calibri"/>
      <family val="2"/>
      <scheme val="minor"/>
    </font>
    <font>
      <b/>
      <sz val="11"/>
      <name val="Calibri"/>
      <family val="2"/>
      <scheme val="minor"/>
    </font>
    <font>
      <b/>
      <sz val="11"/>
      <color theme="5"/>
      <name val="Calibri"/>
      <family val="2"/>
      <scheme val="minor"/>
    </font>
  </fonts>
  <fills count="21">
    <fill>
      <patternFill patternType="none"/>
    </fill>
    <fill>
      <patternFill patternType="gray125"/>
    </fill>
    <fill>
      <patternFill patternType="solid">
        <fgColor theme="0" tint="-0.249977111117893"/>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rgb="FF92D050"/>
        <bgColor indexed="64"/>
      </patternFill>
    </fill>
    <fill>
      <patternFill patternType="solid">
        <fgColor theme="9" tint="0.59999389629810485"/>
        <bgColor indexed="64"/>
      </patternFill>
    </fill>
    <fill>
      <patternFill patternType="solid">
        <fgColor rgb="FFFFC000"/>
        <bgColor indexed="64"/>
      </patternFill>
    </fill>
    <fill>
      <patternFill patternType="solid">
        <fgColor theme="0" tint="-4.9989318521683403E-2"/>
        <bgColor indexed="64"/>
      </patternFill>
    </fill>
    <fill>
      <patternFill patternType="solid">
        <fgColor theme="2"/>
        <bgColor indexed="64"/>
      </patternFill>
    </fill>
    <fill>
      <patternFill patternType="solid">
        <fgColor theme="0"/>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3" tint="0.59999389629810485"/>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4" tint="0.59999389629810485"/>
        <bgColor indexed="64"/>
      </patternFill>
    </fill>
    <fill>
      <patternFill patternType="solid">
        <fgColor rgb="FFFFFF00"/>
        <bgColor indexed="64"/>
      </patternFill>
    </fill>
    <fill>
      <patternFill patternType="solid">
        <fgColor theme="7" tint="0.59999389629810485"/>
        <bgColor indexed="64"/>
      </patternFill>
    </fill>
    <fill>
      <patternFill patternType="solid">
        <fgColor theme="2" tint="-0.249977111117893"/>
        <bgColor indexed="64"/>
      </patternFill>
    </fill>
  </fills>
  <borders count="15">
    <border>
      <left/>
      <right/>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style="medium">
        <color indexed="64"/>
      </bottom>
      <diagonal/>
    </border>
    <border>
      <left/>
      <right/>
      <top style="thin">
        <color indexed="64"/>
      </top>
      <bottom/>
      <diagonal/>
    </border>
    <border>
      <left/>
      <right/>
      <top/>
      <bottom style="thin">
        <color indexed="64"/>
      </bottom>
      <diagonal/>
    </border>
  </borders>
  <cellStyleXfs count="3">
    <xf numFmtId="0" fontId="0" fillId="0" borderId="0"/>
    <xf numFmtId="9" fontId="1" fillId="0" borderId="0" applyFont="0" applyFill="0" applyBorder="0" applyAlignment="0" applyProtection="0"/>
    <xf numFmtId="0" fontId="32" fillId="0" borderId="0" applyNumberFormat="0" applyFill="0" applyBorder="0" applyAlignment="0" applyProtection="0"/>
  </cellStyleXfs>
  <cellXfs count="295">
    <xf numFmtId="0" fontId="0" fillId="0" borderId="0" xfId="0"/>
    <xf numFmtId="0" fontId="2" fillId="7" borderId="5" xfId="0" applyFont="1" applyFill="1" applyBorder="1" applyAlignment="1">
      <alignment horizontal="left" vertical="center"/>
    </xf>
    <xf numFmtId="15" fontId="2" fillId="0" borderId="0" xfId="0" applyNumberFormat="1" applyFont="1" applyAlignment="1">
      <alignment horizontal="center" vertical="center"/>
    </xf>
    <xf numFmtId="0" fontId="3" fillId="0" borderId="0" xfId="0" applyFont="1" applyAlignment="1"/>
    <xf numFmtId="0" fontId="2" fillId="0" borderId="0" xfId="0" applyFont="1"/>
    <xf numFmtId="0" fontId="2" fillId="0" borderId="0" xfId="0" applyFont="1" applyAlignment="1">
      <alignment horizontal="center" vertical="center"/>
    </xf>
    <xf numFmtId="0" fontId="4" fillId="0" borderId="0" xfId="0" applyFont="1" applyAlignment="1"/>
    <xf numFmtId="0" fontId="5" fillId="0" borderId="0" xfId="0" applyFont="1" applyAlignment="1"/>
    <xf numFmtId="0" fontId="2" fillId="3" borderId="3" xfId="0" applyFont="1" applyFill="1" applyBorder="1"/>
    <xf numFmtId="0" fontId="2" fillId="4" borderId="2" xfId="0" applyFont="1" applyFill="1" applyBorder="1"/>
    <xf numFmtId="0" fontId="2" fillId="4" borderId="3" xfId="0" applyFont="1" applyFill="1" applyBorder="1"/>
    <xf numFmtId="0" fontId="2" fillId="5" borderId="0" xfId="0" applyFont="1" applyFill="1" applyBorder="1" applyAlignment="1">
      <alignment horizontal="center" vertical="center" wrapText="1"/>
    </xf>
    <xf numFmtId="0" fontId="2" fillId="0" borderId="0" xfId="0" applyFont="1" applyAlignment="1"/>
    <xf numFmtId="0" fontId="2" fillId="0" borderId="0" xfId="0" applyFont="1" applyAlignment="1">
      <alignment horizontal="justify" vertical="center" wrapText="1"/>
    </xf>
    <xf numFmtId="0" fontId="2" fillId="0" borderId="0" xfId="0" applyFont="1" applyAlignment="1">
      <alignment wrapText="1"/>
    </xf>
    <xf numFmtId="0" fontId="2" fillId="0" borderId="0" xfId="0" applyFont="1" applyAlignment="1">
      <alignment horizontal="justify" vertical="center"/>
    </xf>
    <xf numFmtId="0" fontId="7" fillId="5" borderId="0" xfId="0" applyFont="1" applyFill="1" applyBorder="1" applyAlignment="1">
      <alignment horizontal="center" vertical="center" wrapText="1"/>
    </xf>
    <xf numFmtId="0" fontId="7" fillId="0" borderId="0" xfId="0" applyFont="1"/>
    <xf numFmtId="0" fontId="2" fillId="7" borderId="5" xfId="0" applyFont="1" applyFill="1" applyBorder="1" applyAlignment="1">
      <alignment horizontal="center" vertical="center"/>
    </xf>
    <xf numFmtId="9" fontId="2" fillId="7" borderId="5" xfId="1" applyFont="1" applyFill="1" applyBorder="1" applyAlignment="1">
      <alignment horizontal="center" vertical="center"/>
    </xf>
    <xf numFmtId="0" fontId="2" fillId="7" borderId="0" xfId="0" applyFont="1" applyFill="1" applyBorder="1"/>
    <xf numFmtId="0" fontId="2" fillId="0" borderId="0" xfId="0" applyFont="1" applyBorder="1" applyAlignment="1">
      <alignment horizontal="center" vertical="center"/>
    </xf>
    <xf numFmtId="0" fontId="2" fillId="4" borderId="0" xfId="0" applyFont="1" applyFill="1"/>
    <xf numFmtId="0" fontId="2" fillId="4" borderId="0" xfId="0" applyFont="1" applyFill="1" applyBorder="1" applyAlignment="1">
      <alignment horizontal="center" vertical="center"/>
    </xf>
    <xf numFmtId="0" fontId="2" fillId="5" borderId="2" xfId="0" applyFont="1" applyFill="1" applyBorder="1" applyAlignment="1">
      <alignment horizontal="center" vertical="center" wrapText="1"/>
    </xf>
    <xf numFmtId="0" fontId="2" fillId="5" borderId="3" xfId="0" applyFont="1" applyFill="1" applyBorder="1" applyAlignment="1">
      <alignment horizontal="left" vertical="center"/>
    </xf>
    <xf numFmtId="9" fontId="2" fillId="5" borderId="3" xfId="1" applyFont="1" applyFill="1" applyBorder="1" applyAlignment="1">
      <alignment horizontal="center" vertical="center"/>
    </xf>
    <xf numFmtId="0" fontId="2" fillId="5" borderId="3" xfId="0" applyFont="1" applyFill="1" applyBorder="1"/>
    <xf numFmtId="0" fontId="2" fillId="2" borderId="6" xfId="0" applyFont="1" applyFill="1" applyBorder="1" applyAlignment="1">
      <alignment horizontal="center" vertical="center"/>
    </xf>
    <xf numFmtId="164" fontId="2" fillId="4" borderId="1" xfId="0" applyNumberFormat="1" applyFont="1" applyFill="1" applyBorder="1" applyAlignment="1">
      <alignment horizontal="left" vertical="center"/>
    </xf>
    <xf numFmtId="164" fontId="2" fillId="6" borderId="1" xfId="0" applyNumberFormat="1" applyFont="1" applyFill="1" applyBorder="1" applyAlignment="1">
      <alignment horizontal="left" vertical="center"/>
    </xf>
    <xf numFmtId="0" fontId="7" fillId="5" borderId="2" xfId="0" applyFont="1" applyFill="1" applyBorder="1" applyAlignment="1">
      <alignment horizontal="center" vertical="center" wrapText="1"/>
    </xf>
    <xf numFmtId="0" fontId="2" fillId="3" borderId="2" xfId="0" applyFont="1" applyFill="1" applyBorder="1" applyAlignment="1">
      <alignment horizontal="left"/>
    </xf>
    <xf numFmtId="0" fontId="2" fillId="0" borderId="0" xfId="0" applyFont="1" applyAlignment="1">
      <alignment horizontal="left" vertical="center" wrapText="1" indent="1"/>
    </xf>
    <xf numFmtId="0" fontId="7" fillId="5" borderId="3" xfId="0" applyFont="1" applyFill="1" applyBorder="1" applyAlignment="1">
      <alignment horizontal="left" vertical="center"/>
    </xf>
    <xf numFmtId="9" fontId="7" fillId="5" borderId="3" xfId="1" applyFont="1" applyFill="1" applyBorder="1" applyAlignment="1">
      <alignment horizontal="center" vertical="center"/>
    </xf>
    <xf numFmtId="0" fontId="7" fillId="5" borderId="3" xfId="0" applyFont="1" applyFill="1" applyBorder="1"/>
    <xf numFmtId="0" fontId="7" fillId="8" borderId="5" xfId="0" applyFont="1" applyFill="1" applyBorder="1" applyAlignment="1">
      <alignment horizontal="center" vertical="center"/>
    </xf>
    <xf numFmtId="0" fontId="2" fillId="0" borderId="0" xfId="0" applyFont="1" applyAlignment="1">
      <alignment horizontal="left" vertical="center" wrapText="1"/>
    </xf>
    <xf numFmtId="0" fontId="2" fillId="7" borderId="0" xfId="0" applyFont="1" applyFill="1" applyAlignment="1">
      <alignment horizontal="center" vertical="center"/>
    </xf>
    <xf numFmtId="0" fontId="6" fillId="0" borderId="0" xfId="0" applyFont="1" applyAlignment="1"/>
    <xf numFmtId="0" fontId="9" fillId="0" borderId="0" xfId="0" applyFont="1" applyAlignment="1">
      <alignment horizontal="justify" vertical="center"/>
    </xf>
    <xf numFmtId="0" fontId="9" fillId="0" borderId="0" xfId="0" applyFont="1" applyAlignment="1"/>
    <xf numFmtId="0" fontId="5" fillId="5" borderId="0" xfId="0" applyFont="1" applyFill="1" applyBorder="1" applyAlignment="1">
      <alignment horizontal="center" vertical="center" wrapText="1"/>
    </xf>
    <xf numFmtId="0" fontId="16" fillId="0" borderId="0" xfId="0" applyFont="1"/>
    <xf numFmtId="0" fontId="0" fillId="0" borderId="0" xfId="0" applyAlignment="1"/>
    <xf numFmtId="0" fontId="0" fillId="0" borderId="0" xfId="0" applyAlignment="1">
      <alignment wrapText="1"/>
    </xf>
    <xf numFmtId="0" fontId="0" fillId="0" borderId="0" xfId="0" applyAlignment="1">
      <alignment vertical="center" wrapText="1"/>
    </xf>
    <xf numFmtId="0" fontId="0" fillId="0" borderId="0" xfId="0" applyAlignment="1">
      <alignment horizontal="center" vertical="center" wrapText="1"/>
    </xf>
    <xf numFmtId="0" fontId="0" fillId="0" borderId="0" xfId="0" applyAlignment="1">
      <alignment horizontal="left" indent="1"/>
    </xf>
    <xf numFmtId="0" fontId="0" fillId="0" borderId="0" xfId="0" applyAlignment="1">
      <alignment horizontal="left" wrapText="1" indent="1"/>
    </xf>
    <xf numFmtId="0" fontId="16" fillId="0" borderId="0" xfId="0" applyFont="1" applyAlignment="1">
      <alignment horizontal="left"/>
    </xf>
    <xf numFmtId="0" fontId="0" fillId="0" borderId="0" xfId="0" applyAlignment="1">
      <alignment horizontal="left" vertical="center" wrapText="1"/>
    </xf>
    <xf numFmtId="0" fontId="16" fillId="0" borderId="0" xfId="0" applyFont="1" applyAlignment="1">
      <alignment horizontal="left" vertical="center" wrapText="1"/>
    </xf>
    <xf numFmtId="0" fontId="16" fillId="0" borderId="0" xfId="0" applyFont="1" applyAlignment="1">
      <alignment vertical="center"/>
    </xf>
    <xf numFmtId="0" fontId="0" fillId="0" borderId="0" xfId="0" applyAlignment="1">
      <alignment vertical="center"/>
    </xf>
    <xf numFmtId="0" fontId="0" fillId="9" borderId="7" xfId="0" applyFill="1" applyBorder="1" applyAlignment="1">
      <alignment horizontal="left" indent="1"/>
    </xf>
    <xf numFmtId="0" fontId="0" fillId="3" borderId="2" xfId="0" applyFill="1" applyBorder="1" applyAlignment="1">
      <alignment horizontal="left"/>
    </xf>
    <xf numFmtId="0" fontId="0" fillId="3" borderId="8" xfId="0" applyFill="1" applyBorder="1" applyAlignment="1">
      <alignment horizontal="left"/>
    </xf>
    <xf numFmtId="0" fontId="0" fillId="9" borderId="7" xfId="0" applyFill="1" applyBorder="1" applyAlignment="1">
      <alignment horizontal="left" vertical="center"/>
    </xf>
    <xf numFmtId="0" fontId="0" fillId="0" borderId="1" xfId="0" applyBorder="1" applyAlignment="1">
      <alignment horizontal="center" vertical="center" wrapText="1"/>
    </xf>
    <xf numFmtId="0" fontId="0" fillId="0" borderId="6" xfId="0" applyBorder="1" applyAlignment="1">
      <alignment horizontal="center" vertical="center" wrapText="1"/>
    </xf>
    <xf numFmtId="0" fontId="0" fillId="3" borderId="5" xfId="0" applyFill="1" applyBorder="1" applyAlignment="1">
      <alignment horizontal="center" vertical="center" wrapText="1"/>
    </xf>
    <xf numFmtId="0" fontId="0" fillId="9" borderId="6" xfId="0" applyFill="1" applyBorder="1" applyAlignment="1">
      <alignment horizontal="center" vertical="center" wrapText="1"/>
    </xf>
    <xf numFmtId="0" fontId="0" fillId="3" borderId="4" xfId="0" applyFill="1" applyBorder="1" applyAlignment="1">
      <alignment horizontal="center" vertical="center" wrapText="1"/>
    </xf>
    <xf numFmtId="0" fontId="0" fillId="0" borderId="9" xfId="0" applyBorder="1"/>
    <xf numFmtId="0" fontId="0" fillId="0" borderId="7" xfId="0" applyBorder="1" applyAlignment="1">
      <alignment vertical="center"/>
    </xf>
    <xf numFmtId="0" fontId="0" fillId="0" borderId="8" xfId="0" applyBorder="1"/>
    <xf numFmtId="0" fontId="0" fillId="0" borderId="4" xfId="0" applyBorder="1" applyAlignment="1">
      <alignment horizontal="center" vertical="center" wrapText="1"/>
    </xf>
    <xf numFmtId="0" fontId="0" fillId="0" borderId="0" xfId="0" applyBorder="1"/>
    <xf numFmtId="0" fontId="0" fillId="0" borderId="0" xfId="0" applyBorder="1" applyAlignment="1">
      <alignment horizontal="center" vertical="center" wrapText="1"/>
    </xf>
    <xf numFmtId="0" fontId="19" fillId="0" borderId="0" xfId="0" applyFont="1"/>
    <xf numFmtId="0" fontId="20" fillId="0" borderId="0" xfId="0" applyFont="1"/>
    <xf numFmtId="0" fontId="21" fillId="0" borderId="0" xfId="0" applyFont="1"/>
    <xf numFmtId="49" fontId="0" fillId="0" borderId="0" xfId="0" applyNumberFormat="1"/>
    <xf numFmtId="0" fontId="0" fillId="10" borderId="1" xfId="0" applyFill="1" applyBorder="1" applyAlignment="1">
      <alignment horizontal="center" vertical="center" wrapText="1"/>
    </xf>
    <xf numFmtId="0" fontId="16" fillId="0" borderId="0" xfId="0" applyFont="1" applyAlignment="1">
      <alignment horizontal="center" vertical="center"/>
    </xf>
    <xf numFmtId="0" fontId="0" fillId="0" borderId="0" xfId="0" applyAlignment="1">
      <alignment horizontal="center" vertical="center"/>
    </xf>
    <xf numFmtId="49" fontId="22" fillId="0" borderId="0" xfId="0" applyNumberFormat="1" applyFont="1"/>
    <xf numFmtId="49" fontId="0" fillId="0" borderId="0" xfId="0" applyNumberFormat="1" applyAlignment="1">
      <alignment horizontal="left"/>
    </xf>
    <xf numFmtId="49" fontId="23" fillId="0" borderId="0" xfId="0" applyNumberFormat="1" applyFont="1"/>
    <xf numFmtId="49" fontId="0" fillId="0" borderId="5" xfId="0" applyNumberFormat="1" applyBorder="1"/>
    <xf numFmtId="49" fontId="2" fillId="0" borderId="0" xfId="0" applyNumberFormat="1" applyFont="1"/>
    <xf numFmtId="49" fontId="24" fillId="0" borderId="0" xfId="0" applyNumberFormat="1" applyFont="1"/>
    <xf numFmtId="165" fontId="0" fillId="0" borderId="0" xfId="0" applyNumberFormat="1"/>
    <xf numFmtId="0" fontId="0" fillId="0" borderId="5" xfId="0" applyBorder="1" applyAlignment="1">
      <alignment horizontal="center" vertical="center"/>
    </xf>
    <xf numFmtId="0" fontId="0" fillId="0" borderId="5" xfId="0" applyBorder="1"/>
    <xf numFmtId="0" fontId="0" fillId="0" borderId="10" xfId="0" applyBorder="1" applyAlignment="1">
      <alignment horizontal="center" vertical="center"/>
    </xf>
    <xf numFmtId="0" fontId="16" fillId="0" borderId="5" xfId="0" applyFont="1" applyBorder="1" applyAlignment="1">
      <alignment horizontal="center" vertical="center"/>
    </xf>
    <xf numFmtId="0" fontId="0" fillId="9" borderId="0" xfId="0" applyFill="1"/>
    <xf numFmtId="0" fontId="16" fillId="9" borderId="0" xfId="0" applyFont="1" applyFill="1" applyAlignment="1">
      <alignment horizontal="center" vertical="center"/>
    </xf>
    <xf numFmtId="165" fontId="0" fillId="6" borderId="5" xfId="0" applyNumberFormat="1" applyFill="1" applyBorder="1"/>
    <xf numFmtId="165" fontId="0" fillId="4" borderId="5" xfId="0" applyNumberFormat="1" applyFill="1" applyBorder="1"/>
    <xf numFmtId="0" fontId="0" fillId="9" borderId="0" xfId="0" applyFill="1" applyAlignment="1">
      <alignment horizontal="center" vertical="center"/>
    </xf>
    <xf numFmtId="0" fontId="16" fillId="0" borderId="10" xfId="0" applyFont="1" applyBorder="1" applyAlignment="1">
      <alignment horizontal="center" vertical="center"/>
    </xf>
    <xf numFmtId="0" fontId="0" fillId="11" borderId="0" xfId="0" applyFill="1" applyAlignment="1">
      <alignment horizontal="center" vertical="center"/>
    </xf>
    <xf numFmtId="0" fontId="0" fillId="11" borderId="0" xfId="0" applyFill="1"/>
    <xf numFmtId="0" fontId="16" fillId="0" borderId="12" xfId="0" applyFont="1" applyBorder="1"/>
    <xf numFmtId="0" fontId="0" fillId="0" borderId="5" xfId="0" applyBorder="1" applyAlignment="1">
      <alignment horizontal="center" vertical="center"/>
    </xf>
    <xf numFmtId="0" fontId="6" fillId="0" borderId="0" xfId="0" applyFont="1" applyAlignment="1">
      <alignment wrapText="1"/>
    </xf>
    <xf numFmtId="0" fontId="2" fillId="4" borderId="0" xfId="0" applyFont="1" applyFill="1" applyAlignment="1">
      <alignment horizontal="center"/>
    </xf>
    <xf numFmtId="0" fontId="6" fillId="0" borderId="0" xfId="0" applyFont="1" applyAlignment="1">
      <alignment horizontal="justify" vertical="center"/>
    </xf>
    <xf numFmtId="0" fontId="25" fillId="0" borderId="0" xfId="0" applyFont="1" applyAlignment="1">
      <alignment horizontal="left" vertical="center" wrapText="1"/>
    </xf>
    <xf numFmtId="0" fontId="2" fillId="5" borderId="3" xfId="0" applyFont="1" applyFill="1" applyBorder="1" applyAlignment="1">
      <alignment horizontal="center" vertical="center"/>
    </xf>
    <xf numFmtId="0" fontId="6" fillId="0" borderId="0" xfId="0" applyFont="1" applyAlignment="1">
      <alignment vertical="center" wrapText="1"/>
    </xf>
    <xf numFmtId="0" fontId="2" fillId="4" borderId="0" xfId="0" applyFont="1" applyFill="1" applyAlignment="1">
      <alignment vertical="center"/>
    </xf>
    <xf numFmtId="0" fontId="2" fillId="0" borderId="0" xfId="0" applyFont="1" applyAlignment="1">
      <alignment vertical="center"/>
    </xf>
    <xf numFmtId="0" fontId="2" fillId="0" borderId="0" xfId="0" applyFont="1" applyAlignment="1">
      <alignment vertical="center" wrapText="1"/>
    </xf>
    <xf numFmtId="0" fontId="2" fillId="0" borderId="0" xfId="0" applyFont="1" applyBorder="1" applyAlignment="1">
      <alignment vertical="center"/>
    </xf>
    <xf numFmtId="0" fontId="2" fillId="4" borderId="0" xfId="0" applyFont="1" applyFill="1" applyBorder="1" applyAlignment="1">
      <alignment horizontal="center" vertical="center" wrapText="1"/>
    </xf>
    <xf numFmtId="0" fontId="0" fillId="0" borderId="0" xfId="0" applyAlignment="1">
      <alignment horizontal="center"/>
    </xf>
    <xf numFmtId="0" fontId="27" fillId="0" borderId="0" xfId="0" applyFont="1" applyAlignment="1">
      <alignment wrapText="1"/>
    </xf>
    <xf numFmtId="0" fontId="3" fillId="0" borderId="0" xfId="0" applyFont="1" applyAlignment="1">
      <alignment horizontal="left" vertical="center" wrapText="1" indent="1"/>
    </xf>
    <xf numFmtId="0" fontId="0" fillId="0" borderId="5" xfId="0" applyBorder="1" applyAlignment="1">
      <alignment horizontal="center" vertical="center"/>
    </xf>
    <xf numFmtId="0" fontId="0" fillId="0" borderId="5" xfId="0" applyBorder="1" applyAlignment="1">
      <alignment horizontal="center" vertical="center"/>
    </xf>
    <xf numFmtId="0" fontId="0" fillId="0" borderId="0" xfId="0" applyAlignment="1">
      <alignment horizontal="center" wrapText="1"/>
    </xf>
    <xf numFmtId="0" fontId="0" fillId="11" borderId="3" xfId="0" applyFill="1" applyBorder="1" applyAlignment="1">
      <alignment horizontal="center" vertical="center" wrapText="1"/>
    </xf>
    <xf numFmtId="0" fontId="0" fillId="11" borderId="10" xfId="0" applyFill="1" applyBorder="1" applyAlignment="1">
      <alignment horizontal="center" vertical="center" wrapText="1"/>
    </xf>
    <xf numFmtId="0" fontId="16" fillId="0" borderId="5" xfId="0" applyFont="1" applyBorder="1" applyAlignment="1">
      <alignment horizontal="center" vertical="center" wrapText="1"/>
    </xf>
    <xf numFmtId="0" fontId="0" fillId="0" borderId="5" xfId="0" applyBorder="1" applyAlignment="1">
      <alignment horizontal="center"/>
    </xf>
    <xf numFmtId="0" fontId="0" fillId="11" borderId="3" xfId="0" applyFill="1" applyBorder="1" applyAlignment="1">
      <alignment horizontal="left" vertical="center"/>
    </xf>
    <xf numFmtId="0" fontId="0" fillId="0" borderId="10" xfId="0" applyBorder="1" applyAlignment="1">
      <alignment horizontal="center"/>
    </xf>
    <xf numFmtId="9" fontId="0" fillId="0" borderId="5" xfId="1" applyFont="1" applyBorder="1" applyAlignment="1">
      <alignment horizontal="center"/>
    </xf>
    <xf numFmtId="1" fontId="0" fillId="0" borderId="0" xfId="0" applyNumberFormat="1" applyAlignment="1">
      <alignment horizontal="center" vertical="center"/>
    </xf>
    <xf numFmtId="1" fontId="0" fillId="0" borderId="5" xfId="0" applyNumberFormat="1" applyBorder="1" applyAlignment="1">
      <alignment horizontal="center"/>
    </xf>
    <xf numFmtId="1" fontId="16" fillId="0" borderId="5" xfId="0" applyNumberFormat="1" applyFont="1" applyBorder="1" applyAlignment="1">
      <alignment horizontal="center"/>
    </xf>
    <xf numFmtId="0" fontId="16" fillId="9" borderId="5" xfId="0" applyFont="1" applyFill="1" applyBorder="1" applyAlignment="1">
      <alignment horizontal="center" vertical="center" wrapText="1"/>
    </xf>
    <xf numFmtId="9" fontId="16" fillId="9" borderId="5" xfId="1" applyFont="1" applyFill="1" applyBorder="1" applyAlignment="1">
      <alignment horizontal="center" vertical="center" wrapText="1"/>
    </xf>
    <xf numFmtId="0" fontId="0" fillId="0" borderId="5" xfId="0" applyBorder="1" applyAlignment="1">
      <alignment horizontal="center" vertical="center"/>
    </xf>
    <xf numFmtId="0" fontId="0" fillId="0" borderId="5" xfId="0" applyBorder="1" applyAlignment="1">
      <alignment horizontal="center" vertical="center" wrapText="1"/>
    </xf>
    <xf numFmtId="0" fontId="0" fillId="0" borderId="5" xfId="0" applyBorder="1" applyAlignment="1">
      <alignment horizontal="center" vertical="center"/>
    </xf>
    <xf numFmtId="0" fontId="28" fillId="0" borderId="5" xfId="0" applyFont="1" applyBorder="1" applyAlignment="1">
      <alignment horizontal="center" vertical="center"/>
    </xf>
    <xf numFmtId="165" fontId="29" fillId="6" borderId="5" xfId="0" applyNumberFormat="1" applyFont="1" applyFill="1" applyBorder="1" applyAlignment="1">
      <alignment horizontal="center" vertical="center"/>
    </xf>
    <xf numFmtId="0" fontId="29" fillId="0" borderId="5" xfId="0" applyFont="1" applyBorder="1" applyAlignment="1">
      <alignment horizontal="center" vertical="center"/>
    </xf>
    <xf numFmtId="0" fontId="29" fillId="12" borderId="5" xfId="0" applyFont="1" applyFill="1" applyBorder="1" applyAlignment="1">
      <alignment horizontal="center" vertical="center"/>
    </xf>
    <xf numFmtId="0" fontId="16" fillId="0" borderId="5" xfId="0" applyFont="1" applyBorder="1" applyAlignment="1">
      <alignment horizontal="center" vertical="center"/>
    </xf>
    <xf numFmtId="0" fontId="30" fillId="14" borderId="5" xfId="0" applyFont="1" applyFill="1" applyBorder="1" applyAlignment="1">
      <alignment horizontal="center" vertical="center"/>
    </xf>
    <xf numFmtId="0" fontId="0" fillId="14" borderId="5" xfId="0" applyFill="1" applyBorder="1" applyAlignment="1">
      <alignment horizontal="center" vertical="center"/>
    </xf>
    <xf numFmtId="0" fontId="31" fillId="16" borderId="5" xfId="0" applyFont="1" applyFill="1" applyBorder="1" applyAlignment="1">
      <alignment horizontal="center" vertical="center"/>
    </xf>
    <xf numFmtId="0" fontId="31" fillId="16" borderId="4" xfId="0" applyFont="1" applyFill="1" applyBorder="1" applyAlignment="1">
      <alignment horizontal="center" vertical="center"/>
    </xf>
    <xf numFmtId="0" fontId="29" fillId="4" borderId="0" xfId="0" applyFont="1" applyFill="1" applyBorder="1" applyAlignment="1">
      <alignment horizontal="center" vertical="center"/>
    </xf>
    <xf numFmtId="0" fontId="29" fillId="4" borderId="13" xfId="0" applyFont="1" applyFill="1" applyBorder="1" applyAlignment="1">
      <alignment horizontal="center" vertical="center"/>
    </xf>
    <xf numFmtId="0" fontId="29" fillId="4" borderId="7" xfId="0" applyFont="1" applyFill="1" applyBorder="1" applyAlignment="1">
      <alignment horizontal="center" vertical="center"/>
    </xf>
    <xf numFmtId="0" fontId="29" fillId="4" borderId="14" xfId="0" applyFont="1" applyFill="1" applyBorder="1" applyAlignment="1">
      <alignment horizontal="center" vertical="center"/>
    </xf>
    <xf numFmtId="0" fontId="31" fillId="5" borderId="5" xfId="0" applyFont="1" applyFill="1" applyBorder="1" applyAlignment="1">
      <alignment horizontal="center" vertical="center"/>
    </xf>
    <xf numFmtId="0" fontId="31" fillId="15" borderId="2" xfId="0" applyFont="1" applyFill="1" applyBorder="1" applyAlignment="1">
      <alignment horizontal="center" vertical="center"/>
    </xf>
    <xf numFmtId="0" fontId="0" fillId="4" borderId="5" xfId="0" applyFill="1" applyBorder="1" applyAlignment="1">
      <alignment horizontal="center" vertical="center"/>
    </xf>
    <xf numFmtId="0" fontId="16" fillId="0" borderId="0" xfId="0" applyFont="1" applyAlignment="1">
      <alignment horizontal="center"/>
    </xf>
    <xf numFmtId="0" fontId="0" fillId="13" borderId="0" xfId="0" applyFill="1" applyAlignment="1">
      <alignment horizontal="center"/>
    </xf>
    <xf numFmtId="165" fontId="0" fillId="6" borderId="5" xfId="0" applyNumberFormat="1" applyFill="1" applyBorder="1" applyAlignment="1">
      <alignment horizontal="center"/>
    </xf>
    <xf numFmtId="0" fontId="0" fillId="9" borderId="0" xfId="0" applyFill="1" applyAlignment="1">
      <alignment horizontal="center"/>
    </xf>
    <xf numFmtId="0" fontId="0" fillId="11" borderId="0" xfId="0" applyFill="1" applyAlignment="1">
      <alignment horizontal="center"/>
    </xf>
    <xf numFmtId="0" fontId="0" fillId="17" borderId="5" xfId="0" applyFill="1" applyBorder="1" applyAlignment="1">
      <alignment horizontal="center" vertical="center"/>
    </xf>
    <xf numFmtId="166" fontId="0" fillId="0" borderId="5" xfId="0" applyNumberFormat="1" applyBorder="1" applyAlignment="1">
      <alignment horizontal="center" vertical="center"/>
    </xf>
    <xf numFmtId="0" fontId="16" fillId="17" borderId="5" xfId="0" applyFont="1" applyFill="1" applyBorder="1" applyAlignment="1">
      <alignment horizontal="center" vertical="center"/>
    </xf>
    <xf numFmtId="0" fontId="16" fillId="0" borderId="0" xfId="0" applyFont="1" applyAlignment="1">
      <alignment horizontal="center" vertical="center" wrapText="1"/>
    </xf>
    <xf numFmtId="0" fontId="16" fillId="15" borderId="5" xfId="0" applyFont="1" applyFill="1" applyBorder="1" applyAlignment="1">
      <alignment horizontal="center" vertical="center" wrapText="1"/>
    </xf>
    <xf numFmtId="0" fontId="16" fillId="15" borderId="5" xfId="0" applyFont="1" applyFill="1" applyBorder="1" applyAlignment="1">
      <alignment horizontal="center" vertical="center"/>
    </xf>
    <xf numFmtId="0" fontId="16" fillId="17" borderId="5" xfId="0" applyFont="1" applyFill="1" applyBorder="1" applyAlignment="1">
      <alignment horizontal="center" vertical="center" wrapText="1"/>
    </xf>
    <xf numFmtId="0" fontId="0" fillId="9" borderId="5" xfId="0" applyFill="1" applyBorder="1" applyAlignment="1">
      <alignment horizontal="center" vertical="center" wrapText="1"/>
    </xf>
    <xf numFmtId="0" fontId="0" fillId="9" borderId="5" xfId="0" applyFill="1" applyBorder="1" applyAlignment="1">
      <alignment horizontal="center" vertical="center"/>
    </xf>
    <xf numFmtId="0" fontId="0" fillId="9" borderId="5" xfId="0" applyFill="1" applyBorder="1" applyAlignment="1">
      <alignment horizontal="center"/>
    </xf>
    <xf numFmtId="0" fontId="0" fillId="13" borderId="5" xfId="0" applyFill="1" applyBorder="1" applyAlignment="1">
      <alignment horizontal="center" vertical="center"/>
    </xf>
    <xf numFmtId="166" fontId="16" fillId="15" borderId="5" xfId="0" applyNumberFormat="1" applyFont="1" applyFill="1" applyBorder="1" applyAlignment="1">
      <alignment horizontal="center" vertical="center"/>
    </xf>
    <xf numFmtId="166" fontId="16" fillId="17" borderId="5" xfId="0" applyNumberFormat="1" applyFont="1" applyFill="1" applyBorder="1" applyAlignment="1">
      <alignment horizontal="center" vertical="center"/>
    </xf>
    <xf numFmtId="166" fontId="16" fillId="0" borderId="0" xfId="0" applyNumberFormat="1" applyFont="1" applyAlignment="1">
      <alignment horizontal="center" vertical="center"/>
    </xf>
    <xf numFmtId="166" fontId="0" fillId="13" borderId="5" xfId="0" applyNumberFormat="1" applyFill="1" applyBorder="1" applyAlignment="1">
      <alignment horizontal="center" vertical="center"/>
    </xf>
    <xf numFmtId="0" fontId="0" fillId="18" borderId="5" xfId="0" applyFill="1" applyBorder="1" applyAlignment="1">
      <alignment horizontal="center" vertical="center"/>
    </xf>
    <xf numFmtId="14" fontId="0" fillId="0" borderId="5" xfId="0" applyNumberFormat="1" applyBorder="1" applyAlignment="1">
      <alignment horizontal="center" vertical="center" wrapText="1"/>
    </xf>
    <xf numFmtId="0" fontId="0" fillId="18" borderId="5" xfId="0" applyFill="1" applyBorder="1" applyAlignment="1">
      <alignment horizontal="center" vertical="center" wrapText="1"/>
    </xf>
    <xf numFmtId="0" fontId="0" fillId="6" borderId="5" xfId="0" applyFill="1" applyBorder="1" applyAlignment="1">
      <alignment horizontal="center" vertical="center"/>
    </xf>
    <xf numFmtId="0" fontId="0" fillId="0" borderId="0" xfId="0" applyBorder="1" applyAlignment="1">
      <alignment horizontal="center"/>
    </xf>
    <xf numFmtId="1" fontId="0" fillId="0" borderId="0" xfId="0" applyNumberFormat="1" applyAlignment="1">
      <alignment horizontal="center" vertical="center" wrapText="1"/>
    </xf>
    <xf numFmtId="167" fontId="0" fillId="0" borderId="0" xfId="1" applyNumberFormat="1" applyFont="1" applyAlignment="1">
      <alignment horizontal="center" vertical="center"/>
    </xf>
    <xf numFmtId="167" fontId="0" fillId="0" borderId="5" xfId="1" applyNumberFormat="1" applyFont="1" applyBorder="1" applyAlignment="1">
      <alignment horizontal="center"/>
    </xf>
    <xf numFmtId="166" fontId="0" fillId="0" borderId="5" xfId="0" applyNumberFormat="1" applyBorder="1" applyAlignment="1">
      <alignment horizontal="center"/>
    </xf>
    <xf numFmtId="0" fontId="16" fillId="0" borderId="5" xfId="0" applyFont="1" applyBorder="1" applyAlignment="1">
      <alignment horizontal="center" vertical="center" wrapText="1"/>
    </xf>
    <xf numFmtId="0" fontId="0" fillId="12" borderId="5" xfId="0" applyFill="1" applyBorder="1" applyAlignment="1">
      <alignment horizontal="center" vertical="center"/>
    </xf>
    <xf numFmtId="0" fontId="0" fillId="5" borderId="5" xfId="0" applyFill="1" applyBorder="1" applyAlignment="1">
      <alignment horizontal="center" vertical="center"/>
    </xf>
    <xf numFmtId="1" fontId="0" fillId="0" borderId="0" xfId="0" applyNumberFormat="1" applyAlignment="1">
      <alignment horizontal="center"/>
    </xf>
    <xf numFmtId="0" fontId="0" fillId="0" borderId="5" xfId="0" applyBorder="1" applyAlignment="1">
      <alignment horizontal="center" wrapText="1"/>
    </xf>
    <xf numFmtId="1" fontId="0" fillId="0" borderId="5" xfId="0" applyNumberFormat="1" applyBorder="1" applyAlignment="1">
      <alignment horizontal="center" vertical="center"/>
    </xf>
    <xf numFmtId="0" fontId="0" fillId="0" borderId="0" xfId="0" applyBorder="1" applyAlignment="1">
      <alignment horizontal="center" wrapText="1"/>
    </xf>
    <xf numFmtId="2" fontId="0" fillId="0" borderId="10" xfId="0" applyNumberFormat="1" applyBorder="1" applyAlignment="1">
      <alignment horizontal="center"/>
    </xf>
    <xf numFmtId="2" fontId="0" fillId="0" borderId="5" xfId="0" applyNumberFormat="1" applyBorder="1" applyAlignment="1">
      <alignment horizontal="center" vertical="center"/>
    </xf>
    <xf numFmtId="0" fontId="0" fillId="0" borderId="0" xfId="1" applyNumberFormat="1" applyFont="1" applyAlignment="1">
      <alignment horizontal="center" vertical="center"/>
    </xf>
    <xf numFmtId="1" fontId="0" fillId="0" borderId="5" xfId="0" applyNumberFormat="1" applyBorder="1" applyAlignment="1">
      <alignment horizontal="center" vertical="center" wrapText="1"/>
    </xf>
    <xf numFmtId="0" fontId="33" fillId="12" borderId="5" xfId="0" applyFont="1" applyFill="1" applyBorder="1" applyAlignment="1">
      <alignment horizontal="center" vertical="center"/>
    </xf>
    <xf numFmtId="0" fontId="34" fillId="15" borderId="5" xfId="0" applyFont="1" applyFill="1" applyBorder="1" applyAlignment="1">
      <alignment horizontal="center" vertical="center"/>
    </xf>
    <xf numFmtId="0" fontId="35" fillId="0" borderId="5" xfId="0" applyFont="1" applyBorder="1" applyAlignment="1">
      <alignment horizontal="center"/>
    </xf>
    <xf numFmtId="0" fontId="16" fillId="0" borderId="5" xfId="0" applyFont="1" applyBorder="1" applyAlignment="1">
      <alignment horizontal="center" vertical="center"/>
    </xf>
    <xf numFmtId="14" fontId="0" fillId="0" borderId="0" xfId="0" applyNumberFormat="1" applyAlignment="1">
      <alignment horizontal="center" vertical="center"/>
    </xf>
    <xf numFmtId="0" fontId="0" fillId="6" borderId="5" xfId="0" applyFill="1" applyBorder="1" applyAlignment="1">
      <alignment horizontal="center" vertical="center" wrapText="1"/>
    </xf>
    <xf numFmtId="0" fontId="0" fillId="0" borderId="5" xfId="0" applyFill="1" applyBorder="1" applyAlignment="1">
      <alignment horizontal="center" vertical="center"/>
    </xf>
    <xf numFmtId="0" fontId="32" fillId="18" borderId="5" xfId="2" applyFill="1" applyBorder="1" applyAlignment="1">
      <alignment horizontal="center" vertical="center"/>
    </xf>
    <xf numFmtId="0" fontId="16" fillId="6" borderId="5" xfId="0" applyFont="1" applyFill="1" applyBorder="1" applyAlignment="1">
      <alignment horizontal="center" vertical="center" wrapText="1"/>
    </xf>
    <xf numFmtId="14" fontId="0" fillId="6" borderId="5" xfId="0" applyNumberFormat="1" applyFill="1" applyBorder="1" applyAlignment="1">
      <alignment horizontal="center" vertical="center"/>
    </xf>
    <xf numFmtId="0" fontId="0" fillId="18" borderId="0" xfId="0" applyFill="1" applyAlignment="1">
      <alignment horizontal="center" vertical="center" wrapText="1"/>
    </xf>
    <xf numFmtId="0" fontId="36" fillId="15" borderId="5" xfId="0" applyFont="1" applyFill="1" applyBorder="1" applyAlignment="1">
      <alignment horizontal="center" vertical="center"/>
    </xf>
    <xf numFmtId="0" fontId="31" fillId="15" borderId="5" xfId="0" applyFont="1" applyFill="1" applyBorder="1" applyAlignment="1">
      <alignment horizontal="center" vertical="center"/>
    </xf>
    <xf numFmtId="0" fontId="0" fillId="11" borderId="9" xfId="0" applyFill="1" applyBorder="1" applyAlignment="1">
      <alignment horizontal="center" vertical="center"/>
    </xf>
    <xf numFmtId="0" fontId="0" fillId="11" borderId="13" xfId="0" applyFill="1" applyBorder="1" applyAlignment="1">
      <alignment horizontal="center" vertical="center"/>
    </xf>
    <xf numFmtId="0" fontId="16" fillId="11" borderId="13" xfId="0" applyFont="1" applyFill="1" applyBorder="1" applyAlignment="1">
      <alignment horizontal="center" vertical="center"/>
    </xf>
    <xf numFmtId="0" fontId="16" fillId="11" borderId="11" xfId="0" applyFont="1" applyFill="1" applyBorder="1" applyAlignment="1">
      <alignment horizontal="center" vertical="center"/>
    </xf>
    <xf numFmtId="0" fontId="0" fillId="17" borderId="5" xfId="0" applyFill="1" applyBorder="1" applyAlignment="1">
      <alignment horizontal="center" vertical="center" wrapText="1"/>
    </xf>
    <xf numFmtId="0" fontId="0" fillId="17" borderId="3" xfId="0" applyFill="1" applyBorder="1" applyAlignment="1">
      <alignment horizontal="left" vertical="center"/>
    </xf>
    <xf numFmtId="0" fontId="0" fillId="17" borderId="3" xfId="0" applyFill="1" applyBorder="1" applyAlignment="1">
      <alignment horizontal="center" vertical="center" wrapText="1"/>
    </xf>
    <xf numFmtId="0" fontId="0" fillId="17" borderId="10" xfId="0" applyFill="1" applyBorder="1" applyAlignment="1">
      <alignment horizontal="center" vertical="center" wrapText="1"/>
    </xf>
    <xf numFmtId="0" fontId="0" fillId="12" borderId="5" xfId="0" applyFill="1" applyBorder="1" applyAlignment="1">
      <alignment horizontal="center" vertical="center" wrapText="1"/>
    </xf>
    <xf numFmtId="0" fontId="16" fillId="12" borderId="5" xfId="0" applyFont="1" applyFill="1" applyBorder="1" applyAlignment="1">
      <alignment horizontal="center" vertical="center" wrapText="1"/>
    </xf>
    <xf numFmtId="0" fontId="0" fillId="11" borderId="5" xfId="0" applyFill="1" applyBorder="1" applyAlignment="1">
      <alignment horizontal="center" vertical="center" wrapText="1"/>
    </xf>
    <xf numFmtId="0" fontId="35" fillId="0" borderId="5" xfId="0" applyFont="1" applyBorder="1" applyAlignment="1">
      <alignment horizontal="center" vertical="center" wrapText="1"/>
    </xf>
    <xf numFmtId="0" fontId="16" fillId="4" borderId="5" xfId="0" applyFont="1" applyFill="1" applyBorder="1" applyAlignment="1">
      <alignment horizontal="center" vertical="center" wrapText="1"/>
    </xf>
    <xf numFmtId="0" fontId="0" fillId="4" borderId="0" xfId="0" applyFill="1" applyAlignment="1">
      <alignment horizontal="center"/>
    </xf>
    <xf numFmtId="0" fontId="31" fillId="5" borderId="8" xfId="0" applyFont="1" applyFill="1" applyBorder="1" applyAlignment="1">
      <alignment horizontal="center" vertical="center"/>
    </xf>
    <xf numFmtId="0" fontId="31" fillId="5" borderId="2" xfId="0" applyFont="1" applyFill="1" applyBorder="1" applyAlignment="1">
      <alignment horizontal="center" vertical="center"/>
    </xf>
    <xf numFmtId="0" fontId="0" fillId="0" borderId="0" xfId="0" applyBorder="1" applyAlignment="1">
      <alignment horizontal="center" vertical="center"/>
    </xf>
    <xf numFmtId="0" fontId="0" fillId="19" borderId="5" xfId="0" applyFill="1" applyBorder="1" applyAlignment="1">
      <alignment horizontal="center" vertical="center"/>
    </xf>
    <xf numFmtId="0" fontId="0" fillId="0" borderId="0" xfId="0"/>
    <xf numFmtId="0" fontId="0" fillId="0" borderId="0" xfId="0" applyAlignment="1">
      <alignment horizontal="center" vertical="center"/>
    </xf>
    <xf numFmtId="0" fontId="16" fillId="0" borderId="0" xfId="0" applyFont="1"/>
    <xf numFmtId="0" fontId="28" fillId="9" borderId="5" xfId="0" applyFont="1" applyFill="1" applyBorder="1" applyAlignment="1">
      <alignment horizontal="center" vertical="center"/>
    </xf>
    <xf numFmtId="0" fontId="28" fillId="4" borderId="5" xfId="0" applyFont="1" applyFill="1" applyBorder="1" applyAlignment="1">
      <alignment horizontal="center" vertical="center"/>
    </xf>
    <xf numFmtId="0" fontId="38" fillId="0" borderId="5" xfId="0" applyFont="1" applyBorder="1" applyAlignment="1">
      <alignment horizontal="center" vertical="center"/>
    </xf>
    <xf numFmtId="0" fontId="39" fillId="12" borderId="5" xfId="0" applyFont="1" applyFill="1" applyBorder="1" applyAlignment="1">
      <alignment horizontal="center" vertical="center"/>
    </xf>
    <xf numFmtId="0" fontId="40" fillId="12" borderId="5" xfId="0" applyFont="1" applyFill="1" applyBorder="1" applyAlignment="1">
      <alignment horizontal="center" vertical="center"/>
    </xf>
    <xf numFmtId="0" fontId="37" fillId="15" borderId="5" xfId="0" applyFont="1" applyFill="1" applyBorder="1" applyAlignment="1">
      <alignment horizontal="center" vertical="center"/>
    </xf>
    <xf numFmtId="0" fontId="37" fillId="15" borderId="2" xfId="0" applyFont="1" applyFill="1" applyBorder="1" applyAlignment="1">
      <alignment horizontal="center" vertical="center"/>
    </xf>
    <xf numFmtId="0" fontId="30" fillId="14" borderId="5" xfId="0" applyFont="1" applyFill="1" applyBorder="1" applyAlignment="1">
      <alignment horizontal="center" vertical="center" wrapText="1"/>
    </xf>
    <xf numFmtId="0" fontId="16" fillId="0" borderId="5" xfId="0" applyFont="1" applyBorder="1" applyAlignment="1">
      <alignment horizontal="center" vertical="center" wrapText="1"/>
    </xf>
    <xf numFmtId="0" fontId="0" fillId="4" borderId="5" xfId="0" applyFill="1" applyBorder="1" applyAlignment="1">
      <alignment horizontal="center" vertical="center" wrapText="1"/>
    </xf>
    <xf numFmtId="0" fontId="29" fillId="0" borderId="10" xfId="0" applyFont="1" applyBorder="1" applyAlignment="1">
      <alignment horizontal="center" vertical="center"/>
    </xf>
    <xf numFmtId="0" fontId="16" fillId="20" borderId="5" xfId="0" applyFont="1" applyFill="1" applyBorder="1" applyAlignment="1">
      <alignment horizontal="center" vertical="center" wrapText="1"/>
    </xf>
    <xf numFmtId="15" fontId="0" fillId="0" borderId="5" xfId="0" applyNumberFormat="1" applyBorder="1" applyAlignment="1">
      <alignment horizontal="center" vertical="center"/>
    </xf>
    <xf numFmtId="0" fontId="16" fillId="0" borderId="5" xfId="0" applyFont="1" applyBorder="1" applyAlignment="1">
      <alignment horizontal="center" vertical="center" wrapText="1"/>
    </xf>
    <xf numFmtId="0" fontId="0" fillId="4" borderId="5" xfId="0" applyFill="1" applyBorder="1" applyAlignment="1">
      <alignment horizontal="center" vertical="center" wrapText="1"/>
    </xf>
    <xf numFmtId="0" fontId="41" fillId="0" borderId="0" xfId="0" applyFont="1"/>
    <xf numFmtId="0" fontId="42" fillId="12" borderId="5" xfId="0" applyFont="1" applyFill="1" applyBorder="1" applyAlignment="1">
      <alignment horizontal="center" vertical="center"/>
    </xf>
    <xf numFmtId="0" fontId="42" fillId="5" borderId="5" xfId="0" applyFont="1" applyFill="1" applyBorder="1" applyAlignment="1">
      <alignment horizontal="center" vertical="center"/>
    </xf>
    <xf numFmtId="0" fontId="43" fillId="0" borderId="0" xfId="0" applyFont="1" applyAlignment="1">
      <alignment horizontal="center" vertical="center"/>
    </xf>
    <xf numFmtId="165" fontId="24" fillId="6" borderId="5" xfId="0" applyNumberFormat="1" applyFont="1" applyFill="1" applyBorder="1" applyAlignment="1">
      <alignment horizontal="center"/>
    </xf>
    <xf numFmtId="0" fontId="24" fillId="0" borderId="0" xfId="0" applyFont="1" applyAlignment="1">
      <alignment horizontal="center"/>
    </xf>
    <xf numFmtId="0" fontId="44" fillId="0" borderId="0" xfId="0" applyFont="1" applyAlignment="1">
      <alignment horizontal="center" vertical="center"/>
    </xf>
    <xf numFmtId="14" fontId="0" fillId="6" borderId="5" xfId="0" applyNumberFormat="1" applyFill="1" applyBorder="1" applyAlignment="1">
      <alignment horizontal="center" vertical="center" wrapText="1"/>
    </xf>
    <xf numFmtId="0" fontId="16" fillId="14" borderId="13" xfId="0" applyFont="1" applyFill="1" applyBorder="1" applyAlignment="1">
      <alignment horizontal="center" vertical="center"/>
    </xf>
    <xf numFmtId="0" fontId="16" fillId="0" borderId="5" xfId="0" applyFont="1" applyBorder="1" applyAlignment="1">
      <alignment horizontal="center" vertical="center" wrapText="1"/>
    </xf>
    <xf numFmtId="0" fontId="24" fillId="16" borderId="5" xfId="0" applyFont="1" applyFill="1" applyBorder="1" applyAlignment="1">
      <alignment horizontal="center" vertical="center"/>
    </xf>
    <xf numFmtId="0" fontId="42" fillId="6" borderId="5" xfId="0" applyFont="1" applyFill="1" applyBorder="1" applyAlignment="1">
      <alignment horizontal="center" vertical="center"/>
    </xf>
    <xf numFmtId="0" fontId="16" fillId="0" borderId="5" xfId="0" applyFont="1" applyBorder="1" applyAlignment="1">
      <alignment horizontal="center" vertical="center" wrapText="1"/>
    </xf>
    <xf numFmtId="0" fontId="0" fillId="4" borderId="5" xfId="0" applyFill="1" applyBorder="1" applyAlignment="1">
      <alignment horizontal="center" vertical="center" wrapText="1"/>
    </xf>
    <xf numFmtId="0" fontId="0" fillId="0" borderId="4" xfId="0" applyBorder="1" applyAlignment="1">
      <alignment horizontal="center" vertical="center"/>
    </xf>
    <xf numFmtId="0" fontId="31" fillId="5" borderId="4" xfId="0" applyFont="1" applyFill="1" applyBorder="1" applyAlignment="1">
      <alignment horizontal="center" vertical="center"/>
    </xf>
    <xf numFmtId="165" fontId="0" fillId="6" borderId="5" xfId="0" applyNumberFormat="1" applyFont="1" applyFill="1" applyBorder="1" applyAlignment="1">
      <alignment horizontal="center"/>
    </xf>
    <xf numFmtId="0" fontId="31" fillId="5" borderId="10" xfId="0" applyFont="1" applyFill="1" applyBorder="1" applyAlignment="1">
      <alignment horizontal="center" vertical="center"/>
    </xf>
    <xf numFmtId="0" fontId="29" fillId="8" borderId="5" xfId="0" applyFont="1" applyFill="1" applyBorder="1" applyAlignment="1">
      <alignment horizontal="center" vertical="center"/>
    </xf>
    <xf numFmtId="16" fontId="0" fillId="0" borderId="0" xfId="0" applyNumberFormat="1" applyAlignment="1">
      <alignment horizontal="center" vertical="center"/>
    </xf>
    <xf numFmtId="165" fontId="0" fillId="0" borderId="0" xfId="0" applyNumberFormat="1" applyAlignment="1">
      <alignment horizontal="center" vertical="center"/>
    </xf>
    <xf numFmtId="0" fontId="2" fillId="2" borderId="1" xfId="0" applyFont="1" applyFill="1" applyBorder="1" applyAlignment="1">
      <alignment horizontal="center" vertical="center"/>
    </xf>
    <xf numFmtId="0" fontId="2" fillId="2" borderId="4" xfId="0" applyFont="1" applyFill="1" applyBorder="1" applyAlignment="1">
      <alignment horizontal="center" vertical="center"/>
    </xf>
    <xf numFmtId="0" fontId="37" fillId="16" borderId="1" xfId="0" applyFont="1" applyFill="1" applyBorder="1" applyAlignment="1">
      <alignment horizontal="center" vertical="center"/>
    </xf>
    <xf numFmtId="0" fontId="37" fillId="16" borderId="4" xfId="0" applyFont="1" applyFill="1" applyBorder="1" applyAlignment="1">
      <alignment horizontal="center" vertical="center"/>
    </xf>
    <xf numFmtId="0" fontId="31" fillId="5" borderId="1" xfId="0" applyFont="1" applyFill="1" applyBorder="1" applyAlignment="1">
      <alignment horizontal="center" vertical="center"/>
    </xf>
    <xf numFmtId="0" fontId="31" fillId="5" borderId="4" xfId="0" applyFont="1" applyFill="1" applyBorder="1" applyAlignment="1">
      <alignment horizontal="center" vertical="center"/>
    </xf>
    <xf numFmtId="0" fontId="16" fillId="0" borderId="5" xfId="0" applyFont="1" applyBorder="1" applyAlignment="1">
      <alignment horizontal="center" vertical="center" wrapText="1"/>
    </xf>
    <xf numFmtId="0" fontId="16" fillId="0" borderId="5" xfId="0" applyFont="1" applyBorder="1" applyAlignment="1">
      <alignment horizontal="center" vertical="center"/>
    </xf>
    <xf numFmtId="0" fontId="0" fillId="0" borderId="1" xfId="0" applyBorder="1" applyAlignment="1">
      <alignment horizontal="center" vertical="center" wrapText="1"/>
    </xf>
    <xf numFmtId="0" fontId="0" fillId="0" borderId="6" xfId="0" applyBorder="1" applyAlignment="1">
      <alignment horizontal="center" vertical="center" wrapText="1"/>
    </xf>
    <xf numFmtId="0" fontId="0" fillId="0" borderId="4" xfId="0" applyBorder="1" applyAlignment="1">
      <alignment horizontal="center" vertical="center" wrapText="1"/>
    </xf>
    <xf numFmtId="0" fontId="16" fillId="0" borderId="1" xfId="0" applyFont="1" applyBorder="1" applyAlignment="1">
      <alignment horizontal="center" vertical="center" wrapText="1"/>
    </xf>
    <xf numFmtId="0" fontId="16" fillId="0" borderId="6" xfId="0" applyFont="1" applyBorder="1" applyAlignment="1">
      <alignment horizontal="center" vertical="center"/>
    </xf>
    <xf numFmtId="0" fontId="16" fillId="0" borderId="4" xfId="0" applyFont="1" applyBorder="1" applyAlignment="1">
      <alignment horizontal="center" vertical="center"/>
    </xf>
    <xf numFmtId="0" fontId="16" fillId="0" borderId="6" xfId="0" applyFont="1" applyBorder="1" applyAlignment="1">
      <alignment horizontal="center" vertical="center" wrapText="1"/>
    </xf>
    <xf numFmtId="0" fontId="0" fillId="4" borderId="5" xfId="0" applyFill="1" applyBorder="1" applyAlignment="1">
      <alignment horizontal="center" vertical="center" wrapText="1"/>
    </xf>
    <xf numFmtId="0" fontId="0" fillId="15" borderId="1" xfId="0" applyFill="1" applyBorder="1" applyAlignment="1">
      <alignment horizontal="center" vertical="center"/>
    </xf>
    <xf numFmtId="0" fontId="0" fillId="15" borderId="4" xfId="0" applyFill="1" applyBorder="1" applyAlignment="1">
      <alignment horizontal="center" vertical="center"/>
    </xf>
    <xf numFmtId="0" fontId="0" fillId="12" borderId="2" xfId="0" applyFill="1" applyBorder="1" applyAlignment="1">
      <alignment horizontal="center" vertical="center" wrapText="1"/>
    </xf>
    <xf numFmtId="0" fontId="0" fillId="12" borderId="3" xfId="0" applyFill="1" applyBorder="1" applyAlignment="1">
      <alignment horizontal="center" vertical="center" wrapText="1"/>
    </xf>
    <xf numFmtId="0" fontId="0" fillId="12" borderId="10" xfId="0" applyFill="1" applyBorder="1" applyAlignment="1">
      <alignment horizontal="center" vertical="center" wrapText="1"/>
    </xf>
    <xf numFmtId="1" fontId="0" fillId="0" borderId="2" xfId="0" applyNumberFormat="1" applyBorder="1" applyAlignment="1">
      <alignment horizontal="center"/>
    </xf>
    <xf numFmtId="1" fontId="0" fillId="0" borderId="10" xfId="0" applyNumberFormat="1" applyBorder="1" applyAlignment="1">
      <alignment horizontal="center"/>
    </xf>
    <xf numFmtId="1" fontId="0" fillId="0" borderId="2" xfId="0" applyNumberFormat="1" applyBorder="1" applyAlignment="1">
      <alignment horizontal="center" vertical="center"/>
    </xf>
    <xf numFmtId="1" fontId="0" fillId="0" borderId="10" xfId="0" applyNumberFormat="1" applyBorder="1" applyAlignment="1">
      <alignment horizontal="center" vertical="center"/>
    </xf>
    <xf numFmtId="167" fontId="0" fillId="0" borderId="2" xfId="1" applyNumberFormat="1" applyFont="1" applyBorder="1" applyAlignment="1">
      <alignment horizontal="center"/>
    </xf>
    <xf numFmtId="167" fontId="0" fillId="0" borderId="10" xfId="1" applyNumberFormat="1" applyFont="1" applyBorder="1" applyAlignment="1">
      <alignment horizontal="center"/>
    </xf>
    <xf numFmtId="1" fontId="16" fillId="0" borderId="2" xfId="0" applyNumberFormat="1" applyFont="1" applyBorder="1" applyAlignment="1">
      <alignment horizontal="center"/>
    </xf>
    <xf numFmtId="1" fontId="16" fillId="0" borderId="10" xfId="0" applyNumberFormat="1" applyFont="1" applyBorder="1" applyAlignment="1">
      <alignment horizontal="center"/>
    </xf>
    <xf numFmtId="166" fontId="0" fillId="0" borderId="2" xfId="0" applyNumberFormat="1" applyBorder="1" applyAlignment="1">
      <alignment horizontal="center"/>
    </xf>
    <xf numFmtId="166" fontId="0" fillId="0" borderId="10" xfId="0" applyNumberFormat="1" applyBorder="1" applyAlignment="1">
      <alignment horizontal="center"/>
    </xf>
    <xf numFmtId="0" fontId="0" fillId="0" borderId="2" xfId="0" applyBorder="1" applyAlignment="1">
      <alignment horizontal="center"/>
    </xf>
    <xf numFmtId="0" fontId="0" fillId="0" borderId="10" xfId="0" applyBorder="1" applyAlignment="1">
      <alignment horizontal="center"/>
    </xf>
    <xf numFmtId="0" fontId="0" fillId="9" borderId="6" xfId="0" applyFill="1" applyBorder="1" applyAlignment="1">
      <alignment horizontal="center" vertical="center" wrapText="1"/>
    </xf>
    <xf numFmtId="0" fontId="16" fillId="10" borderId="1" xfId="0" applyFont="1" applyFill="1" applyBorder="1" applyAlignment="1">
      <alignment horizontal="center" vertical="center"/>
    </xf>
    <xf numFmtId="0" fontId="16" fillId="10" borderId="6" xfId="0" applyFont="1" applyFill="1" applyBorder="1" applyAlignment="1">
      <alignment horizontal="center" vertical="center"/>
    </xf>
    <xf numFmtId="0" fontId="16" fillId="10" borderId="4" xfId="0" applyFont="1" applyFill="1" applyBorder="1" applyAlignment="1">
      <alignment horizontal="center" vertical="center"/>
    </xf>
    <xf numFmtId="0" fontId="0" fillId="0" borderId="0" xfId="0" applyAlignment="1">
      <alignment wrapText="1"/>
    </xf>
  </cellXfs>
  <cellStyles count="3">
    <cellStyle name="Lien hypertexte" xfId="2" builtinId="8"/>
    <cellStyle name="Normal" xfId="0" builtinId="0"/>
    <cellStyle name="Pourcentage" xfId="1" builtinId="5"/>
  </cellStyles>
  <dxfs count="81">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jpeg"/><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jpeg"/><Relationship Id="rId9" Type="http://schemas.openxmlformats.org/officeDocument/2006/relationships/image" Target="../media/image9.jpeg"/></Relationships>
</file>

<file path=xl/drawings/drawing1.xml><?xml version="1.0" encoding="utf-8"?>
<xdr:wsDr xmlns:xdr="http://schemas.openxmlformats.org/drawingml/2006/spreadsheetDrawing" xmlns:a="http://schemas.openxmlformats.org/drawingml/2006/main">
  <xdr:twoCellAnchor editAs="oneCell">
    <xdr:from>
      <xdr:col>0</xdr:col>
      <xdr:colOff>377798</xdr:colOff>
      <xdr:row>47</xdr:row>
      <xdr:rowOff>133671</xdr:rowOff>
    </xdr:from>
    <xdr:to>
      <xdr:col>8</xdr:col>
      <xdr:colOff>611160</xdr:colOff>
      <xdr:row>71</xdr:row>
      <xdr:rowOff>11207</xdr:rowOff>
    </xdr:to>
    <xdr:pic>
      <xdr:nvPicPr>
        <xdr:cNvPr id="2" name="Imag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77798" y="705171"/>
          <a:ext cx="6329362" cy="4449536"/>
        </a:xfrm>
        <a:prstGeom prst="rect">
          <a:avLst/>
        </a:prstGeom>
      </xdr:spPr>
    </xdr:pic>
    <xdr:clientData/>
  </xdr:twoCellAnchor>
  <xdr:twoCellAnchor editAs="oneCell">
    <xdr:from>
      <xdr:col>0</xdr:col>
      <xdr:colOff>201705</xdr:colOff>
      <xdr:row>74</xdr:row>
      <xdr:rowOff>189939</xdr:rowOff>
    </xdr:from>
    <xdr:to>
      <xdr:col>8</xdr:col>
      <xdr:colOff>560294</xdr:colOff>
      <xdr:row>98</xdr:row>
      <xdr:rowOff>155510</xdr:rowOff>
    </xdr:to>
    <xdr:pic>
      <xdr:nvPicPr>
        <xdr:cNvPr id="3" name="Imag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1705" y="5904939"/>
          <a:ext cx="6454589" cy="4537571"/>
        </a:xfrm>
        <a:prstGeom prst="rect">
          <a:avLst/>
        </a:prstGeom>
      </xdr:spPr>
    </xdr:pic>
    <xdr:clientData/>
  </xdr:twoCellAnchor>
  <xdr:twoCellAnchor editAs="oneCell">
    <xdr:from>
      <xdr:col>0</xdr:col>
      <xdr:colOff>342582</xdr:colOff>
      <xdr:row>103</xdr:row>
      <xdr:rowOff>87655</xdr:rowOff>
    </xdr:from>
    <xdr:to>
      <xdr:col>8</xdr:col>
      <xdr:colOff>462643</xdr:colOff>
      <xdr:row>126</xdr:row>
      <xdr:rowOff>76041</xdr:rowOff>
    </xdr:to>
    <xdr:pic>
      <xdr:nvPicPr>
        <xdr:cNvPr id="4" name="Imag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42582" y="11327155"/>
          <a:ext cx="6216061" cy="4369886"/>
        </a:xfrm>
        <a:prstGeom prst="rect">
          <a:avLst/>
        </a:prstGeom>
      </xdr:spPr>
    </xdr:pic>
    <xdr:clientData/>
  </xdr:twoCellAnchor>
  <xdr:twoCellAnchor editAs="oneCell">
    <xdr:from>
      <xdr:col>9</xdr:col>
      <xdr:colOff>364117</xdr:colOff>
      <xdr:row>109</xdr:row>
      <xdr:rowOff>110503</xdr:rowOff>
    </xdr:from>
    <xdr:to>
      <xdr:col>15</xdr:col>
      <xdr:colOff>121227</xdr:colOff>
      <xdr:row>125</xdr:row>
      <xdr:rowOff>105864</xdr:rowOff>
    </xdr:to>
    <xdr:pic>
      <xdr:nvPicPr>
        <xdr:cNvPr id="5" name="Image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222117" y="12493003"/>
          <a:ext cx="4329110" cy="3043361"/>
        </a:xfrm>
        <a:prstGeom prst="rect">
          <a:avLst/>
        </a:prstGeom>
      </xdr:spPr>
    </xdr:pic>
    <xdr:clientData/>
  </xdr:twoCellAnchor>
  <xdr:twoCellAnchor editAs="oneCell">
    <xdr:from>
      <xdr:col>15</xdr:col>
      <xdr:colOff>163385</xdr:colOff>
      <xdr:row>109</xdr:row>
      <xdr:rowOff>123222</xdr:rowOff>
    </xdr:from>
    <xdr:to>
      <xdr:col>21</xdr:col>
      <xdr:colOff>185733</xdr:colOff>
      <xdr:row>126</xdr:row>
      <xdr:rowOff>114545</xdr:rowOff>
    </xdr:to>
    <xdr:pic>
      <xdr:nvPicPr>
        <xdr:cNvPr id="6" name="Image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593385" y="12505722"/>
          <a:ext cx="4594348" cy="3229823"/>
        </a:xfrm>
        <a:prstGeom prst="rect">
          <a:avLst/>
        </a:prstGeom>
      </xdr:spPr>
    </xdr:pic>
    <xdr:clientData/>
  </xdr:twoCellAnchor>
  <xdr:twoCellAnchor editAs="oneCell">
    <xdr:from>
      <xdr:col>21</xdr:col>
      <xdr:colOff>305591</xdr:colOff>
      <xdr:row>109</xdr:row>
      <xdr:rowOff>54663</xdr:rowOff>
    </xdr:from>
    <xdr:to>
      <xdr:col>27</xdr:col>
      <xdr:colOff>385698</xdr:colOff>
      <xdr:row>126</xdr:row>
      <xdr:rowOff>86591</xdr:rowOff>
    </xdr:to>
    <xdr:pic>
      <xdr:nvPicPr>
        <xdr:cNvPr id="7" name="Image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6307591" y="12437163"/>
          <a:ext cx="4652107" cy="3270428"/>
        </a:xfrm>
        <a:prstGeom prst="rect">
          <a:avLst/>
        </a:prstGeom>
      </xdr:spPr>
    </xdr:pic>
    <xdr:clientData/>
  </xdr:twoCellAnchor>
  <xdr:twoCellAnchor editAs="oneCell">
    <xdr:from>
      <xdr:col>0</xdr:col>
      <xdr:colOff>421821</xdr:colOff>
      <xdr:row>129</xdr:row>
      <xdr:rowOff>39599</xdr:rowOff>
    </xdr:from>
    <xdr:to>
      <xdr:col>8</xdr:col>
      <xdr:colOff>342873</xdr:colOff>
      <xdr:row>151</xdr:row>
      <xdr:rowOff>78582</xdr:rowOff>
    </xdr:to>
    <xdr:pic>
      <xdr:nvPicPr>
        <xdr:cNvPr id="8" name="Image 7"/>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21821" y="16232099"/>
          <a:ext cx="6017052" cy="4229983"/>
        </a:xfrm>
        <a:prstGeom prst="rect">
          <a:avLst/>
        </a:prstGeom>
      </xdr:spPr>
    </xdr:pic>
    <xdr:clientData/>
  </xdr:twoCellAnchor>
  <xdr:twoCellAnchor editAs="oneCell">
    <xdr:from>
      <xdr:col>1</xdr:col>
      <xdr:colOff>253093</xdr:colOff>
      <xdr:row>3</xdr:row>
      <xdr:rowOff>125186</xdr:rowOff>
    </xdr:from>
    <xdr:to>
      <xdr:col>18</xdr:col>
      <xdr:colOff>143275</xdr:colOff>
      <xdr:row>41</xdr:row>
      <xdr:rowOff>126184</xdr:rowOff>
    </xdr:to>
    <xdr:pic>
      <xdr:nvPicPr>
        <xdr:cNvPr id="9" name="Image 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15093" y="696686"/>
          <a:ext cx="12844182" cy="7239998"/>
        </a:xfrm>
        <a:prstGeom prst="rect">
          <a:avLst/>
        </a:prstGeom>
      </xdr:spPr>
    </xdr:pic>
    <xdr:clientData/>
  </xdr:twoCellAnchor>
  <xdr:twoCellAnchor editAs="oneCell">
    <xdr:from>
      <xdr:col>0</xdr:col>
      <xdr:colOff>342900</xdr:colOff>
      <xdr:row>155</xdr:row>
      <xdr:rowOff>76201</xdr:rowOff>
    </xdr:from>
    <xdr:to>
      <xdr:col>8</xdr:col>
      <xdr:colOff>326571</xdr:colOff>
      <xdr:row>177</xdr:row>
      <xdr:rowOff>159205</xdr:rowOff>
    </xdr:to>
    <xdr:pic>
      <xdr:nvPicPr>
        <xdr:cNvPr id="10" name="Image 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42900" y="29603701"/>
          <a:ext cx="6079671" cy="4274004"/>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mailto:remy.friess-66url@orange.fr" TargetMode="External"/><Relationship Id="rId1" Type="http://schemas.openxmlformats.org/officeDocument/2006/relationships/hyperlink" Target="mailto:burger.eric67@gmail.com"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120"/>
  <sheetViews>
    <sheetView topLeftCell="O28" zoomScaleNormal="100" workbookViewId="0">
      <selection activeCell="G47" sqref="B47:G47"/>
    </sheetView>
  </sheetViews>
  <sheetFormatPr baseColWidth="10" defaultColWidth="11.42578125" defaultRowHeight="12.75" outlineLevelRow="1" outlineLevelCol="1" x14ac:dyDescent="0.2"/>
  <cols>
    <col min="1" max="1" width="7.42578125" style="5" customWidth="1"/>
    <col min="2" max="2" width="85.42578125" style="12" customWidth="1"/>
    <col min="3" max="10" width="11.42578125" style="4" customWidth="1" outlineLevel="1"/>
    <col min="11" max="16384" width="11.42578125" style="4"/>
  </cols>
  <sheetData>
    <row r="1" spans="1:2" hidden="1" outlineLevel="1" x14ac:dyDescent="0.2">
      <c r="A1" s="2"/>
      <c r="B1" s="3" t="s">
        <v>9</v>
      </c>
    </row>
    <row r="2" spans="1:2" hidden="1" outlineLevel="1" x14ac:dyDescent="0.2">
      <c r="B2" s="6" t="s">
        <v>8</v>
      </c>
    </row>
    <row r="3" spans="1:2" hidden="1" outlineLevel="1" x14ac:dyDescent="0.2">
      <c r="B3" s="7" t="s">
        <v>10</v>
      </c>
    </row>
    <row r="4" spans="1:2" hidden="1" outlineLevel="1" x14ac:dyDescent="0.2">
      <c r="B4" s="7"/>
    </row>
    <row r="5" spans="1:2" hidden="1" outlineLevel="1" x14ac:dyDescent="0.2">
      <c r="B5" s="40" t="s">
        <v>48</v>
      </c>
    </row>
    <row r="6" spans="1:2" hidden="1" outlineLevel="1" x14ac:dyDescent="0.2">
      <c r="B6" s="40" t="s">
        <v>47</v>
      </c>
    </row>
    <row r="7" spans="1:2" hidden="1" outlineLevel="1" x14ac:dyDescent="0.2">
      <c r="B7" s="40" t="s">
        <v>52</v>
      </c>
    </row>
    <row r="8" spans="1:2" hidden="1" outlineLevel="1" x14ac:dyDescent="0.2">
      <c r="B8" s="40" t="s">
        <v>119</v>
      </c>
    </row>
    <row r="9" spans="1:2" hidden="1" outlineLevel="1" x14ac:dyDescent="0.2">
      <c r="B9" s="40"/>
    </row>
    <row r="10" spans="1:2" hidden="1" outlineLevel="1" x14ac:dyDescent="0.2">
      <c r="B10" s="40" t="s">
        <v>118</v>
      </c>
    </row>
    <row r="11" spans="1:2" hidden="1" outlineLevel="1" x14ac:dyDescent="0.2">
      <c r="B11" s="40" t="s">
        <v>58</v>
      </c>
    </row>
    <row r="12" spans="1:2" hidden="1" outlineLevel="1" x14ac:dyDescent="0.2">
      <c r="B12" s="40" t="s">
        <v>50</v>
      </c>
    </row>
    <row r="13" spans="1:2" hidden="1" outlineLevel="1" x14ac:dyDescent="0.2">
      <c r="B13" s="40" t="s">
        <v>51</v>
      </c>
    </row>
    <row r="14" spans="1:2" hidden="1" outlineLevel="1" x14ac:dyDescent="0.2">
      <c r="B14" s="40"/>
    </row>
    <row r="15" spans="1:2" hidden="1" outlineLevel="1" x14ac:dyDescent="0.2">
      <c r="B15" s="40" t="s">
        <v>54</v>
      </c>
    </row>
    <row r="16" spans="1:2" hidden="1" outlineLevel="1" x14ac:dyDescent="0.2">
      <c r="B16" s="40" t="s">
        <v>59</v>
      </c>
    </row>
    <row r="17" spans="1:41" hidden="1" outlineLevel="1" x14ac:dyDescent="0.2">
      <c r="B17" s="40" t="s">
        <v>55</v>
      </c>
    </row>
    <row r="18" spans="1:41" hidden="1" outlineLevel="1" x14ac:dyDescent="0.2">
      <c r="B18" s="40" t="s">
        <v>56</v>
      </c>
    </row>
    <row r="19" spans="1:41" ht="14.25" hidden="1" outlineLevel="1" x14ac:dyDescent="0.25">
      <c r="B19" s="40" t="s">
        <v>64</v>
      </c>
    </row>
    <row r="20" spans="1:41" hidden="1" outlineLevel="1" x14ac:dyDescent="0.2">
      <c r="B20" s="40" t="s">
        <v>117</v>
      </c>
    </row>
    <row r="21" spans="1:41" hidden="1" outlineLevel="1" x14ac:dyDescent="0.2">
      <c r="B21" s="40"/>
    </row>
    <row r="22" spans="1:41" hidden="1" outlineLevel="1" x14ac:dyDescent="0.2">
      <c r="B22" s="40" t="s">
        <v>63</v>
      </c>
    </row>
    <row r="23" spans="1:41" hidden="1" outlineLevel="1" x14ac:dyDescent="0.2">
      <c r="B23" s="40" t="s">
        <v>57</v>
      </c>
    </row>
    <row r="24" spans="1:41" hidden="1" outlineLevel="1" x14ac:dyDescent="0.2">
      <c r="B24" s="40" t="s">
        <v>61</v>
      </c>
    </row>
    <row r="25" spans="1:41" hidden="1" outlineLevel="1" x14ac:dyDescent="0.2">
      <c r="B25" s="40" t="s">
        <v>62</v>
      </c>
    </row>
    <row r="26" spans="1:41" hidden="1" outlineLevel="1" x14ac:dyDescent="0.2">
      <c r="B26" s="40" t="s">
        <v>60</v>
      </c>
    </row>
    <row r="27" spans="1:41" hidden="1" outlineLevel="1" x14ac:dyDescent="0.2">
      <c r="B27" s="40" t="s">
        <v>65</v>
      </c>
    </row>
    <row r="28" spans="1:41" collapsed="1" x14ac:dyDescent="0.2"/>
    <row r="29" spans="1:41" x14ac:dyDescent="0.2">
      <c r="B29" s="257" t="s">
        <v>0</v>
      </c>
      <c r="C29" s="32">
        <v>2016</v>
      </c>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row>
    <row r="30" spans="1:41" x14ac:dyDescent="0.2">
      <c r="B30" s="258"/>
      <c r="C30" s="9" t="s">
        <v>1</v>
      </c>
      <c r="D30" s="10"/>
      <c r="E30" s="10"/>
      <c r="F30" s="10"/>
      <c r="G30" s="10" t="s">
        <v>11</v>
      </c>
      <c r="H30" s="10"/>
      <c r="I30" s="10"/>
      <c r="J30" s="10"/>
      <c r="K30" s="10" t="s">
        <v>12</v>
      </c>
      <c r="L30" s="10"/>
      <c r="M30" s="10"/>
      <c r="N30" s="10"/>
      <c r="O30" s="10" t="s">
        <v>13</v>
      </c>
      <c r="P30" s="10"/>
      <c r="Q30" s="10"/>
      <c r="R30" s="10"/>
      <c r="S30" s="10"/>
      <c r="T30" s="10" t="s">
        <v>14</v>
      </c>
      <c r="U30" s="10"/>
      <c r="V30" s="10"/>
      <c r="W30" s="10"/>
      <c r="X30" s="10" t="s">
        <v>15</v>
      </c>
      <c r="Y30" s="10"/>
      <c r="Z30" s="10"/>
      <c r="AA30" s="10"/>
      <c r="AB30" s="10" t="s">
        <v>16</v>
      </c>
      <c r="AC30" s="10"/>
      <c r="AD30" s="10"/>
      <c r="AE30" s="10"/>
      <c r="AF30" s="10"/>
      <c r="AG30" s="10" t="s">
        <v>17</v>
      </c>
      <c r="AH30" s="10"/>
      <c r="AI30" s="10"/>
      <c r="AJ30" s="10"/>
      <c r="AK30" s="10" t="s">
        <v>18</v>
      </c>
      <c r="AL30" s="10"/>
      <c r="AM30" s="10"/>
      <c r="AN30" s="10"/>
      <c r="AO30" s="10"/>
    </row>
    <row r="31" spans="1:41" x14ac:dyDescent="0.2">
      <c r="B31" s="28" t="s">
        <v>21</v>
      </c>
      <c r="C31" s="29">
        <v>42409.02</v>
      </c>
      <c r="D31" s="29">
        <f>C31+7</f>
        <v>42416.02</v>
      </c>
      <c r="E31" s="29">
        <f>D31+7</f>
        <v>42423.02</v>
      </c>
      <c r="F31" s="29">
        <f>E31+7</f>
        <v>42430.02</v>
      </c>
      <c r="G31" s="29">
        <f>F31+7</f>
        <v>42437.02</v>
      </c>
      <c r="H31" s="29">
        <f t="shared" ref="H31:AO31" si="0">G31+7</f>
        <v>42444.02</v>
      </c>
      <c r="I31" s="29">
        <f t="shared" si="0"/>
        <v>42451.02</v>
      </c>
      <c r="J31" s="29">
        <f t="shared" si="0"/>
        <v>42458.02</v>
      </c>
      <c r="K31" s="30">
        <f t="shared" si="0"/>
        <v>42465.02</v>
      </c>
      <c r="L31" s="30">
        <f t="shared" si="0"/>
        <v>42472.02</v>
      </c>
      <c r="M31" s="30">
        <f t="shared" si="0"/>
        <v>42479.02</v>
      </c>
      <c r="N31" s="30">
        <f t="shared" si="0"/>
        <v>42486.02</v>
      </c>
      <c r="O31" s="30">
        <f t="shared" si="0"/>
        <v>42493.02</v>
      </c>
      <c r="P31" s="30">
        <f t="shared" si="0"/>
        <v>42500.02</v>
      </c>
      <c r="Q31" s="30">
        <f t="shared" si="0"/>
        <v>42507.02</v>
      </c>
      <c r="R31" s="30">
        <f t="shared" si="0"/>
        <v>42514.02</v>
      </c>
      <c r="S31" s="30">
        <f t="shared" si="0"/>
        <v>42521.02</v>
      </c>
      <c r="T31" s="30">
        <f t="shared" si="0"/>
        <v>42528.02</v>
      </c>
      <c r="U31" s="30">
        <f t="shared" si="0"/>
        <v>42535.02</v>
      </c>
      <c r="V31" s="30">
        <f t="shared" si="0"/>
        <v>42542.02</v>
      </c>
      <c r="W31" s="30">
        <f t="shared" si="0"/>
        <v>42549.02</v>
      </c>
      <c r="X31" s="30">
        <f t="shared" si="0"/>
        <v>42556.02</v>
      </c>
      <c r="Y31" s="30">
        <f t="shared" si="0"/>
        <v>42563.02</v>
      </c>
      <c r="Z31" s="30">
        <f t="shared" si="0"/>
        <v>42570.02</v>
      </c>
      <c r="AA31" s="29">
        <f t="shared" si="0"/>
        <v>42577.02</v>
      </c>
      <c r="AB31" s="29">
        <f t="shared" si="0"/>
        <v>42584.02</v>
      </c>
      <c r="AC31" s="29">
        <f t="shared" si="0"/>
        <v>42591.02</v>
      </c>
      <c r="AD31" s="29">
        <f t="shared" si="0"/>
        <v>42598.02</v>
      </c>
      <c r="AE31" s="29">
        <f t="shared" si="0"/>
        <v>42605.02</v>
      </c>
      <c r="AF31" s="30">
        <f t="shared" si="0"/>
        <v>42612.02</v>
      </c>
      <c r="AG31" s="30">
        <f t="shared" si="0"/>
        <v>42619.02</v>
      </c>
      <c r="AH31" s="30">
        <f t="shared" si="0"/>
        <v>42626.02</v>
      </c>
      <c r="AI31" s="30">
        <f t="shared" si="0"/>
        <v>42633.02</v>
      </c>
      <c r="AJ31" s="30">
        <f t="shared" si="0"/>
        <v>42640.02</v>
      </c>
      <c r="AK31" s="30">
        <f t="shared" si="0"/>
        <v>42647.02</v>
      </c>
      <c r="AL31" s="30">
        <f t="shared" si="0"/>
        <v>42654.02</v>
      </c>
      <c r="AM31" s="30">
        <f t="shared" si="0"/>
        <v>42661.02</v>
      </c>
      <c r="AN31" s="30">
        <f t="shared" si="0"/>
        <v>42668.02</v>
      </c>
      <c r="AO31" s="30">
        <f t="shared" si="0"/>
        <v>42675.02</v>
      </c>
    </row>
    <row r="32" spans="1:41" s="36" customFormat="1" x14ac:dyDescent="0.2">
      <c r="A32" s="31" t="s">
        <v>2</v>
      </c>
      <c r="B32" s="34" t="s">
        <v>173</v>
      </c>
      <c r="C32" s="35"/>
      <c r="D32" s="35"/>
      <c r="E32" s="35"/>
      <c r="F32" s="35"/>
      <c r="G32" s="35"/>
      <c r="H32" s="35"/>
      <c r="I32" s="35"/>
      <c r="J32" s="35"/>
      <c r="K32" s="35"/>
    </row>
    <row r="33" spans="1:41" s="108" customFormat="1" ht="25.5" x14ac:dyDescent="0.25">
      <c r="A33" s="11" t="s">
        <v>35</v>
      </c>
      <c r="B33" s="107" t="s">
        <v>19</v>
      </c>
      <c r="C33" s="109" t="s">
        <v>197</v>
      </c>
      <c r="D33" s="105"/>
      <c r="E33" s="105"/>
      <c r="F33" s="105"/>
      <c r="G33" s="105"/>
      <c r="H33" s="105"/>
      <c r="I33" s="21" t="str">
        <f ca="1">IF(I31&lt;TODAY(),"check!","ok")</f>
        <v>check!</v>
      </c>
      <c r="J33" s="105"/>
      <c r="K33" s="105"/>
      <c r="L33" s="105"/>
      <c r="M33" s="105"/>
      <c r="N33" s="105"/>
      <c r="O33" s="105"/>
      <c r="P33" s="105"/>
      <c r="Q33" s="105"/>
      <c r="R33" s="105"/>
      <c r="S33" s="105"/>
      <c r="T33" s="105"/>
      <c r="U33" s="105"/>
      <c r="V33" s="105"/>
      <c r="W33" s="105"/>
      <c r="X33" s="105"/>
      <c r="Y33" s="105"/>
      <c r="Z33" s="105"/>
      <c r="AA33" s="105"/>
      <c r="AB33" s="105"/>
      <c r="AC33" s="105"/>
      <c r="AD33" s="105"/>
      <c r="AE33" s="105"/>
      <c r="AF33" s="105"/>
      <c r="AG33" s="105"/>
      <c r="AH33" s="105"/>
      <c r="AI33" s="105"/>
      <c r="AJ33" s="105"/>
      <c r="AK33" s="105"/>
      <c r="AL33" s="105"/>
      <c r="AM33" s="105"/>
      <c r="AN33" s="105"/>
      <c r="AO33" s="105"/>
    </row>
    <row r="34" spans="1:41" x14ac:dyDescent="0.2">
      <c r="A34" s="11" t="s">
        <v>36</v>
      </c>
      <c r="B34" s="13" t="s">
        <v>224</v>
      </c>
      <c r="C34" s="22"/>
      <c r="D34" s="22"/>
      <c r="E34" s="22"/>
      <c r="F34" s="22"/>
      <c r="G34" s="21" t="str">
        <f ca="1">IF(G$31&lt;TODAY(),"check!","ok")</f>
        <v>check!</v>
      </c>
      <c r="H34" s="22"/>
      <c r="I34" s="22"/>
      <c r="J34" s="22"/>
      <c r="K34" s="22"/>
      <c r="L34" s="22"/>
      <c r="M34" s="22"/>
      <c r="N34" s="22"/>
      <c r="O34" s="22"/>
      <c r="P34" s="22"/>
      <c r="Q34" s="22"/>
      <c r="R34" s="22"/>
      <c r="S34" s="22"/>
      <c r="T34" s="22"/>
      <c r="U34" s="22"/>
      <c r="V34" s="22"/>
      <c r="W34" s="22"/>
      <c r="X34" s="22"/>
      <c r="Y34" s="22"/>
      <c r="Z34" s="22"/>
      <c r="AA34" s="22"/>
      <c r="AB34" s="22"/>
      <c r="AC34" s="22"/>
      <c r="AD34" s="22"/>
      <c r="AE34" s="22"/>
      <c r="AF34" s="22"/>
      <c r="AG34" s="22"/>
      <c r="AH34" s="22"/>
      <c r="AI34" s="22"/>
      <c r="AJ34" s="22"/>
      <c r="AK34" s="22"/>
      <c r="AL34" s="22"/>
      <c r="AM34" s="22"/>
      <c r="AN34" s="22"/>
      <c r="AO34" s="22"/>
    </row>
    <row r="35" spans="1:41" x14ac:dyDescent="0.2">
      <c r="A35" s="11" t="s">
        <v>37</v>
      </c>
      <c r="B35" s="14" t="s">
        <v>225</v>
      </c>
      <c r="C35" s="22"/>
      <c r="D35" s="23" t="s">
        <v>165</v>
      </c>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row>
    <row r="36" spans="1:41" x14ac:dyDescent="0.2">
      <c r="A36" s="11" t="s">
        <v>38</v>
      </c>
      <c r="B36" s="14" t="s">
        <v>213</v>
      </c>
      <c r="C36" s="22"/>
      <c r="D36" s="22"/>
      <c r="E36" s="22"/>
      <c r="F36" s="23" t="str">
        <f ca="1">IF(F$31&lt;TODAY(),"check!","ok")</f>
        <v>check!</v>
      </c>
      <c r="G36" s="22"/>
      <c r="H36" s="23" t="str">
        <f ca="1">IF(H$31&lt;TODAY(),"check!","ok")</f>
        <v>check!</v>
      </c>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22"/>
      <c r="AI36" s="22"/>
      <c r="AJ36" s="22"/>
      <c r="AK36" s="22"/>
      <c r="AL36" s="22"/>
      <c r="AM36" s="22"/>
      <c r="AN36" s="22"/>
      <c r="AO36" s="22"/>
    </row>
    <row r="37" spans="1:41" x14ac:dyDescent="0.2">
      <c r="A37" s="11"/>
      <c r="B37" s="14" t="s">
        <v>212</v>
      </c>
      <c r="C37" s="22"/>
      <c r="D37" s="22"/>
      <c r="E37" s="22"/>
      <c r="F37" s="23" t="s">
        <v>165</v>
      </c>
      <c r="G37" s="22"/>
      <c r="H37" s="22"/>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22"/>
      <c r="AI37" s="22"/>
      <c r="AJ37" s="22"/>
      <c r="AK37" s="22"/>
      <c r="AL37" s="22"/>
      <c r="AM37" s="22"/>
      <c r="AN37" s="22"/>
      <c r="AO37" s="22"/>
    </row>
    <row r="38" spans="1:41" x14ac:dyDescent="0.2">
      <c r="A38" s="11"/>
      <c r="B38" s="14" t="s">
        <v>218</v>
      </c>
      <c r="C38" s="22"/>
      <c r="D38" s="22"/>
      <c r="E38" s="22"/>
      <c r="F38" s="21" t="str">
        <f ca="1">IF(F$31&lt;TODAY(),"check!","ok")</f>
        <v>check!</v>
      </c>
      <c r="G38" s="23"/>
      <c r="H38" s="21" t="str">
        <f ca="1">IF(H$31&lt;TODAY(),"check!","ok")</f>
        <v>check!</v>
      </c>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22"/>
      <c r="AI38" s="22"/>
      <c r="AJ38" s="22"/>
      <c r="AK38" s="22"/>
      <c r="AL38" s="22"/>
      <c r="AM38" s="22"/>
      <c r="AN38" s="22"/>
      <c r="AO38" s="22"/>
    </row>
    <row r="39" spans="1:41" x14ac:dyDescent="0.2">
      <c r="A39" s="11"/>
      <c r="B39" s="99" t="s">
        <v>214</v>
      </c>
      <c r="C39" s="22"/>
      <c r="D39" s="22"/>
      <c r="E39" s="21" t="s">
        <v>165</v>
      </c>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22"/>
      <c r="AI39" s="22"/>
      <c r="AJ39" s="22"/>
      <c r="AK39" s="22"/>
      <c r="AL39" s="22"/>
      <c r="AM39" s="22"/>
      <c r="AN39" s="22"/>
      <c r="AO39" s="22"/>
    </row>
    <row r="40" spans="1:41" x14ac:dyDescent="0.2">
      <c r="A40" s="11"/>
      <c r="B40" s="99" t="s">
        <v>219</v>
      </c>
      <c r="C40" s="22"/>
      <c r="D40" s="22"/>
      <c r="E40" s="22"/>
      <c r="F40" s="21" t="s">
        <v>165</v>
      </c>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22"/>
      <c r="AI40" s="22"/>
      <c r="AJ40" s="22"/>
      <c r="AK40" s="22"/>
      <c r="AL40" s="22"/>
      <c r="AM40" s="22"/>
      <c r="AN40" s="22"/>
      <c r="AO40" s="22"/>
    </row>
    <row r="41" spans="1:41" x14ac:dyDescent="0.2">
      <c r="A41" s="11"/>
      <c r="B41" s="99" t="s">
        <v>221</v>
      </c>
      <c r="C41" s="22"/>
      <c r="D41" s="22"/>
      <c r="E41" s="22"/>
      <c r="F41" s="21" t="s">
        <v>165</v>
      </c>
      <c r="G41" s="21" t="s">
        <v>165</v>
      </c>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2"/>
      <c r="AO41" s="22"/>
    </row>
    <row r="42" spans="1:41" x14ac:dyDescent="0.2">
      <c r="A42" s="11"/>
      <c r="B42" s="99" t="s">
        <v>223</v>
      </c>
      <c r="C42" s="22"/>
      <c r="D42" s="22"/>
      <c r="E42" s="22"/>
      <c r="F42" s="22"/>
      <c r="G42" s="21" t="s">
        <v>165</v>
      </c>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2"/>
      <c r="AN42" s="22"/>
      <c r="AO42" s="22"/>
    </row>
    <row r="43" spans="1:41" x14ac:dyDescent="0.2">
      <c r="A43" s="11"/>
      <c r="B43" s="99" t="s">
        <v>220</v>
      </c>
      <c r="C43" s="22"/>
      <c r="D43" s="22"/>
      <c r="E43" s="22"/>
      <c r="F43" s="21" t="s">
        <v>165</v>
      </c>
      <c r="G43" s="21" t="s">
        <v>165</v>
      </c>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22"/>
      <c r="AM43" s="22"/>
      <c r="AN43" s="22"/>
      <c r="AO43" s="22"/>
    </row>
    <row r="44" spans="1:41" x14ac:dyDescent="0.2">
      <c r="A44" s="11" t="s">
        <v>53</v>
      </c>
      <c r="B44" s="99" t="s">
        <v>222</v>
      </c>
      <c r="C44" s="22"/>
      <c r="D44" s="22"/>
      <c r="E44" s="21" t="s">
        <v>165</v>
      </c>
      <c r="F44" s="100"/>
      <c r="G44" s="21" t="s">
        <v>165</v>
      </c>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22"/>
      <c r="AM44" s="22"/>
      <c r="AN44" s="22"/>
      <c r="AO44" s="22"/>
    </row>
    <row r="45" spans="1:41" x14ac:dyDescent="0.2">
      <c r="A45" s="11"/>
      <c r="B45" s="99" t="s">
        <v>207</v>
      </c>
      <c r="C45" s="22"/>
      <c r="D45" s="22"/>
      <c r="E45" s="22"/>
      <c r="F45" s="22"/>
      <c r="G45" s="21" t="s">
        <v>165</v>
      </c>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22"/>
      <c r="AI45" s="22"/>
      <c r="AJ45" s="22"/>
      <c r="AK45" s="22"/>
      <c r="AL45" s="22"/>
      <c r="AM45" s="22"/>
      <c r="AN45" s="22"/>
      <c r="AO45" s="22"/>
    </row>
    <row r="46" spans="1:41" x14ac:dyDescent="0.2">
      <c r="A46" s="11"/>
      <c r="B46" s="99" t="s">
        <v>211</v>
      </c>
      <c r="C46" s="22"/>
      <c r="D46" s="22"/>
      <c r="E46" s="22"/>
      <c r="F46" s="22"/>
      <c r="G46" s="21" t="s">
        <v>165</v>
      </c>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row>
    <row r="47" spans="1:41" x14ac:dyDescent="0.2">
      <c r="A47" s="11"/>
      <c r="B47" s="99" t="s">
        <v>179</v>
      </c>
      <c r="C47" s="22"/>
      <c r="D47" s="22"/>
      <c r="E47" s="22"/>
      <c r="F47" s="22"/>
      <c r="G47" s="21" t="str">
        <f t="shared" ref="G47:H52" ca="1" si="1">IF(G$31&lt;TODAY(),"check!","ok")</f>
        <v>check!</v>
      </c>
      <c r="H47" s="21" t="str">
        <f t="shared" ca="1" si="1"/>
        <v>check!</v>
      </c>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22"/>
      <c r="AI47" s="22"/>
      <c r="AJ47" s="22"/>
      <c r="AK47" s="22"/>
      <c r="AL47" s="22"/>
      <c r="AM47" s="22"/>
      <c r="AN47" s="22"/>
      <c r="AO47" s="22"/>
    </row>
    <row r="48" spans="1:41" x14ac:dyDescent="0.2">
      <c r="A48" s="11"/>
      <c r="B48" s="99" t="s">
        <v>181</v>
      </c>
      <c r="C48" s="22"/>
      <c r="D48" s="22"/>
      <c r="E48" s="22"/>
      <c r="F48" s="22"/>
      <c r="G48" s="21" t="s">
        <v>165</v>
      </c>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c r="AM48" s="22"/>
      <c r="AN48" s="22"/>
      <c r="AO48" s="22"/>
    </row>
    <row r="49" spans="1:41" x14ac:dyDescent="0.2">
      <c r="A49" s="11"/>
      <c r="B49" s="99" t="s">
        <v>183</v>
      </c>
      <c r="C49" s="22"/>
      <c r="D49" s="22"/>
      <c r="E49" s="22"/>
      <c r="F49" s="22"/>
      <c r="G49" s="21" t="str">
        <f t="shared" ca="1" si="1"/>
        <v>check!</v>
      </c>
      <c r="H49" s="21" t="str">
        <f t="shared" ca="1" si="1"/>
        <v>check!</v>
      </c>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c r="AH49" s="22"/>
      <c r="AI49" s="22"/>
      <c r="AJ49" s="22"/>
      <c r="AK49" s="22"/>
      <c r="AL49" s="22"/>
      <c r="AM49" s="22"/>
      <c r="AN49" s="22"/>
      <c r="AO49" s="22"/>
    </row>
    <row r="50" spans="1:41" x14ac:dyDescent="0.2">
      <c r="A50" s="11"/>
      <c r="B50" s="99" t="s">
        <v>180</v>
      </c>
      <c r="C50" s="22"/>
      <c r="D50" s="22"/>
      <c r="E50" s="22"/>
      <c r="F50" s="22"/>
      <c r="G50" s="21" t="s">
        <v>165</v>
      </c>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row>
    <row r="51" spans="1:41" x14ac:dyDescent="0.2">
      <c r="A51" s="11"/>
      <c r="B51" s="99" t="s">
        <v>206</v>
      </c>
      <c r="C51" s="22"/>
      <c r="D51" s="22"/>
      <c r="E51" s="22"/>
      <c r="F51" s="22"/>
      <c r="G51" s="21" t="str">
        <f t="shared" ca="1" si="1"/>
        <v>check!</v>
      </c>
      <c r="H51" s="21" t="str">
        <f t="shared" ca="1" si="1"/>
        <v>check!</v>
      </c>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c r="AH51" s="22"/>
      <c r="AI51" s="22"/>
      <c r="AJ51" s="22"/>
      <c r="AK51" s="22"/>
      <c r="AL51" s="22"/>
      <c r="AM51" s="22"/>
      <c r="AN51" s="22"/>
      <c r="AO51" s="22"/>
    </row>
    <row r="52" spans="1:41" x14ac:dyDescent="0.2">
      <c r="A52" s="11"/>
      <c r="B52" s="99" t="s">
        <v>195</v>
      </c>
      <c r="C52" s="22"/>
      <c r="D52" s="22"/>
      <c r="E52" s="22"/>
      <c r="F52" s="22"/>
      <c r="G52" s="21" t="str">
        <f t="shared" ca="1" si="1"/>
        <v>check!</v>
      </c>
      <c r="H52" s="21" t="str">
        <f t="shared" ca="1" si="1"/>
        <v>check!</v>
      </c>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c r="AH52" s="22"/>
      <c r="AI52" s="22"/>
      <c r="AJ52" s="22"/>
      <c r="AK52" s="22"/>
      <c r="AL52" s="22"/>
      <c r="AM52" s="22"/>
      <c r="AN52" s="22"/>
      <c r="AO52" s="22"/>
    </row>
    <row r="53" spans="1:41" x14ac:dyDescent="0.2">
      <c r="A53" s="11"/>
      <c r="B53" s="99" t="s">
        <v>208</v>
      </c>
      <c r="C53" s="22"/>
      <c r="D53" s="22"/>
      <c r="E53" s="22"/>
      <c r="F53" s="22"/>
      <c r="G53" s="22"/>
      <c r="H53" s="21" t="str">
        <f ca="1">IF(H$31&lt;TODAY(),"check!","ok")</f>
        <v>check!</v>
      </c>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c r="AH53" s="22"/>
      <c r="AI53" s="22"/>
      <c r="AJ53" s="22"/>
      <c r="AK53" s="22"/>
      <c r="AL53" s="22"/>
      <c r="AM53" s="22"/>
      <c r="AN53" s="22"/>
      <c r="AO53" s="22"/>
    </row>
    <row r="54" spans="1:41" x14ac:dyDescent="0.2">
      <c r="A54" s="11"/>
      <c r="B54" s="99" t="s">
        <v>209</v>
      </c>
      <c r="C54" s="22"/>
      <c r="D54" s="22"/>
      <c r="E54" s="22"/>
      <c r="F54" s="22"/>
      <c r="G54" s="22"/>
      <c r="H54" s="21" t="str">
        <f ca="1">IF(H$31&lt;TODAY(),"check!","ok")</f>
        <v>check!</v>
      </c>
      <c r="I54" s="22"/>
      <c r="J54" s="22"/>
      <c r="K54" s="22"/>
      <c r="L54" s="22"/>
      <c r="M54" s="22"/>
      <c r="N54" s="22"/>
      <c r="O54" s="22"/>
      <c r="P54" s="22"/>
      <c r="Q54" s="22"/>
      <c r="R54" s="22"/>
      <c r="S54" s="22"/>
      <c r="T54" s="22"/>
      <c r="U54" s="22"/>
      <c r="V54" s="22"/>
      <c r="W54" s="22"/>
      <c r="X54" s="22"/>
      <c r="Y54" s="22"/>
      <c r="Z54" s="22"/>
      <c r="AA54" s="22"/>
      <c r="AB54" s="22"/>
      <c r="AC54" s="22"/>
      <c r="AD54" s="22"/>
      <c r="AE54" s="22"/>
      <c r="AF54" s="22"/>
      <c r="AG54" s="22"/>
      <c r="AH54" s="22"/>
      <c r="AI54" s="22"/>
      <c r="AJ54" s="22"/>
      <c r="AK54" s="22"/>
      <c r="AL54" s="22"/>
      <c r="AM54" s="22"/>
      <c r="AN54" s="22"/>
      <c r="AO54" s="22"/>
    </row>
    <row r="55" spans="1:41" x14ac:dyDescent="0.2">
      <c r="A55" s="11"/>
      <c r="B55" s="99" t="s">
        <v>210</v>
      </c>
      <c r="C55" s="22"/>
      <c r="D55" s="22"/>
      <c r="E55" s="22"/>
      <c r="F55" s="22"/>
      <c r="G55" s="22"/>
      <c r="H55" s="21" t="str">
        <f ca="1">IF(H$31&lt;TODAY(),"check!","ok")</f>
        <v>check!</v>
      </c>
      <c r="I55" s="22"/>
      <c r="J55" s="22"/>
      <c r="K55" s="22"/>
      <c r="L55" s="22"/>
      <c r="M55" s="22"/>
      <c r="N55" s="22"/>
      <c r="O55" s="22"/>
      <c r="P55" s="22"/>
      <c r="Q55" s="22"/>
      <c r="R55" s="22"/>
      <c r="S55" s="22"/>
      <c r="T55" s="22"/>
      <c r="U55" s="22"/>
      <c r="V55" s="22"/>
      <c r="W55" s="22"/>
      <c r="X55" s="22"/>
      <c r="Y55" s="22"/>
      <c r="Z55" s="22"/>
      <c r="AA55" s="22"/>
      <c r="AB55" s="22"/>
      <c r="AC55" s="22"/>
      <c r="AD55" s="22"/>
      <c r="AE55" s="22"/>
      <c r="AF55" s="22"/>
      <c r="AG55" s="22"/>
      <c r="AH55" s="22"/>
      <c r="AI55" s="22"/>
      <c r="AJ55" s="22"/>
      <c r="AK55" s="22"/>
      <c r="AL55" s="22"/>
      <c r="AM55" s="22"/>
      <c r="AN55" s="22"/>
      <c r="AO55" s="22"/>
    </row>
    <row r="56" spans="1:41" x14ac:dyDescent="0.2">
      <c r="A56" s="11"/>
      <c r="B56" s="99" t="s">
        <v>216</v>
      </c>
      <c r="C56" s="22"/>
      <c r="D56" s="22"/>
      <c r="E56" s="22"/>
      <c r="F56" s="22"/>
      <c r="G56" s="22"/>
      <c r="H56" s="21" t="str">
        <f ca="1">IF(H$31&lt;TODAY(),"check!","ok")</f>
        <v>check!</v>
      </c>
      <c r="I56" s="22"/>
      <c r="J56" s="22"/>
      <c r="K56" s="22"/>
      <c r="L56" s="22"/>
      <c r="M56" s="22"/>
      <c r="N56" s="22"/>
      <c r="O56" s="22"/>
      <c r="P56" s="22"/>
      <c r="Q56" s="22"/>
      <c r="R56" s="22"/>
      <c r="S56" s="22"/>
      <c r="T56" s="22"/>
      <c r="U56" s="22"/>
      <c r="V56" s="22"/>
      <c r="W56" s="22"/>
      <c r="X56" s="22"/>
      <c r="Y56" s="22"/>
      <c r="Z56" s="22"/>
      <c r="AA56" s="22"/>
      <c r="AB56" s="22"/>
      <c r="AC56" s="22"/>
      <c r="AD56" s="22"/>
      <c r="AE56" s="22"/>
      <c r="AF56" s="22"/>
      <c r="AG56" s="22"/>
      <c r="AH56" s="22"/>
      <c r="AI56" s="22"/>
      <c r="AJ56" s="22"/>
      <c r="AK56" s="22"/>
      <c r="AL56" s="22"/>
      <c r="AM56" s="22"/>
      <c r="AN56" s="22"/>
      <c r="AO56" s="22"/>
    </row>
    <row r="57" spans="1:41" s="106" customFormat="1" x14ac:dyDescent="0.25">
      <c r="A57" s="11" t="s">
        <v>121</v>
      </c>
      <c r="B57" s="104" t="s">
        <v>215</v>
      </c>
      <c r="C57" s="105"/>
      <c r="D57" s="109" t="s">
        <v>217</v>
      </c>
      <c r="E57" s="21" t="str">
        <f ca="1">IF(E$31&lt;TODAY(),"check!","ok")</f>
        <v>check!</v>
      </c>
      <c r="F57" s="105"/>
      <c r="G57" s="105"/>
      <c r="H57" s="105"/>
      <c r="I57" s="105"/>
      <c r="J57" s="105"/>
      <c r="K57" s="105"/>
      <c r="L57" s="105"/>
      <c r="M57" s="105"/>
      <c r="N57" s="105"/>
      <c r="O57" s="105"/>
      <c r="P57" s="105"/>
      <c r="Q57" s="105"/>
      <c r="R57" s="105"/>
      <c r="S57" s="105"/>
      <c r="T57" s="105"/>
      <c r="U57" s="105"/>
      <c r="V57" s="105"/>
      <c r="W57" s="105"/>
      <c r="X57" s="105"/>
      <c r="Y57" s="105"/>
      <c r="Z57" s="105"/>
      <c r="AA57" s="105"/>
      <c r="AB57" s="105"/>
      <c r="AC57" s="105"/>
      <c r="AD57" s="105"/>
      <c r="AE57" s="105"/>
      <c r="AF57" s="105"/>
      <c r="AG57" s="105"/>
      <c r="AH57" s="105"/>
      <c r="AI57" s="105"/>
      <c r="AJ57" s="105"/>
      <c r="AK57" s="105"/>
      <c r="AL57" s="105"/>
      <c r="AM57" s="105"/>
      <c r="AN57" s="105"/>
      <c r="AO57" s="105"/>
    </row>
    <row r="58" spans="1:41" x14ac:dyDescent="0.2">
      <c r="A58" s="11" t="s">
        <v>122</v>
      </c>
      <c r="B58" s="111" t="s">
        <v>228</v>
      </c>
      <c r="C58" s="21" t="s">
        <v>165</v>
      </c>
      <c r="D58" s="22"/>
      <c r="E58" s="22"/>
      <c r="F58" s="22"/>
      <c r="G58" s="22"/>
      <c r="H58" s="22"/>
      <c r="I58" s="22"/>
      <c r="J58" s="22"/>
      <c r="K58" s="22"/>
      <c r="L58" s="22"/>
      <c r="M58" s="22"/>
      <c r="N58" s="22"/>
      <c r="O58" s="22"/>
      <c r="P58" s="22"/>
      <c r="Q58" s="22"/>
      <c r="R58" s="22"/>
      <c r="S58" s="22"/>
      <c r="T58" s="22"/>
      <c r="U58" s="22"/>
      <c r="V58" s="22"/>
      <c r="W58" s="22"/>
      <c r="X58" s="22"/>
      <c r="Y58" s="22"/>
      <c r="Z58" s="22"/>
      <c r="AA58" s="22"/>
      <c r="AB58" s="22"/>
      <c r="AC58" s="22"/>
      <c r="AD58" s="22"/>
      <c r="AE58" s="22"/>
      <c r="AF58" s="22"/>
      <c r="AG58" s="22"/>
      <c r="AH58" s="22"/>
      <c r="AI58" s="22"/>
      <c r="AJ58" s="22"/>
      <c r="AK58" s="22"/>
      <c r="AL58" s="22"/>
      <c r="AM58" s="22"/>
      <c r="AN58" s="22"/>
      <c r="AO58" s="22"/>
    </row>
    <row r="59" spans="1:41" x14ac:dyDescent="0.2">
      <c r="A59" s="11" t="s">
        <v>176</v>
      </c>
      <c r="B59" s="99" t="s">
        <v>182</v>
      </c>
      <c r="C59" s="22"/>
      <c r="D59" s="22"/>
      <c r="E59" s="22"/>
      <c r="F59" s="21" t="str">
        <f ca="1">IF(F$31&lt;TODAY(),"check!","ok")</f>
        <v>check!</v>
      </c>
      <c r="G59" s="22"/>
      <c r="H59" s="21" t="str">
        <f ca="1">IF(H$31&lt;TODAY(),"check!","ok")</f>
        <v>check!</v>
      </c>
      <c r="I59" s="22"/>
      <c r="J59" s="22"/>
      <c r="K59" s="22"/>
      <c r="L59" s="22"/>
      <c r="M59" s="22"/>
      <c r="N59" s="22"/>
      <c r="O59" s="22"/>
      <c r="P59" s="22"/>
      <c r="Q59" s="22"/>
      <c r="R59" s="22"/>
      <c r="S59" s="22"/>
      <c r="T59" s="22"/>
      <c r="U59" s="22"/>
      <c r="V59" s="22"/>
      <c r="W59" s="22"/>
      <c r="X59" s="22"/>
      <c r="Y59" s="22"/>
      <c r="Z59" s="22"/>
      <c r="AA59" s="22"/>
      <c r="AB59" s="22"/>
      <c r="AC59" s="22"/>
      <c r="AD59" s="22"/>
      <c r="AE59" s="22"/>
      <c r="AF59" s="22"/>
      <c r="AG59" s="22"/>
      <c r="AH59" s="22"/>
      <c r="AI59" s="22"/>
      <c r="AJ59" s="22"/>
      <c r="AK59" s="22"/>
      <c r="AL59" s="22"/>
      <c r="AM59" s="22"/>
      <c r="AN59" s="22"/>
      <c r="AO59" s="22"/>
    </row>
    <row r="60" spans="1:41" x14ac:dyDescent="0.2">
      <c r="A60" s="11" t="s">
        <v>177</v>
      </c>
      <c r="B60" s="99" t="s">
        <v>184</v>
      </c>
      <c r="C60" s="22"/>
      <c r="D60" s="22"/>
      <c r="E60" s="22"/>
      <c r="F60" s="21" t="str">
        <f ca="1">IF(F$31&lt;TODAY(),"check!","ok")</f>
        <v>check!</v>
      </c>
      <c r="G60" s="22"/>
      <c r="H60" s="21" t="str">
        <f ca="1">IF(H$31&lt;TODAY(),"check!","ok")</f>
        <v>check!</v>
      </c>
      <c r="I60" s="22"/>
      <c r="J60" s="22"/>
      <c r="K60" s="22"/>
      <c r="L60" s="22"/>
      <c r="M60" s="22"/>
      <c r="N60" s="22"/>
      <c r="O60" s="22"/>
      <c r="P60" s="22"/>
      <c r="Q60" s="22"/>
      <c r="R60" s="22"/>
      <c r="S60" s="22"/>
      <c r="T60" s="22"/>
      <c r="U60" s="22"/>
      <c r="V60" s="22"/>
      <c r="W60" s="22"/>
      <c r="X60" s="22"/>
      <c r="Y60" s="22"/>
      <c r="Z60" s="22"/>
      <c r="AA60" s="22"/>
      <c r="AB60" s="22"/>
      <c r="AC60" s="22"/>
      <c r="AD60" s="22"/>
      <c r="AE60" s="22"/>
      <c r="AF60" s="22"/>
      <c r="AG60" s="22"/>
      <c r="AH60" s="22"/>
      <c r="AI60" s="22"/>
      <c r="AJ60" s="22"/>
      <c r="AK60" s="22"/>
      <c r="AL60" s="22"/>
      <c r="AM60" s="22"/>
      <c r="AN60" s="22"/>
      <c r="AO60" s="22"/>
    </row>
    <row r="61" spans="1:41" s="106" customFormat="1" x14ac:dyDescent="0.25">
      <c r="A61" s="11" t="s">
        <v>190</v>
      </c>
      <c r="B61" s="106" t="s">
        <v>178</v>
      </c>
      <c r="C61" s="23" t="s">
        <v>199</v>
      </c>
      <c r="D61" s="23" t="s">
        <v>198</v>
      </c>
      <c r="E61" s="21" t="s">
        <v>165</v>
      </c>
      <c r="F61" s="105"/>
      <c r="G61" s="105"/>
      <c r="H61" s="105"/>
      <c r="I61" s="105"/>
      <c r="J61" s="105"/>
      <c r="K61" s="21" t="str">
        <f ca="1">IF(K$31&lt;TODAY(),"check!","ok")</f>
        <v>check!</v>
      </c>
      <c r="L61" s="21" t="str">
        <f t="shared" ref="L61:Z61" ca="1" si="2">IF(L$31&lt;TODAY(),"check!","ok")</f>
        <v>check!</v>
      </c>
      <c r="M61" s="21" t="str">
        <f t="shared" ca="1" si="2"/>
        <v>check!</v>
      </c>
      <c r="N61" s="21" t="str">
        <f t="shared" ca="1" si="2"/>
        <v>check!</v>
      </c>
      <c r="O61" s="21" t="str">
        <f t="shared" ca="1" si="2"/>
        <v>check!</v>
      </c>
      <c r="P61" s="21" t="str">
        <f t="shared" ca="1" si="2"/>
        <v>check!</v>
      </c>
      <c r="Q61" s="21" t="str">
        <f t="shared" ca="1" si="2"/>
        <v>check!</v>
      </c>
      <c r="R61" s="21" t="str">
        <f t="shared" ca="1" si="2"/>
        <v>check!</v>
      </c>
      <c r="S61" s="21" t="str">
        <f t="shared" ca="1" si="2"/>
        <v>check!</v>
      </c>
      <c r="T61" s="21" t="str">
        <f t="shared" ca="1" si="2"/>
        <v>check!</v>
      </c>
      <c r="U61" s="21" t="str">
        <f t="shared" ca="1" si="2"/>
        <v>check!</v>
      </c>
      <c r="V61" s="21" t="str">
        <f t="shared" ca="1" si="2"/>
        <v>check!</v>
      </c>
      <c r="W61" s="21" t="str">
        <f t="shared" ca="1" si="2"/>
        <v>check!</v>
      </c>
      <c r="X61" s="21" t="str">
        <f t="shared" ca="1" si="2"/>
        <v>check!</v>
      </c>
      <c r="Y61" s="21" t="str">
        <f t="shared" ca="1" si="2"/>
        <v>check!</v>
      </c>
      <c r="Z61" s="21" t="str">
        <f t="shared" ca="1" si="2"/>
        <v>check!</v>
      </c>
      <c r="AA61" s="105"/>
      <c r="AB61" s="105"/>
      <c r="AC61" s="105"/>
      <c r="AD61" s="105"/>
      <c r="AE61" s="105"/>
      <c r="AF61" s="21" t="str">
        <f t="shared" ref="AF61:AO61" ca="1" si="3">IF(AF$31&lt;TODAY(),"check!","ok")</f>
        <v>check!</v>
      </c>
      <c r="AG61" s="21" t="str">
        <f t="shared" ca="1" si="3"/>
        <v>check!</v>
      </c>
      <c r="AH61" s="21" t="str">
        <f t="shared" ca="1" si="3"/>
        <v>check!</v>
      </c>
      <c r="AI61" s="21" t="str">
        <f t="shared" ca="1" si="3"/>
        <v>check!</v>
      </c>
      <c r="AJ61" s="21" t="str">
        <f t="shared" ca="1" si="3"/>
        <v>check!</v>
      </c>
      <c r="AK61" s="21" t="str">
        <f t="shared" ca="1" si="3"/>
        <v>check!</v>
      </c>
      <c r="AL61" s="21" t="str">
        <f t="shared" ca="1" si="3"/>
        <v>check!</v>
      </c>
      <c r="AM61" s="21" t="str">
        <f t="shared" ca="1" si="3"/>
        <v>check!</v>
      </c>
      <c r="AN61" s="21" t="str">
        <f t="shared" ca="1" si="3"/>
        <v>check!</v>
      </c>
      <c r="AO61" s="21" t="str">
        <f t="shared" ca="1" si="3"/>
        <v>check!</v>
      </c>
    </row>
    <row r="62" spans="1:41" s="106" customFormat="1" x14ac:dyDescent="0.25">
      <c r="A62" s="11"/>
      <c r="B62" s="106" t="s">
        <v>200</v>
      </c>
      <c r="C62" s="109"/>
      <c r="D62" s="109"/>
      <c r="E62" s="109"/>
      <c r="F62" s="21" t="s">
        <v>165</v>
      </c>
      <c r="G62" s="105"/>
      <c r="H62" s="105"/>
      <c r="I62" s="105"/>
      <c r="J62" s="105"/>
      <c r="K62" s="105"/>
      <c r="L62" s="105"/>
      <c r="M62" s="105"/>
      <c r="N62" s="105"/>
      <c r="O62" s="105"/>
      <c r="P62" s="105"/>
      <c r="Q62" s="105"/>
      <c r="R62" s="105"/>
      <c r="S62" s="105"/>
      <c r="T62" s="105"/>
      <c r="U62" s="105"/>
      <c r="V62" s="105"/>
      <c r="W62" s="105"/>
      <c r="X62" s="105"/>
      <c r="Y62" s="105"/>
      <c r="Z62" s="105"/>
      <c r="AA62" s="105"/>
      <c r="AB62" s="105"/>
      <c r="AC62" s="105"/>
      <c r="AD62" s="105"/>
      <c r="AE62" s="105"/>
      <c r="AF62" s="105"/>
      <c r="AG62" s="105"/>
      <c r="AH62" s="105"/>
      <c r="AI62" s="105"/>
      <c r="AJ62" s="105"/>
      <c r="AK62" s="105"/>
      <c r="AL62" s="105"/>
      <c r="AM62" s="105"/>
      <c r="AN62" s="105"/>
      <c r="AO62" s="105"/>
    </row>
    <row r="63" spans="1:41" s="106" customFormat="1" x14ac:dyDescent="0.25">
      <c r="A63" s="11"/>
      <c r="B63" s="106" t="s">
        <v>201</v>
      </c>
      <c r="C63" s="109"/>
      <c r="D63" s="109"/>
      <c r="E63" s="21" t="s">
        <v>165</v>
      </c>
      <c r="F63" s="105"/>
      <c r="G63" s="21" t="s">
        <v>165</v>
      </c>
      <c r="H63" s="105"/>
      <c r="I63" s="105"/>
      <c r="J63" s="105"/>
      <c r="K63" s="105"/>
      <c r="L63" s="105"/>
      <c r="M63" s="105"/>
      <c r="N63" s="105"/>
      <c r="O63" s="105"/>
      <c r="P63" s="105"/>
      <c r="Q63" s="105"/>
      <c r="R63" s="105"/>
      <c r="S63" s="105"/>
      <c r="T63" s="105"/>
      <c r="U63" s="105"/>
      <c r="V63" s="105"/>
      <c r="W63" s="105"/>
      <c r="X63" s="105"/>
      <c r="Y63" s="105"/>
      <c r="Z63" s="105"/>
      <c r="AA63" s="105"/>
      <c r="AB63" s="105"/>
      <c r="AC63" s="105"/>
      <c r="AD63" s="105"/>
      <c r="AE63" s="105"/>
      <c r="AF63" s="105"/>
      <c r="AG63" s="105"/>
      <c r="AH63" s="105"/>
      <c r="AI63" s="105"/>
      <c r="AJ63" s="105"/>
      <c r="AK63" s="105"/>
      <c r="AL63" s="105"/>
      <c r="AM63" s="105"/>
      <c r="AN63" s="105"/>
      <c r="AO63" s="105"/>
    </row>
    <row r="64" spans="1:41" s="106" customFormat="1" x14ac:dyDescent="0.25">
      <c r="A64" s="11"/>
      <c r="B64" s="106" t="s">
        <v>202</v>
      </c>
      <c r="C64" s="109"/>
      <c r="D64" s="109"/>
      <c r="E64" s="109"/>
      <c r="F64" s="105"/>
      <c r="G64" s="105"/>
      <c r="H64" s="105"/>
      <c r="I64" s="21" t="str">
        <f ca="1">IF(I$31&lt;TODAY(),"check!","ok")</f>
        <v>check!</v>
      </c>
      <c r="J64" s="105"/>
      <c r="K64" s="105"/>
      <c r="L64" s="105"/>
      <c r="M64" s="105"/>
      <c r="N64" s="105"/>
      <c r="O64" s="105"/>
      <c r="P64" s="105"/>
      <c r="Q64" s="105"/>
      <c r="R64" s="105"/>
      <c r="S64" s="105"/>
      <c r="T64" s="105"/>
      <c r="U64" s="105"/>
      <c r="V64" s="105"/>
      <c r="W64" s="105"/>
      <c r="X64" s="105"/>
      <c r="Y64" s="105"/>
      <c r="Z64" s="105"/>
      <c r="AA64" s="105"/>
      <c r="AB64" s="105"/>
      <c r="AC64" s="105"/>
      <c r="AD64" s="105"/>
      <c r="AE64" s="105"/>
      <c r="AF64" s="105"/>
      <c r="AG64" s="105"/>
      <c r="AH64" s="105"/>
      <c r="AI64" s="105"/>
      <c r="AJ64" s="105"/>
      <c r="AK64" s="105"/>
      <c r="AL64" s="105"/>
      <c r="AM64" s="105"/>
      <c r="AN64" s="105"/>
      <c r="AO64" s="105"/>
    </row>
    <row r="65" spans="1:41" s="106" customFormat="1" x14ac:dyDescent="0.25">
      <c r="A65" s="11"/>
      <c r="B65" s="106" t="s">
        <v>226</v>
      </c>
      <c r="C65" s="109"/>
      <c r="D65" s="109"/>
      <c r="E65" s="109"/>
      <c r="F65" s="105"/>
      <c r="G65" s="105"/>
      <c r="H65" s="21" t="str">
        <f ca="1">IF(H$31&lt;TODAY(),"check!","ok")</f>
        <v>check!</v>
      </c>
      <c r="I65" s="105"/>
      <c r="J65" s="105"/>
      <c r="K65" s="105"/>
      <c r="L65" s="105"/>
      <c r="M65" s="105"/>
      <c r="N65" s="105"/>
      <c r="O65" s="105"/>
      <c r="P65" s="105"/>
      <c r="Q65" s="105"/>
      <c r="R65" s="105"/>
      <c r="S65" s="105"/>
      <c r="T65" s="105"/>
      <c r="U65" s="105"/>
      <c r="V65" s="105"/>
      <c r="W65" s="105"/>
      <c r="X65" s="105"/>
      <c r="Y65" s="105"/>
      <c r="Z65" s="105"/>
      <c r="AA65" s="105"/>
      <c r="AB65" s="105"/>
      <c r="AC65" s="105"/>
      <c r="AD65" s="105"/>
      <c r="AE65" s="105"/>
      <c r="AF65" s="105"/>
      <c r="AG65" s="105"/>
      <c r="AH65" s="105"/>
      <c r="AI65" s="105"/>
      <c r="AJ65" s="105"/>
      <c r="AK65" s="105"/>
      <c r="AL65" s="105"/>
      <c r="AM65" s="105"/>
      <c r="AN65" s="105"/>
      <c r="AO65" s="105"/>
    </row>
    <row r="66" spans="1:41" s="106" customFormat="1" x14ac:dyDescent="0.25">
      <c r="A66" s="11"/>
      <c r="B66" s="106" t="s">
        <v>203</v>
      </c>
      <c r="C66" s="109"/>
      <c r="D66" s="109"/>
      <c r="E66" s="109"/>
      <c r="F66" s="105"/>
      <c r="G66" s="105"/>
      <c r="H66" s="105"/>
      <c r="I66" s="21" t="str">
        <f ca="1">IF(I$31&lt;TODAY(),"check!","ok")</f>
        <v>check!</v>
      </c>
      <c r="J66" s="105"/>
      <c r="K66" s="105"/>
      <c r="L66" s="105"/>
      <c r="M66" s="105"/>
      <c r="N66" s="105"/>
      <c r="O66" s="105"/>
      <c r="P66" s="105"/>
      <c r="Q66" s="105"/>
      <c r="R66" s="105"/>
      <c r="S66" s="105"/>
      <c r="T66" s="105"/>
      <c r="U66" s="105"/>
      <c r="V66" s="105"/>
      <c r="W66" s="105"/>
      <c r="X66" s="105"/>
      <c r="Y66" s="105"/>
      <c r="Z66" s="105"/>
      <c r="AA66" s="105"/>
      <c r="AB66" s="105"/>
      <c r="AC66" s="105"/>
      <c r="AD66" s="105"/>
      <c r="AE66" s="105"/>
      <c r="AF66" s="105"/>
      <c r="AG66" s="105"/>
      <c r="AH66" s="105"/>
      <c r="AI66" s="105"/>
      <c r="AJ66" s="105"/>
      <c r="AK66" s="105"/>
      <c r="AL66" s="105"/>
      <c r="AM66" s="105"/>
      <c r="AN66" s="105"/>
      <c r="AO66" s="105"/>
    </row>
    <row r="67" spans="1:41" ht="38.25" x14ac:dyDescent="0.2">
      <c r="A67" s="11"/>
      <c r="B67" s="112" t="s">
        <v>229</v>
      </c>
      <c r="C67" s="22"/>
      <c r="D67" s="22"/>
      <c r="E67" s="22"/>
      <c r="F67" s="22"/>
      <c r="G67" s="22"/>
      <c r="H67" s="22"/>
      <c r="I67" s="21" t="str">
        <f ca="1">IF(I$31&lt;TODAY(),"check!","ok")</f>
        <v>check!</v>
      </c>
      <c r="J67" s="22"/>
      <c r="K67" s="22"/>
      <c r="L67" s="22"/>
      <c r="M67" s="22"/>
      <c r="N67" s="22"/>
      <c r="O67" s="22"/>
      <c r="P67" s="22"/>
      <c r="Q67" s="22"/>
      <c r="R67" s="22"/>
      <c r="S67" s="22"/>
      <c r="T67" s="22"/>
      <c r="U67" s="22"/>
      <c r="V67" s="22"/>
      <c r="W67" s="22"/>
      <c r="X67" s="22"/>
      <c r="Y67" s="22"/>
      <c r="Z67" s="22"/>
      <c r="AA67" s="22"/>
      <c r="AB67" s="22"/>
      <c r="AC67" s="22"/>
      <c r="AD67" s="22"/>
      <c r="AE67" s="22"/>
      <c r="AF67" s="22"/>
      <c r="AG67" s="22"/>
      <c r="AH67" s="22"/>
      <c r="AI67" s="22"/>
      <c r="AJ67" s="22"/>
      <c r="AK67" s="22"/>
      <c r="AL67" s="22"/>
      <c r="AM67" s="22"/>
      <c r="AN67" s="22"/>
      <c r="AO67" s="22"/>
    </row>
    <row r="68" spans="1:41" s="106" customFormat="1" x14ac:dyDescent="0.25">
      <c r="A68" s="11"/>
      <c r="B68" s="106" t="s">
        <v>204</v>
      </c>
      <c r="C68" s="109"/>
      <c r="D68" s="109"/>
      <c r="E68" s="109"/>
      <c r="F68" s="105"/>
      <c r="G68" s="105"/>
      <c r="H68" s="105"/>
      <c r="I68" s="105"/>
      <c r="J68" s="21" t="str">
        <f ca="1">IF(J$31&lt;TODAY(),"check!","ok")</f>
        <v>check!</v>
      </c>
      <c r="K68" s="105"/>
      <c r="L68" s="105"/>
      <c r="M68" s="105"/>
      <c r="N68" s="105"/>
      <c r="O68" s="105"/>
      <c r="P68" s="105"/>
      <c r="Q68" s="105"/>
      <c r="R68" s="105"/>
      <c r="S68" s="105"/>
      <c r="T68" s="105"/>
      <c r="U68" s="105"/>
      <c r="V68" s="105"/>
      <c r="W68" s="105"/>
      <c r="X68" s="105"/>
      <c r="Y68" s="105"/>
      <c r="Z68" s="105"/>
      <c r="AA68" s="105"/>
      <c r="AB68" s="105"/>
      <c r="AC68" s="105"/>
      <c r="AD68" s="105"/>
      <c r="AE68" s="105"/>
      <c r="AF68" s="105"/>
      <c r="AG68" s="105"/>
      <c r="AH68" s="105"/>
      <c r="AI68" s="105"/>
      <c r="AJ68" s="105"/>
      <c r="AK68" s="105"/>
      <c r="AL68" s="105"/>
      <c r="AM68" s="105"/>
      <c r="AN68" s="105"/>
      <c r="AO68" s="105"/>
    </row>
    <row r="69" spans="1:41" s="106" customFormat="1" x14ac:dyDescent="0.25">
      <c r="A69" s="11"/>
      <c r="B69" s="106" t="s">
        <v>227</v>
      </c>
      <c r="C69" s="109"/>
      <c r="D69" s="109"/>
      <c r="E69" s="109"/>
      <c r="F69" s="105"/>
      <c r="G69" s="105"/>
      <c r="H69" s="105"/>
      <c r="I69" s="105"/>
      <c r="J69" s="21" t="str">
        <f ca="1">IF(J$31&lt;TODAY(),"check!","ok")</f>
        <v>check!</v>
      </c>
      <c r="K69" s="105"/>
      <c r="L69" s="105"/>
      <c r="M69" s="105"/>
      <c r="N69" s="105"/>
      <c r="O69" s="105"/>
      <c r="P69" s="105"/>
      <c r="Q69" s="105"/>
      <c r="R69" s="105"/>
      <c r="S69" s="105"/>
      <c r="T69" s="105"/>
      <c r="U69" s="105"/>
      <c r="V69" s="105"/>
      <c r="W69" s="105"/>
      <c r="X69" s="105"/>
      <c r="Y69" s="105"/>
      <c r="Z69" s="105"/>
      <c r="AA69" s="105"/>
      <c r="AB69" s="105"/>
      <c r="AC69" s="105"/>
      <c r="AD69" s="105"/>
      <c r="AE69" s="105"/>
      <c r="AF69" s="105"/>
      <c r="AG69" s="105"/>
      <c r="AH69" s="105"/>
      <c r="AI69" s="105"/>
      <c r="AJ69" s="105"/>
      <c r="AK69" s="105"/>
      <c r="AL69" s="105"/>
      <c r="AM69" s="105"/>
      <c r="AN69" s="105"/>
      <c r="AO69" s="105"/>
    </row>
    <row r="70" spans="1:41" s="36" customFormat="1" x14ac:dyDescent="0.2">
      <c r="A70" s="16" t="s">
        <v>40</v>
      </c>
      <c r="B70" s="34" t="s">
        <v>174</v>
      </c>
      <c r="C70" s="35"/>
      <c r="D70" s="35"/>
      <c r="E70" s="35"/>
      <c r="F70" s="35"/>
      <c r="G70" s="35"/>
      <c r="H70" s="35"/>
      <c r="I70" s="35"/>
      <c r="J70" s="35"/>
      <c r="K70" s="35"/>
    </row>
    <row r="71" spans="1:41" s="14" customFormat="1" ht="25.5" x14ac:dyDescent="0.2">
      <c r="A71" s="11">
        <f>1</f>
        <v>1</v>
      </c>
      <c r="B71" s="13" t="s">
        <v>186</v>
      </c>
      <c r="C71" s="22"/>
      <c r="D71" s="22"/>
      <c r="E71" s="22"/>
      <c r="F71" s="22"/>
      <c r="G71" s="22"/>
      <c r="H71" s="22"/>
      <c r="I71" s="22"/>
      <c r="J71" s="22"/>
      <c r="K71" s="21" t="str">
        <f t="shared" ref="K71:Z74" ca="1" si="4">IF(K$31&lt;TODAY(),"check!","ok")</f>
        <v>check!</v>
      </c>
      <c r="L71" s="21" t="str">
        <f t="shared" ca="1" si="4"/>
        <v>check!</v>
      </c>
      <c r="M71" s="21" t="str">
        <f t="shared" ca="1" si="4"/>
        <v>check!</v>
      </c>
      <c r="N71" s="21" t="str">
        <f t="shared" ca="1" si="4"/>
        <v>check!</v>
      </c>
      <c r="O71" s="21" t="str">
        <f t="shared" ca="1" si="4"/>
        <v>check!</v>
      </c>
      <c r="P71" s="21" t="str">
        <f t="shared" ca="1" si="4"/>
        <v>check!</v>
      </c>
      <c r="Q71" s="21" t="str">
        <f t="shared" ca="1" si="4"/>
        <v>check!</v>
      </c>
      <c r="R71" s="21" t="str">
        <f t="shared" ca="1" si="4"/>
        <v>check!</v>
      </c>
      <c r="S71" s="21" t="str">
        <f t="shared" ca="1" si="4"/>
        <v>check!</v>
      </c>
      <c r="T71" s="21" t="str">
        <f t="shared" ca="1" si="4"/>
        <v>check!</v>
      </c>
      <c r="U71" s="21" t="str">
        <f t="shared" ca="1" si="4"/>
        <v>check!</v>
      </c>
      <c r="V71" s="21" t="str">
        <f t="shared" ca="1" si="4"/>
        <v>check!</v>
      </c>
      <c r="W71" s="21" t="str">
        <f t="shared" ca="1" si="4"/>
        <v>check!</v>
      </c>
      <c r="X71" s="21" t="str">
        <f t="shared" ca="1" si="4"/>
        <v>check!</v>
      </c>
      <c r="Y71" s="21" t="str">
        <f t="shared" ca="1" si="4"/>
        <v>check!</v>
      </c>
      <c r="Z71" s="21" t="str">
        <f t="shared" ca="1" si="4"/>
        <v>check!</v>
      </c>
      <c r="AA71" s="22"/>
      <c r="AB71" s="22"/>
      <c r="AC71" s="22"/>
      <c r="AD71" s="22"/>
      <c r="AE71" s="22"/>
      <c r="AF71" s="21" t="str">
        <f t="shared" ref="AF71:AO78" ca="1" si="5">IF(AF$31&lt;TODAY(),"check!","ok")</f>
        <v>check!</v>
      </c>
      <c r="AG71" s="21" t="str">
        <f t="shared" ca="1" si="5"/>
        <v>check!</v>
      </c>
      <c r="AH71" s="21" t="str">
        <f t="shared" ca="1" si="5"/>
        <v>check!</v>
      </c>
      <c r="AI71" s="21" t="str">
        <f t="shared" ca="1" si="5"/>
        <v>check!</v>
      </c>
      <c r="AJ71" s="21" t="str">
        <f t="shared" ca="1" si="5"/>
        <v>check!</v>
      </c>
      <c r="AK71" s="21" t="str">
        <f t="shared" ca="1" si="5"/>
        <v>check!</v>
      </c>
      <c r="AL71" s="21" t="str">
        <f t="shared" ca="1" si="5"/>
        <v>check!</v>
      </c>
      <c r="AM71" s="21" t="str">
        <f t="shared" ca="1" si="5"/>
        <v>check!</v>
      </c>
      <c r="AN71" s="21" t="str">
        <f t="shared" ca="1" si="5"/>
        <v>check!</v>
      </c>
      <c r="AO71" s="21" t="str">
        <f t="shared" ca="1" si="5"/>
        <v>check!</v>
      </c>
    </row>
    <row r="72" spans="1:41" x14ac:dyDescent="0.2">
      <c r="A72" s="11">
        <f>A71+1</f>
        <v>2</v>
      </c>
      <c r="B72" s="15" t="s">
        <v>188</v>
      </c>
      <c r="C72" s="22"/>
      <c r="D72" s="22"/>
      <c r="E72" s="22"/>
      <c r="F72" s="22"/>
      <c r="G72" s="22"/>
      <c r="H72" s="22"/>
      <c r="I72" s="22"/>
      <c r="J72" s="22"/>
      <c r="K72" s="21" t="str">
        <f t="shared" ca="1" si="4"/>
        <v>check!</v>
      </c>
      <c r="L72" s="21" t="str">
        <f t="shared" ca="1" si="4"/>
        <v>check!</v>
      </c>
      <c r="M72" s="21" t="str">
        <f t="shared" ca="1" si="4"/>
        <v>check!</v>
      </c>
      <c r="N72" s="21" t="str">
        <f t="shared" ca="1" si="4"/>
        <v>check!</v>
      </c>
      <c r="O72" s="21" t="str">
        <f t="shared" ca="1" si="4"/>
        <v>check!</v>
      </c>
      <c r="P72" s="21" t="str">
        <f t="shared" ca="1" si="4"/>
        <v>check!</v>
      </c>
      <c r="Q72" s="21" t="str">
        <f t="shared" ca="1" si="4"/>
        <v>check!</v>
      </c>
      <c r="R72" s="21" t="str">
        <f t="shared" ca="1" si="4"/>
        <v>check!</v>
      </c>
      <c r="S72" s="21" t="str">
        <f t="shared" ca="1" si="4"/>
        <v>check!</v>
      </c>
      <c r="T72" s="21" t="str">
        <f t="shared" ca="1" si="4"/>
        <v>check!</v>
      </c>
      <c r="U72" s="21" t="str">
        <f t="shared" ca="1" si="4"/>
        <v>check!</v>
      </c>
      <c r="V72" s="21" t="str">
        <f t="shared" ca="1" si="4"/>
        <v>check!</v>
      </c>
      <c r="W72" s="21" t="str">
        <f t="shared" ca="1" si="4"/>
        <v>check!</v>
      </c>
      <c r="X72" s="21" t="str">
        <f t="shared" ca="1" si="4"/>
        <v>check!</v>
      </c>
      <c r="Y72" s="21" t="str">
        <f t="shared" ca="1" si="4"/>
        <v>check!</v>
      </c>
      <c r="Z72" s="21" t="str">
        <f t="shared" ca="1" si="4"/>
        <v>check!</v>
      </c>
      <c r="AA72" s="22"/>
      <c r="AB72" s="22"/>
      <c r="AC72" s="22"/>
      <c r="AD72" s="22"/>
      <c r="AE72" s="22"/>
      <c r="AF72" s="21" t="str">
        <f t="shared" ca="1" si="5"/>
        <v>check!</v>
      </c>
      <c r="AG72" s="21" t="str">
        <f t="shared" ca="1" si="5"/>
        <v>check!</v>
      </c>
      <c r="AH72" s="21" t="str">
        <f t="shared" ca="1" si="5"/>
        <v>check!</v>
      </c>
      <c r="AI72" s="21" t="str">
        <f t="shared" ca="1" si="5"/>
        <v>check!</v>
      </c>
      <c r="AJ72" s="21" t="str">
        <f t="shared" ca="1" si="5"/>
        <v>check!</v>
      </c>
      <c r="AK72" s="21" t="str">
        <f t="shared" ca="1" si="5"/>
        <v>check!</v>
      </c>
      <c r="AL72" s="21" t="str">
        <f t="shared" ca="1" si="5"/>
        <v>check!</v>
      </c>
      <c r="AM72" s="21" t="str">
        <f t="shared" ca="1" si="5"/>
        <v>check!</v>
      </c>
      <c r="AN72" s="21" t="str">
        <f t="shared" ca="1" si="5"/>
        <v>check!</v>
      </c>
      <c r="AO72" s="21" t="str">
        <f t="shared" ca="1" si="5"/>
        <v>check!</v>
      </c>
    </row>
    <row r="73" spans="1:41" ht="25.5" x14ac:dyDescent="0.2">
      <c r="A73" s="11">
        <f>A72+1</f>
        <v>3</v>
      </c>
      <c r="B73" s="15" t="s">
        <v>187</v>
      </c>
      <c r="C73" s="22"/>
      <c r="D73" s="22"/>
      <c r="E73" s="22"/>
      <c r="F73" s="22"/>
      <c r="G73" s="22"/>
      <c r="H73" s="22"/>
      <c r="I73" s="22"/>
      <c r="J73" s="22"/>
      <c r="K73" s="21" t="str">
        <f t="shared" ca="1" si="4"/>
        <v>check!</v>
      </c>
      <c r="L73" s="21" t="str">
        <f t="shared" ca="1" si="4"/>
        <v>check!</v>
      </c>
      <c r="M73" s="21" t="str">
        <f t="shared" ca="1" si="4"/>
        <v>check!</v>
      </c>
      <c r="N73" s="21" t="str">
        <f t="shared" ca="1" si="4"/>
        <v>check!</v>
      </c>
      <c r="O73" s="21" t="str">
        <f t="shared" ca="1" si="4"/>
        <v>check!</v>
      </c>
      <c r="P73" s="21" t="str">
        <f t="shared" ca="1" si="4"/>
        <v>check!</v>
      </c>
      <c r="Q73" s="21" t="str">
        <f t="shared" ca="1" si="4"/>
        <v>check!</v>
      </c>
      <c r="R73" s="21" t="str">
        <f t="shared" ca="1" si="4"/>
        <v>check!</v>
      </c>
      <c r="S73" s="21" t="str">
        <f t="shared" ca="1" si="4"/>
        <v>check!</v>
      </c>
      <c r="T73" s="21" t="str">
        <f t="shared" ca="1" si="4"/>
        <v>check!</v>
      </c>
      <c r="U73" s="21" t="str">
        <f t="shared" ca="1" si="4"/>
        <v>check!</v>
      </c>
      <c r="V73" s="21" t="str">
        <f t="shared" ca="1" si="4"/>
        <v>check!</v>
      </c>
      <c r="W73" s="21" t="str">
        <f t="shared" ca="1" si="4"/>
        <v>check!</v>
      </c>
      <c r="X73" s="21" t="str">
        <f t="shared" ca="1" si="4"/>
        <v>check!</v>
      </c>
      <c r="Y73" s="21" t="str">
        <f t="shared" ca="1" si="4"/>
        <v>check!</v>
      </c>
      <c r="Z73" s="21" t="str">
        <f t="shared" ca="1" si="4"/>
        <v>check!</v>
      </c>
      <c r="AA73" s="22"/>
      <c r="AB73" s="22"/>
      <c r="AC73" s="22"/>
      <c r="AD73" s="22"/>
      <c r="AE73" s="22"/>
      <c r="AF73" s="21" t="str">
        <f t="shared" ca="1" si="5"/>
        <v>check!</v>
      </c>
      <c r="AG73" s="21" t="str">
        <f t="shared" ca="1" si="5"/>
        <v>check!</v>
      </c>
      <c r="AH73" s="21" t="str">
        <f t="shared" ca="1" si="5"/>
        <v>check!</v>
      </c>
      <c r="AI73" s="21" t="str">
        <f t="shared" ca="1" si="5"/>
        <v>check!</v>
      </c>
      <c r="AJ73" s="21" t="str">
        <f t="shared" ca="1" si="5"/>
        <v>check!</v>
      </c>
      <c r="AK73" s="21" t="str">
        <f t="shared" ca="1" si="5"/>
        <v>check!</v>
      </c>
      <c r="AL73" s="21" t="str">
        <f t="shared" ca="1" si="5"/>
        <v>check!</v>
      </c>
      <c r="AM73" s="21" t="str">
        <f t="shared" ca="1" si="5"/>
        <v>check!</v>
      </c>
      <c r="AN73" s="21" t="str">
        <f t="shared" ca="1" si="5"/>
        <v>check!</v>
      </c>
      <c r="AO73" s="21" t="str">
        <f t="shared" ca="1" si="5"/>
        <v>check!</v>
      </c>
    </row>
    <row r="74" spans="1:41" ht="29.25" customHeight="1" x14ac:dyDescent="0.2">
      <c r="A74" s="11">
        <f>A73+1</f>
        <v>4</v>
      </c>
      <c r="B74" s="101" t="s">
        <v>189</v>
      </c>
      <c r="C74" s="22"/>
      <c r="D74" s="22"/>
      <c r="E74" s="22"/>
      <c r="F74" s="22"/>
      <c r="G74" s="22"/>
      <c r="H74" s="22"/>
      <c r="I74" s="22"/>
      <c r="J74" s="22"/>
      <c r="K74" s="21" t="str">
        <f t="shared" ca="1" si="4"/>
        <v>check!</v>
      </c>
      <c r="L74" s="21" t="str">
        <f t="shared" ca="1" si="4"/>
        <v>check!</v>
      </c>
      <c r="M74" s="21" t="str">
        <f t="shared" ca="1" si="4"/>
        <v>check!</v>
      </c>
      <c r="N74" s="21" t="str">
        <f t="shared" ca="1" si="4"/>
        <v>check!</v>
      </c>
      <c r="O74" s="21" t="str">
        <f t="shared" ca="1" si="4"/>
        <v>check!</v>
      </c>
      <c r="P74" s="21" t="str">
        <f t="shared" ca="1" si="4"/>
        <v>check!</v>
      </c>
      <c r="Q74" s="21" t="str">
        <f t="shared" ca="1" si="4"/>
        <v>check!</v>
      </c>
      <c r="R74" s="21" t="str">
        <f t="shared" ca="1" si="4"/>
        <v>check!</v>
      </c>
      <c r="S74" s="21" t="str">
        <f t="shared" ca="1" si="4"/>
        <v>check!</v>
      </c>
      <c r="T74" s="21" t="str">
        <f t="shared" ca="1" si="4"/>
        <v>check!</v>
      </c>
      <c r="U74" s="21" t="str">
        <f t="shared" ca="1" si="4"/>
        <v>check!</v>
      </c>
      <c r="V74" s="21" t="str">
        <f t="shared" ca="1" si="4"/>
        <v>check!</v>
      </c>
      <c r="W74" s="21" t="str">
        <f t="shared" ca="1" si="4"/>
        <v>check!</v>
      </c>
      <c r="X74" s="21" t="str">
        <f t="shared" ca="1" si="4"/>
        <v>check!</v>
      </c>
      <c r="Y74" s="21" t="str">
        <f t="shared" ca="1" si="4"/>
        <v>check!</v>
      </c>
      <c r="Z74" s="21" t="str">
        <f t="shared" ca="1" si="4"/>
        <v>check!</v>
      </c>
      <c r="AA74" s="22"/>
      <c r="AB74" s="22"/>
      <c r="AC74" s="22"/>
      <c r="AD74" s="22"/>
      <c r="AE74" s="22"/>
      <c r="AF74" s="21" t="str">
        <f t="shared" ca="1" si="5"/>
        <v>check!</v>
      </c>
      <c r="AG74" s="21" t="str">
        <f t="shared" ca="1" si="5"/>
        <v>check!</v>
      </c>
      <c r="AH74" s="21" t="str">
        <f t="shared" ca="1" si="5"/>
        <v>check!</v>
      </c>
      <c r="AI74" s="21" t="str">
        <f t="shared" ca="1" si="5"/>
        <v>check!</v>
      </c>
      <c r="AJ74" s="21" t="str">
        <f t="shared" ca="1" si="5"/>
        <v>check!</v>
      </c>
      <c r="AK74" s="21" t="str">
        <f t="shared" ca="1" si="5"/>
        <v>check!</v>
      </c>
      <c r="AL74" s="21" t="str">
        <f t="shared" ca="1" si="5"/>
        <v>check!</v>
      </c>
      <c r="AM74" s="21" t="str">
        <f t="shared" ca="1" si="5"/>
        <v>check!</v>
      </c>
      <c r="AN74" s="21" t="str">
        <f t="shared" ca="1" si="5"/>
        <v>check!</v>
      </c>
      <c r="AO74" s="21" t="str">
        <f t="shared" ca="1" si="5"/>
        <v>check!</v>
      </c>
    </row>
    <row r="75" spans="1:41" s="36" customFormat="1" x14ac:dyDescent="0.2">
      <c r="A75" s="16" t="s">
        <v>40</v>
      </c>
      <c r="B75" s="34" t="s">
        <v>175</v>
      </c>
      <c r="C75" s="35"/>
      <c r="D75" s="35"/>
      <c r="E75" s="35"/>
      <c r="F75" s="35"/>
      <c r="G75" s="35"/>
      <c r="H75" s="35"/>
      <c r="I75" s="35"/>
      <c r="J75" s="35"/>
      <c r="K75" s="35"/>
    </row>
    <row r="76" spans="1:41" ht="25.5" x14ac:dyDescent="0.2">
      <c r="A76" s="11">
        <f>A74+1</f>
        <v>5</v>
      </c>
      <c r="B76" s="13" t="s">
        <v>66</v>
      </c>
      <c r="C76" s="22"/>
      <c r="D76" s="22"/>
      <c r="E76" s="22"/>
      <c r="F76" s="22"/>
      <c r="G76" s="22"/>
      <c r="H76" s="22"/>
      <c r="I76" s="22"/>
      <c r="J76" s="22"/>
      <c r="K76" s="21" t="str">
        <f t="shared" ref="K76:Z78" ca="1" si="6">IF(K$31&lt;TODAY(),"check!","ok")</f>
        <v>check!</v>
      </c>
      <c r="L76" s="21" t="str">
        <f t="shared" ca="1" si="6"/>
        <v>check!</v>
      </c>
      <c r="M76" s="21" t="str">
        <f t="shared" ca="1" si="6"/>
        <v>check!</v>
      </c>
      <c r="N76" s="21" t="str">
        <f t="shared" ca="1" si="6"/>
        <v>check!</v>
      </c>
      <c r="O76" s="21" t="str">
        <f t="shared" ca="1" si="6"/>
        <v>check!</v>
      </c>
      <c r="P76" s="21" t="str">
        <f t="shared" ca="1" si="6"/>
        <v>check!</v>
      </c>
      <c r="Q76" s="21" t="str">
        <f t="shared" ca="1" si="6"/>
        <v>check!</v>
      </c>
      <c r="R76" s="21" t="str">
        <f t="shared" ca="1" si="6"/>
        <v>check!</v>
      </c>
      <c r="S76" s="21" t="str">
        <f t="shared" ca="1" si="6"/>
        <v>check!</v>
      </c>
      <c r="T76" s="21" t="str">
        <f t="shared" ca="1" si="6"/>
        <v>check!</v>
      </c>
      <c r="U76" s="21" t="str">
        <f t="shared" ca="1" si="6"/>
        <v>check!</v>
      </c>
      <c r="V76" s="21" t="str">
        <f t="shared" ca="1" si="6"/>
        <v>check!</v>
      </c>
      <c r="W76" s="21" t="str">
        <f t="shared" ca="1" si="6"/>
        <v>check!</v>
      </c>
      <c r="X76" s="21" t="str">
        <f t="shared" ca="1" si="6"/>
        <v>check!</v>
      </c>
      <c r="Y76" s="21" t="str">
        <f t="shared" ca="1" si="6"/>
        <v>check!</v>
      </c>
      <c r="Z76" s="21" t="str">
        <f t="shared" ca="1" si="6"/>
        <v>check!</v>
      </c>
      <c r="AA76" s="22"/>
      <c r="AB76" s="22"/>
      <c r="AC76" s="22"/>
      <c r="AD76" s="22"/>
      <c r="AE76" s="22"/>
      <c r="AF76" s="21" t="str">
        <f t="shared" ca="1" si="5"/>
        <v>check!</v>
      </c>
      <c r="AG76" s="21" t="str">
        <f t="shared" ca="1" si="5"/>
        <v>check!</v>
      </c>
      <c r="AH76" s="21" t="str">
        <f t="shared" ca="1" si="5"/>
        <v>check!</v>
      </c>
      <c r="AI76" s="21" t="str">
        <f t="shared" ca="1" si="5"/>
        <v>check!</v>
      </c>
      <c r="AJ76" s="21" t="str">
        <f t="shared" ca="1" si="5"/>
        <v>check!</v>
      </c>
      <c r="AK76" s="21" t="str">
        <f t="shared" ca="1" si="5"/>
        <v>check!</v>
      </c>
      <c r="AL76" s="21" t="str">
        <f t="shared" ca="1" si="5"/>
        <v>check!</v>
      </c>
      <c r="AM76" s="21" t="str">
        <f t="shared" ca="1" si="5"/>
        <v>check!</v>
      </c>
      <c r="AN76" s="21" t="str">
        <f t="shared" ca="1" si="5"/>
        <v>check!</v>
      </c>
      <c r="AO76" s="21" t="str">
        <f t="shared" ca="1" si="5"/>
        <v>check!</v>
      </c>
    </row>
    <row r="77" spans="1:41" ht="38.25" x14ac:dyDescent="0.2">
      <c r="A77" s="11" t="s">
        <v>32</v>
      </c>
      <c r="B77" s="33" t="s">
        <v>30</v>
      </c>
      <c r="C77" s="22"/>
      <c r="D77" s="22"/>
      <c r="E77" s="22"/>
      <c r="F77" s="22"/>
      <c r="G77" s="22"/>
      <c r="H77" s="22"/>
      <c r="I77" s="22"/>
      <c r="J77" s="22"/>
      <c r="K77" s="21" t="str">
        <f t="shared" ca="1" si="6"/>
        <v>check!</v>
      </c>
      <c r="L77" s="21" t="str">
        <f t="shared" ca="1" si="6"/>
        <v>check!</v>
      </c>
      <c r="M77" s="21" t="str">
        <f t="shared" ca="1" si="6"/>
        <v>check!</v>
      </c>
      <c r="N77" s="21" t="str">
        <f t="shared" ca="1" si="6"/>
        <v>check!</v>
      </c>
      <c r="O77" s="21" t="str">
        <f t="shared" ca="1" si="6"/>
        <v>check!</v>
      </c>
      <c r="P77" s="21" t="str">
        <f t="shared" ca="1" si="6"/>
        <v>check!</v>
      </c>
      <c r="Q77" s="21" t="str">
        <f t="shared" ca="1" si="6"/>
        <v>check!</v>
      </c>
      <c r="R77" s="21" t="str">
        <f t="shared" ca="1" si="6"/>
        <v>check!</v>
      </c>
      <c r="S77" s="21" t="str">
        <f t="shared" ca="1" si="6"/>
        <v>check!</v>
      </c>
      <c r="T77" s="21" t="str">
        <f t="shared" ca="1" si="6"/>
        <v>check!</v>
      </c>
      <c r="U77" s="21" t="str">
        <f t="shared" ca="1" si="6"/>
        <v>check!</v>
      </c>
      <c r="V77" s="21" t="str">
        <f t="shared" ca="1" si="6"/>
        <v>check!</v>
      </c>
      <c r="W77" s="21" t="str">
        <f t="shared" ca="1" si="6"/>
        <v>check!</v>
      </c>
      <c r="X77" s="21" t="str">
        <f t="shared" ca="1" si="6"/>
        <v>check!</v>
      </c>
      <c r="Y77" s="21" t="str">
        <f t="shared" ca="1" si="6"/>
        <v>check!</v>
      </c>
      <c r="Z77" s="21" t="str">
        <f t="shared" ca="1" si="6"/>
        <v>check!</v>
      </c>
      <c r="AA77" s="22"/>
      <c r="AB77" s="22"/>
      <c r="AC77" s="22"/>
      <c r="AD77" s="22"/>
      <c r="AE77" s="22"/>
      <c r="AF77" s="21" t="str">
        <f t="shared" ca="1" si="5"/>
        <v>check!</v>
      </c>
      <c r="AG77" s="21" t="str">
        <f t="shared" ca="1" si="5"/>
        <v>check!</v>
      </c>
      <c r="AH77" s="21" t="str">
        <f t="shared" ca="1" si="5"/>
        <v>check!</v>
      </c>
      <c r="AI77" s="21" t="str">
        <f t="shared" ca="1" si="5"/>
        <v>check!</v>
      </c>
      <c r="AJ77" s="21" t="str">
        <f t="shared" ca="1" si="5"/>
        <v>check!</v>
      </c>
      <c r="AK77" s="21" t="str">
        <f t="shared" ca="1" si="5"/>
        <v>check!</v>
      </c>
      <c r="AL77" s="21" t="str">
        <f t="shared" ca="1" si="5"/>
        <v>check!</v>
      </c>
      <c r="AM77" s="21" t="str">
        <f t="shared" ca="1" si="5"/>
        <v>check!</v>
      </c>
      <c r="AN77" s="21" t="str">
        <f t="shared" ca="1" si="5"/>
        <v>check!</v>
      </c>
      <c r="AO77" s="21" t="str">
        <f t="shared" ca="1" si="5"/>
        <v>check!</v>
      </c>
    </row>
    <row r="78" spans="1:41" ht="38.25" x14ac:dyDescent="0.2">
      <c r="A78" s="11" t="s">
        <v>33</v>
      </c>
      <c r="B78" s="33" t="s">
        <v>31</v>
      </c>
      <c r="C78" s="22"/>
      <c r="D78" s="22"/>
      <c r="E78" s="22"/>
      <c r="F78" s="22"/>
      <c r="G78" s="22"/>
      <c r="H78" s="22"/>
      <c r="I78" s="22"/>
      <c r="J78" s="22"/>
      <c r="K78" s="21" t="str">
        <f t="shared" ca="1" si="6"/>
        <v>check!</v>
      </c>
      <c r="L78" s="21" t="str">
        <f t="shared" ca="1" si="6"/>
        <v>check!</v>
      </c>
      <c r="M78" s="21" t="str">
        <f t="shared" ca="1" si="6"/>
        <v>check!</v>
      </c>
      <c r="N78" s="21" t="str">
        <f t="shared" ca="1" si="6"/>
        <v>check!</v>
      </c>
      <c r="O78" s="21" t="str">
        <f t="shared" ca="1" si="6"/>
        <v>check!</v>
      </c>
      <c r="P78" s="21" t="str">
        <f t="shared" ca="1" si="6"/>
        <v>check!</v>
      </c>
      <c r="Q78" s="21" t="str">
        <f t="shared" ca="1" si="6"/>
        <v>check!</v>
      </c>
      <c r="R78" s="21" t="str">
        <f t="shared" ca="1" si="6"/>
        <v>check!</v>
      </c>
      <c r="S78" s="21" t="str">
        <f t="shared" ca="1" si="6"/>
        <v>check!</v>
      </c>
      <c r="T78" s="21" t="str">
        <f t="shared" ca="1" si="6"/>
        <v>check!</v>
      </c>
      <c r="U78" s="21" t="str">
        <f t="shared" ca="1" si="6"/>
        <v>check!</v>
      </c>
      <c r="V78" s="21" t="str">
        <f t="shared" ca="1" si="6"/>
        <v>check!</v>
      </c>
      <c r="W78" s="21" t="str">
        <f t="shared" ca="1" si="6"/>
        <v>check!</v>
      </c>
      <c r="X78" s="21" t="str">
        <f t="shared" ca="1" si="6"/>
        <v>check!</v>
      </c>
      <c r="Y78" s="21" t="str">
        <f t="shared" ca="1" si="6"/>
        <v>check!</v>
      </c>
      <c r="Z78" s="21" t="str">
        <f t="shared" ca="1" si="6"/>
        <v>check!</v>
      </c>
      <c r="AA78" s="22"/>
      <c r="AB78" s="22"/>
      <c r="AC78" s="22"/>
      <c r="AD78" s="22"/>
      <c r="AE78" s="22"/>
      <c r="AF78" s="21" t="str">
        <f t="shared" ca="1" si="5"/>
        <v>check!</v>
      </c>
      <c r="AG78" s="21" t="str">
        <f t="shared" ca="1" si="5"/>
        <v>check!</v>
      </c>
      <c r="AH78" s="21" t="str">
        <f t="shared" ca="1" si="5"/>
        <v>check!</v>
      </c>
      <c r="AI78" s="21" t="str">
        <f t="shared" ca="1" si="5"/>
        <v>check!</v>
      </c>
      <c r="AJ78" s="21" t="str">
        <f t="shared" ca="1" si="5"/>
        <v>check!</v>
      </c>
      <c r="AK78" s="21" t="str">
        <f t="shared" ca="1" si="5"/>
        <v>check!</v>
      </c>
      <c r="AL78" s="21" t="str">
        <f t="shared" ca="1" si="5"/>
        <v>check!</v>
      </c>
      <c r="AM78" s="21" t="str">
        <f t="shared" ca="1" si="5"/>
        <v>check!</v>
      </c>
      <c r="AN78" s="21" t="str">
        <f t="shared" ca="1" si="5"/>
        <v>check!</v>
      </c>
      <c r="AO78" s="21" t="str">
        <f t="shared" ca="1" si="5"/>
        <v>check!</v>
      </c>
    </row>
    <row r="79" spans="1:41" x14ac:dyDescent="0.2">
      <c r="A79" s="43"/>
      <c r="B79" s="41"/>
      <c r="C79" s="22"/>
      <c r="D79" s="22"/>
      <c r="E79" s="22"/>
      <c r="F79" s="22"/>
      <c r="G79" s="22"/>
      <c r="H79" s="22"/>
      <c r="I79" s="22"/>
      <c r="J79" s="22"/>
      <c r="K79" s="21"/>
      <c r="L79" s="21"/>
      <c r="M79" s="21"/>
      <c r="N79" s="21"/>
      <c r="O79" s="21"/>
      <c r="P79" s="21"/>
      <c r="Q79" s="21"/>
      <c r="R79" s="21"/>
      <c r="S79" s="21"/>
      <c r="T79" s="21"/>
      <c r="U79" s="21"/>
      <c r="V79" s="21"/>
      <c r="W79" s="21"/>
      <c r="X79" s="21"/>
      <c r="Y79" s="21"/>
      <c r="Z79" s="21"/>
      <c r="AA79" s="22"/>
      <c r="AB79" s="22"/>
      <c r="AC79" s="22"/>
      <c r="AD79" s="22"/>
      <c r="AE79" s="22"/>
      <c r="AF79" s="21"/>
      <c r="AG79" s="21"/>
      <c r="AH79" s="21"/>
      <c r="AI79" s="21"/>
      <c r="AJ79" s="21"/>
      <c r="AK79" s="21"/>
      <c r="AL79" s="21"/>
      <c r="AM79" s="21"/>
      <c r="AN79" s="21"/>
      <c r="AO79" s="21"/>
    </row>
    <row r="80" spans="1:41" x14ac:dyDescent="0.2">
      <c r="A80" s="43"/>
      <c r="B80" s="41"/>
      <c r="C80" s="22"/>
      <c r="D80" s="22"/>
      <c r="E80" s="22"/>
      <c r="F80" s="22"/>
      <c r="G80" s="22"/>
      <c r="H80" s="22"/>
      <c r="I80" s="22"/>
      <c r="J80" s="22"/>
      <c r="K80" s="21"/>
      <c r="L80" s="21"/>
      <c r="M80" s="21"/>
      <c r="N80" s="21"/>
      <c r="O80" s="21"/>
      <c r="P80" s="21"/>
      <c r="Q80" s="21"/>
      <c r="R80" s="21"/>
      <c r="S80" s="21"/>
      <c r="T80" s="21"/>
      <c r="U80" s="21"/>
      <c r="V80" s="21"/>
      <c r="W80" s="21"/>
      <c r="X80" s="21"/>
      <c r="Y80" s="21"/>
      <c r="Z80" s="21"/>
      <c r="AA80" s="22"/>
      <c r="AB80" s="22"/>
      <c r="AC80" s="22"/>
      <c r="AD80" s="22"/>
      <c r="AE80" s="22"/>
      <c r="AF80" s="21"/>
      <c r="AG80" s="21"/>
      <c r="AH80" s="21"/>
      <c r="AI80" s="21"/>
      <c r="AJ80" s="21"/>
      <c r="AK80" s="21"/>
      <c r="AL80" s="21"/>
      <c r="AM80" s="21"/>
      <c r="AN80" s="21"/>
      <c r="AO80" s="21"/>
    </row>
    <row r="81" spans="1:41" x14ac:dyDescent="0.2">
      <c r="A81" s="43"/>
      <c r="B81" s="41"/>
      <c r="C81" s="22"/>
      <c r="D81" s="22"/>
      <c r="E81" s="22"/>
      <c r="F81" s="22"/>
      <c r="G81" s="22"/>
      <c r="H81" s="22"/>
      <c r="I81" s="22"/>
      <c r="J81" s="22"/>
      <c r="K81" s="21"/>
      <c r="L81" s="21"/>
      <c r="M81" s="21"/>
      <c r="N81" s="21"/>
      <c r="O81" s="21"/>
      <c r="P81" s="21"/>
      <c r="Q81" s="21"/>
      <c r="R81" s="21"/>
      <c r="S81" s="21"/>
      <c r="T81" s="21"/>
      <c r="U81" s="21"/>
      <c r="V81" s="21"/>
      <c r="W81" s="21"/>
      <c r="X81" s="21"/>
      <c r="Y81" s="21"/>
      <c r="Z81" s="21"/>
      <c r="AA81" s="22"/>
      <c r="AB81" s="22"/>
      <c r="AC81" s="22"/>
      <c r="AD81" s="22"/>
      <c r="AE81" s="22"/>
      <c r="AF81" s="21"/>
      <c r="AG81" s="21"/>
      <c r="AH81" s="21"/>
      <c r="AI81" s="21"/>
      <c r="AJ81" s="21"/>
      <c r="AK81" s="21"/>
      <c r="AL81" s="21"/>
      <c r="AM81" s="21"/>
      <c r="AN81" s="21"/>
      <c r="AO81" s="21"/>
    </row>
    <row r="82" spans="1:41" x14ac:dyDescent="0.2">
      <c r="A82" s="43"/>
      <c r="B82" s="41"/>
      <c r="C82" s="22"/>
      <c r="D82" s="22"/>
      <c r="E82" s="22"/>
      <c r="F82" s="22"/>
      <c r="G82" s="22"/>
      <c r="H82" s="22"/>
      <c r="I82" s="22"/>
      <c r="J82" s="22"/>
      <c r="K82" s="21"/>
      <c r="L82" s="21"/>
      <c r="M82" s="21"/>
      <c r="N82" s="21"/>
      <c r="O82" s="21"/>
      <c r="P82" s="21"/>
      <c r="Q82" s="21"/>
      <c r="R82" s="21"/>
      <c r="S82" s="21"/>
      <c r="T82" s="21"/>
      <c r="U82" s="21"/>
      <c r="V82" s="21"/>
      <c r="W82" s="21"/>
      <c r="X82" s="21"/>
      <c r="Y82" s="21"/>
      <c r="Z82" s="21"/>
      <c r="AA82" s="22"/>
      <c r="AB82" s="22"/>
      <c r="AC82" s="22"/>
      <c r="AD82" s="22"/>
      <c r="AE82" s="22"/>
      <c r="AF82" s="21"/>
      <c r="AG82" s="21"/>
      <c r="AH82" s="21"/>
      <c r="AI82" s="21"/>
      <c r="AJ82" s="21"/>
      <c r="AK82" s="21"/>
      <c r="AL82" s="21"/>
      <c r="AM82" s="21"/>
      <c r="AN82" s="21"/>
      <c r="AO82" s="21"/>
    </row>
    <row r="83" spans="1:41" s="27" customFormat="1" x14ac:dyDescent="0.2">
      <c r="A83" s="24"/>
      <c r="B83" s="25" t="s">
        <v>193</v>
      </c>
      <c r="C83" s="27" t="s">
        <v>194</v>
      </c>
      <c r="K83" s="103"/>
      <c r="L83" s="103"/>
      <c r="M83" s="103"/>
      <c r="N83" s="103"/>
      <c r="O83" s="103"/>
      <c r="P83" s="103"/>
      <c r="Q83" s="103"/>
      <c r="R83" s="103"/>
      <c r="S83" s="103"/>
      <c r="T83" s="103"/>
      <c r="U83" s="103"/>
      <c r="V83" s="103"/>
      <c r="W83" s="103"/>
      <c r="X83" s="103"/>
      <c r="Y83" s="103"/>
      <c r="Z83" s="103"/>
      <c r="AF83" s="103"/>
      <c r="AG83" s="103"/>
      <c r="AH83" s="103"/>
      <c r="AI83" s="103"/>
      <c r="AJ83" s="103"/>
      <c r="AK83" s="103"/>
      <c r="AL83" s="103"/>
      <c r="AM83" s="103"/>
      <c r="AN83" s="103"/>
      <c r="AO83" s="103"/>
    </row>
    <row r="84" spans="1:41" x14ac:dyDescent="0.2">
      <c r="A84" s="11">
        <f>A76+1</f>
        <v>6</v>
      </c>
      <c r="B84" s="102" t="s">
        <v>42</v>
      </c>
      <c r="C84" s="22" t="s">
        <v>192</v>
      </c>
      <c r="D84" s="22"/>
      <c r="E84" s="22"/>
      <c r="F84" s="22"/>
      <c r="G84" s="22"/>
      <c r="H84" s="22"/>
      <c r="I84" s="22"/>
      <c r="J84" s="22"/>
      <c r="K84" s="21"/>
      <c r="L84" s="21"/>
      <c r="M84" s="21"/>
      <c r="N84" s="21"/>
      <c r="O84" s="21"/>
      <c r="P84" s="21"/>
      <c r="Q84" s="21"/>
      <c r="R84" s="21"/>
      <c r="S84" s="21"/>
      <c r="T84" s="21"/>
      <c r="U84" s="21"/>
      <c r="V84" s="21"/>
      <c r="W84" s="21"/>
      <c r="X84" s="21"/>
      <c r="Y84" s="21"/>
      <c r="Z84" s="21"/>
      <c r="AA84" s="22"/>
      <c r="AB84" s="22"/>
      <c r="AC84" s="22"/>
      <c r="AD84" s="22"/>
      <c r="AE84" s="22"/>
      <c r="AF84" s="21"/>
      <c r="AG84" s="21"/>
      <c r="AH84" s="21"/>
      <c r="AI84" s="21"/>
      <c r="AJ84" s="21"/>
      <c r="AK84" s="21"/>
      <c r="AL84" s="21"/>
      <c r="AM84" s="21"/>
      <c r="AN84" s="21"/>
      <c r="AO84" s="21"/>
    </row>
    <row r="85" spans="1:41" x14ac:dyDescent="0.2">
      <c r="A85" s="11">
        <f>A84+1</f>
        <v>7</v>
      </c>
      <c r="B85" s="102" t="s">
        <v>41</v>
      </c>
      <c r="C85" s="22" t="s">
        <v>191</v>
      </c>
      <c r="D85" s="22"/>
      <c r="E85" s="22"/>
      <c r="F85" s="22"/>
      <c r="G85" s="22"/>
      <c r="H85" s="22"/>
      <c r="I85" s="22"/>
      <c r="J85" s="22"/>
      <c r="K85" s="21"/>
      <c r="L85" s="21"/>
      <c r="M85" s="21"/>
      <c r="N85" s="21"/>
      <c r="O85" s="21"/>
      <c r="P85" s="21"/>
      <c r="Q85" s="21"/>
      <c r="R85" s="21"/>
      <c r="S85" s="21"/>
      <c r="T85" s="21"/>
      <c r="U85" s="21"/>
      <c r="V85" s="21"/>
      <c r="W85" s="21"/>
      <c r="X85" s="21"/>
      <c r="Y85" s="21"/>
      <c r="Z85" s="21"/>
      <c r="AA85" s="22"/>
      <c r="AB85" s="22"/>
      <c r="AC85" s="22"/>
      <c r="AD85" s="22"/>
      <c r="AE85" s="22"/>
      <c r="AF85" s="21"/>
      <c r="AG85" s="21"/>
      <c r="AH85" s="21"/>
      <c r="AI85" s="21"/>
      <c r="AJ85" s="21"/>
      <c r="AK85" s="21"/>
      <c r="AL85" s="21"/>
      <c r="AM85" s="21"/>
      <c r="AN85" s="21"/>
      <c r="AO85" s="21"/>
    </row>
    <row r="86" spans="1:41" x14ac:dyDescent="0.2">
      <c r="A86" s="11"/>
      <c r="B86" s="38"/>
      <c r="C86" s="22"/>
      <c r="D86" s="22"/>
      <c r="E86" s="22"/>
      <c r="F86" s="22"/>
      <c r="G86" s="22"/>
      <c r="H86" s="22"/>
      <c r="I86" s="22"/>
      <c r="J86" s="22"/>
      <c r="K86" s="21"/>
      <c r="L86" s="21"/>
      <c r="M86" s="21"/>
      <c r="N86" s="21"/>
      <c r="O86" s="21"/>
      <c r="P86" s="21"/>
      <c r="Q86" s="21"/>
      <c r="R86" s="21"/>
      <c r="S86" s="21"/>
      <c r="T86" s="21"/>
      <c r="U86" s="21"/>
      <c r="V86" s="21"/>
      <c r="W86" s="21"/>
      <c r="X86" s="21"/>
      <c r="Y86" s="21"/>
      <c r="Z86" s="21"/>
      <c r="AA86" s="22"/>
      <c r="AB86" s="22"/>
      <c r="AC86" s="22"/>
      <c r="AD86" s="22"/>
      <c r="AE86" s="22"/>
      <c r="AF86" s="21"/>
      <c r="AG86" s="21"/>
      <c r="AH86" s="21"/>
      <c r="AI86" s="21"/>
      <c r="AJ86" s="21"/>
      <c r="AK86" s="21"/>
      <c r="AL86" s="21"/>
      <c r="AM86" s="21"/>
      <c r="AN86" s="21"/>
      <c r="AO86" s="21"/>
    </row>
    <row r="87" spans="1:41" s="17" customFormat="1" x14ac:dyDescent="0.2">
      <c r="A87" s="11"/>
      <c r="B87" s="37" t="s">
        <v>20</v>
      </c>
      <c r="C87" s="22"/>
      <c r="D87" s="22"/>
      <c r="E87" s="22"/>
      <c r="F87" s="22"/>
      <c r="G87" s="22"/>
      <c r="H87" s="22"/>
      <c r="I87" s="22"/>
      <c r="J87" s="22"/>
      <c r="K87" s="22"/>
      <c r="L87" s="22"/>
      <c r="M87" s="22"/>
      <c r="N87" s="22"/>
      <c r="O87" s="22"/>
      <c r="P87" s="22"/>
      <c r="Q87" s="22"/>
      <c r="R87" s="22"/>
      <c r="S87" s="22"/>
      <c r="T87" s="22"/>
      <c r="U87" s="22"/>
      <c r="V87" s="22"/>
      <c r="W87" s="22"/>
      <c r="X87" s="22"/>
      <c r="Y87" s="22"/>
      <c r="Z87" s="22"/>
      <c r="AA87" s="22"/>
      <c r="AB87" s="22"/>
      <c r="AC87" s="22"/>
      <c r="AD87" s="22"/>
      <c r="AE87" s="22"/>
      <c r="AF87" s="22"/>
      <c r="AG87" s="22"/>
      <c r="AH87" s="22"/>
      <c r="AI87" s="22"/>
      <c r="AJ87" s="22"/>
      <c r="AK87" s="22"/>
      <c r="AL87" s="22"/>
      <c r="AM87" s="22"/>
      <c r="AN87" s="22"/>
      <c r="AO87" s="22"/>
    </row>
    <row r="88" spans="1:41" ht="25.5" x14ac:dyDescent="0.2">
      <c r="A88" s="11"/>
      <c r="B88" s="15" t="s">
        <v>4</v>
      </c>
      <c r="C88" s="22"/>
      <c r="D88" s="22"/>
      <c r="E88" s="22"/>
      <c r="F88" s="22"/>
      <c r="G88" s="22"/>
      <c r="H88" s="22"/>
      <c r="I88" s="22"/>
      <c r="J88" s="22"/>
      <c r="K88" s="21" t="str">
        <f t="shared" ref="K88:Z89" ca="1" si="7">IF(K$31&lt;TODAY(),"check!","ok")</f>
        <v>check!</v>
      </c>
      <c r="L88" s="21" t="str">
        <f t="shared" ca="1" si="7"/>
        <v>check!</v>
      </c>
      <c r="M88" s="21" t="str">
        <f t="shared" ca="1" si="7"/>
        <v>check!</v>
      </c>
      <c r="N88" s="21" t="str">
        <f t="shared" ca="1" si="7"/>
        <v>check!</v>
      </c>
      <c r="O88" s="21" t="str">
        <f t="shared" ca="1" si="7"/>
        <v>check!</v>
      </c>
      <c r="P88" s="21" t="str">
        <f t="shared" ca="1" si="7"/>
        <v>check!</v>
      </c>
      <c r="Q88" s="21" t="str">
        <f t="shared" ca="1" si="7"/>
        <v>check!</v>
      </c>
      <c r="R88" s="21" t="str">
        <f t="shared" ca="1" si="7"/>
        <v>check!</v>
      </c>
      <c r="S88" s="21" t="str">
        <f t="shared" ca="1" si="7"/>
        <v>check!</v>
      </c>
      <c r="T88" s="21" t="str">
        <f t="shared" ca="1" si="7"/>
        <v>check!</v>
      </c>
      <c r="U88" s="21" t="str">
        <f t="shared" ca="1" si="7"/>
        <v>check!</v>
      </c>
      <c r="V88" s="21" t="str">
        <f t="shared" ca="1" si="7"/>
        <v>check!</v>
      </c>
      <c r="W88" s="21" t="str">
        <f t="shared" ca="1" si="7"/>
        <v>check!</v>
      </c>
      <c r="X88" s="21" t="str">
        <f t="shared" ca="1" si="7"/>
        <v>check!</v>
      </c>
      <c r="Y88" s="21" t="str">
        <f t="shared" ca="1" si="7"/>
        <v>check!</v>
      </c>
      <c r="Z88" s="21" t="str">
        <f t="shared" ca="1" si="7"/>
        <v>check!</v>
      </c>
      <c r="AA88" s="22"/>
      <c r="AB88" s="22"/>
      <c r="AC88" s="22"/>
      <c r="AD88" s="22"/>
      <c r="AE88" s="22"/>
      <c r="AF88" s="21" t="str">
        <f t="shared" ref="AF88:AO89" ca="1" si="8">IF(AF$31&lt;TODAY(),"check!","ok")</f>
        <v>check!</v>
      </c>
      <c r="AG88" s="21" t="str">
        <f t="shared" ca="1" si="8"/>
        <v>check!</v>
      </c>
      <c r="AH88" s="21" t="str">
        <f t="shared" ca="1" si="8"/>
        <v>check!</v>
      </c>
      <c r="AI88" s="21" t="str">
        <f t="shared" ca="1" si="8"/>
        <v>check!</v>
      </c>
      <c r="AJ88" s="21" t="str">
        <f t="shared" ca="1" si="8"/>
        <v>check!</v>
      </c>
      <c r="AK88" s="21" t="str">
        <f t="shared" ca="1" si="8"/>
        <v>check!</v>
      </c>
      <c r="AL88" s="21" t="str">
        <f t="shared" ca="1" si="8"/>
        <v>check!</v>
      </c>
      <c r="AM88" s="21" t="str">
        <f t="shared" ca="1" si="8"/>
        <v>check!</v>
      </c>
      <c r="AN88" s="21" t="str">
        <f t="shared" ca="1" si="8"/>
        <v>check!</v>
      </c>
      <c r="AO88" s="21" t="str">
        <f t="shared" ca="1" si="8"/>
        <v>check!</v>
      </c>
    </row>
    <row r="89" spans="1:41" x14ac:dyDescent="0.2">
      <c r="A89" s="11"/>
      <c r="B89" s="12" t="s">
        <v>3</v>
      </c>
      <c r="C89" s="22"/>
      <c r="D89" s="22"/>
      <c r="E89" s="22"/>
      <c r="F89" s="22"/>
      <c r="G89" s="22"/>
      <c r="H89" s="22"/>
      <c r="I89" s="22"/>
      <c r="J89" s="22"/>
      <c r="K89" s="21" t="str">
        <f t="shared" ca="1" si="7"/>
        <v>check!</v>
      </c>
      <c r="L89" s="21" t="str">
        <f t="shared" ca="1" si="7"/>
        <v>check!</v>
      </c>
      <c r="M89" s="21" t="str">
        <f t="shared" ca="1" si="7"/>
        <v>check!</v>
      </c>
      <c r="N89" s="21" t="str">
        <f t="shared" ca="1" si="7"/>
        <v>check!</v>
      </c>
      <c r="O89" s="21" t="str">
        <f t="shared" ca="1" si="7"/>
        <v>check!</v>
      </c>
      <c r="P89" s="21" t="str">
        <f t="shared" ca="1" si="7"/>
        <v>check!</v>
      </c>
      <c r="Q89" s="21" t="str">
        <f t="shared" ca="1" si="7"/>
        <v>check!</v>
      </c>
      <c r="R89" s="21" t="str">
        <f t="shared" ca="1" si="7"/>
        <v>check!</v>
      </c>
      <c r="S89" s="21" t="str">
        <f t="shared" ca="1" si="7"/>
        <v>check!</v>
      </c>
      <c r="T89" s="21" t="str">
        <f t="shared" ca="1" si="7"/>
        <v>check!</v>
      </c>
      <c r="U89" s="21" t="str">
        <f t="shared" ca="1" si="7"/>
        <v>check!</v>
      </c>
      <c r="V89" s="21" t="str">
        <f t="shared" ca="1" si="7"/>
        <v>check!</v>
      </c>
      <c r="W89" s="21" t="str">
        <f t="shared" ca="1" si="7"/>
        <v>check!</v>
      </c>
      <c r="X89" s="21" t="str">
        <f t="shared" ca="1" si="7"/>
        <v>check!</v>
      </c>
      <c r="Y89" s="21" t="str">
        <f t="shared" ca="1" si="7"/>
        <v>check!</v>
      </c>
      <c r="Z89" s="21" t="str">
        <f t="shared" ca="1" si="7"/>
        <v>check!</v>
      </c>
      <c r="AA89" s="22"/>
      <c r="AB89" s="22"/>
      <c r="AC89" s="22"/>
      <c r="AD89" s="22"/>
      <c r="AE89" s="22"/>
      <c r="AF89" s="21" t="str">
        <f t="shared" ca="1" si="8"/>
        <v>check!</v>
      </c>
      <c r="AG89" s="21" t="str">
        <f t="shared" ca="1" si="8"/>
        <v>check!</v>
      </c>
      <c r="AH89" s="21" t="str">
        <f t="shared" ca="1" si="8"/>
        <v>check!</v>
      </c>
      <c r="AI89" s="21" t="str">
        <f t="shared" ca="1" si="8"/>
        <v>check!</v>
      </c>
      <c r="AJ89" s="21" t="str">
        <f t="shared" ca="1" si="8"/>
        <v>check!</v>
      </c>
      <c r="AK89" s="21" t="str">
        <f t="shared" ca="1" si="8"/>
        <v>check!</v>
      </c>
      <c r="AL89" s="21" t="str">
        <f t="shared" ca="1" si="8"/>
        <v>check!</v>
      </c>
      <c r="AM89" s="21" t="str">
        <f t="shared" ca="1" si="8"/>
        <v>check!</v>
      </c>
      <c r="AN89" s="21" t="str">
        <f t="shared" ca="1" si="8"/>
        <v>check!</v>
      </c>
      <c r="AO89" s="21" t="str">
        <f t="shared" ca="1" si="8"/>
        <v>check!</v>
      </c>
    </row>
    <row r="90" spans="1:41" x14ac:dyDescent="0.2">
      <c r="A90" s="11"/>
      <c r="C90" s="22"/>
      <c r="D90" s="22"/>
      <c r="E90" s="22"/>
      <c r="F90" s="22"/>
      <c r="G90" s="22"/>
      <c r="H90" s="22"/>
      <c r="I90" s="22"/>
      <c r="J90" s="22"/>
      <c r="K90" s="21"/>
      <c r="L90" s="21"/>
      <c r="M90" s="21"/>
      <c r="N90" s="21"/>
      <c r="O90" s="21"/>
      <c r="P90" s="21"/>
      <c r="Q90" s="21"/>
      <c r="R90" s="21"/>
      <c r="S90" s="21"/>
      <c r="T90" s="21"/>
      <c r="U90" s="21"/>
      <c r="V90" s="21"/>
      <c r="W90" s="21"/>
      <c r="X90" s="21"/>
      <c r="Y90" s="21"/>
      <c r="Z90" s="21"/>
      <c r="AA90" s="22"/>
      <c r="AB90" s="22"/>
      <c r="AC90" s="22"/>
      <c r="AD90" s="22"/>
      <c r="AE90" s="22"/>
      <c r="AF90" s="21"/>
      <c r="AG90" s="21"/>
      <c r="AH90" s="21"/>
      <c r="AI90" s="21"/>
      <c r="AJ90" s="21"/>
      <c r="AK90" s="21"/>
      <c r="AL90" s="21"/>
      <c r="AM90" s="21"/>
      <c r="AN90" s="21"/>
      <c r="AO90" s="21"/>
    </row>
    <row r="91" spans="1:41" s="27" customFormat="1" x14ac:dyDescent="0.2">
      <c r="A91" s="24" t="s">
        <v>28</v>
      </c>
      <c r="B91" s="25" t="s">
        <v>25</v>
      </c>
      <c r="C91" s="26"/>
      <c r="D91" s="26"/>
      <c r="E91" s="26"/>
      <c r="F91" s="26"/>
      <c r="G91" s="26"/>
      <c r="H91" s="26"/>
      <c r="I91" s="26"/>
      <c r="J91" s="26"/>
      <c r="K91" s="26"/>
    </row>
    <row r="92" spans="1:41" x14ac:dyDescent="0.2">
      <c r="A92" s="11">
        <f>A71</f>
        <v>1</v>
      </c>
      <c r="B92" s="12" t="s">
        <v>196</v>
      </c>
      <c r="C92" s="22"/>
      <c r="D92" s="23"/>
      <c r="E92" s="22"/>
      <c r="F92" s="22"/>
      <c r="G92" s="22"/>
      <c r="H92" s="22"/>
      <c r="I92" s="22"/>
      <c r="J92" s="22"/>
      <c r="K92" s="21" t="str">
        <f t="shared" ref="K92:Z94" ca="1" si="9">IF(K$31&lt;TODAY(),"check!","ok")</f>
        <v>check!</v>
      </c>
      <c r="L92" s="21" t="str">
        <f t="shared" ca="1" si="9"/>
        <v>check!</v>
      </c>
      <c r="M92" s="21" t="str">
        <f t="shared" ca="1" si="9"/>
        <v>check!</v>
      </c>
      <c r="N92" s="21" t="str">
        <f t="shared" ca="1" si="9"/>
        <v>check!</v>
      </c>
      <c r="O92" s="21" t="str">
        <f t="shared" ca="1" si="9"/>
        <v>check!</v>
      </c>
      <c r="P92" s="21" t="str">
        <f t="shared" ca="1" si="9"/>
        <v>check!</v>
      </c>
      <c r="Q92" s="21" t="str">
        <f t="shared" ca="1" si="9"/>
        <v>check!</v>
      </c>
      <c r="R92" s="21" t="str">
        <f t="shared" ca="1" si="9"/>
        <v>check!</v>
      </c>
      <c r="S92" s="21" t="str">
        <f t="shared" ca="1" si="9"/>
        <v>check!</v>
      </c>
      <c r="T92" s="21" t="str">
        <f t="shared" ca="1" si="9"/>
        <v>check!</v>
      </c>
      <c r="U92" s="21" t="str">
        <f t="shared" ca="1" si="9"/>
        <v>check!</v>
      </c>
      <c r="V92" s="21" t="str">
        <f t="shared" ca="1" si="9"/>
        <v>check!</v>
      </c>
      <c r="W92" s="21" t="str">
        <f t="shared" ca="1" si="9"/>
        <v>check!</v>
      </c>
      <c r="X92" s="21" t="str">
        <f t="shared" ca="1" si="9"/>
        <v>check!</v>
      </c>
      <c r="Y92" s="21" t="str">
        <f t="shared" ca="1" si="9"/>
        <v>check!</v>
      </c>
      <c r="Z92" s="21" t="str">
        <f t="shared" ca="1" si="9"/>
        <v>check!</v>
      </c>
      <c r="AA92" s="22"/>
      <c r="AB92" s="22"/>
      <c r="AC92" s="22"/>
      <c r="AD92" s="22"/>
      <c r="AE92" s="22"/>
      <c r="AF92" s="21" t="str">
        <f t="shared" ref="AF92:AO94" ca="1" si="10">IF(AF$31&lt;TODAY(),"check!","ok")</f>
        <v>check!</v>
      </c>
      <c r="AG92" s="21" t="str">
        <f t="shared" ca="1" si="10"/>
        <v>check!</v>
      </c>
      <c r="AH92" s="21" t="str">
        <f t="shared" ca="1" si="10"/>
        <v>check!</v>
      </c>
      <c r="AI92" s="21" t="str">
        <f t="shared" ca="1" si="10"/>
        <v>check!</v>
      </c>
      <c r="AJ92" s="21" t="str">
        <f t="shared" ca="1" si="10"/>
        <v>check!</v>
      </c>
      <c r="AK92" s="21" t="str">
        <f t="shared" ca="1" si="10"/>
        <v>check!</v>
      </c>
      <c r="AL92" s="21" t="str">
        <f t="shared" ca="1" si="10"/>
        <v>check!</v>
      </c>
      <c r="AM92" s="21" t="str">
        <f t="shared" ca="1" si="10"/>
        <v>check!</v>
      </c>
      <c r="AN92" s="21" t="str">
        <f t="shared" ca="1" si="10"/>
        <v>check!</v>
      </c>
      <c r="AO92" s="21" t="str">
        <f t="shared" ca="1" si="10"/>
        <v>check!</v>
      </c>
    </row>
    <row r="93" spans="1:41" x14ac:dyDescent="0.2">
      <c r="A93" s="11">
        <f>A72</f>
        <v>2</v>
      </c>
      <c r="B93" s="12" t="s">
        <v>22</v>
      </c>
      <c r="C93" s="22"/>
      <c r="D93" s="22"/>
      <c r="E93" s="22"/>
      <c r="F93" s="22"/>
      <c r="G93" s="22"/>
      <c r="H93" s="22"/>
      <c r="I93" s="22"/>
      <c r="J93" s="22"/>
      <c r="K93" s="21" t="str">
        <f t="shared" ca="1" si="9"/>
        <v>check!</v>
      </c>
      <c r="L93" s="21" t="str">
        <f t="shared" ca="1" si="9"/>
        <v>check!</v>
      </c>
      <c r="M93" s="21" t="str">
        <f t="shared" ca="1" si="9"/>
        <v>check!</v>
      </c>
      <c r="N93" s="21" t="str">
        <f t="shared" ca="1" si="9"/>
        <v>check!</v>
      </c>
      <c r="O93" s="21" t="str">
        <f t="shared" ca="1" si="9"/>
        <v>check!</v>
      </c>
      <c r="P93" s="21" t="str">
        <f t="shared" ca="1" si="9"/>
        <v>check!</v>
      </c>
      <c r="Q93" s="21" t="str">
        <f t="shared" ca="1" si="9"/>
        <v>check!</v>
      </c>
      <c r="R93" s="21" t="str">
        <f t="shared" ca="1" si="9"/>
        <v>check!</v>
      </c>
      <c r="S93" s="21" t="str">
        <f t="shared" ca="1" si="9"/>
        <v>check!</v>
      </c>
      <c r="T93" s="21" t="str">
        <f t="shared" ca="1" si="9"/>
        <v>check!</v>
      </c>
      <c r="U93" s="21" t="str">
        <f t="shared" ca="1" si="9"/>
        <v>check!</v>
      </c>
      <c r="V93" s="21" t="str">
        <f t="shared" ca="1" si="9"/>
        <v>check!</v>
      </c>
      <c r="W93" s="21" t="str">
        <f t="shared" ca="1" si="9"/>
        <v>check!</v>
      </c>
      <c r="X93" s="21" t="str">
        <f t="shared" ca="1" si="9"/>
        <v>check!</v>
      </c>
      <c r="Y93" s="21" t="str">
        <f t="shared" ca="1" si="9"/>
        <v>check!</v>
      </c>
      <c r="Z93" s="21" t="str">
        <f t="shared" ca="1" si="9"/>
        <v>check!</v>
      </c>
      <c r="AA93" s="22"/>
      <c r="AB93" s="22"/>
      <c r="AC93" s="22"/>
      <c r="AD93" s="22"/>
      <c r="AE93" s="22"/>
      <c r="AF93" s="21" t="str">
        <f t="shared" ca="1" si="10"/>
        <v>check!</v>
      </c>
      <c r="AG93" s="21" t="str">
        <f t="shared" ca="1" si="10"/>
        <v>check!</v>
      </c>
      <c r="AH93" s="21" t="str">
        <f t="shared" ca="1" si="10"/>
        <v>check!</v>
      </c>
      <c r="AI93" s="21" t="str">
        <f t="shared" ca="1" si="10"/>
        <v>check!</v>
      </c>
      <c r="AJ93" s="21" t="str">
        <f t="shared" ca="1" si="10"/>
        <v>check!</v>
      </c>
      <c r="AK93" s="21" t="str">
        <f t="shared" ca="1" si="10"/>
        <v>check!</v>
      </c>
      <c r="AL93" s="21" t="str">
        <f t="shared" ca="1" si="10"/>
        <v>check!</v>
      </c>
      <c r="AM93" s="21" t="str">
        <f t="shared" ca="1" si="10"/>
        <v>check!</v>
      </c>
      <c r="AN93" s="21" t="str">
        <f t="shared" ca="1" si="10"/>
        <v>check!</v>
      </c>
      <c r="AO93" s="21" t="str">
        <f t="shared" ca="1" si="10"/>
        <v>check!</v>
      </c>
    </row>
    <row r="94" spans="1:41" x14ac:dyDescent="0.2">
      <c r="A94" s="11">
        <f>A72</f>
        <v>2</v>
      </c>
      <c r="B94" s="12" t="s">
        <v>23</v>
      </c>
      <c r="C94" s="22"/>
      <c r="D94" s="22"/>
      <c r="E94" s="22"/>
      <c r="F94" s="22"/>
      <c r="G94" s="22"/>
      <c r="H94" s="22"/>
      <c r="I94" s="22"/>
      <c r="J94" s="22"/>
      <c r="K94" s="21" t="str">
        <f t="shared" ca="1" si="9"/>
        <v>check!</v>
      </c>
      <c r="L94" s="21" t="str">
        <f t="shared" ca="1" si="9"/>
        <v>check!</v>
      </c>
      <c r="M94" s="21" t="str">
        <f t="shared" ca="1" si="9"/>
        <v>check!</v>
      </c>
      <c r="N94" s="21" t="str">
        <f t="shared" ca="1" si="9"/>
        <v>check!</v>
      </c>
      <c r="O94" s="21" t="str">
        <f t="shared" ca="1" si="9"/>
        <v>check!</v>
      </c>
      <c r="P94" s="21" t="str">
        <f t="shared" ca="1" si="9"/>
        <v>check!</v>
      </c>
      <c r="Q94" s="21" t="str">
        <f t="shared" ca="1" si="9"/>
        <v>check!</v>
      </c>
      <c r="R94" s="21" t="str">
        <f t="shared" ca="1" si="9"/>
        <v>check!</v>
      </c>
      <c r="S94" s="21" t="str">
        <f t="shared" ca="1" si="9"/>
        <v>check!</v>
      </c>
      <c r="T94" s="21" t="str">
        <f t="shared" ca="1" si="9"/>
        <v>check!</v>
      </c>
      <c r="U94" s="21" t="str">
        <f t="shared" ca="1" si="9"/>
        <v>check!</v>
      </c>
      <c r="V94" s="21" t="str">
        <f t="shared" ca="1" si="9"/>
        <v>check!</v>
      </c>
      <c r="W94" s="21" t="str">
        <f t="shared" ca="1" si="9"/>
        <v>check!</v>
      </c>
      <c r="X94" s="21" t="str">
        <f t="shared" ca="1" si="9"/>
        <v>check!</v>
      </c>
      <c r="Y94" s="21" t="str">
        <f t="shared" ca="1" si="9"/>
        <v>check!</v>
      </c>
      <c r="Z94" s="21" t="str">
        <f t="shared" ca="1" si="9"/>
        <v>check!</v>
      </c>
      <c r="AA94" s="22"/>
      <c r="AB94" s="22"/>
      <c r="AC94" s="22"/>
      <c r="AD94" s="22"/>
      <c r="AE94" s="22"/>
      <c r="AF94" s="21" t="str">
        <f t="shared" ca="1" si="10"/>
        <v>check!</v>
      </c>
      <c r="AG94" s="21" t="str">
        <f t="shared" ca="1" si="10"/>
        <v>check!</v>
      </c>
      <c r="AH94" s="21" t="str">
        <f t="shared" ca="1" si="10"/>
        <v>check!</v>
      </c>
      <c r="AI94" s="21" t="str">
        <f t="shared" ca="1" si="10"/>
        <v>check!</v>
      </c>
      <c r="AJ94" s="21" t="str">
        <f t="shared" ca="1" si="10"/>
        <v>check!</v>
      </c>
      <c r="AK94" s="21" t="str">
        <f t="shared" ca="1" si="10"/>
        <v>check!</v>
      </c>
      <c r="AL94" s="21" t="str">
        <f t="shared" ca="1" si="10"/>
        <v>check!</v>
      </c>
      <c r="AM94" s="21" t="str">
        <f t="shared" ca="1" si="10"/>
        <v>check!</v>
      </c>
      <c r="AN94" s="21" t="str">
        <f t="shared" ca="1" si="10"/>
        <v>check!</v>
      </c>
      <c r="AO94" s="21" t="str">
        <f t="shared" ca="1" si="10"/>
        <v>check!</v>
      </c>
    </row>
    <row r="95" spans="1:41" x14ac:dyDescent="0.2">
      <c r="A95" s="11">
        <f>A73</f>
        <v>3</v>
      </c>
      <c r="B95" s="12" t="s">
        <v>39</v>
      </c>
      <c r="C95" s="22"/>
      <c r="D95" s="22"/>
      <c r="E95" s="22"/>
      <c r="F95" s="22"/>
      <c r="G95" s="22"/>
      <c r="H95" s="22"/>
      <c r="I95" s="22"/>
      <c r="J95" s="22"/>
      <c r="K95" s="21"/>
      <c r="L95" s="21"/>
      <c r="M95" s="21"/>
      <c r="N95" s="21"/>
      <c r="O95" s="21"/>
      <c r="P95" s="21"/>
      <c r="Q95" s="21"/>
      <c r="R95" s="21"/>
      <c r="S95" s="21"/>
      <c r="T95" s="21"/>
      <c r="U95" s="21"/>
      <c r="V95" s="21"/>
      <c r="W95" s="21"/>
      <c r="X95" s="21"/>
      <c r="Y95" s="21"/>
      <c r="Z95" s="21"/>
      <c r="AA95" s="22"/>
      <c r="AB95" s="22"/>
      <c r="AC95" s="22"/>
      <c r="AD95" s="22"/>
      <c r="AE95" s="22"/>
      <c r="AF95" s="21"/>
      <c r="AG95" s="21"/>
      <c r="AH95" s="21"/>
      <c r="AI95" s="21"/>
      <c r="AJ95" s="21"/>
      <c r="AK95" s="21"/>
      <c r="AL95" s="21"/>
      <c r="AM95" s="21"/>
      <c r="AN95" s="21"/>
      <c r="AO95" s="21"/>
    </row>
    <row r="96" spans="1:41" x14ac:dyDescent="0.2">
      <c r="A96" s="11"/>
      <c r="C96" s="22"/>
      <c r="D96" s="22"/>
      <c r="E96" s="22"/>
      <c r="F96" s="22"/>
      <c r="G96" s="22"/>
      <c r="H96" s="22"/>
      <c r="I96" s="22"/>
      <c r="J96" s="22"/>
      <c r="K96" s="21"/>
      <c r="L96" s="21"/>
      <c r="M96" s="21"/>
      <c r="N96" s="21"/>
      <c r="O96" s="21"/>
      <c r="P96" s="21"/>
      <c r="Q96" s="21"/>
      <c r="R96" s="21"/>
      <c r="S96" s="21"/>
      <c r="T96" s="21"/>
      <c r="U96" s="21"/>
      <c r="V96" s="21"/>
      <c r="W96" s="21"/>
      <c r="X96" s="21"/>
      <c r="Y96" s="21"/>
      <c r="Z96" s="21"/>
      <c r="AA96" s="22"/>
      <c r="AB96" s="22"/>
      <c r="AC96" s="22"/>
      <c r="AD96" s="22"/>
      <c r="AE96" s="22"/>
      <c r="AF96" s="21"/>
      <c r="AG96" s="21"/>
      <c r="AH96" s="21"/>
      <c r="AI96" s="21"/>
      <c r="AJ96" s="21"/>
      <c r="AK96" s="21"/>
      <c r="AL96" s="21"/>
      <c r="AM96" s="21"/>
      <c r="AN96" s="21"/>
      <c r="AO96" s="21"/>
    </row>
    <row r="97" spans="1:41" s="27" customFormat="1" x14ac:dyDescent="0.2">
      <c r="A97" s="24" t="s">
        <v>28</v>
      </c>
      <c r="B97" s="25" t="s">
        <v>24</v>
      </c>
      <c r="C97" s="26"/>
      <c r="D97" s="26"/>
      <c r="E97" s="26"/>
      <c r="F97" s="26"/>
      <c r="G97" s="26"/>
      <c r="H97" s="26"/>
      <c r="I97" s="26"/>
      <c r="J97" s="26"/>
      <c r="K97" s="26"/>
    </row>
    <row r="98" spans="1:41" x14ac:dyDescent="0.2">
      <c r="A98" s="11">
        <f>A73</f>
        <v>3</v>
      </c>
      <c r="B98" s="12" t="s">
        <v>27</v>
      </c>
      <c r="C98" s="22"/>
      <c r="D98" s="22"/>
      <c r="E98" s="22"/>
      <c r="F98" s="22"/>
      <c r="G98" s="22"/>
      <c r="H98" s="22"/>
      <c r="I98" s="22"/>
      <c r="J98" s="22"/>
      <c r="K98" s="21"/>
      <c r="L98" s="21"/>
      <c r="M98" s="21"/>
      <c r="N98" s="21"/>
      <c r="O98" s="21"/>
      <c r="P98" s="21"/>
      <c r="Q98" s="21"/>
      <c r="R98" s="21"/>
      <c r="S98" s="21"/>
      <c r="T98" s="21"/>
      <c r="U98" s="21"/>
      <c r="V98" s="21"/>
      <c r="W98" s="21"/>
      <c r="X98" s="21"/>
      <c r="Y98" s="21"/>
      <c r="Z98" s="21"/>
      <c r="AA98" s="22"/>
      <c r="AB98" s="22"/>
      <c r="AC98" s="22"/>
      <c r="AD98" s="22"/>
      <c r="AE98" s="22"/>
      <c r="AF98" s="21"/>
      <c r="AG98" s="21"/>
      <c r="AH98" s="21"/>
      <c r="AI98" s="21"/>
      <c r="AJ98" s="21"/>
      <c r="AK98" s="21"/>
      <c r="AL98" s="21"/>
      <c r="AM98" s="21"/>
      <c r="AN98" s="21"/>
      <c r="AO98" s="21"/>
    </row>
    <row r="99" spans="1:41" x14ac:dyDescent="0.2">
      <c r="A99" s="11">
        <f>A74</f>
        <v>4</v>
      </c>
      <c r="B99" s="12" t="s">
        <v>26</v>
      </c>
      <c r="C99" s="22"/>
      <c r="D99" s="22"/>
      <c r="E99" s="22"/>
      <c r="F99" s="22"/>
      <c r="G99" s="22"/>
      <c r="H99" s="22"/>
      <c r="I99" s="22"/>
      <c r="J99" s="22"/>
    </row>
    <row r="100" spans="1:41" x14ac:dyDescent="0.2">
      <c r="A100" s="11" t="str">
        <f>A77</f>
        <v>5a</v>
      </c>
      <c r="B100" s="12" t="s">
        <v>29</v>
      </c>
    </row>
    <row r="101" spans="1:41" x14ac:dyDescent="0.2">
      <c r="A101" s="11" t="str">
        <f>A78</f>
        <v>5b</v>
      </c>
      <c r="B101" s="12" t="s">
        <v>34</v>
      </c>
    </row>
    <row r="103" spans="1:41" s="20" customFormat="1" x14ac:dyDescent="0.2">
      <c r="A103" s="18" t="s">
        <v>7</v>
      </c>
      <c r="B103" s="1" t="s">
        <v>5</v>
      </c>
      <c r="C103" s="19"/>
      <c r="D103" s="19"/>
      <c r="E103" s="19"/>
      <c r="F103" s="19"/>
      <c r="G103" s="19"/>
      <c r="H103" s="19"/>
      <c r="I103" s="19"/>
      <c r="J103" s="19"/>
      <c r="K103" s="19"/>
    </row>
    <row r="108" spans="1:41" s="20" customFormat="1" x14ac:dyDescent="0.2">
      <c r="A108" s="18" t="s">
        <v>7</v>
      </c>
      <c r="B108" s="1" t="s">
        <v>6</v>
      </c>
      <c r="C108" s="19"/>
      <c r="D108" s="19"/>
      <c r="E108" s="19"/>
      <c r="F108" s="19"/>
      <c r="G108" s="19"/>
      <c r="H108" s="19"/>
      <c r="I108" s="19"/>
      <c r="J108" s="19"/>
      <c r="K108" s="19"/>
    </row>
    <row r="109" spans="1:41" ht="51" x14ac:dyDescent="0.2">
      <c r="A109" s="39">
        <v>1</v>
      </c>
      <c r="B109" s="15" t="s">
        <v>45</v>
      </c>
    </row>
    <row r="110" spans="1:41" x14ac:dyDescent="0.2">
      <c r="A110" s="39">
        <f>A109+1</f>
        <v>2</v>
      </c>
      <c r="B110" s="15" t="s">
        <v>49</v>
      </c>
    </row>
    <row r="111" spans="1:41" ht="25.5" x14ac:dyDescent="0.2">
      <c r="A111" s="39">
        <f>A110+1</f>
        <v>3</v>
      </c>
      <c r="B111" s="15" t="s">
        <v>43</v>
      </c>
    </row>
    <row r="112" spans="1:41" ht="51" x14ac:dyDescent="0.2">
      <c r="A112" s="39">
        <f>A111+1</f>
        <v>4</v>
      </c>
      <c r="B112" s="15" t="s">
        <v>44</v>
      </c>
    </row>
    <row r="113" spans="1:2" ht="51" x14ac:dyDescent="0.2">
      <c r="A113" s="39">
        <f>A112+1</f>
        <v>5</v>
      </c>
      <c r="B113" s="15" t="s">
        <v>46</v>
      </c>
    </row>
    <row r="117" spans="1:2" x14ac:dyDescent="0.2">
      <c r="B117" s="12" t="s">
        <v>115</v>
      </c>
    </row>
    <row r="118" spans="1:2" x14ac:dyDescent="0.2">
      <c r="B118" s="42" t="s">
        <v>116</v>
      </c>
    </row>
    <row r="120" spans="1:2" x14ac:dyDescent="0.2">
      <c r="B120" s="12" t="s">
        <v>120</v>
      </c>
    </row>
  </sheetData>
  <mergeCells count="1">
    <mergeCell ref="B29:B30"/>
  </mergeCells>
  <conditionalFormatting sqref="C58 K76:Z82 AF76:AO82 AF71:AO74 K71:Z74 D57:E57 C33 G38 F36:F38 E39 F40:F41 G43:G52 F43 G41 H47 H49 H51:H56">
    <cfRule type="cellIs" dxfId="80" priority="155" operator="equal">
      <formula>"x"</formula>
    </cfRule>
    <cfRule type="cellIs" dxfId="79" priority="156" operator="equal">
      <formula>"check!"</formula>
    </cfRule>
  </conditionalFormatting>
  <conditionalFormatting sqref="C58 K76:Z82 AF76:AO82 AF71:AO74 K71:Z74 D57:E57 C33 G38 F36:F38 E39 F40:F41 G43:G52 F43 G41 H47 H49 H51:H56">
    <cfRule type="cellIs" dxfId="78" priority="154" operator="equal">
      <formula>"ok"</formula>
    </cfRule>
  </conditionalFormatting>
  <conditionalFormatting sqref="D92">
    <cfRule type="cellIs" dxfId="77" priority="140" operator="equal">
      <formula>"x"</formula>
    </cfRule>
    <cfRule type="cellIs" dxfId="76" priority="141" operator="equal">
      <formula>"check!"</formula>
    </cfRule>
  </conditionalFormatting>
  <conditionalFormatting sqref="D92">
    <cfRule type="cellIs" dxfId="75" priority="139" operator="equal">
      <formula>"ok"</formula>
    </cfRule>
  </conditionalFormatting>
  <conditionalFormatting sqref="K92:Z96 K98:Z98">
    <cfRule type="cellIs" dxfId="74" priority="113" operator="equal">
      <formula>"x"</formula>
    </cfRule>
    <cfRule type="cellIs" dxfId="73" priority="114" operator="equal">
      <formula>"check!"</formula>
    </cfRule>
  </conditionalFormatting>
  <conditionalFormatting sqref="K92:Z96 K98:Z98">
    <cfRule type="cellIs" dxfId="72" priority="112" operator="equal">
      <formula>"ok"</formula>
    </cfRule>
  </conditionalFormatting>
  <conditionalFormatting sqref="D35">
    <cfRule type="cellIs" dxfId="71" priority="116" operator="equal">
      <formula>"x"</formula>
    </cfRule>
    <cfRule type="cellIs" dxfId="70" priority="117" operator="equal">
      <formula>"check!"</formula>
    </cfRule>
  </conditionalFormatting>
  <conditionalFormatting sqref="D35">
    <cfRule type="cellIs" dxfId="69" priority="115" operator="equal">
      <formula>"ok"</formula>
    </cfRule>
  </conditionalFormatting>
  <conditionalFormatting sqref="AF92:AO96 AF98:AO98">
    <cfRule type="cellIs" dxfId="68" priority="110" operator="equal">
      <formula>"x"</formula>
    </cfRule>
    <cfRule type="cellIs" dxfId="67" priority="111" operator="equal">
      <formula>"check!"</formula>
    </cfRule>
  </conditionalFormatting>
  <conditionalFormatting sqref="AF92:AO96 AF98:AO98">
    <cfRule type="cellIs" dxfId="66" priority="109" operator="equal">
      <formula>"ok"</formula>
    </cfRule>
  </conditionalFormatting>
  <conditionalFormatting sqref="K83:Z86">
    <cfRule type="cellIs" dxfId="65" priority="107" operator="equal">
      <formula>"x"</formula>
    </cfRule>
    <cfRule type="cellIs" dxfId="64" priority="108" operator="equal">
      <formula>"check!"</formula>
    </cfRule>
  </conditionalFormatting>
  <conditionalFormatting sqref="K83:Z86">
    <cfRule type="cellIs" dxfId="63" priority="106" operator="equal">
      <formula>"ok"</formula>
    </cfRule>
  </conditionalFormatting>
  <conditionalFormatting sqref="AF83:AO86">
    <cfRule type="cellIs" dxfId="62" priority="104" operator="equal">
      <formula>"x"</formula>
    </cfRule>
    <cfRule type="cellIs" dxfId="61" priority="105" operator="equal">
      <formula>"check!"</formula>
    </cfRule>
  </conditionalFormatting>
  <conditionalFormatting sqref="AF83:AO86">
    <cfRule type="cellIs" dxfId="60" priority="103" operator="equal">
      <formula>"ok"</formula>
    </cfRule>
  </conditionalFormatting>
  <conditionalFormatting sqref="K88:Z90">
    <cfRule type="cellIs" dxfId="59" priority="101" operator="equal">
      <formula>"x"</formula>
    </cfRule>
    <cfRule type="cellIs" dxfId="58" priority="102" operator="equal">
      <formula>"check!"</formula>
    </cfRule>
  </conditionalFormatting>
  <conditionalFormatting sqref="K88:Z90">
    <cfRule type="cellIs" dxfId="57" priority="100" operator="equal">
      <formula>"ok"</formula>
    </cfRule>
  </conditionalFormatting>
  <conditionalFormatting sqref="AF88:AO90">
    <cfRule type="cellIs" dxfId="56" priority="98" operator="equal">
      <formula>"x"</formula>
    </cfRule>
    <cfRule type="cellIs" dxfId="55" priority="99" operator="equal">
      <formula>"check!"</formula>
    </cfRule>
  </conditionalFormatting>
  <conditionalFormatting sqref="AF88:AO90">
    <cfRule type="cellIs" dxfId="54" priority="97" operator="equal">
      <formula>"ok"</formula>
    </cfRule>
  </conditionalFormatting>
  <conditionalFormatting sqref="G34">
    <cfRule type="cellIs" dxfId="53" priority="71" operator="equal">
      <formula>"x"</formula>
    </cfRule>
    <cfRule type="cellIs" dxfId="52" priority="72" operator="equal">
      <formula>"check!"</formula>
    </cfRule>
  </conditionalFormatting>
  <conditionalFormatting sqref="G34">
    <cfRule type="cellIs" dxfId="51" priority="70" operator="equal">
      <formula>"ok"</formula>
    </cfRule>
  </conditionalFormatting>
  <conditionalFormatting sqref="C61:C66 C68:C69">
    <cfRule type="cellIs" dxfId="50" priority="65" operator="equal">
      <formula>"x"</formula>
    </cfRule>
    <cfRule type="cellIs" dxfId="49" priority="66" operator="equal">
      <formula>"check!"</formula>
    </cfRule>
  </conditionalFormatting>
  <conditionalFormatting sqref="C61:C66 C68:C69">
    <cfRule type="cellIs" dxfId="48" priority="64" operator="equal">
      <formula>"ok"</formula>
    </cfRule>
  </conditionalFormatting>
  <conditionalFormatting sqref="D61:E62 D64:E66 D63 D68:E69">
    <cfRule type="cellIs" dxfId="47" priority="58" operator="equal">
      <formula>"ok"</formula>
    </cfRule>
  </conditionalFormatting>
  <conditionalFormatting sqref="D61:E62 D64:E66 D63 D68:E69">
    <cfRule type="cellIs" dxfId="46" priority="59" operator="equal">
      <formula>"x"</formula>
    </cfRule>
    <cfRule type="cellIs" dxfId="45" priority="60" operator="equal">
      <formula>"check!"</formula>
    </cfRule>
  </conditionalFormatting>
  <conditionalFormatting sqref="F59:F60">
    <cfRule type="cellIs" dxfId="44" priority="56" operator="equal">
      <formula>"x"</formula>
    </cfRule>
    <cfRule type="cellIs" dxfId="43" priority="57" operator="equal">
      <formula>"check!"</formula>
    </cfRule>
  </conditionalFormatting>
  <conditionalFormatting sqref="F59:F60">
    <cfRule type="cellIs" dxfId="42" priority="55" operator="equal">
      <formula>"ok"</formula>
    </cfRule>
  </conditionalFormatting>
  <conditionalFormatting sqref="E44">
    <cfRule type="cellIs" dxfId="41" priority="52" operator="equal">
      <formula>"ok"</formula>
    </cfRule>
  </conditionalFormatting>
  <conditionalFormatting sqref="E44">
    <cfRule type="cellIs" dxfId="40" priority="53" operator="equal">
      <formula>"x"</formula>
    </cfRule>
    <cfRule type="cellIs" dxfId="39" priority="54" operator="equal">
      <formula>"check!"</formula>
    </cfRule>
  </conditionalFormatting>
  <conditionalFormatting sqref="F62">
    <cfRule type="cellIs" dxfId="38" priority="49" operator="equal">
      <formula>"ok"</formula>
    </cfRule>
  </conditionalFormatting>
  <conditionalFormatting sqref="F62">
    <cfRule type="cellIs" dxfId="37" priority="50" operator="equal">
      <formula>"x"</formula>
    </cfRule>
    <cfRule type="cellIs" dxfId="36" priority="51" operator="equal">
      <formula>"check!"</formula>
    </cfRule>
  </conditionalFormatting>
  <conditionalFormatting sqref="E63">
    <cfRule type="cellIs" dxfId="35" priority="46" operator="equal">
      <formula>"ok"</formula>
    </cfRule>
  </conditionalFormatting>
  <conditionalFormatting sqref="E63">
    <cfRule type="cellIs" dxfId="34" priority="47" operator="equal">
      <formula>"x"</formula>
    </cfRule>
    <cfRule type="cellIs" dxfId="33" priority="48" operator="equal">
      <formula>"check!"</formula>
    </cfRule>
  </conditionalFormatting>
  <conditionalFormatting sqref="I64 H65 I66:I67">
    <cfRule type="cellIs" dxfId="32" priority="34" operator="equal">
      <formula>"ok"</formula>
    </cfRule>
  </conditionalFormatting>
  <conditionalFormatting sqref="G63">
    <cfRule type="cellIs" dxfId="31" priority="43" operator="equal">
      <formula>"ok"</formula>
    </cfRule>
  </conditionalFormatting>
  <conditionalFormatting sqref="G63">
    <cfRule type="cellIs" dxfId="30" priority="44" operator="equal">
      <formula>"x"</formula>
    </cfRule>
    <cfRule type="cellIs" dxfId="29" priority="45" operator="equal">
      <formula>"check!"</formula>
    </cfRule>
  </conditionalFormatting>
  <conditionalFormatting sqref="I64 H65 I66:I67">
    <cfRule type="cellIs" dxfId="28" priority="35" operator="equal">
      <formula>"x"</formula>
    </cfRule>
    <cfRule type="cellIs" dxfId="27" priority="36" operator="equal">
      <formula>"check!"</formula>
    </cfRule>
  </conditionalFormatting>
  <conditionalFormatting sqref="J68:J69">
    <cfRule type="cellIs" dxfId="26" priority="31" operator="equal">
      <formula>"ok"</formula>
    </cfRule>
  </conditionalFormatting>
  <conditionalFormatting sqref="J68:J69">
    <cfRule type="cellIs" dxfId="25" priority="32" operator="equal">
      <formula>"x"</formula>
    </cfRule>
    <cfRule type="cellIs" dxfId="24" priority="33" operator="equal">
      <formula>"check!"</formula>
    </cfRule>
  </conditionalFormatting>
  <conditionalFormatting sqref="AF61:AO61">
    <cfRule type="cellIs" dxfId="23" priority="22" operator="equal">
      <formula>"ok"</formula>
    </cfRule>
  </conditionalFormatting>
  <conditionalFormatting sqref="AF61:AO61">
    <cfRule type="cellIs" dxfId="22" priority="23" operator="equal">
      <formula>"x"</formula>
    </cfRule>
    <cfRule type="cellIs" dxfId="21" priority="24" operator="equal">
      <formula>"check!"</formula>
    </cfRule>
  </conditionalFormatting>
  <conditionalFormatting sqref="K61:Z61">
    <cfRule type="cellIs" dxfId="20" priority="26" operator="equal">
      <formula>"x"</formula>
    </cfRule>
    <cfRule type="cellIs" dxfId="19" priority="27" operator="equal">
      <formula>"check!"</formula>
    </cfRule>
  </conditionalFormatting>
  <conditionalFormatting sqref="K61:Z61">
    <cfRule type="cellIs" dxfId="18" priority="25" operator="equal">
      <formula>"ok"</formula>
    </cfRule>
  </conditionalFormatting>
  <conditionalFormatting sqref="I33">
    <cfRule type="cellIs" dxfId="17" priority="17" operator="equal">
      <formula>"x"</formula>
    </cfRule>
    <cfRule type="cellIs" dxfId="16" priority="18" operator="equal">
      <formula>"check!"</formula>
    </cfRule>
  </conditionalFormatting>
  <conditionalFormatting sqref="I33">
    <cfRule type="cellIs" dxfId="15" priority="16" operator="equal">
      <formula>"ok"</formula>
    </cfRule>
  </conditionalFormatting>
  <conditionalFormatting sqref="G42">
    <cfRule type="cellIs" dxfId="14" priority="14" operator="equal">
      <formula>"x"</formula>
    </cfRule>
    <cfRule type="cellIs" dxfId="13" priority="15" operator="equal">
      <formula>"check!"</formula>
    </cfRule>
  </conditionalFormatting>
  <conditionalFormatting sqref="G42">
    <cfRule type="cellIs" dxfId="12" priority="13" operator="equal">
      <formula>"ok"</formula>
    </cfRule>
  </conditionalFormatting>
  <conditionalFormatting sqref="H36">
    <cfRule type="cellIs" dxfId="11" priority="11" operator="equal">
      <formula>"x"</formula>
    </cfRule>
    <cfRule type="cellIs" dxfId="10" priority="12" operator="equal">
      <formula>"check!"</formula>
    </cfRule>
  </conditionalFormatting>
  <conditionalFormatting sqref="H36">
    <cfRule type="cellIs" dxfId="9" priority="10" operator="equal">
      <formula>"ok"</formula>
    </cfRule>
  </conditionalFormatting>
  <conditionalFormatting sqref="H38">
    <cfRule type="cellIs" dxfId="8" priority="8" operator="equal">
      <formula>"x"</formula>
    </cfRule>
    <cfRule type="cellIs" dxfId="7" priority="9" operator="equal">
      <formula>"check!"</formula>
    </cfRule>
  </conditionalFormatting>
  <conditionalFormatting sqref="H38">
    <cfRule type="cellIs" dxfId="6" priority="7" operator="equal">
      <formula>"ok"</formula>
    </cfRule>
  </conditionalFormatting>
  <conditionalFormatting sqref="H60">
    <cfRule type="cellIs" dxfId="5" priority="5" operator="equal">
      <formula>"x"</formula>
    </cfRule>
    <cfRule type="cellIs" dxfId="4" priority="6" operator="equal">
      <formula>"check!"</formula>
    </cfRule>
  </conditionalFormatting>
  <conditionalFormatting sqref="H60">
    <cfRule type="cellIs" dxfId="3" priority="4" operator="equal">
      <formula>"ok"</formula>
    </cfRule>
  </conditionalFormatting>
  <conditionalFormatting sqref="H59">
    <cfRule type="cellIs" dxfId="2" priority="2" operator="equal">
      <formula>"x"</formula>
    </cfRule>
    <cfRule type="cellIs" dxfId="1" priority="3" operator="equal">
      <formula>"check!"</formula>
    </cfRule>
  </conditionalFormatting>
  <conditionalFormatting sqref="H59">
    <cfRule type="cellIs" dxfId="0" priority="1" operator="equal">
      <formula>"ok"</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45"/>
  <sheetViews>
    <sheetView workbookViewId="0">
      <selection activeCell="D16" sqref="D16"/>
    </sheetView>
  </sheetViews>
  <sheetFormatPr baseColWidth="10" defaultRowHeight="15" x14ac:dyDescent="0.25"/>
  <cols>
    <col min="1" max="1" width="59.28515625" customWidth="1"/>
  </cols>
  <sheetData>
    <row r="2" spans="1:2" ht="17.25" x14ac:dyDescent="0.3">
      <c r="A2" s="71" t="s">
        <v>124</v>
      </c>
    </row>
    <row r="4" spans="1:2" ht="15.75" x14ac:dyDescent="0.25">
      <c r="A4" s="72" t="s">
        <v>125</v>
      </c>
    </row>
    <row r="6" spans="1:2" x14ac:dyDescent="0.25">
      <c r="A6" s="73" t="s">
        <v>468</v>
      </c>
    </row>
    <row r="7" spans="1:2" x14ac:dyDescent="0.25">
      <c r="A7" s="79" t="s">
        <v>126</v>
      </c>
      <c r="B7" s="74"/>
    </row>
    <row r="8" spans="1:2" x14ac:dyDescent="0.25">
      <c r="A8" s="79" t="s">
        <v>127</v>
      </c>
      <c r="B8" s="74"/>
    </row>
    <row r="9" spans="1:2" x14ac:dyDescent="0.25">
      <c r="A9" s="79" t="s">
        <v>128</v>
      </c>
      <c r="B9" s="74"/>
    </row>
    <row r="10" spans="1:2" x14ac:dyDescent="0.25">
      <c r="A10" s="79" t="s">
        <v>129</v>
      </c>
      <c r="B10" s="74"/>
    </row>
    <row r="11" spans="1:2" x14ac:dyDescent="0.25">
      <c r="A11" s="79" t="s">
        <v>130</v>
      </c>
      <c r="B11" s="74"/>
    </row>
    <row r="12" spans="1:2" x14ac:dyDescent="0.25">
      <c r="A12" s="79" t="s">
        <v>145</v>
      </c>
      <c r="B12" s="74"/>
    </row>
    <row r="13" spans="1:2" x14ac:dyDescent="0.25">
      <c r="A13" s="79"/>
      <c r="B13" s="74"/>
    </row>
    <row r="14" spans="1:2" x14ac:dyDescent="0.25">
      <c r="A14" s="73" t="s">
        <v>469</v>
      </c>
      <c r="B14" s="74"/>
    </row>
    <row r="15" spans="1:2" x14ac:dyDescent="0.25">
      <c r="A15" s="79" t="s">
        <v>470</v>
      </c>
      <c r="B15" s="74"/>
    </row>
    <row r="16" spans="1:2" x14ac:dyDescent="0.25">
      <c r="A16" s="79"/>
      <c r="B16" s="74"/>
    </row>
    <row r="17" spans="1:3" x14ac:dyDescent="0.25">
      <c r="A17" s="78" t="s">
        <v>147</v>
      </c>
      <c r="B17" s="74"/>
    </row>
    <row r="18" spans="1:3" x14ac:dyDescent="0.25">
      <c r="A18" s="74"/>
      <c r="B18" s="74"/>
    </row>
    <row r="19" spans="1:3" x14ac:dyDescent="0.25">
      <c r="A19" s="74" t="s">
        <v>146</v>
      </c>
      <c r="B19" s="74"/>
    </row>
    <row r="20" spans="1:3" x14ac:dyDescent="0.25">
      <c r="A20" s="74" t="s">
        <v>131</v>
      </c>
      <c r="B20" s="74"/>
    </row>
    <row r="21" spans="1:3" x14ac:dyDescent="0.25">
      <c r="A21" s="74" t="s">
        <v>132</v>
      </c>
      <c r="B21" s="74"/>
    </row>
    <row r="22" spans="1:3" x14ac:dyDescent="0.25">
      <c r="A22" s="74"/>
      <c r="B22" s="74"/>
    </row>
    <row r="23" spans="1:3" x14ac:dyDescent="0.25">
      <c r="A23" s="73" t="s">
        <v>133</v>
      </c>
      <c r="B23" s="74"/>
    </row>
    <row r="24" spans="1:3" x14ac:dyDescent="0.25">
      <c r="A24" s="74" t="s">
        <v>134</v>
      </c>
      <c r="B24" s="74"/>
    </row>
    <row r="25" spans="1:3" x14ac:dyDescent="0.25">
      <c r="A25" s="74" t="s">
        <v>135</v>
      </c>
      <c r="B25" s="74"/>
    </row>
    <row r="26" spans="1:3" x14ac:dyDescent="0.25">
      <c r="A26" s="74" t="s">
        <v>136</v>
      </c>
      <c r="B26" s="74"/>
    </row>
    <row r="27" spans="1:3" x14ac:dyDescent="0.25">
      <c r="A27" s="74" t="s">
        <v>137</v>
      </c>
      <c r="B27" s="74"/>
    </row>
    <row r="28" spans="1:3" x14ac:dyDescent="0.25">
      <c r="A28" t="s">
        <v>501</v>
      </c>
    </row>
    <row r="29" spans="1:3" x14ac:dyDescent="0.25">
      <c r="A29" s="74"/>
      <c r="B29" s="74"/>
    </row>
    <row r="30" spans="1:3" x14ac:dyDescent="0.25">
      <c r="A30" s="74"/>
      <c r="B30" s="74"/>
    </row>
    <row r="31" spans="1:3" x14ac:dyDescent="0.25">
      <c r="A31" s="73" t="s">
        <v>138</v>
      </c>
      <c r="B31" s="74"/>
    </row>
    <row r="32" spans="1:3" x14ac:dyDescent="0.25">
      <c r="A32" s="74" t="s">
        <v>148</v>
      </c>
      <c r="B32" s="74"/>
      <c r="C32" s="74"/>
    </row>
    <row r="33" spans="1:3" x14ac:dyDescent="0.25">
      <c r="A33" s="83" t="s">
        <v>139</v>
      </c>
      <c r="B33" s="74"/>
      <c r="C33" s="74"/>
    </row>
    <row r="34" spans="1:3" x14ac:dyDescent="0.25">
      <c r="A34" s="74" t="s">
        <v>140</v>
      </c>
      <c r="B34" s="74"/>
      <c r="C34" s="74"/>
    </row>
    <row r="35" spans="1:3" x14ac:dyDescent="0.25">
      <c r="A35" s="74" t="s">
        <v>141</v>
      </c>
      <c r="B35" s="74"/>
      <c r="C35" s="74"/>
    </row>
    <row r="36" spans="1:3" x14ac:dyDescent="0.25">
      <c r="A36" s="74" t="s">
        <v>142</v>
      </c>
      <c r="B36" s="74"/>
      <c r="C36" s="74"/>
    </row>
    <row r="37" spans="1:3" x14ac:dyDescent="0.25">
      <c r="A37" s="74" t="s">
        <v>143</v>
      </c>
      <c r="B37" s="74"/>
      <c r="C37" s="74"/>
    </row>
    <row r="38" spans="1:3" x14ac:dyDescent="0.25">
      <c r="A38" s="74" t="s">
        <v>471</v>
      </c>
      <c r="B38" s="74"/>
    </row>
    <row r="39" spans="1:3" x14ac:dyDescent="0.25">
      <c r="A39" s="74"/>
      <c r="B39" s="74"/>
      <c r="C39" s="74"/>
    </row>
    <row r="40" spans="1:3" x14ac:dyDescent="0.25">
      <c r="A40" s="74"/>
      <c r="B40" s="74"/>
      <c r="C40" s="74"/>
    </row>
    <row r="41" spans="1:3" x14ac:dyDescent="0.25">
      <c r="A41" s="74"/>
      <c r="B41" s="74"/>
      <c r="C41" s="74"/>
    </row>
    <row r="42" spans="1:3" x14ac:dyDescent="0.25">
      <c r="A42" s="74"/>
      <c r="B42" s="74"/>
      <c r="C42" s="74"/>
    </row>
    <row r="43" spans="1:3" x14ac:dyDescent="0.25">
      <c r="A43" s="74"/>
      <c r="B43" s="74"/>
      <c r="C43" s="74"/>
    </row>
    <row r="44" spans="1:3" x14ac:dyDescent="0.25">
      <c r="A44" s="74"/>
      <c r="B44" s="74"/>
      <c r="C44" s="74"/>
    </row>
    <row r="45" spans="1:3" x14ac:dyDescent="0.25">
      <c r="A45" s="74"/>
      <c r="B45" s="74"/>
      <c r="C45" s="74"/>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30"/>
  <sheetViews>
    <sheetView workbookViewId="0">
      <selection activeCell="A2" sqref="A2:I23"/>
    </sheetView>
  </sheetViews>
  <sheetFormatPr baseColWidth="10" defaultRowHeight="15" x14ac:dyDescent="0.25"/>
  <sheetData>
    <row r="2" spans="1:5" ht="17.25" x14ac:dyDescent="0.3">
      <c r="A2" s="71" t="s">
        <v>149</v>
      </c>
    </row>
    <row r="4" spans="1:5" ht="15.75" x14ac:dyDescent="0.25">
      <c r="A4" s="72" t="s">
        <v>125</v>
      </c>
      <c r="C4" s="72"/>
    </row>
    <row r="6" spans="1:5" ht="15.75" x14ac:dyDescent="0.25">
      <c r="A6" s="80" t="s">
        <v>150</v>
      </c>
      <c r="B6" s="74"/>
      <c r="C6" s="74"/>
      <c r="D6" s="74"/>
      <c r="E6" s="81"/>
    </row>
    <row r="7" spans="1:5" ht="15.75" x14ac:dyDescent="0.25">
      <c r="A7" s="80" t="s">
        <v>162</v>
      </c>
      <c r="B7" s="74"/>
      <c r="C7" s="74"/>
      <c r="D7" s="74"/>
      <c r="E7" s="81"/>
    </row>
    <row r="8" spans="1:5" ht="15.75" x14ac:dyDescent="0.25">
      <c r="A8" s="80" t="s">
        <v>163</v>
      </c>
      <c r="B8" s="74"/>
      <c r="C8" s="74"/>
      <c r="D8" s="74"/>
      <c r="E8" s="81"/>
    </row>
    <row r="9" spans="1:5" ht="15.75" x14ac:dyDescent="0.25">
      <c r="A9" s="80" t="s">
        <v>151</v>
      </c>
      <c r="B9" s="74"/>
      <c r="C9" s="74"/>
      <c r="D9" s="74"/>
      <c r="E9" s="81"/>
    </row>
    <row r="10" spans="1:5" ht="15.75" x14ac:dyDescent="0.25">
      <c r="A10" s="80" t="s">
        <v>152</v>
      </c>
      <c r="B10" s="74"/>
      <c r="C10" s="74"/>
      <c r="D10" s="74"/>
      <c r="E10" s="81"/>
    </row>
    <row r="11" spans="1:5" ht="15.75" x14ac:dyDescent="0.25">
      <c r="A11" s="80" t="s">
        <v>153</v>
      </c>
      <c r="B11" s="74"/>
      <c r="C11" s="74"/>
      <c r="D11" s="74"/>
      <c r="E11" s="81"/>
    </row>
    <row r="12" spans="1:5" ht="15.75" x14ac:dyDescent="0.25">
      <c r="A12" s="80" t="s">
        <v>154</v>
      </c>
      <c r="B12" s="74"/>
      <c r="C12" s="74"/>
      <c r="D12" s="74"/>
      <c r="E12" s="81"/>
    </row>
    <row r="13" spans="1:5" ht="15.75" x14ac:dyDescent="0.25">
      <c r="A13" s="80" t="s">
        <v>155</v>
      </c>
      <c r="B13" s="74"/>
      <c r="C13" s="74"/>
      <c r="D13" s="74"/>
      <c r="E13" s="81"/>
    </row>
    <row r="14" spans="1:5" ht="15.75" x14ac:dyDescent="0.25">
      <c r="A14" s="80" t="s">
        <v>156</v>
      </c>
      <c r="B14" s="74"/>
      <c r="C14" s="74"/>
      <c r="D14" s="74"/>
      <c r="E14" s="81"/>
    </row>
    <row r="15" spans="1:5" ht="15.75" x14ac:dyDescent="0.25">
      <c r="A15" s="80"/>
      <c r="B15" s="74"/>
      <c r="C15" s="74"/>
      <c r="D15" s="74"/>
      <c r="E15" s="74"/>
    </row>
    <row r="16" spans="1:5" ht="15.75" x14ac:dyDescent="0.25">
      <c r="A16" s="80" t="s">
        <v>157</v>
      </c>
      <c r="B16" s="74"/>
      <c r="C16" s="74"/>
      <c r="D16" s="74"/>
      <c r="E16" s="81"/>
    </row>
    <row r="17" spans="1:5" ht="15.75" x14ac:dyDescent="0.25">
      <c r="A17" s="80" t="s">
        <v>158</v>
      </c>
      <c r="B17" s="74"/>
      <c r="C17" s="74"/>
      <c r="D17" s="74"/>
      <c r="E17" s="81"/>
    </row>
    <row r="18" spans="1:5" ht="15.75" x14ac:dyDescent="0.25">
      <c r="A18" s="80" t="s">
        <v>159</v>
      </c>
      <c r="B18" s="74"/>
      <c r="C18" s="74"/>
      <c r="D18" s="74"/>
      <c r="E18" s="81"/>
    </row>
    <row r="19" spans="1:5" ht="15.75" x14ac:dyDescent="0.25">
      <c r="A19" s="80"/>
      <c r="B19" s="74"/>
      <c r="C19" s="74"/>
      <c r="D19" s="74"/>
      <c r="E19" s="74"/>
    </row>
    <row r="20" spans="1:5" ht="15.75" x14ac:dyDescent="0.25">
      <c r="A20" s="80" t="s">
        <v>160</v>
      </c>
      <c r="B20" s="74"/>
      <c r="C20" s="74"/>
      <c r="D20" s="74"/>
      <c r="E20" s="74"/>
    </row>
    <row r="21" spans="1:5" x14ac:dyDescent="0.25">
      <c r="A21" s="82" t="s">
        <v>161</v>
      </c>
      <c r="B21" s="74"/>
      <c r="C21" s="74"/>
      <c r="D21" s="74"/>
      <c r="E21" s="74"/>
    </row>
    <row r="22" spans="1:5" x14ac:dyDescent="0.25">
      <c r="A22" s="74"/>
      <c r="B22" s="74"/>
      <c r="C22" s="74"/>
      <c r="D22" s="74"/>
      <c r="E22" s="74"/>
    </row>
    <row r="23" spans="1:5" x14ac:dyDescent="0.25">
      <c r="A23" s="74"/>
      <c r="B23" s="74"/>
      <c r="C23" s="74"/>
      <c r="D23" s="74"/>
      <c r="E23" s="74"/>
    </row>
    <row r="24" spans="1:5" x14ac:dyDescent="0.25">
      <c r="A24" s="74"/>
      <c r="B24" s="74"/>
      <c r="C24" s="74"/>
      <c r="D24" s="74"/>
      <c r="E24" s="74"/>
    </row>
    <row r="25" spans="1:5" x14ac:dyDescent="0.25">
      <c r="A25" s="74"/>
      <c r="B25" s="74"/>
      <c r="C25" s="74"/>
      <c r="D25" s="74"/>
      <c r="E25" s="74"/>
    </row>
    <row r="26" spans="1:5" x14ac:dyDescent="0.25">
      <c r="A26" s="74"/>
      <c r="B26" s="74"/>
      <c r="C26" s="74"/>
      <c r="D26" s="74"/>
      <c r="E26" s="74"/>
    </row>
    <row r="27" spans="1:5" x14ac:dyDescent="0.25">
      <c r="A27" s="74"/>
      <c r="B27" s="74"/>
      <c r="C27" s="74"/>
      <c r="D27" s="74"/>
      <c r="E27" s="74"/>
    </row>
    <row r="28" spans="1:5" x14ac:dyDescent="0.25">
      <c r="A28" s="74"/>
      <c r="B28" s="74"/>
      <c r="C28" s="74"/>
      <c r="D28" s="74"/>
      <c r="E28" s="74"/>
    </row>
    <row r="29" spans="1:5" x14ac:dyDescent="0.25">
      <c r="A29" s="74"/>
      <c r="B29" s="74"/>
      <c r="C29" s="74"/>
      <c r="D29" s="74"/>
      <c r="E29" s="74"/>
    </row>
    <row r="30" spans="1:5" x14ac:dyDescent="0.25">
      <c r="A30" s="74"/>
      <c r="B30" s="74"/>
      <c r="C30" s="74"/>
      <c r="D30" s="74"/>
      <c r="E30" s="74"/>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2:AP127"/>
  <sheetViews>
    <sheetView tabSelected="1" topLeftCell="A65" zoomScale="70" zoomScaleNormal="70" workbookViewId="0">
      <selection activeCell="E84" sqref="E84"/>
    </sheetView>
  </sheetViews>
  <sheetFormatPr baseColWidth="10" defaultRowHeight="15" outlineLevelRow="1" x14ac:dyDescent="0.25"/>
  <cols>
    <col min="1" max="1" width="27.140625" style="77" customWidth="1"/>
    <col min="2" max="2" width="20" style="77" customWidth="1"/>
    <col min="3" max="3" width="21" style="110" bestFit="1" customWidth="1"/>
    <col min="4" max="4" width="19.28515625" style="110" bestFit="1" customWidth="1"/>
    <col min="5" max="5" width="15.140625" style="110" customWidth="1"/>
    <col min="6" max="6" width="13.42578125" style="110" customWidth="1"/>
    <col min="7" max="7" width="12.140625" style="110" bestFit="1" customWidth="1"/>
    <col min="8" max="9" width="11.42578125" style="110"/>
    <col min="10" max="11" width="13" style="110" bestFit="1" customWidth="1"/>
    <col min="12" max="12" width="27.5703125" style="110" customWidth="1"/>
    <col min="13" max="15" width="11.42578125" style="110"/>
    <col min="16" max="16" width="14" style="110" bestFit="1" customWidth="1"/>
    <col min="17" max="17" width="11.42578125" style="110"/>
    <col min="18" max="18" width="14.85546875" style="110" bestFit="1" customWidth="1"/>
    <col min="19" max="19" width="11.42578125" style="110"/>
    <col min="35" max="35" width="32.28515625" customWidth="1"/>
    <col min="36" max="36" width="14.28515625" customWidth="1"/>
    <col min="38" max="38" width="20.140625" bestFit="1" customWidth="1"/>
    <col min="39" max="39" width="20.5703125" bestFit="1" customWidth="1"/>
  </cols>
  <sheetData>
    <row r="2" spans="1:38" x14ac:dyDescent="0.25">
      <c r="AI2">
        <f>12*26</f>
        <v>312</v>
      </c>
    </row>
    <row r="3" spans="1:38" x14ac:dyDescent="0.25">
      <c r="C3" s="148"/>
      <c r="D3" s="148"/>
      <c r="E3" s="148"/>
      <c r="F3" s="148"/>
      <c r="G3" s="148"/>
      <c r="H3" s="148"/>
      <c r="I3" s="148"/>
      <c r="J3" s="148"/>
      <c r="K3" s="148"/>
      <c r="L3" s="148"/>
      <c r="M3" s="148"/>
      <c r="N3" s="148"/>
      <c r="O3" s="148" t="s">
        <v>205</v>
      </c>
      <c r="P3" s="148"/>
    </row>
    <row r="4" spans="1:38" x14ac:dyDescent="0.25">
      <c r="J4" s="241" t="s">
        <v>583</v>
      </c>
      <c r="K4" s="241" t="s">
        <v>582</v>
      </c>
    </row>
    <row r="5" spans="1:38" s="44" customFormat="1" x14ac:dyDescent="0.25">
      <c r="A5" s="76"/>
      <c r="C5" s="76" t="s">
        <v>282</v>
      </c>
      <c r="D5" s="76" t="s">
        <v>283</v>
      </c>
      <c r="E5" s="76" t="s">
        <v>284</v>
      </c>
      <c r="F5" s="76" t="s">
        <v>285</v>
      </c>
      <c r="G5" s="242" t="s">
        <v>584</v>
      </c>
      <c r="H5" s="76" t="s">
        <v>286</v>
      </c>
      <c r="I5" s="76" t="s">
        <v>287</v>
      </c>
      <c r="J5" s="239" t="s">
        <v>288</v>
      </c>
      <c r="K5" s="242" t="s">
        <v>581</v>
      </c>
      <c r="L5" s="239" t="s">
        <v>289</v>
      </c>
      <c r="M5" s="76" t="s">
        <v>290</v>
      </c>
      <c r="N5" s="76" t="s">
        <v>291</v>
      </c>
      <c r="O5" s="76" t="s">
        <v>292</v>
      </c>
      <c r="P5" s="76" t="s">
        <v>293</v>
      </c>
      <c r="Q5" s="76" t="s">
        <v>294</v>
      </c>
      <c r="R5" s="76" t="s">
        <v>295</v>
      </c>
      <c r="S5" s="76" t="s">
        <v>296</v>
      </c>
      <c r="T5" s="76" t="s">
        <v>297</v>
      </c>
      <c r="U5" s="76" t="s">
        <v>298</v>
      </c>
      <c r="AA5" s="44">
        <v>17</v>
      </c>
      <c r="AB5" s="44">
        <v>18</v>
      </c>
      <c r="AC5" s="44">
        <v>19</v>
      </c>
      <c r="AD5" s="44">
        <v>20</v>
      </c>
      <c r="AE5" s="44">
        <v>21</v>
      </c>
      <c r="AF5" s="44">
        <v>22</v>
      </c>
      <c r="AG5" s="44">
        <v>23</v>
      </c>
      <c r="AH5" s="44">
        <v>24</v>
      </c>
      <c r="AI5" s="44">
        <v>25</v>
      </c>
      <c r="AJ5" s="44">
        <v>26</v>
      </c>
    </row>
    <row r="6" spans="1:38" ht="15" customHeight="1" x14ac:dyDescent="0.25">
      <c r="A6" s="88" t="s">
        <v>123</v>
      </c>
      <c r="B6" s="88" t="s">
        <v>249</v>
      </c>
      <c r="C6" s="149">
        <f>Overview!J31</f>
        <v>42458.02</v>
      </c>
      <c r="D6" s="149">
        <f>Overview!K31</f>
        <v>42465.02</v>
      </c>
      <c r="E6" s="149">
        <f>Overview!L31</f>
        <v>42472.02</v>
      </c>
      <c r="F6" s="149">
        <f>Overview!M31</f>
        <v>42479.02</v>
      </c>
      <c r="G6" s="149">
        <v>42481</v>
      </c>
      <c r="H6" s="149">
        <f>Overview!N31</f>
        <v>42486.02</v>
      </c>
      <c r="I6" s="149">
        <f>Overview!O31</f>
        <v>42493.02</v>
      </c>
      <c r="J6" s="240">
        <f>Overview!P31</f>
        <v>42500.02</v>
      </c>
      <c r="K6" s="240">
        <v>42503</v>
      </c>
      <c r="L6" s="240">
        <f>Overview!Q31</f>
        <v>42507.02</v>
      </c>
      <c r="M6" s="149">
        <f>Overview!R31</f>
        <v>42514.02</v>
      </c>
      <c r="N6" s="149">
        <f>Overview!S31</f>
        <v>42521.02</v>
      </c>
      <c r="O6" s="149">
        <f>Overview!T31</f>
        <v>42528.02</v>
      </c>
      <c r="P6" s="149">
        <f>Overview!U31</f>
        <v>42535.02</v>
      </c>
      <c r="Q6" s="149">
        <f>Overview!V31</f>
        <v>42542.02</v>
      </c>
      <c r="R6" s="149">
        <f>Overview!W31</f>
        <v>42549.02</v>
      </c>
      <c r="S6" s="149">
        <f>Overview!X31</f>
        <v>42556.02</v>
      </c>
      <c r="T6" s="149">
        <f>Overview!Y31</f>
        <v>42563.02</v>
      </c>
      <c r="U6" s="149">
        <f>Overview!Z31</f>
        <v>42570.02</v>
      </c>
      <c r="V6" s="92">
        <f>Overview!AA31</f>
        <v>42577.02</v>
      </c>
      <c r="W6" s="92">
        <f>Overview!AB31</f>
        <v>42584.02</v>
      </c>
      <c r="X6" s="92">
        <f>Overview!AC31</f>
        <v>42591.02</v>
      </c>
      <c r="Y6" s="92">
        <f>Overview!AD31</f>
        <v>42598.02</v>
      </c>
      <c r="Z6" s="92">
        <f>Overview!AE31</f>
        <v>42605.02</v>
      </c>
      <c r="AA6" s="91">
        <f>Overview!AF31</f>
        <v>42612.02</v>
      </c>
      <c r="AB6" s="91">
        <f>Overview!AG31</f>
        <v>42619.02</v>
      </c>
      <c r="AC6" s="91">
        <f>Overview!AH31</f>
        <v>42626.02</v>
      </c>
      <c r="AD6" s="91">
        <f>Overview!AI31</f>
        <v>42633.02</v>
      </c>
      <c r="AE6" s="91">
        <f>Overview!AJ31</f>
        <v>42640.02</v>
      </c>
      <c r="AF6" s="91">
        <f>Overview!AK31</f>
        <v>42647.02</v>
      </c>
      <c r="AG6" s="91">
        <f>Overview!AL31</f>
        <v>42654.02</v>
      </c>
      <c r="AH6" s="91">
        <f>Overview!AM31</f>
        <v>42661.02</v>
      </c>
      <c r="AI6" s="91">
        <f>Overview!AN31</f>
        <v>42668.02</v>
      </c>
      <c r="AJ6" s="91">
        <f>Overview!AO31</f>
        <v>42675.02</v>
      </c>
      <c r="AK6" s="84"/>
      <c r="AL6" s="84"/>
    </row>
    <row r="7" spans="1:38" x14ac:dyDescent="0.25">
      <c r="A7" s="265" t="s">
        <v>299</v>
      </c>
      <c r="B7" s="87" t="s">
        <v>281</v>
      </c>
      <c r="C7" s="177" t="str">
        <f t="shared" ref="C7:E9" si="0">CONCATENATE($B7,C$5)</f>
        <v>AO-1-W0</v>
      </c>
      <c r="D7" s="178" t="str">
        <f t="shared" si="0"/>
        <v>AO-1-W1</v>
      </c>
      <c r="E7" s="178" t="str">
        <f t="shared" si="0"/>
        <v>AO-1-W2</v>
      </c>
      <c r="F7" s="178" t="str">
        <f t="shared" ref="F7:U18" si="1">CONCATENATE($B7,F$5)</f>
        <v>AO-1-W3</v>
      </c>
      <c r="G7" s="178" t="str">
        <f>CONCATENATE($B7,G$5)</f>
        <v>AO-1-W3B</v>
      </c>
      <c r="H7" s="178" t="str">
        <f t="shared" si="1"/>
        <v>AO-1-W4</v>
      </c>
      <c r="I7" s="238" t="str">
        <f t="shared" si="1"/>
        <v>AO-1-W5</v>
      </c>
      <c r="J7" s="178" t="str">
        <f t="shared" si="1"/>
        <v>AO-1-W6</v>
      </c>
      <c r="K7" s="178" t="str">
        <f t="shared" si="1"/>
        <v>AO-1-W6B</v>
      </c>
      <c r="L7" s="178" t="str">
        <f t="shared" si="1"/>
        <v>AO-1-W7</v>
      </c>
      <c r="M7" s="130" t="str">
        <f t="shared" si="1"/>
        <v>AO-1-W8</v>
      </c>
      <c r="N7" s="130" t="str">
        <f t="shared" si="1"/>
        <v>AO-1-W9</v>
      </c>
      <c r="O7" s="130" t="str">
        <f t="shared" si="1"/>
        <v>AO-1-W10</v>
      </c>
      <c r="P7" s="130" t="str">
        <f t="shared" si="1"/>
        <v>AO-1-W11</v>
      </c>
      <c r="Q7" s="130" t="str">
        <f t="shared" si="1"/>
        <v>AO-1-W12</v>
      </c>
      <c r="R7" s="130" t="str">
        <f t="shared" si="1"/>
        <v>AO-1-W13</v>
      </c>
      <c r="S7" s="130" t="str">
        <f t="shared" si="1"/>
        <v>AO-1-W14</v>
      </c>
      <c r="T7" s="130" t="str">
        <f t="shared" si="1"/>
        <v>AO-1-W15</v>
      </c>
      <c r="U7" s="130" t="str">
        <f t="shared" si="1"/>
        <v>AO-1-W16</v>
      </c>
      <c r="V7" s="85" t="s">
        <v>165</v>
      </c>
      <c r="W7" s="85" t="s">
        <v>165</v>
      </c>
      <c r="X7" s="85" t="s">
        <v>165</v>
      </c>
      <c r="Y7" s="85" t="s">
        <v>165</v>
      </c>
      <c r="Z7" s="85" t="s">
        <v>165</v>
      </c>
      <c r="AA7" s="86"/>
      <c r="AB7" s="86"/>
      <c r="AC7" s="86"/>
      <c r="AD7" s="86"/>
      <c r="AE7" s="86"/>
      <c r="AF7" s="86"/>
      <c r="AG7" s="86"/>
      <c r="AH7" s="86"/>
      <c r="AI7" s="86"/>
      <c r="AJ7" s="86"/>
      <c r="AK7" s="44">
        <v>1</v>
      </c>
    </row>
    <row r="8" spans="1:38" x14ac:dyDescent="0.25">
      <c r="A8" s="266"/>
      <c r="B8" s="87" t="s">
        <v>301</v>
      </c>
      <c r="C8" s="177" t="str">
        <f t="shared" si="0"/>
        <v>AO-2-W0</v>
      </c>
      <c r="D8" s="178" t="str">
        <f t="shared" si="0"/>
        <v>AO-2-W1</v>
      </c>
      <c r="E8" s="178" t="str">
        <f t="shared" si="0"/>
        <v>AO-2-W2</v>
      </c>
      <c r="F8" s="178" t="str">
        <f t="shared" si="1"/>
        <v>AO-2-W3</v>
      </c>
      <c r="G8" s="178" t="str">
        <f t="shared" si="1"/>
        <v>AO-2-W3B</v>
      </c>
      <c r="H8" s="178" t="str">
        <f t="shared" si="1"/>
        <v>AO-2-W4</v>
      </c>
      <c r="I8" s="178" t="str">
        <f t="shared" si="1"/>
        <v>AO-2-W5</v>
      </c>
      <c r="J8" s="178" t="str">
        <f t="shared" si="1"/>
        <v>AO-2-W6</v>
      </c>
      <c r="K8" s="178" t="str">
        <f t="shared" si="1"/>
        <v>AO-2-W6B</v>
      </c>
      <c r="L8" s="178" t="str">
        <f t="shared" si="1"/>
        <v>AO-2-W7</v>
      </c>
      <c r="M8" s="130" t="str">
        <f t="shared" si="1"/>
        <v>AO-2-W8</v>
      </c>
      <c r="N8" s="130" t="str">
        <f t="shared" si="1"/>
        <v>AO-2-W9</v>
      </c>
      <c r="O8" s="130" t="str">
        <f t="shared" si="1"/>
        <v>AO-2-W10</v>
      </c>
      <c r="P8" s="130" t="str">
        <f t="shared" si="1"/>
        <v>AO-2-W11</v>
      </c>
      <c r="Q8" s="130" t="str">
        <f t="shared" si="1"/>
        <v>AO-2-W12</v>
      </c>
      <c r="R8" s="130" t="str">
        <f t="shared" si="1"/>
        <v>AO-2-W13</v>
      </c>
      <c r="S8" s="130" t="str">
        <f t="shared" si="1"/>
        <v>AO-2-W14</v>
      </c>
      <c r="T8" s="130" t="str">
        <f t="shared" si="1"/>
        <v>AO-2-W15</v>
      </c>
      <c r="U8" s="130" t="str">
        <f t="shared" si="1"/>
        <v>AO-2-W16</v>
      </c>
      <c r="V8" s="85" t="s">
        <v>165</v>
      </c>
      <c r="W8" s="85" t="s">
        <v>165</v>
      </c>
      <c r="X8" s="85" t="s">
        <v>165</v>
      </c>
      <c r="Y8" s="85" t="s">
        <v>165</v>
      </c>
      <c r="Z8" s="85" t="s">
        <v>165</v>
      </c>
      <c r="AA8" s="86"/>
      <c r="AB8" s="86"/>
      <c r="AC8" s="86"/>
      <c r="AD8" s="86"/>
      <c r="AE8" s="86"/>
      <c r="AF8" s="86"/>
      <c r="AG8" s="86"/>
      <c r="AH8" s="86"/>
      <c r="AI8" s="86"/>
      <c r="AJ8" s="86"/>
      <c r="AK8" s="44">
        <v>2</v>
      </c>
    </row>
    <row r="9" spans="1:38" x14ac:dyDescent="0.25">
      <c r="A9" s="266"/>
      <c r="B9" s="87" t="s">
        <v>302</v>
      </c>
      <c r="C9" s="177" t="str">
        <f t="shared" si="0"/>
        <v>AO-3-W0</v>
      </c>
      <c r="D9" s="178" t="str">
        <f t="shared" si="0"/>
        <v>AO-3-W1</v>
      </c>
      <c r="E9" s="178" t="str">
        <f t="shared" si="0"/>
        <v>AO-3-W2</v>
      </c>
      <c r="F9" s="178" t="str">
        <f t="shared" si="1"/>
        <v>AO-3-W3</v>
      </c>
      <c r="G9" s="178" t="str">
        <f t="shared" si="1"/>
        <v>AO-3-W3B</v>
      </c>
      <c r="H9" s="146"/>
      <c r="I9" s="178" t="str">
        <f t="shared" si="1"/>
        <v>AO-3-W5</v>
      </c>
      <c r="J9" s="178" t="str">
        <f t="shared" si="1"/>
        <v>AO-3-W6</v>
      </c>
      <c r="K9" s="178" t="str">
        <f t="shared" si="1"/>
        <v>AO-3-W6B</v>
      </c>
      <c r="L9" s="178" t="str">
        <f t="shared" si="1"/>
        <v>AO-3-W7</v>
      </c>
      <c r="M9" s="130" t="str">
        <f t="shared" si="1"/>
        <v>AO-3-W8</v>
      </c>
      <c r="N9" s="130" t="str">
        <f t="shared" si="1"/>
        <v>AO-3-W9</v>
      </c>
      <c r="O9" s="130" t="str">
        <f t="shared" si="1"/>
        <v>AO-3-W10</v>
      </c>
      <c r="P9" s="130" t="str">
        <f t="shared" si="1"/>
        <v>AO-3-W11</v>
      </c>
      <c r="Q9" s="130" t="str">
        <f t="shared" si="1"/>
        <v>AO-3-W12</v>
      </c>
      <c r="R9" s="130" t="str">
        <f t="shared" si="1"/>
        <v>AO-3-W13</v>
      </c>
      <c r="S9" s="130" t="str">
        <f t="shared" si="1"/>
        <v>AO-3-W14</v>
      </c>
      <c r="T9" s="130" t="str">
        <f t="shared" si="1"/>
        <v>AO-3-W15</v>
      </c>
      <c r="U9" s="130" t="str">
        <f t="shared" si="1"/>
        <v>AO-3-W16</v>
      </c>
      <c r="V9" s="85" t="s">
        <v>165</v>
      </c>
      <c r="W9" s="85" t="s">
        <v>165</v>
      </c>
      <c r="X9" s="85" t="s">
        <v>165</v>
      </c>
      <c r="Y9" s="85" t="s">
        <v>165</v>
      </c>
      <c r="Z9" s="85" t="s">
        <v>165</v>
      </c>
      <c r="AA9" s="86"/>
      <c r="AB9" s="86"/>
      <c r="AC9" s="86"/>
      <c r="AD9" s="86"/>
      <c r="AE9" s="86"/>
      <c r="AF9" s="86"/>
      <c r="AG9" s="86"/>
      <c r="AH9" s="86"/>
      <c r="AI9" s="86"/>
      <c r="AJ9" s="86"/>
      <c r="AK9" s="44">
        <v>3</v>
      </c>
    </row>
    <row r="10" spans="1:38" x14ac:dyDescent="0.25">
      <c r="A10" s="266"/>
      <c r="B10" s="87" t="s">
        <v>303</v>
      </c>
      <c r="C10" s="146"/>
      <c r="D10" s="178" t="str">
        <f t="shared" ref="D10:E18" si="2">CONCATENATE($B10,D$5)</f>
        <v>AO-4-W1</v>
      </c>
      <c r="E10" s="178" t="str">
        <f t="shared" si="2"/>
        <v>AO-4-W2</v>
      </c>
      <c r="F10" s="178" t="str">
        <f t="shared" si="1"/>
        <v>AO-4-W3</v>
      </c>
      <c r="G10" s="178" t="str">
        <f t="shared" si="1"/>
        <v>AO-4-W3B</v>
      </c>
      <c r="H10" s="146"/>
      <c r="I10" s="178" t="str">
        <f t="shared" si="1"/>
        <v>AO-4-W5</v>
      </c>
      <c r="J10" s="178" t="str">
        <f t="shared" si="1"/>
        <v>AO-4-W6</v>
      </c>
      <c r="K10" s="178" t="str">
        <f t="shared" si="1"/>
        <v>AO-4-W6B</v>
      </c>
      <c r="L10" s="146"/>
      <c r="M10" s="130" t="str">
        <f t="shared" si="1"/>
        <v>AO-4-W8</v>
      </c>
      <c r="N10" s="130" t="str">
        <f t="shared" si="1"/>
        <v>AO-4-W9</v>
      </c>
      <c r="O10" s="130" t="str">
        <f t="shared" si="1"/>
        <v>AO-4-W10</v>
      </c>
      <c r="P10" s="130" t="str">
        <f t="shared" si="1"/>
        <v>AO-4-W11</v>
      </c>
      <c r="Q10" s="130" t="str">
        <f t="shared" si="1"/>
        <v>AO-4-W12</v>
      </c>
      <c r="R10" s="130" t="str">
        <f t="shared" si="1"/>
        <v>AO-4-W13</v>
      </c>
      <c r="S10" s="130" t="str">
        <f t="shared" si="1"/>
        <v>AO-4-W14</v>
      </c>
      <c r="T10" s="130" t="str">
        <f t="shared" si="1"/>
        <v>AO-4-W15</v>
      </c>
      <c r="U10" s="130" t="str">
        <f t="shared" si="1"/>
        <v>AO-4-W16</v>
      </c>
      <c r="V10" s="85" t="s">
        <v>165</v>
      </c>
      <c r="W10" s="85" t="s">
        <v>165</v>
      </c>
      <c r="X10" s="85" t="s">
        <v>165</v>
      </c>
      <c r="Y10" s="85" t="s">
        <v>165</v>
      </c>
      <c r="Z10" s="85" t="s">
        <v>165</v>
      </c>
      <c r="AA10" s="86"/>
      <c r="AB10" s="86"/>
      <c r="AC10" s="86"/>
      <c r="AD10" s="86"/>
      <c r="AE10" s="86"/>
      <c r="AF10" s="86"/>
      <c r="AG10" s="86"/>
      <c r="AH10" s="86"/>
      <c r="AI10" s="86"/>
      <c r="AJ10" s="86"/>
      <c r="AK10" s="44">
        <v>4</v>
      </c>
    </row>
    <row r="11" spans="1:38" x14ac:dyDescent="0.25">
      <c r="A11" s="266"/>
      <c r="B11" s="87" t="s">
        <v>304</v>
      </c>
      <c r="C11" s="146"/>
      <c r="D11" s="178" t="str">
        <f t="shared" si="2"/>
        <v>AO-5-W1</v>
      </c>
      <c r="E11" s="178" t="str">
        <f t="shared" si="2"/>
        <v>AO-5-W2</v>
      </c>
      <c r="F11" s="177" t="str">
        <f t="shared" si="1"/>
        <v>AO-5-W3</v>
      </c>
      <c r="G11" s="178" t="str">
        <f t="shared" si="1"/>
        <v>AO-5-W3B</v>
      </c>
      <c r="H11" s="146"/>
      <c r="I11" s="178" t="str">
        <f t="shared" si="1"/>
        <v>AO-5-W5</v>
      </c>
      <c r="J11" s="178" t="str">
        <f t="shared" si="1"/>
        <v>AO-5-W6</v>
      </c>
      <c r="K11" s="177" t="str">
        <f t="shared" si="1"/>
        <v>AO-5-W6B</v>
      </c>
      <c r="L11" s="146"/>
      <c r="M11" s="130" t="str">
        <f t="shared" si="1"/>
        <v>AO-5-W8</v>
      </c>
      <c r="N11" s="130" t="str">
        <f t="shared" si="1"/>
        <v>AO-5-W9</v>
      </c>
      <c r="O11" s="130" t="str">
        <f t="shared" si="1"/>
        <v>AO-5-W10</v>
      </c>
      <c r="P11" s="130" t="str">
        <f t="shared" si="1"/>
        <v>AO-5-W11</v>
      </c>
      <c r="Q11" s="130" t="str">
        <f t="shared" si="1"/>
        <v>AO-5-W12</v>
      </c>
      <c r="R11" s="130" t="str">
        <f t="shared" si="1"/>
        <v>AO-5-W13</v>
      </c>
      <c r="S11" s="130" t="str">
        <f t="shared" si="1"/>
        <v>AO-5-W14</v>
      </c>
      <c r="T11" s="130" t="str">
        <f t="shared" si="1"/>
        <v>AO-5-W15</v>
      </c>
      <c r="U11" s="130" t="str">
        <f t="shared" si="1"/>
        <v>AO-5-W16</v>
      </c>
      <c r="V11" s="85" t="s">
        <v>165</v>
      </c>
      <c r="W11" s="85" t="s">
        <v>165</v>
      </c>
      <c r="X11" s="85" t="s">
        <v>165</v>
      </c>
      <c r="Y11" s="85" t="s">
        <v>165</v>
      </c>
      <c r="Z11" s="85" t="s">
        <v>165</v>
      </c>
      <c r="AA11" s="86"/>
      <c r="AB11" s="86"/>
      <c r="AC11" s="86"/>
      <c r="AD11" s="86"/>
      <c r="AE11" s="86"/>
      <c r="AF11" s="86"/>
      <c r="AG11" s="86"/>
      <c r="AH11" s="86"/>
      <c r="AI11" s="86"/>
      <c r="AJ11" s="86"/>
      <c r="AK11" s="44">
        <v>5</v>
      </c>
    </row>
    <row r="12" spans="1:38" x14ac:dyDescent="0.25">
      <c r="A12" s="266"/>
      <c r="B12" s="87" t="s">
        <v>305</v>
      </c>
      <c r="C12" s="146"/>
      <c r="D12" s="178" t="str">
        <f t="shared" si="2"/>
        <v>AO-6-W1</v>
      </c>
      <c r="E12" s="178" t="str">
        <f t="shared" si="2"/>
        <v>AO-6-W2</v>
      </c>
      <c r="F12" s="177" t="str">
        <f t="shared" si="1"/>
        <v>AO-6-W3</v>
      </c>
      <c r="G12" s="146"/>
      <c r="H12" s="146"/>
      <c r="I12" s="237" t="str">
        <f t="shared" si="1"/>
        <v>AO-6-W5</v>
      </c>
      <c r="J12" s="146"/>
      <c r="K12" s="177" t="str">
        <f t="shared" si="1"/>
        <v>AO-6-W6B</v>
      </c>
      <c r="L12" s="146"/>
      <c r="M12" s="130" t="str">
        <f t="shared" si="1"/>
        <v>AO-6-W8</v>
      </c>
      <c r="N12" s="130" t="str">
        <f t="shared" si="1"/>
        <v>AO-6-W9</v>
      </c>
      <c r="O12" s="130" t="str">
        <f t="shared" si="1"/>
        <v>AO-6-W10</v>
      </c>
      <c r="P12" s="130" t="str">
        <f t="shared" si="1"/>
        <v>AO-6-W11</v>
      </c>
      <c r="Q12" s="130" t="str">
        <f t="shared" si="1"/>
        <v>AO-6-W12</v>
      </c>
      <c r="R12" s="130" t="str">
        <f t="shared" si="1"/>
        <v>AO-6-W13</v>
      </c>
      <c r="S12" s="130" t="str">
        <f t="shared" si="1"/>
        <v>AO-6-W14</v>
      </c>
      <c r="T12" s="130" t="str">
        <f t="shared" si="1"/>
        <v>AO-6-W15</v>
      </c>
      <c r="U12" s="130" t="str">
        <f t="shared" si="1"/>
        <v>AO-6-W16</v>
      </c>
      <c r="V12" s="85" t="s">
        <v>165</v>
      </c>
      <c r="W12" s="85" t="s">
        <v>165</v>
      </c>
      <c r="X12" s="85" t="s">
        <v>165</v>
      </c>
      <c r="Y12" s="85" t="s">
        <v>165</v>
      </c>
      <c r="Z12" s="85" t="s">
        <v>165</v>
      </c>
      <c r="AA12" s="86"/>
      <c r="AB12" s="86"/>
      <c r="AC12" s="86"/>
      <c r="AD12" s="86"/>
      <c r="AE12" s="86"/>
      <c r="AF12" s="86"/>
      <c r="AG12" s="86"/>
      <c r="AH12" s="86"/>
      <c r="AI12" s="86"/>
      <c r="AJ12" s="86"/>
      <c r="AK12" s="44">
        <v>6</v>
      </c>
    </row>
    <row r="13" spans="1:38" x14ac:dyDescent="0.25">
      <c r="A13" s="266"/>
      <c r="B13" s="87" t="s">
        <v>306</v>
      </c>
      <c r="C13" s="146"/>
      <c r="D13" s="177" t="str">
        <f t="shared" si="2"/>
        <v>AO-7-W1</v>
      </c>
      <c r="E13" s="177" t="str">
        <f t="shared" si="2"/>
        <v>AO-7-W2</v>
      </c>
      <c r="F13" s="177" t="str">
        <f t="shared" si="1"/>
        <v>AO-7-W3</v>
      </c>
      <c r="G13" s="146"/>
      <c r="H13" s="146"/>
      <c r="I13" s="177" t="str">
        <f t="shared" si="1"/>
        <v>AO-7-W5</v>
      </c>
      <c r="J13" s="146"/>
      <c r="K13" s="177" t="str">
        <f t="shared" si="1"/>
        <v>AO-7-W6B</v>
      </c>
      <c r="L13" s="146"/>
      <c r="M13" s="130" t="str">
        <f t="shared" si="1"/>
        <v>AO-7-W8</v>
      </c>
      <c r="N13" s="130" t="str">
        <f t="shared" si="1"/>
        <v>AO-7-W9</v>
      </c>
      <c r="O13" s="130" t="str">
        <f t="shared" si="1"/>
        <v>AO-7-W10</v>
      </c>
      <c r="P13" s="130" t="str">
        <f t="shared" si="1"/>
        <v>AO-7-W11</v>
      </c>
      <c r="Q13" s="130" t="str">
        <f t="shared" si="1"/>
        <v>AO-7-W12</v>
      </c>
      <c r="R13" s="130" t="str">
        <f t="shared" si="1"/>
        <v>AO-7-W13</v>
      </c>
      <c r="S13" s="130" t="str">
        <f t="shared" si="1"/>
        <v>AO-7-W14</v>
      </c>
      <c r="T13" s="130" t="str">
        <f t="shared" si="1"/>
        <v>AO-7-W15</v>
      </c>
      <c r="U13" s="130" t="str">
        <f t="shared" si="1"/>
        <v>AO-7-W16</v>
      </c>
      <c r="V13" s="85" t="s">
        <v>165</v>
      </c>
      <c r="W13" s="85" t="s">
        <v>165</v>
      </c>
      <c r="X13" s="85" t="s">
        <v>165</v>
      </c>
      <c r="Y13" s="85" t="s">
        <v>165</v>
      </c>
      <c r="Z13" s="85" t="s">
        <v>165</v>
      </c>
      <c r="AA13" s="86"/>
      <c r="AB13" s="86"/>
      <c r="AC13" s="86"/>
      <c r="AD13" s="86"/>
      <c r="AE13" s="86"/>
      <c r="AF13" s="86"/>
      <c r="AG13" s="86"/>
      <c r="AH13" s="86"/>
      <c r="AI13" s="86"/>
      <c r="AJ13" s="86"/>
      <c r="AK13" s="44">
        <v>7</v>
      </c>
    </row>
    <row r="14" spans="1:38" x14ac:dyDescent="0.25">
      <c r="A14" s="266"/>
      <c r="B14" s="87" t="s">
        <v>307</v>
      </c>
      <c r="C14" s="146"/>
      <c r="D14" s="177" t="str">
        <f t="shared" si="2"/>
        <v>AO-8-W1</v>
      </c>
      <c r="E14" s="177" t="str">
        <f t="shared" si="2"/>
        <v>AO-8-W2</v>
      </c>
      <c r="F14" s="177" t="str">
        <f t="shared" si="1"/>
        <v>AO-8-W3</v>
      </c>
      <c r="G14" s="146"/>
      <c r="H14" s="146"/>
      <c r="I14" s="177" t="str">
        <f t="shared" si="1"/>
        <v>AO-8-W5</v>
      </c>
      <c r="J14" s="146"/>
      <c r="K14" s="177" t="str">
        <f t="shared" si="1"/>
        <v>AO-8-W6B</v>
      </c>
      <c r="L14" s="146"/>
      <c r="M14" s="130"/>
      <c r="N14" s="130"/>
      <c r="O14" s="130"/>
      <c r="P14" s="130"/>
      <c r="Q14" s="130"/>
      <c r="R14" s="130"/>
      <c r="S14" s="130"/>
      <c r="T14" s="130"/>
      <c r="U14" s="130"/>
      <c r="V14" s="130"/>
      <c r="W14" s="130"/>
      <c r="X14" s="130"/>
      <c r="Y14" s="130"/>
      <c r="Z14" s="130"/>
      <c r="AA14" s="86"/>
      <c r="AB14" s="86"/>
      <c r="AC14" s="86"/>
      <c r="AD14" s="86"/>
      <c r="AE14" s="86"/>
      <c r="AF14" s="86"/>
      <c r="AG14" s="86"/>
      <c r="AH14" s="86"/>
      <c r="AI14" s="86"/>
      <c r="AJ14" s="86"/>
      <c r="AK14" s="44"/>
    </row>
    <row r="15" spans="1:38" x14ac:dyDescent="0.25">
      <c r="A15" s="266"/>
      <c r="B15" s="87" t="s">
        <v>308</v>
      </c>
      <c r="C15" s="146"/>
      <c r="D15" s="177" t="str">
        <f t="shared" si="2"/>
        <v>AO-9-W1</v>
      </c>
      <c r="E15" s="177" t="str">
        <f t="shared" si="2"/>
        <v>AO-9-W2</v>
      </c>
      <c r="F15" s="177" t="str">
        <f t="shared" si="1"/>
        <v>AO-9-W3</v>
      </c>
      <c r="G15" s="146"/>
      <c r="H15" s="146"/>
      <c r="I15" s="177" t="str">
        <f t="shared" si="1"/>
        <v>AO-9-W5</v>
      </c>
      <c r="J15" s="146"/>
      <c r="K15" s="217" t="str">
        <f t="shared" si="1"/>
        <v>AO-9-W6B</v>
      </c>
      <c r="L15" s="146"/>
      <c r="M15" s="130"/>
      <c r="N15" s="130"/>
      <c r="O15" s="130"/>
      <c r="P15" s="130"/>
      <c r="Q15" s="130"/>
      <c r="R15" s="130"/>
      <c r="S15" s="130"/>
      <c r="T15" s="130"/>
      <c r="U15" s="130"/>
      <c r="V15" s="130"/>
      <c r="W15" s="130"/>
      <c r="X15" s="130"/>
      <c r="Y15" s="130"/>
      <c r="Z15" s="130"/>
      <c r="AA15" s="86"/>
      <c r="AB15" s="86"/>
      <c r="AC15" s="86"/>
      <c r="AD15" s="86"/>
      <c r="AE15" s="86"/>
      <c r="AF15" s="86"/>
      <c r="AG15" s="86"/>
      <c r="AH15" s="86"/>
      <c r="AI15" s="86"/>
      <c r="AJ15" s="86"/>
      <c r="AK15" s="44"/>
    </row>
    <row r="16" spans="1:38" x14ac:dyDescent="0.25">
      <c r="A16" s="266"/>
      <c r="B16" s="87" t="s">
        <v>309</v>
      </c>
      <c r="C16" s="146"/>
      <c r="D16" s="177" t="str">
        <f t="shared" si="2"/>
        <v>AO-10-W1</v>
      </c>
      <c r="E16" s="177" t="str">
        <f t="shared" si="2"/>
        <v>AO-10-W2</v>
      </c>
      <c r="F16" s="177" t="str">
        <f t="shared" si="1"/>
        <v>AO-10-W3</v>
      </c>
      <c r="G16" s="146"/>
      <c r="H16" s="146"/>
      <c r="I16" s="177" t="str">
        <f t="shared" si="1"/>
        <v>AO-10-W5</v>
      </c>
      <c r="J16" s="146"/>
      <c r="K16" s="217" t="str">
        <f t="shared" si="1"/>
        <v>AO-10-W6B</v>
      </c>
      <c r="L16" s="146"/>
      <c r="M16" s="130"/>
      <c r="N16" s="130"/>
      <c r="O16" s="130"/>
      <c r="P16" s="130"/>
      <c r="Q16" s="130"/>
      <c r="R16" s="130"/>
      <c r="S16" s="130"/>
      <c r="T16" s="130"/>
      <c r="U16" s="130"/>
      <c r="V16" s="130"/>
      <c r="W16" s="130"/>
      <c r="X16" s="130"/>
      <c r="Y16" s="130"/>
      <c r="Z16" s="130"/>
      <c r="AA16" s="86"/>
      <c r="AB16" s="86"/>
      <c r="AC16" s="86"/>
      <c r="AD16" s="86"/>
      <c r="AE16" s="86"/>
      <c r="AF16" s="86"/>
      <c r="AG16" s="86"/>
      <c r="AH16" s="86"/>
      <c r="AI16" s="86"/>
      <c r="AJ16" s="86"/>
      <c r="AK16" s="44"/>
    </row>
    <row r="17" spans="1:37" x14ac:dyDescent="0.25">
      <c r="A17" s="266"/>
      <c r="B17" s="87" t="s">
        <v>310</v>
      </c>
      <c r="C17" s="146"/>
      <c r="D17" s="177" t="str">
        <f t="shared" si="2"/>
        <v>AO-11-W1</v>
      </c>
      <c r="E17" s="177" t="str">
        <f t="shared" si="2"/>
        <v>AO-11-W2</v>
      </c>
      <c r="F17" s="177" t="str">
        <f t="shared" si="1"/>
        <v>AO-11-W3</v>
      </c>
      <c r="G17" s="146"/>
      <c r="H17" s="146"/>
      <c r="I17" s="177" t="str">
        <f t="shared" si="1"/>
        <v>AO-11-W5</v>
      </c>
      <c r="J17" s="146"/>
      <c r="K17" s="217" t="str">
        <f t="shared" si="1"/>
        <v>AO-11-W6B</v>
      </c>
      <c r="L17" s="146"/>
      <c r="M17" s="130"/>
      <c r="N17" s="130"/>
      <c r="O17" s="130"/>
      <c r="P17" s="130"/>
      <c r="Q17" s="130"/>
      <c r="R17" s="130"/>
      <c r="S17" s="130"/>
      <c r="T17" s="130"/>
      <c r="U17" s="130"/>
      <c r="V17" s="130"/>
      <c r="W17" s="130"/>
      <c r="X17" s="130"/>
      <c r="Y17" s="130"/>
      <c r="Z17" s="130"/>
      <c r="AA17" s="86"/>
      <c r="AB17" s="86"/>
      <c r="AC17" s="86"/>
      <c r="AD17" s="86"/>
      <c r="AE17" s="86"/>
      <c r="AF17" s="86"/>
      <c r="AG17" s="86"/>
      <c r="AH17" s="86"/>
      <c r="AI17" s="86"/>
      <c r="AJ17" s="86"/>
      <c r="AK17" s="44"/>
    </row>
    <row r="18" spans="1:37" x14ac:dyDescent="0.25">
      <c r="A18" s="267"/>
      <c r="B18" s="87" t="s">
        <v>311</v>
      </c>
      <c r="C18" s="146"/>
      <c r="D18" s="177" t="str">
        <f t="shared" si="2"/>
        <v>AO-12-W1</v>
      </c>
      <c r="E18" s="177" t="str">
        <f t="shared" si="2"/>
        <v>AO-12-W2</v>
      </c>
      <c r="F18" s="177" t="str">
        <f t="shared" si="1"/>
        <v>AO-12-W3</v>
      </c>
      <c r="G18" s="146"/>
      <c r="H18" s="146"/>
      <c r="I18" s="146"/>
      <c r="J18" s="146"/>
      <c r="K18" s="217" t="str">
        <f t="shared" si="1"/>
        <v>AO-12-W6B</v>
      </c>
      <c r="L18" s="146"/>
      <c r="M18" s="130"/>
      <c r="N18" s="130"/>
      <c r="O18" s="130"/>
      <c r="P18" s="130"/>
      <c r="Q18" s="130"/>
      <c r="R18" s="130"/>
      <c r="S18" s="130"/>
      <c r="T18" s="130"/>
      <c r="U18" s="130"/>
      <c r="V18" s="130"/>
      <c r="W18" s="130"/>
      <c r="X18" s="130"/>
      <c r="Y18" s="130"/>
      <c r="Z18" s="130"/>
      <c r="AA18" s="86"/>
      <c r="AB18" s="86"/>
      <c r="AC18" s="86"/>
      <c r="AD18" s="86"/>
      <c r="AE18" s="86"/>
      <c r="AF18" s="86"/>
      <c r="AG18" s="86"/>
      <c r="AH18" s="86"/>
      <c r="AI18" s="86"/>
      <c r="AJ18" s="86"/>
      <c r="AK18" s="44"/>
    </row>
    <row r="19" spans="1:37" x14ac:dyDescent="0.25">
      <c r="A19" s="70"/>
      <c r="B19" s="87"/>
      <c r="C19" s="146"/>
      <c r="D19" s="146"/>
      <c r="E19" s="146"/>
      <c r="F19" s="146"/>
      <c r="G19" s="146"/>
      <c r="H19" s="146"/>
      <c r="I19" s="146"/>
      <c r="J19" s="146"/>
      <c r="K19" s="146"/>
      <c r="L19" s="146"/>
      <c r="M19" s="130"/>
      <c r="N19" s="130"/>
      <c r="O19" s="130"/>
      <c r="P19" s="130"/>
      <c r="Q19" s="130"/>
      <c r="R19" s="130"/>
      <c r="S19" s="130"/>
      <c r="T19" s="130"/>
      <c r="U19" s="130"/>
      <c r="V19" s="216"/>
      <c r="W19" s="216"/>
      <c r="X19" s="216"/>
      <c r="Y19" s="216"/>
      <c r="Z19" s="216"/>
      <c r="AA19" s="69"/>
      <c r="AB19" s="69"/>
      <c r="AC19" s="69"/>
      <c r="AD19" s="69"/>
      <c r="AE19" s="69"/>
      <c r="AF19" s="69"/>
      <c r="AG19" s="69"/>
      <c r="AH19" s="69"/>
      <c r="AI19" s="69"/>
      <c r="AJ19" s="69"/>
      <c r="AK19" s="44"/>
    </row>
    <row r="20" spans="1:37" x14ac:dyDescent="0.25">
      <c r="A20" s="70"/>
      <c r="B20" s="87"/>
      <c r="C20" s="146"/>
      <c r="D20" s="146"/>
      <c r="E20" s="146"/>
      <c r="F20" s="146"/>
      <c r="G20" s="146"/>
      <c r="H20" s="146"/>
      <c r="I20" s="146"/>
      <c r="J20" s="146"/>
      <c r="K20" s="146"/>
      <c r="L20" s="146"/>
      <c r="M20" s="130"/>
      <c r="N20" s="130"/>
      <c r="O20" s="130"/>
      <c r="P20" s="130"/>
      <c r="Q20" s="130"/>
      <c r="R20" s="130"/>
      <c r="S20" s="130"/>
      <c r="T20" s="130"/>
      <c r="U20" s="130"/>
      <c r="V20" s="216"/>
      <c r="W20" s="216"/>
      <c r="X20" s="216"/>
      <c r="Y20" s="216"/>
      <c r="Z20" s="216"/>
      <c r="AA20" s="69"/>
      <c r="AB20" s="69"/>
      <c r="AC20" s="69"/>
      <c r="AD20" s="69"/>
      <c r="AE20" s="69"/>
      <c r="AF20" s="69"/>
      <c r="AG20" s="69"/>
      <c r="AH20" s="69"/>
      <c r="AI20" s="69"/>
      <c r="AJ20" s="69"/>
      <c r="AK20" s="44"/>
    </row>
    <row r="21" spans="1:37" x14ac:dyDescent="0.25">
      <c r="A21" s="70"/>
      <c r="B21" s="87"/>
      <c r="C21" s="146"/>
      <c r="D21" s="146"/>
      <c r="E21" s="146"/>
      <c r="F21" s="146"/>
      <c r="G21" s="146"/>
      <c r="H21" s="146"/>
      <c r="I21" s="146"/>
      <c r="J21" s="146"/>
      <c r="K21" s="146"/>
      <c r="L21" s="146"/>
      <c r="M21" s="130"/>
      <c r="N21" s="130"/>
      <c r="O21" s="130"/>
      <c r="P21" s="130"/>
      <c r="Q21" s="130"/>
      <c r="R21" s="130"/>
      <c r="S21" s="130"/>
      <c r="T21" s="130"/>
      <c r="U21" s="130"/>
      <c r="V21" s="216"/>
      <c r="W21" s="216"/>
      <c r="X21" s="216"/>
      <c r="Y21" s="216"/>
      <c r="Z21" s="216"/>
      <c r="AA21" s="69"/>
      <c r="AB21" s="69"/>
      <c r="AC21" s="69"/>
      <c r="AD21" s="69"/>
      <c r="AE21" s="69"/>
      <c r="AF21" s="69"/>
      <c r="AG21" s="69"/>
      <c r="AH21" s="69"/>
      <c r="AI21" s="69"/>
      <c r="AJ21" s="69"/>
      <c r="AK21" s="44"/>
    </row>
    <row r="22" spans="1:37" x14ac:dyDescent="0.25">
      <c r="A22" s="70"/>
      <c r="B22" s="87"/>
      <c r="C22" s="146"/>
      <c r="D22" s="146"/>
      <c r="E22" s="146"/>
      <c r="F22" s="146"/>
      <c r="G22" s="146"/>
      <c r="H22" s="146"/>
      <c r="I22" s="146"/>
      <c r="J22" s="146"/>
      <c r="K22" s="146"/>
      <c r="L22" s="146"/>
      <c r="M22" s="130"/>
      <c r="N22" s="130"/>
      <c r="O22" s="130"/>
      <c r="P22" s="130"/>
      <c r="Q22" s="130"/>
      <c r="R22" s="130"/>
      <c r="S22" s="130"/>
      <c r="T22" s="130"/>
      <c r="U22" s="130"/>
      <c r="V22" s="216"/>
      <c r="W22" s="216"/>
      <c r="X22" s="216"/>
      <c r="Y22" s="216"/>
      <c r="Z22" s="216"/>
      <c r="AA22" s="69"/>
      <c r="AB22" s="69"/>
      <c r="AC22" s="69"/>
      <c r="AD22" s="69"/>
      <c r="AE22" s="69"/>
      <c r="AF22" s="69"/>
      <c r="AG22" s="69"/>
      <c r="AH22" s="69"/>
      <c r="AI22" s="69"/>
      <c r="AJ22" s="69"/>
      <c r="AK22" s="44"/>
    </row>
    <row r="23" spans="1:37" x14ac:dyDescent="0.25">
      <c r="A23" s="70"/>
      <c r="B23" s="87"/>
      <c r="C23" s="146"/>
      <c r="D23" s="146"/>
      <c r="E23" s="146"/>
      <c r="F23" s="146"/>
      <c r="G23" s="146"/>
      <c r="H23" s="146"/>
      <c r="I23" s="146"/>
      <c r="J23" s="146"/>
      <c r="K23" s="146"/>
      <c r="L23" s="146"/>
      <c r="M23" s="130"/>
      <c r="N23" s="130"/>
      <c r="O23" s="130"/>
      <c r="P23" s="130"/>
      <c r="Q23" s="130"/>
      <c r="R23" s="130"/>
      <c r="S23" s="130"/>
      <c r="T23" s="130"/>
      <c r="U23" s="130"/>
      <c r="V23" s="216"/>
      <c r="W23" s="216"/>
      <c r="X23" s="216"/>
      <c r="Y23" s="216"/>
      <c r="Z23" s="216"/>
      <c r="AA23" s="69"/>
      <c r="AB23" s="69"/>
      <c r="AC23" s="69"/>
      <c r="AD23" s="69"/>
      <c r="AE23" s="69"/>
      <c r="AF23" s="69"/>
      <c r="AG23" s="69"/>
      <c r="AH23" s="69"/>
      <c r="AI23" s="69"/>
      <c r="AJ23" s="69"/>
      <c r="AK23" s="44"/>
    </row>
    <row r="24" spans="1:37" s="55" customFormat="1" ht="30" customHeight="1" x14ac:dyDescent="0.25">
      <c r="A24" s="77"/>
      <c r="B24" s="158" t="s">
        <v>356</v>
      </c>
      <c r="C24" s="152">
        <f>12-COUNTBLANK(C7:C18)</f>
        <v>3</v>
      </c>
      <c r="D24" s="152">
        <v>2</v>
      </c>
      <c r="E24" s="152">
        <f t="shared" ref="E24:U24" si="3">12-COUNTBLANK(E7:E18)</f>
        <v>12</v>
      </c>
      <c r="F24" s="152">
        <f t="shared" si="3"/>
        <v>12</v>
      </c>
      <c r="G24" s="152">
        <f t="shared" si="3"/>
        <v>5</v>
      </c>
      <c r="H24" s="152">
        <f t="shared" si="3"/>
        <v>2</v>
      </c>
      <c r="I24" s="152">
        <f t="shared" si="3"/>
        <v>11</v>
      </c>
      <c r="J24" s="152">
        <f t="shared" si="3"/>
        <v>5</v>
      </c>
      <c r="K24" s="152">
        <f t="shared" si="3"/>
        <v>12</v>
      </c>
      <c r="L24" s="152">
        <f t="shared" si="3"/>
        <v>3</v>
      </c>
      <c r="M24" s="152">
        <f t="shared" si="3"/>
        <v>7</v>
      </c>
      <c r="N24" s="152">
        <f t="shared" si="3"/>
        <v>7</v>
      </c>
      <c r="O24" s="152">
        <f t="shared" si="3"/>
        <v>7</v>
      </c>
      <c r="P24" s="152">
        <f t="shared" si="3"/>
        <v>7</v>
      </c>
      <c r="Q24" s="152">
        <f t="shared" si="3"/>
        <v>7</v>
      </c>
      <c r="R24" s="152">
        <f t="shared" si="3"/>
        <v>7</v>
      </c>
      <c r="S24" s="152">
        <f t="shared" si="3"/>
        <v>7</v>
      </c>
      <c r="T24" s="152">
        <f t="shared" si="3"/>
        <v>7</v>
      </c>
      <c r="U24" s="152">
        <f t="shared" si="3"/>
        <v>7</v>
      </c>
    </row>
    <row r="25" spans="1:37" x14ac:dyDescent="0.25">
      <c r="T25" s="110"/>
    </row>
    <row r="26" spans="1:37" ht="15" customHeight="1" x14ac:dyDescent="0.25">
      <c r="A26" s="88" t="s">
        <v>300</v>
      </c>
      <c r="B26" s="88" t="s">
        <v>164</v>
      </c>
      <c r="C26" s="149">
        <f>C6</f>
        <v>42458.02</v>
      </c>
      <c r="D26" s="149">
        <f>D6</f>
        <v>42465.02</v>
      </c>
      <c r="E26" s="149">
        <f>E6</f>
        <v>42472.02</v>
      </c>
      <c r="F26" s="149">
        <f>F6</f>
        <v>42479.02</v>
      </c>
      <c r="G26" s="149">
        <f t="shared" ref="G26:AI26" si="4">H6</f>
        <v>42486.02</v>
      </c>
      <c r="H26" s="149">
        <f t="shared" si="4"/>
        <v>42493.02</v>
      </c>
      <c r="I26" s="149">
        <f t="shared" si="4"/>
        <v>42500.02</v>
      </c>
      <c r="J26" s="149">
        <f t="shared" si="4"/>
        <v>42503</v>
      </c>
      <c r="K26" s="149">
        <f t="shared" si="4"/>
        <v>42507.02</v>
      </c>
      <c r="L26" s="149">
        <f t="shared" si="4"/>
        <v>42514.02</v>
      </c>
      <c r="M26" s="149">
        <f t="shared" si="4"/>
        <v>42521.02</v>
      </c>
      <c r="N26" s="149">
        <f t="shared" si="4"/>
        <v>42528.02</v>
      </c>
      <c r="O26" s="149">
        <f t="shared" si="4"/>
        <v>42535.02</v>
      </c>
      <c r="P26" s="149">
        <f t="shared" si="4"/>
        <v>42542.02</v>
      </c>
      <c r="Q26" s="149">
        <f t="shared" si="4"/>
        <v>42549.02</v>
      </c>
      <c r="R26" s="149">
        <f t="shared" si="4"/>
        <v>42556.02</v>
      </c>
      <c r="S26" s="149">
        <f t="shared" si="4"/>
        <v>42563.02</v>
      </c>
      <c r="T26" s="149">
        <f t="shared" si="4"/>
        <v>42570.02</v>
      </c>
      <c r="U26" s="92">
        <f t="shared" si="4"/>
        <v>42577.02</v>
      </c>
      <c r="V26" s="92">
        <f t="shared" si="4"/>
        <v>42584.02</v>
      </c>
      <c r="W26" s="92">
        <f t="shared" si="4"/>
        <v>42591.02</v>
      </c>
      <c r="X26" s="92">
        <f t="shared" si="4"/>
        <v>42598.02</v>
      </c>
      <c r="Y26" s="92">
        <f t="shared" si="4"/>
        <v>42605.02</v>
      </c>
      <c r="Z26" s="91">
        <f t="shared" si="4"/>
        <v>42612.02</v>
      </c>
      <c r="AA26" s="91">
        <f t="shared" si="4"/>
        <v>42619.02</v>
      </c>
      <c r="AB26" s="91">
        <f t="shared" si="4"/>
        <v>42626.02</v>
      </c>
      <c r="AC26" s="91">
        <f t="shared" si="4"/>
        <v>42633.02</v>
      </c>
      <c r="AD26" s="91">
        <f t="shared" si="4"/>
        <v>42640.02</v>
      </c>
      <c r="AE26" s="91">
        <f t="shared" si="4"/>
        <v>42647.02</v>
      </c>
      <c r="AF26" s="91">
        <f t="shared" si="4"/>
        <v>42654.02</v>
      </c>
      <c r="AG26" s="91">
        <f t="shared" si="4"/>
        <v>42661.02</v>
      </c>
      <c r="AH26" s="91">
        <f t="shared" si="4"/>
        <v>42668.02</v>
      </c>
      <c r="AI26" s="91">
        <f t="shared" si="4"/>
        <v>42675.02</v>
      </c>
      <c r="AJ26" s="84"/>
      <c r="AK26" s="84"/>
    </row>
    <row r="27" spans="1:37" ht="15" customHeight="1" x14ac:dyDescent="0.25">
      <c r="A27" s="265" t="s">
        <v>336</v>
      </c>
      <c r="B27" s="87" t="s">
        <v>312</v>
      </c>
      <c r="C27" s="130" t="str">
        <f>CONCATENATE($B27,C$5," (a,b,c)")</f>
        <v>AFP-1-W0 (a,b,c)</v>
      </c>
      <c r="D27" s="130" t="str">
        <f>CONCATENATE($B27,D$5," (a,b,c,d)")</f>
        <v>AFP-1-W1 (a,b,c,d)</v>
      </c>
      <c r="E27" s="119"/>
      <c r="F27" s="119"/>
      <c r="G27" s="119"/>
      <c r="H27" s="119"/>
      <c r="I27" s="119"/>
      <c r="J27" s="119"/>
      <c r="K27" s="119"/>
      <c r="L27" s="119"/>
      <c r="M27" s="119"/>
      <c r="N27" s="119"/>
      <c r="O27" s="119"/>
      <c r="P27" s="119"/>
      <c r="Q27" s="119"/>
      <c r="R27" s="119"/>
      <c r="S27" s="119"/>
      <c r="T27" s="119"/>
      <c r="U27" s="130" t="s">
        <v>165</v>
      </c>
      <c r="V27" s="130" t="s">
        <v>165</v>
      </c>
      <c r="W27" s="130" t="s">
        <v>165</v>
      </c>
      <c r="X27" s="130" t="s">
        <v>165</v>
      </c>
      <c r="Y27" s="130" t="s">
        <v>165</v>
      </c>
      <c r="Z27" s="86"/>
      <c r="AA27" s="86"/>
      <c r="AB27" s="86"/>
      <c r="AC27" s="86"/>
      <c r="AD27" s="86"/>
      <c r="AE27" s="86"/>
      <c r="AF27" s="86"/>
      <c r="AG27" s="86"/>
      <c r="AH27" s="86"/>
      <c r="AI27" s="86"/>
      <c r="AJ27" s="44">
        <v>1</v>
      </c>
    </row>
    <row r="28" spans="1:37" ht="15" hidden="1" customHeight="1" outlineLevel="1" x14ac:dyDescent="0.25">
      <c r="A28" s="266"/>
      <c r="B28" s="87" t="s">
        <v>35</v>
      </c>
      <c r="C28" s="130" t="s">
        <v>340</v>
      </c>
      <c r="D28" s="130"/>
      <c r="E28" s="119"/>
      <c r="F28" s="119"/>
      <c r="G28" s="119"/>
      <c r="H28" s="119"/>
      <c r="I28" s="119"/>
      <c r="J28" s="119"/>
      <c r="K28" s="119"/>
      <c r="L28" s="119"/>
      <c r="M28" s="119"/>
      <c r="N28" s="119"/>
      <c r="O28" s="119"/>
      <c r="P28" s="119"/>
      <c r="Q28" s="119"/>
      <c r="R28" s="119"/>
      <c r="S28" s="119"/>
      <c r="T28" s="119"/>
      <c r="U28" s="130"/>
      <c r="V28" s="130"/>
      <c r="W28" s="130"/>
      <c r="X28" s="130"/>
      <c r="Y28" s="130"/>
      <c r="Z28" s="86"/>
      <c r="AA28" s="86"/>
      <c r="AB28" s="86"/>
      <c r="AC28" s="86"/>
      <c r="AD28" s="86"/>
      <c r="AE28" s="86"/>
      <c r="AF28" s="86"/>
      <c r="AG28" s="86"/>
      <c r="AH28" s="86"/>
      <c r="AI28" s="86"/>
      <c r="AJ28" s="44"/>
    </row>
    <row r="29" spans="1:37" ht="15" hidden="1" customHeight="1" outlineLevel="1" x14ac:dyDescent="0.25">
      <c r="A29" s="266"/>
      <c r="B29" s="87" t="s">
        <v>36</v>
      </c>
      <c r="C29" s="130" t="s">
        <v>338</v>
      </c>
      <c r="D29" s="130"/>
      <c r="E29" s="119"/>
      <c r="F29" s="119"/>
      <c r="G29" s="119"/>
      <c r="H29" s="119"/>
      <c r="I29" s="119"/>
      <c r="J29" s="119"/>
      <c r="K29" s="119"/>
      <c r="L29" s="119"/>
      <c r="M29" s="119"/>
      <c r="N29" s="119"/>
      <c r="O29" s="119"/>
      <c r="P29" s="119"/>
      <c r="Q29" s="119"/>
      <c r="R29" s="119"/>
      <c r="S29" s="119"/>
      <c r="T29" s="119"/>
      <c r="U29" s="130"/>
      <c r="V29" s="130"/>
      <c r="W29" s="130"/>
      <c r="X29" s="130"/>
      <c r="Y29" s="130"/>
      <c r="Z29" s="86"/>
      <c r="AA29" s="86"/>
      <c r="AB29" s="86"/>
      <c r="AC29" s="86"/>
      <c r="AD29" s="86"/>
      <c r="AE29" s="86"/>
      <c r="AF29" s="86"/>
      <c r="AG29" s="86"/>
      <c r="AH29" s="86"/>
      <c r="AI29" s="86"/>
      <c r="AJ29" s="44"/>
    </row>
    <row r="30" spans="1:37" ht="15" hidden="1" customHeight="1" outlineLevel="1" x14ac:dyDescent="0.25">
      <c r="A30" s="266"/>
      <c r="B30" s="87" t="s">
        <v>37</v>
      </c>
      <c r="C30" s="130" t="s">
        <v>339</v>
      </c>
      <c r="D30" s="130"/>
      <c r="E30" s="119"/>
      <c r="F30" s="119"/>
      <c r="G30" s="119"/>
      <c r="H30" s="119"/>
      <c r="I30" s="119"/>
      <c r="J30" s="119"/>
      <c r="K30" s="119"/>
      <c r="L30" s="119"/>
      <c r="M30" s="119"/>
      <c r="N30" s="119"/>
      <c r="O30" s="119"/>
      <c r="P30" s="119"/>
      <c r="Q30" s="119"/>
      <c r="R30" s="119"/>
      <c r="S30" s="119"/>
      <c r="T30" s="119"/>
      <c r="U30" s="130"/>
      <c r="V30" s="130"/>
      <c r="W30" s="130"/>
      <c r="X30" s="130"/>
      <c r="Y30" s="130"/>
      <c r="Z30" s="86"/>
      <c r="AA30" s="86"/>
      <c r="AB30" s="86"/>
      <c r="AC30" s="86"/>
      <c r="AD30" s="86"/>
      <c r="AE30" s="86"/>
      <c r="AF30" s="86"/>
      <c r="AG30" s="86"/>
      <c r="AH30" s="86"/>
      <c r="AI30" s="86"/>
      <c r="AJ30" s="44"/>
    </row>
    <row r="31" spans="1:37" collapsed="1" x14ac:dyDescent="0.25">
      <c r="A31" s="266"/>
      <c r="B31" s="87" t="s">
        <v>313</v>
      </c>
      <c r="C31" s="130" t="str">
        <f>CONCATENATE($B31,C$5," (a,b)")</f>
        <v>AFP-2-W0 (a,b)</v>
      </c>
      <c r="D31" s="130"/>
      <c r="E31" s="119"/>
      <c r="F31" s="119"/>
      <c r="G31" s="119"/>
      <c r="H31" s="119"/>
      <c r="I31" s="119"/>
      <c r="J31" s="119"/>
      <c r="K31" s="119"/>
      <c r="L31" s="119"/>
      <c r="M31" s="119"/>
      <c r="N31" s="119"/>
      <c r="O31" s="119"/>
      <c r="P31" s="119"/>
      <c r="Q31" s="119"/>
      <c r="R31" s="119"/>
      <c r="S31" s="119"/>
      <c r="T31" s="119"/>
      <c r="U31" s="130" t="s">
        <v>165</v>
      </c>
      <c r="V31" s="130" t="s">
        <v>165</v>
      </c>
      <c r="W31" s="130" t="s">
        <v>165</v>
      </c>
      <c r="X31" s="130" t="s">
        <v>165</v>
      </c>
      <c r="Y31" s="130" t="s">
        <v>165</v>
      </c>
      <c r="Z31" s="86"/>
      <c r="AA31" s="86"/>
      <c r="AB31" s="86"/>
      <c r="AC31" s="86"/>
      <c r="AD31" s="86"/>
      <c r="AE31" s="86"/>
      <c r="AF31" s="86"/>
      <c r="AG31" s="86"/>
      <c r="AH31" s="86"/>
      <c r="AI31" s="86"/>
      <c r="AJ31" s="44">
        <v>2</v>
      </c>
    </row>
    <row r="32" spans="1:37" ht="15" hidden="1" customHeight="1" outlineLevel="1" x14ac:dyDescent="0.25">
      <c r="A32" s="266"/>
      <c r="B32" s="87" t="s">
        <v>35</v>
      </c>
      <c r="C32" s="130" t="s">
        <v>338</v>
      </c>
      <c r="D32" s="130"/>
      <c r="E32" s="119"/>
      <c r="F32" s="119"/>
      <c r="G32" s="119"/>
      <c r="H32" s="119"/>
      <c r="I32" s="119"/>
      <c r="J32" s="119"/>
      <c r="K32" s="119"/>
      <c r="L32" s="119"/>
      <c r="M32" s="119"/>
      <c r="N32" s="119"/>
      <c r="O32" s="119"/>
      <c r="P32" s="119"/>
      <c r="Q32" s="119"/>
      <c r="R32" s="119"/>
      <c r="S32" s="119"/>
      <c r="T32" s="119"/>
      <c r="U32" s="130"/>
      <c r="V32" s="130"/>
      <c r="W32" s="130"/>
      <c r="X32" s="130"/>
      <c r="Y32" s="130"/>
      <c r="Z32" s="86"/>
      <c r="AA32" s="86"/>
      <c r="AB32" s="86"/>
      <c r="AC32" s="86"/>
      <c r="AD32" s="86"/>
      <c r="AE32" s="86"/>
      <c r="AF32" s="86"/>
      <c r="AG32" s="86"/>
      <c r="AH32" s="86"/>
      <c r="AI32" s="86"/>
      <c r="AJ32" s="44"/>
    </row>
    <row r="33" spans="1:37" ht="15" hidden="1" customHeight="1" outlineLevel="1" x14ac:dyDescent="0.25">
      <c r="A33" s="266"/>
      <c r="B33" s="87" t="s">
        <v>36</v>
      </c>
      <c r="C33" s="130" t="s">
        <v>337</v>
      </c>
      <c r="D33" s="130"/>
      <c r="E33" s="119"/>
      <c r="F33" s="119"/>
      <c r="G33" s="119"/>
      <c r="H33" s="119"/>
      <c r="I33" s="119"/>
      <c r="J33" s="119"/>
      <c r="K33" s="119"/>
      <c r="L33" s="119"/>
      <c r="M33" s="119"/>
      <c r="N33" s="119"/>
      <c r="O33" s="119"/>
      <c r="P33" s="119"/>
      <c r="Q33" s="119"/>
      <c r="R33" s="119"/>
      <c r="S33" s="119"/>
      <c r="T33" s="119"/>
      <c r="U33" s="130"/>
      <c r="V33" s="130"/>
      <c r="W33" s="130"/>
      <c r="X33" s="130"/>
      <c r="Y33" s="130"/>
      <c r="Z33" s="86"/>
      <c r="AA33" s="86"/>
      <c r="AB33" s="86"/>
      <c r="AC33" s="86"/>
      <c r="AD33" s="86"/>
      <c r="AE33" s="86"/>
      <c r="AF33" s="86"/>
      <c r="AG33" s="86"/>
      <c r="AH33" s="86"/>
      <c r="AI33" s="86"/>
      <c r="AJ33" s="44"/>
    </row>
    <row r="34" spans="1:37" collapsed="1" x14ac:dyDescent="0.25">
      <c r="A34" s="266"/>
      <c r="B34" s="87" t="s">
        <v>314</v>
      </c>
      <c r="C34" s="130" t="str">
        <f>CONCATENATE($B34,C$5)</f>
        <v>AFP-3-W0</v>
      </c>
      <c r="D34" s="130"/>
      <c r="E34" s="119"/>
      <c r="F34" s="119"/>
      <c r="G34" s="119"/>
      <c r="H34" s="119"/>
      <c r="I34" s="119"/>
      <c r="J34" s="119"/>
      <c r="K34" s="119"/>
      <c r="L34" s="119"/>
      <c r="M34" s="119"/>
      <c r="N34" s="119"/>
      <c r="O34" s="119"/>
      <c r="P34" s="119"/>
      <c r="Q34" s="119"/>
      <c r="R34" s="119"/>
      <c r="S34" s="119"/>
      <c r="T34" s="119"/>
      <c r="U34" s="130" t="s">
        <v>165</v>
      </c>
      <c r="V34" s="130" t="s">
        <v>165</v>
      </c>
      <c r="W34" s="130" t="s">
        <v>165</v>
      </c>
      <c r="X34" s="130" t="s">
        <v>165</v>
      </c>
      <c r="Y34" s="130" t="s">
        <v>165</v>
      </c>
      <c r="Z34" s="86"/>
      <c r="AA34" s="86"/>
      <c r="AB34" s="86"/>
      <c r="AC34" s="86"/>
      <c r="AD34" s="86"/>
      <c r="AE34" s="86"/>
      <c r="AF34" s="86"/>
      <c r="AG34" s="86"/>
      <c r="AH34" s="86"/>
      <c r="AI34" s="86"/>
      <c r="AJ34" s="44">
        <v>3</v>
      </c>
    </row>
    <row r="35" spans="1:37" ht="15" hidden="1" customHeight="1" outlineLevel="1" x14ac:dyDescent="0.25">
      <c r="A35" s="266"/>
      <c r="B35" s="87" t="s">
        <v>35</v>
      </c>
      <c r="C35" s="130" t="s">
        <v>341</v>
      </c>
      <c r="D35" s="130"/>
      <c r="E35" s="119"/>
      <c r="F35" s="119"/>
      <c r="G35" s="119"/>
      <c r="H35" s="119"/>
      <c r="I35" s="119"/>
      <c r="J35" s="119"/>
      <c r="K35" s="119"/>
      <c r="L35" s="119"/>
      <c r="M35" s="119"/>
      <c r="N35" s="119"/>
      <c r="O35" s="119"/>
      <c r="P35" s="119"/>
      <c r="Q35" s="119"/>
      <c r="R35" s="119"/>
      <c r="S35" s="119"/>
      <c r="T35" s="119"/>
      <c r="U35" s="130"/>
      <c r="V35" s="130"/>
      <c r="W35" s="130"/>
      <c r="X35" s="130"/>
      <c r="Y35" s="130"/>
      <c r="Z35" s="86"/>
      <c r="AA35" s="86"/>
      <c r="AB35" s="86"/>
      <c r="AC35" s="86"/>
      <c r="AD35" s="86"/>
      <c r="AE35" s="86"/>
      <c r="AF35" s="86"/>
      <c r="AG35" s="86"/>
      <c r="AH35" s="86"/>
      <c r="AI35" s="86"/>
      <c r="AJ35" s="44"/>
    </row>
    <row r="36" spans="1:37" collapsed="1" x14ac:dyDescent="0.25">
      <c r="A36" s="266"/>
      <c r="B36" s="87" t="s">
        <v>315</v>
      </c>
      <c r="C36" s="146"/>
      <c r="D36" s="130"/>
      <c r="E36" s="119"/>
      <c r="F36" s="119"/>
      <c r="G36" s="119"/>
      <c r="H36" s="119"/>
      <c r="I36" s="119"/>
      <c r="J36" s="119"/>
      <c r="K36" s="119"/>
      <c r="L36" s="119"/>
      <c r="M36" s="119"/>
      <c r="N36" s="119"/>
      <c r="O36" s="119"/>
      <c r="P36" s="119"/>
      <c r="Q36" s="119"/>
      <c r="R36" s="119"/>
      <c r="S36" s="119"/>
      <c r="T36" s="119"/>
      <c r="U36" s="130" t="s">
        <v>165</v>
      </c>
      <c r="V36" s="130" t="s">
        <v>165</v>
      </c>
      <c r="W36" s="130" t="s">
        <v>165</v>
      </c>
      <c r="X36" s="130" t="s">
        <v>165</v>
      </c>
      <c r="Y36" s="130" t="s">
        <v>165</v>
      </c>
      <c r="Z36" s="86"/>
      <c r="AA36" s="86"/>
      <c r="AB36" s="86"/>
      <c r="AC36" s="86"/>
      <c r="AD36" s="86"/>
      <c r="AE36" s="86"/>
      <c r="AF36" s="86"/>
      <c r="AG36" s="86"/>
      <c r="AH36" s="86"/>
      <c r="AI36" s="86"/>
      <c r="AJ36" s="44">
        <v>4</v>
      </c>
    </row>
    <row r="37" spans="1:37" x14ac:dyDescent="0.25">
      <c r="A37" s="266"/>
      <c r="B37" s="87" t="s">
        <v>316</v>
      </c>
      <c r="C37" s="146"/>
      <c r="D37" s="130"/>
      <c r="E37" s="119"/>
      <c r="F37" s="119"/>
      <c r="G37" s="119"/>
      <c r="H37" s="119"/>
      <c r="I37" s="119"/>
      <c r="J37" s="119"/>
      <c r="K37" s="119"/>
      <c r="L37" s="119"/>
      <c r="M37" s="119"/>
      <c r="N37" s="119"/>
      <c r="O37" s="119"/>
      <c r="P37" s="119"/>
      <c r="Q37" s="119"/>
      <c r="R37" s="119"/>
      <c r="S37" s="119"/>
      <c r="T37" s="119"/>
      <c r="U37" s="130" t="s">
        <v>165</v>
      </c>
      <c r="V37" s="130" t="s">
        <v>165</v>
      </c>
      <c r="W37" s="130" t="s">
        <v>165</v>
      </c>
      <c r="X37" s="130" t="s">
        <v>165</v>
      </c>
      <c r="Y37" s="130" t="s">
        <v>165</v>
      </c>
      <c r="Z37" s="86"/>
      <c r="AA37" s="86"/>
      <c r="AB37" s="86"/>
      <c r="AC37" s="86"/>
      <c r="AD37" s="86"/>
      <c r="AE37" s="86"/>
      <c r="AF37" s="86"/>
      <c r="AG37" s="86"/>
      <c r="AH37" s="86"/>
      <c r="AI37" s="86"/>
      <c r="AJ37" s="44">
        <v>5</v>
      </c>
    </row>
    <row r="38" spans="1:37" x14ac:dyDescent="0.25">
      <c r="A38" s="266"/>
      <c r="B38" s="87" t="s">
        <v>317</v>
      </c>
      <c r="C38" s="146"/>
      <c r="D38" s="119"/>
      <c r="E38" s="119"/>
      <c r="F38" s="119"/>
      <c r="G38" s="119"/>
      <c r="H38" s="119"/>
      <c r="I38" s="119"/>
      <c r="J38" s="119"/>
      <c r="K38" s="119"/>
      <c r="L38" s="119"/>
      <c r="M38" s="119"/>
      <c r="N38" s="119"/>
      <c r="O38" s="119"/>
      <c r="P38" s="119"/>
      <c r="Q38" s="119"/>
      <c r="R38" s="119"/>
      <c r="S38" s="119"/>
      <c r="T38" s="119"/>
      <c r="U38" s="130" t="s">
        <v>165</v>
      </c>
      <c r="V38" s="130" t="s">
        <v>165</v>
      </c>
      <c r="W38" s="130" t="s">
        <v>165</v>
      </c>
      <c r="X38" s="130" t="s">
        <v>165</v>
      </c>
      <c r="Y38" s="130" t="s">
        <v>165</v>
      </c>
      <c r="Z38" s="86"/>
      <c r="AA38" s="86"/>
      <c r="AB38" s="86"/>
      <c r="AC38" s="86"/>
      <c r="AD38" s="86"/>
      <c r="AE38" s="86"/>
      <c r="AF38" s="86"/>
      <c r="AG38" s="86"/>
      <c r="AH38" s="86"/>
      <c r="AI38" s="86"/>
      <c r="AJ38" s="44">
        <v>6</v>
      </c>
    </row>
    <row r="39" spans="1:37" x14ac:dyDescent="0.25">
      <c r="A39" s="266"/>
      <c r="B39" s="87" t="s">
        <v>318</v>
      </c>
      <c r="C39" s="146"/>
      <c r="D39" s="119"/>
      <c r="E39" s="119"/>
      <c r="F39" s="119"/>
      <c r="G39" s="119"/>
      <c r="H39" s="119"/>
      <c r="I39" s="119"/>
      <c r="J39" s="119"/>
      <c r="K39" s="119"/>
      <c r="L39" s="119"/>
      <c r="M39" s="119"/>
      <c r="N39" s="119"/>
      <c r="O39" s="119"/>
      <c r="P39" s="119"/>
      <c r="Q39" s="119"/>
      <c r="R39" s="119"/>
      <c r="S39" s="119"/>
      <c r="T39" s="119"/>
      <c r="U39" s="130"/>
      <c r="V39" s="130"/>
      <c r="W39" s="130"/>
      <c r="X39" s="130"/>
      <c r="Y39" s="130"/>
      <c r="Z39" s="86"/>
      <c r="AA39" s="86"/>
      <c r="AB39" s="86"/>
      <c r="AC39" s="86"/>
      <c r="AD39" s="86"/>
      <c r="AE39" s="86"/>
      <c r="AF39" s="86"/>
      <c r="AG39" s="86"/>
      <c r="AH39" s="86"/>
      <c r="AI39" s="86"/>
      <c r="AJ39" s="44"/>
    </row>
    <row r="40" spans="1:37" x14ac:dyDescent="0.25">
      <c r="A40" s="266"/>
      <c r="B40" s="87" t="s">
        <v>319</v>
      </c>
      <c r="C40" s="146"/>
      <c r="D40" s="119"/>
      <c r="E40" s="119"/>
      <c r="F40" s="119"/>
      <c r="G40" s="119"/>
      <c r="H40" s="119"/>
      <c r="I40" s="119"/>
      <c r="J40" s="119"/>
      <c r="K40" s="119"/>
      <c r="L40" s="119"/>
      <c r="M40" s="119"/>
      <c r="N40" s="119"/>
      <c r="O40" s="119"/>
      <c r="P40" s="119"/>
      <c r="Q40" s="119"/>
      <c r="R40" s="119"/>
      <c r="S40" s="119"/>
      <c r="T40" s="119"/>
      <c r="U40" s="130"/>
      <c r="V40" s="130"/>
      <c r="W40" s="130"/>
      <c r="X40" s="130"/>
      <c r="Y40" s="130"/>
      <c r="Z40" s="86"/>
      <c r="AA40" s="86"/>
      <c r="AB40" s="86"/>
      <c r="AC40" s="86"/>
      <c r="AD40" s="86"/>
      <c r="AE40" s="86"/>
      <c r="AF40" s="86"/>
      <c r="AG40" s="86"/>
      <c r="AH40" s="86"/>
      <c r="AI40" s="86"/>
      <c r="AJ40" s="44"/>
    </row>
    <row r="41" spans="1:37" x14ac:dyDescent="0.25">
      <c r="A41" s="266"/>
      <c r="B41" s="87" t="s">
        <v>320</v>
      </c>
      <c r="C41" s="146"/>
      <c r="D41" s="119"/>
      <c r="E41" s="119"/>
      <c r="F41" s="119"/>
      <c r="G41" s="119"/>
      <c r="H41" s="119"/>
      <c r="I41" s="119"/>
      <c r="J41" s="119"/>
      <c r="K41" s="119"/>
      <c r="L41" s="119"/>
      <c r="M41" s="119"/>
      <c r="N41" s="119"/>
      <c r="O41" s="119"/>
      <c r="P41" s="119"/>
      <c r="Q41" s="119"/>
      <c r="R41" s="119"/>
      <c r="S41" s="119"/>
      <c r="T41" s="119"/>
      <c r="U41" s="130"/>
      <c r="V41" s="130"/>
      <c r="W41" s="130"/>
      <c r="X41" s="130"/>
      <c r="Y41" s="130"/>
      <c r="Z41" s="86"/>
      <c r="AA41" s="86"/>
      <c r="AB41" s="86"/>
      <c r="AC41" s="86"/>
      <c r="AD41" s="86"/>
      <c r="AE41" s="86"/>
      <c r="AF41" s="86"/>
      <c r="AG41" s="86"/>
      <c r="AH41" s="86"/>
      <c r="AI41" s="86"/>
      <c r="AJ41" s="44"/>
    </row>
    <row r="42" spans="1:37" x14ac:dyDescent="0.25">
      <c r="A42" s="266"/>
      <c r="B42" s="87" t="s">
        <v>321</v>
      </c>
      <c r="C42" s="146"/>
      <c r="D42" s="119"/>
      <c r="E42" s="119"/>
      <c r="F42" s="119"/>
      <c r="G42" s="119"/>
      <c r="H42" s="119"/>
      <c r="I42" s="119"/>
      <c r="J42" s="119"/>
      <c r="K42" s="119"/>
      <c r="L42" s="119"/>
      <c r="M42" s="119"/>
      <c r="N42" s="119"/>
      <c r="O42" s="119"/>
      <c r="P42" s="119"/>
      <c r="Q42" s="119"/>
      <c r="R42" s="119"/>
      <c r="S42" s="119"/>
      <c r="T42" s="119"/>
      <c r="U42" s="130"/>
      <c r="V42" s="130"/>
      <c r="W42" s="130"/>
      <c r="X42" s="130"/>
      <c r="Y42" s="130"/>
      <c r="Z42" s="86"/>
      <c r="AA42" s="86"/>
      <c r="AB42" s="86"/>
      <c r="AC42" s="86"/>
      <c r="AD42" s="86"/>
      <c r="AE42" s="86"/>
      <c r="AF42" s="86"/>
      <c r="AG42" s="86"/>
      <c r="AH42" s="86"/>
      <c r="AI42" s="86"/>
      <c r="AJ42" s="44"/>
    </row>
    <row r="43" spans="1:37" x14ac:dyDescent="0.25">
      <c r="A43" s="266"/>
      <c r="B43" s="87" t="s">
        <v>322</v>
      </c>
      <c r="C43" s="146"/>
      <c r="D43" s="119"/>
      <c r="E43" s="119"/>
      <c r="F43" s="119"/>
      <c r="G43" s="119"/>
      <c r="H43" s="119"/>
      <c r="I43" s="119"/>
      <c r="J43" s="119"/>
      <c r="K43" s="119"/>
      <c r="L43" s="119"/>
      <c r="M43" s="119"/>
      <c r="N43" s="119"/>
      <c r="O43" s="119"/>
      <c r="P43" s="119"/>
      <c r="Q43" s="119"/>
      <c r="R43" s="119"/>
      <c r="S43" s="119"/>
      <c r="T43" s="119"/>
      <c r="U43" s="130"/>
      <c r="V43" s="130"/>
      <c r="W43" s="130"/>
      <c r="X43" s="130"/>
      <c r="Y43" s="130"/>
      <c r="Z43" s="86"/>
      <c r="AA43" s="86"/>
      <c r="AB43" s="86"/>
      <c r="AC43" s="86"/>
      <c r="AD43" s="86"/>
      <c r="AE43" s="86"/>
      <c r="AF43" s="86"/>
      <c r="AG43" s="86"/>
      <c r="AH43" s="86"/>
      <c r="AI43" s="86"/>
      <c r="AJ43" s="44"/>
    </row>
    <row r="44" spans="1:37" x14ac:dyDescent="0.25">
      <c r="A44" s="267"/>
      <c r="B44" s="87" t="s">
        <v>323</v>
      </c>
      <c r="C44" s="146"/>
      <c r="D44" s="119"/>
      <c r="E44" s="119"/>
      <c r="F44" s="119"/>
      <c r="G44" s="119"/>
      <c r="H44" s="119"/>
      <c r="I44" s="119"/>
      <c r="J44" s="119"/>
      <c r="K44" s="119"/>
      <c r="L44" s="119"/>
      <c r="M44" s="119"/>
      <c r="N44" s="119"/>
      <c r="O44" s="119"/>
      <c r="P44" s="119"/>
      <c r="Q44" s="119"/>
      <c r="R44" s="119"/>
      <c r="S44" s="119"/>
      <c r="T44" s="119"/>
      <c r="U44" s="130"/>
      <c r="V44" s="130"/>
      <c r="W44" s="130"/>
      <c r="X44" s="130"/>
      <c r="Y44" s="130"/>
      <c r="Z44" s="86"/>
      <c r="AA44" s="86"/>
      <c r="AB44" s="86"/>
      <c r="AC44" s="86"/>
      <c r="AD44" s="86"/>
      <c r="AE44" s="86"/>
      <c r="AF44" s="86"/>
      <c r="AG44" s="86"/>
      <c r="AH44" s="86"/>
      <c r="AI44" s="86"/>
      <c r="AJ44" s="44"/>
    </row>
    <row r="45" spans="1:37" x14ac:dyDescent="0.25">
      <c r="A45" s="93"/>
      <c r="B45" s="90"/>
      <c r="C45" s="150"/>
      <c r="D45" s="150"/>
      <c r="E45" s="150"/>
      <c r="F45" s="150"/>
      <c r="G45" s="150"/>
      <c r="H45" s="150"/>
      <c r="I45" s="150"/>
      <c r="J45" s="150"/>
      <c r="K45" s="150"/>
      <c r="L45" s="150"/>
      <c r="M45" s="150"/>
      <c r="N45" s="150"/>
      <c r="O45" s="150"/>
      <c r="P45" s="150"/>
      <c r="Q45" s="150"/>
      <c r="R45" s="150"/>
      <c r="S45" s="150"/>
      <c r="T45" s="150"/>
      <c r="U45" s="89"/>
      <c r="V45" s="89"/>
      <c r="W45" s="89"/>
      <c r="X45" s="89"/>
      <c r="Y45" s="89"/>
      <c r="Z45" s="89"/>
      <c r="AA45" s="89"/>
      <c r="AB45" s="89"/>
      <c r="AC45" s="89"/>
      <c r="AD45" s="89"/>
      <c r="AE45" s="89"/>
      <c r="AF45" s="89"/>
      <c r="AG45" s="89"/>
      <c r="AH45" s="89"/>
      <c r="AI45" s="89"/>
      <c r="AJ45" s="44"/>
    </row>
    <row r="46" spans="1:37" ht="15" customHeight="1" x14ac:dyDescent="0.25">
      <c r="A46" s="88" t="s">
        <v>300</v>
      </c>
      <c r="B46" s="88" t="s">
        <v>164</v>
      </c>
      <c r="C46" s="149">
        <f>C26</f>
        <v>42458.02</v>
      </c>
      <c r="D46" s="149">
        <f t="shared" ref="D46:T46" si="5">D26</f>
        <v>42465.02</v>
      </c>
      <c r="E46" s="149">
        <f t="shared" si="5"/>
        <v>42472.02</v>
      </c>
      <c r="F46" s="149">
        <f t="shared" si="5"/>
        <v>42479.02</v>
      </c>
      <c r="G46" s="149">
        <f t="shared" si="5"/>
        <v>42486.02</v>
      </c>
      <c r="H46" s="149">
        <f t="shared" si="5"/>
        <v>42493.02</v>
      </c>
      <c r="I46" s="149">
        <f t="shared" si="5"/>
        <v>42500.02</v>
      </c>
      <c r="J46" s="149">
        <f t="shared" si="5"/>
        <v>42503</v>
      </c>
      <c r="K46" s="149">
        <f t="shared" si="5"/>
        <v>42507.02</v>
      </c>
      <c r="L46" s="149">
        <f t="shared" si="5"/>
        <v>42514.02</v>
      </c>
      <c r="M46" s="149">
        <f t="shared" si="5"/>
        <v>42521.02</v>
      </c>
      <c r="N46" s="149">
        <f t="shared" si="5"/>
        <v>42528.02</v>
      </c>
      <c r="O46" s="149">
        <f t="shared" si="5"/>
        <v>42535.02</v>
      </c>
      <c r="P46" s="149">
        <f t="shared" si="5"/>
        <v>42542.02</v>
      </c>
      <c r="Q46" s="149">
        <f t="shared" si="5"/>
        <v>42549.02</v>
      </c>
      <c r="R46" s="149">
        <f t="shared" si="5"/>
        <v>42556.02</v>
      </c>
      <c r="S46" s="149">
        <f t="shared" si="5"/>
        <v>42563.02</v>
      </c>
      <c r="T46" s="149">
        <f t="shared" si="5"/>
        <v>42570.02</v>
      </c>
      <c r="U46" s="92">
        <f t="shared" ref="U46:Z46" si="6">U26</f>
        <v>42577.02</v>
      </c>
      <c r="V46" s="92">
        <f t="shared" si="6"/>
        <v>42584.02</v>
      </c>
      <c r="W46" s="92">
        <f t="shared" si="6"/>
        <v>42591.02</v>
      </c>
      <c r="X46" s="92">
        <f t="shared" si="6"/>
        <v>42598.02</v>
      </c>
      <c r="Y46" s="92">
        <f t="shared" si="6"/>
        <v>42605.02</v>
      </c>
      <c r="Z46" s="91">
        <f t="shared" si="6"/>
        <v>42612.02</v>
      </c>
      <c r="AA46" s="91">
        <f t="shared" ref="AA46:AI46" si="7">AA26</f>
        <v>42619.02</v>
      </c>
      <c r="AB46" s="91">
        <f t="shared" si="7"/>
        <v>42626.02</v>
      </c>
      <c r="AC46" s="91">
        <f t="shared" si="7"/>
        <v>42633.02</v>
      </c>
      <c r="AD46" s="91">
        <f t="shared" si="7"/>
        <v>42640.02</v>
      </c>
      <c r="AE46" s="91">
        <f t="shared" si="7"/>
        <v>42647.02</v>
      </c>
      <c r="AF46" s="91">
        <f t="shared" si="7"/>
        <v>42654.02</v>
      </c>
      <c r="AG46" s="91">
        <f t="shared" si="7"/>
        <v>42661.02</v>
      </c>
      <c r="AH46" s="91">
        <f t="shared" si="7"/>
        <v>42668.02</v>
      </c>
      <c r="AI46" s="91">
        <f t="shared" si="7"/>
        <v>42675.02</v>
      </c>
      <c r="AJ46" s="84"/>
      <c r="AK46" s="84"/>
    </row>
    <row r="47" spans="1:37" ht="15" customHeight="1" x14ac:dyDescent="0.25">
      <c r="A47" s="265" t="s">
        <v>343</v>
      </c>
      <c r="B47" s="87" t="s">
        <v>324</v>
      </c>
      <c r="C47" s="130" t="str">
        <f>CONCATENATE($B47,C$5)</f>
        <v>AFSS-1-W0</v>
      </c>
      <c r="D47" s="119"/>
      <c r="E47" s="119"/>
      <c r="F47" s="119"/>
      <c r="G47" s="119"/>
      <c r="H47" s="119"/>
      <c r="I47" s="119"/>
      <c r="J47" s="119"/>
      <c r="K47" s="119"/>
      <c r="L47" s="119"/>
      <c r="M47" s="119"/>
      <c r="N47" s="119"/>
      <c r="O47" s="119"/>
      <c r="P47" s="119"/>
      <c r="Q47" s="119"/>
      <c r="R47" s="119"/>
      <c r="S47" s="119"/>
      <c r="T47" s="119"/>
      <c r="U47" s="130" t="s">
        <v>165</v>
      </c>
      <c r="V47" s="130" t="s">
        <v>165</v>
      </c>
      <c r="W47" s="130" t="s">
        <v>165</v>
      </c>
      <c r="X47" s="130" t="s">
        <v>165</v>
      </c>
      <c r="Y47" s="130" t="s">
        <v>165</v>
      </c>
      <c r="Z47" s="86"/>
      <c r="AA47" s="86"/>
      <c r="AB47" s="86"/>
      <c r="AC47" s="86"/>
      <c r="AD47" s="86"/>
      <c r="AE47" s="86"/>
      <c r="AF47" s="86"/>
      <c r="AG47" s="86"/>
      <c r="AH47" s="86"/>
      <c r="AI47" s="86"/>
      <c r="AJ47" s="44">
        <v>1</v>
      </c>
    </row>
    <row r="48" spans="1:37" ht="15" hidden="1" customHeight="1" outlineLevel="1" x14ac:dyDescent="0.25">
      <c r="A48" s="266"/>
      <c r="B48" s="87" t="s">
        <v>35</v>
      </c>
      <c r="C48" s="130" t="s">
        <v>342</v>
      </c>
      <c r="D48" s="119"/>
      <c r="E48" s="119"/>
      <c r="F48" s="119"/>
      <c r="G48" s="119"/>
      <c r="H48" s="119"/>
      <c r="I48" s="119"/>
      <c r="J48" s="119"/>
      <c r="K48" s="119"/>
      <c r="L48" s="119"/>
      <c r="M48" s="119"/>
      <c r="N48" s="119"/>
      <c r="O48" s="119"/>
      <c r="P48" s="119"/>
      <c r="Q48" s="119"/>
      <c r="R48" s="119"/>
      <c r="S48" s="119"/>
      <c r="T48" s="119"/>
      <c r="U48" s="130"/>
      <c r="V48" s="130"/>
      <c r="W48" s="130"/>
      <c r="X48" s="130"/>
      <c r="Y48" s="130"/>
      <c r="Z48" s="86"/>
      <c r="AA48" s="86"/>
      <c r="AB48" s="86"/>
      <c r="AC48" s="86"/>
      <c r="AD48" s="86"/>
      <c r="AE48" s="86"/>
      <c r="AF48" s="86"/>
      <c r="AG48" s="86"/>
      <c r="AH48" s="86"/>
      <c r="AI48" s="86"/>
      <c r="AJ48" s="44"/>
    </row>
    <row r="49" spans="1:36" collapsed="1" x14ac:dyDescent="0.25">
      <c r="A49" s="266"/>
      <c r="B49" s="87" t="s">
        <v>325</v>
      </c>
      <c r="C49" s="130" t="str">
        <f>CONCATENATE($B49,C$5)</f>
        <v>AFSS-2-W0</v>
      </c>
      <c r="D49" s="119"/>
      <c r="E49" s="119"/>
      <c r="F49" s="119"/>
      <c r="G49" s="119"/>
      <c r="H49" s="119"/>
      <c r="I49" s="119"/>
      <c r="J49" s="119"/>
      <c r="K49" s="119"/>
      <c r="L49" s="119"/>
      <c r="M49" s="119"/>
      <c r="N49" s="119"/>
      <c r="O49" s="119"/>
      <c r="P49" s="119"/>
      <c r="Q49" s="119"/>
      <c r="R49" s="119"/>
      <c r="S49" s="119"/>
      <c r="T49" s="119"/>
      <c r="U49" s="130" t="s">
        <v>165</v>
      </c>
      <c r="V49" s="130" t="s">
        <v>165</v>
      </c>
      <c r="W49" s="130" t="s">
        <v>165</v>
      </c>
      <c r="X49" s="130" t="s">
        <v>165</v>
      </c>
      <c r="Y49" s="130" t="s">
        <v>165</v>
      </c>
      <c r="Z49" s="86"/>
      <c r="AA49" s="86"/>
      <c r="AB49" s="86"/>
      <c r="AC49" s="86"/>
      <c r="AD49" s="86"/>
      <c r="AE49" s="86"/>
      <c r="AF49" s="86"/>
      <c r="AG49" s="86"/>
      <c r="AH49" s="86"/>
      <c r="AI49" s="86"/>
      <c r="AJ49" s="44">
        <v>2</v>
      </c>
    </row>
    <row r="50" spans="1:36" ht="15" hidden="1" customHeight="1" outlineLevel="1" x14ac:dyDescent="0.25">
      <c r="A50" s="266"/>
      <c r="B50" s="87" t="s">
        <v>35</v>
      </c>
      <c r="C50" s="130" t="s">
        <v>341</v>
      </c>
      <c r="D50" s="119"/>
      <c r="E50" s="119"/>
      <c r="F50" s="119"/>
      <c r="G50" s="119"/>
      <c r="H50" s="119"/>
      <c r="I50" s="119"/>
      <c r="J50" s="119"/>
      <c r="K50" s="119"/>
      <c r="L50" s="119"/>
      <c r="M50" s="119"/>
      <c r="N50" s="119"/>
      <c r="O50" s="119"/>
      <c r="P50" s="119"/>
      <c r="Q50" s="119"/>
      <c r="R50" s="119"/>
      <c r="S50" s="119"/>
      <c r="T50" s="119"/>
      <c r="U50" s="130"/>
      <c r="V50" s="130"/>
      <c r="W50" s="130"/>
      <c r="X50" s="130"/>
      <c r="Y50" s="130"/>
      <c r="Z50" s="86"/>
      <c r="AA50" s="86"/>
      <c r="AB50" s="86"/>
      <c r="AC50" s="86"/>
      <c r="AD50" s="86"/>
      <c r="AE50" s="86"/>
      <c r="AF50" s="86"/>
      <c r="AG50" s="86"/>
      <c r="AH50" s="86"/>
      <c r="AI50" s="86"/>
      <c r="AJ50" s="44"/>
    </row>
    <row r="51" spans="1:36" collapsed="1" x14ac:dyDescent="0.25">
      <c r="A51" s="266"/>
      <c r="B51" s="87" t="s">
        <v>326</v>
      </c>
      <c r="C51" s="130" t="str">
        <f>CONCATENATE($B51,C$5)</f>
        <v>AFSS-3-W0</v>
      </c>
      <c r="D51" s="119"/>
      <c r="E51" s="119"/>
      <c r="F51" s="119"/>
      <c r="G51" s="119"/>
      <c r="H51" s="119"/>
      <c r="I51" s="119"/>
      <c r="J51" s="119"/>
      <c r="K51" s="119"/>
      <c r="L51" s="119"/>
      <c r="M51" s="119"/>
      <c r="N51" s="119"/>
      <c r="O51" s="119"/>
      <c r="P51" s="119"/>
      <c r="Q51" s="119"/>
      <c r="R51" s="119"/>
      <c r="S51" s="119"/>
      <c r="T51" s="119"/>
      <c r="U51" s="130" t="s">
        <v>165</v>
      </c>
      <c r="V51" s="130" t="s">
        <v>165</v>
      </c>
      <c r="W51" s="130" t="s">
        <v>165</v>
      </c>
      <c r="X51" s="130" t="s">
        <v>165</v>
      </c>
      <c r="Y51" s="130" t="s">
        <v>165</v>
      </c>
      <c r="Z51" s="86"/>
      <c r="AA51" s="86"/>
      <c r="AB51" s="86"/>
      <c r="AC51" s="86"/>
      <c r="AD51" s="86"/>
      <c r="AE51" s="86"/>
      <c r="AF51" s="86"/>
      <c r="AG51" s="86"/>
      <c r="AH51" s="86"/>
      <c r="AI51" s="86"/>
      <c r="AJ51" s="44">
        <v>3</v>
      </c>
    </row>
    <row r="52" spans="1:36" ht="15" hidden="1" customHeight="1" outlineLevel="1" x14ac:dyDescent="0.25">
      <c r="A52" s="266"/>
      <c r="B52" s="87" t="s">
        <v>35</v>
      </c>
      <c r="C52" s="130" t="s">
        <v>341</v>
      </c>
      <c r="D52" s="119"/>
      <c r="E52" s="119"/>
      <c r="F52" s="119"/>
      <c r="G52" s="119"/>
      <c r="H52" s="119"/>
      <c r="I52" s="119"/>
      <c r="J52" s="119"/>
      <c r="K52" s="119"/>
      <c r="L52" s="119"/>
      <c r="M52" s="119"/>
      <c r="N52" s="119"/>
      <c r="O52" s="119"/>
      <c r="P52" s="119"/>
      <c r="Q52" s="119"/>
      <c r="R52" s="119"/>
      <c r="S52" s="119"/>
      <c r="T52" s="119"/>
      <c r="U52" s="130"/>
      <c r="V52" s="130"/>
      <c r="W52" s="130"/>
      <c r="X52" s="130"/>
      <c r="Y52" s="130"/>
      <c r="Z52" s="86"/>
      <c r="AA52" s="86"/>
      <c r="AB52" s="86"/>
      <c r="AC52" s="86"/>
      <c r="AD52" s="86"/>
      <c r="AE52" s="86"/>
      <c r="AF52" s="86"/>
      <c r="AG52" s="86"/>
      <c r="AH52" s="86"/>
      <c r="AI52" s="86"/>
      <c r="AJ52" s="44"/>
    </row>
    <row r="53" spans="1:36" collapsed="1" x14ac:dyDescent="0.25">
      <c r="A53" s="266"/>
      <c r="B53" s="87" t="s">
        <v>327</v>
      </c>
      <c r="C53" s="119"/>
      <c r="D53" s="119"/>
      <c r="E53" s="119"/>
      <c r="F53" s="119"/>
      <c r="G53" s="119"/>
      <c r="H53" s="119"/>
      <c r="I53" s="119"/>
      <c r="J53" s="119"/>
      <c r="K53" s="119"/>
      <c r="L53" s="119"/>
      <c r="M53" s="119"/>
      <c r="N53" s="119"/>
      <c r="O53" s="119"/>
      <c r="P53" s="119"/>
      <c r="Q53" s="119"/>
      <c r="R53" s="119"/>
      <c r="S53" s="119"/>
      <c r="T53" s="119"/>
      <c r="U53" s="130" t="s">
        <v>165</v>
      </c>
      <c r="V53" s="130" t="s">
        <v>165</v>
      </c>
      <c r="W53" s="130" t="s">
        <v>165</v>
      </c>
      <c r="X53" s="130" t="s">
        <v>165</v>
      </c>
      <c r="Y53" s="130" t="s">
        <v>165</v>
      </c>
      <c r="Z53" s="86"/>
      <c r="AA53" s="86"/>
      <c r="AB53" s="86"/>
      <c r="AC53" s="86"/>
      <c r="AD53" s="86"/>
      <c r="AE53" s="86"/>
      <c r="AF53" s="86"/>
      <c r="AG53" s="86"/>
      <c r="AH53" s="86"/>
      <c r="AI53" s="86"/>
      <c r="AJ53" s="44">
        <v>4</v>
      </c>
    </row>
    <row r="54" spans="1:36" x14ac:dyDescent="0.25">
      <c r="A54" s="266"/>
      <c r="B54" s="87" t="s">
        <v>328</v>
      </c>
      <c r="C54" s="119"/>
      <c r="D54" s="119"/>
      <c r="E54" s="119"/>
      <c r="F54" s="119"/>
      <c r="G54" s="119"/>
      <c r="H54" s="119"/>
      <c r="I54" s="119"/>
      <c r="J54" s="119"/>
      <c r="K54" s="119"/>
      <c r="L54" s="119"/>
      <c r="M54" s="119"/>
      <c r="N54" s="119"/>
      <c r="O54" s="119"/>
      <c r="P54" s="119"/>
      <c r="Q54" s="119"/>
      <c r="R54" s="119"/>
      <c r="S54" s="119"/>
      <c r="T54" s="119"/>
      <c r="U54" s="130" t="s">
        <v>165</v>
      </c>
      <c r="V54" s="130" t="s">
        <v>165</v>
      </c>
      <c r="W54" s="130" t="s">
        <v>165</v>
      </c>
      <c r="X54" s="130" t="s">
        <v>165</v>
      </c>
      <c r="Y54" s="130" t="s">
        <v>165</v>
      </c>
      <c r="Z54" s="86"/>
      <c r="AA54" s="86"/>
      <c r="AB54" s="86"/>
      <c r="AC54" s="86"/>
      <c r="AD54" s="86"/>
      <c r="AE54" s="86"/>
      <c r="AF54" s="86"/>
      <c r="AG54" s="86"/>
      <c r="AH54" s="86"/>
      <c r="AI54" s="86"/>
      <c r="AJ54" s="44">
        <v>5</v>
      </c>
    </row>
    <row r="55" spans="1:36" x14ac:dyDescent="0.25">
      <c r="A55" s="266"/>
      <c r="B55" s="87" t="s">
        <v>329</v>
      </c>
      <c r="C55" s="119"/>
      <c r="D55" s="119"/>
      <c r="E55" s="119"/>
      <c r="F55" s="119"/>
      <c r="G55" s="119"/>
      <c r="H55" s="119"/>
      <c r="I55" s="119"/>
      <c r="J55" s="119"/>
      <c r="K55" s="119"/>
      <c r="L55" s="119"/>
      <c r="M55" s="119"/>
      <c r="N55" s="119"/>
      <c r="O55" s="119"/>
      <c r="P55" s="119"/>
      <c r="Q55" s="119"/>
      <c r="R55" s="119"/>
      <c r="S55" s="119"/>
      <c r="T55" s="119"/>
      <c r="U55" s="130" t="s">
        <v>165</v>
      </c>
      <c r="V55" s="130" t="s">
        <v>165</v>
      </c>
      <c r="W55" s="130" t="s">
        <v>165</v>
      </c>
      <c r="X55" s="130" t="s">
        <v>165</v>
      </c>
      <c r="Y55" s="130" t="s">
        <v>165</v>
      </c>
      <c r="Z55" s="86"/>
      <c r="AA55" s="86"/>
      <c r="AB55" s="86"/>
      <c r="AC55" s="86"/>
      <c r="AD55" s="86"/>
      <c r="AE55" s="86"/>
      <c r="AF55" s="86"/>
      <c r="AG55" s="86"/>
      <c r="AH55" s="86"/>
      <c r="AI55" s="86"/>
      <c r="AJ55" s="44">
        <v>6</v>
      </c>
    </row>
    <row r="56" spans="1:36" x14ac:dyDescent="0.25">
      <c r="A56" s="266"/>
      <c r="B56" s="87" t="s">
        <v>330</v>
      </c>
      <c r="C56" s="119"/>
      <c r="D56" s="119"/>
      <c r="E56" s="119"/>
      <c r="F56" s="119"/>
      <c r="G56" s="119"/>
      <c r="H56" s="119"/>
      <c r="I56" s="119"/>
      <c r="J56" s="119"/>
      <c r="K56" s="119"/>
      <c r="L56" s="119"/>
      <c r="M56" s="119"/>
      <c r="N56" s="119"/>
      <c r="O56" s="119"/>
      <c r="P56" s="119"/>
      <c r="Q56" s="119"/>
      <c r="R56" s="119"/>
      <c r="S56" s="119"/>
      <c r="T56" s="119"/>
      <c r="U56" s="130"/>
      <c r="V56" s="130"/>
      <c r="W56" s="130"/>
      <c r="X56" s="130"/>
      <c r="Y56" s="130"/>
      <c r="Z56" s="86"/>
      <c r="AA56" s="86"/>
      <c r="AB56" s="86"/>
      <c r="AC56" s="86"/>
      <c r="AD56" s="86"/>
      <c r="AE56" s="86"/>
      <c r="AF56" s="86"/>
      <c r="AG56" s="86"/>
      <c r="AH56" s="86"/>
      <c r="AI56" s="86"/>
      <c r="AJ56" s="44"/>
    </row>
    <row r="57" spans="1:36" x14ac:dyDescent="0.25">
      <c r="A57" s="266"/>
      <c r="B57" s="87" t="s">
        <v>331</v>
      </c>
      <c r="C57" s="119"/>
      <c r="D57" s="119"/>
      <c r="E57" s="119"/>
      <c r="F57" s="119"/>
      <c r="G57" s="119"/>
      <c r="H57" s="119"/>
      <c r="I57" s="119"/>
      <c r="J57" s="119"/>
      <c r="K57" s="119"/>
      <c r="L57" s="119"/>
      <c r="M57" s="119"/>
      <c r="N57" s="119"/>
      <c r="O57" s="119"/>
      <c r="P57" s="119"/>
      <c r="Q57" s="119"/>
      <c r="R57" s="119"/>
      <c r="S57" s="119"/>
      <c r="T57" s="119"/>
      <c r="U57" s="130"/>
      <c r="V57" s="130"/>
      <c r="W57" s="130"/>
      <c r="X57" s="130"/>
      <c r="Y57" s="130"/>
      <c r="Z57" s="86"/>
      <c r="AA57" s="86"/>
      <c r="AB57" s="86"/>
      <c r="AC57" s="86"/>
      <c r="AD57" s="86"/>
      <c r="AE57" s="86"/>
      <c r="AF57" s="86"/>
      <c r="AG57" s="86"/>
      <c r="AH57" s="86"/>
      <c r="AI57" s="86"/>
      <c r="AJ57" s="44"/>
    </row>
    <row r="58" spans="1:36" x14ac:dyDescent="0.25">
      <c r="A58" s="266"/>
      <c r="B58" s="87" t="s">
        <v>332</v>
      </c>
      <c r="C58" s="119"/>
      <c r="D58" s="119"/>
      <c r="E58" s="119"/>
      <c r="F58" s="119"/>
      <c r="G58" s="119"/>
      <c r="H58" s="119"/>
      <c r="I58" s="119"/>
      <c r="J58" s="119"/>
      <c r="K58" s="119"/>
      <c r="L58" s="119"/>
      <c r="M58" s="119"/>
      <c r="N58" s="119"/>
      <c r="O58" s="119"/>
      <c r="P58" s="119"/>
      <c r="Q58" s="119"/>
      <c r="R58" s="119"/>
      <c r="S58" s="119"/>
      <c r="T58" s="119"/>
      <c r="U58" s="130"/>
      <c r="V58" s="130"/>
      <c r="W58" s="130"/>
      <c r="X58" s="130"/>
      <c r="Y58" s="130"/>
      <c r="Z58" s="86"/>
      <c r="AA58" s="86"/>
      <c r="AB58" s="86"/>
      <c r="AC58" s="86"/>
      <c r="AD58" s="86"/>
      <c r="AE58" s="86"/>
      <c r="AF58" s="86"/>
      <c r="AG58" s="86"/>
      <c r="AH58" s="86"/>
      <c r="AI58" s="86"/>
      <c r="AJ58" s="44"/>
    </row>
    <row r="59" spans="1:36" x14ac:dyDescent="0.25">
      <c r="A59" s="266"/>
      <c r="B59" s="87" t="s">
        <v>333</v>
      </c>
      <c r="C59" s="119"/>
      <c r="D59" s="119"/>
      <c r="E59" s="119"/>
      <c r="F59" s="119"/>
      <c r="G59" s="119"/>
      <c r="H59" s="119"/>
      <c r="I59" s="119"/>
      <c r="J59" s="119"/>
      <c r="K59" s="119"/>
      <c r="L59" s="119"/>
      <c r="M59" s="119"/>
      <c r="N59" s="119"/>
      <c r="O59" s="119"/>
      <c r="P59" s="119"/>
      <c r="Q59" s="119"/>
      <c r="R59" s="119"/>
      <c r="S59" s="119"/>
      <c r="T59" s="119"/>
      <c r="U59" s="130"/>
      <c r="V59" s="130"/>
      <c r="W59" s="130"/>
      <c r="X59" s="130"/>
      <c r="Y59" s="130"/>
      <c r="Z59" s="86"/>
      <c r="AA59" s="86"/>
      <c r="AB59" s="86"/>
      <c r="AC59" s="86"/>
      <c r="AD59" s="86"/>
      <c r="AE59" s="86"/>
      <c r="AF59" s="86"/>
      <c r="AG59" s="86"/>
      <c r="AH59" s="86"/>
      <c r="AI59" s="86"/>
      <c r="AJ59" s="44"/>
    </row>
    <row r="60" spans="1:36" x14ac:dyDescent="0.25">
      <c r="A60" s="266"/>
      <c r="B60" s="87" t="s">
        <v>334</v>
      </c>
      <c r="C60" s="119"/>
      <c r="D60" s="119"/>
      <c r="E60" s="119"/>
      <c r="F60" s="119"/>
      <c r="G60" s="119"/>
      <c r="H60" s="119"/>
      <c r="I60" s="119"/>
      <c r="J60" s="119"/>
      <c r="K60" s="119"/>
      <c r="L60" s="119"/>
      <c r="M60" s="119"/>
      <c r="N60" s="119"/>
      <c r="O60" s="119"/>
      <c r="P60" s="119"/>
      <c r="Q60" s="119"/>
      <c r="R60" s="119"/>
      <c r="S60" s="119"/>
      <c r="T60" s="119"/>
      <c r="U60" s="130"/>
      <c r="V60" s="130"/>
      <c r="W60" s="130"/>
      <c r="X60" s="130"/>
      <c r="Y60" s="130"/>
      <c r="Z60" s="86"/>
      <c r="AA60" s="86"/>
      <c r="AB60" s="86"/>
      <c r="AC60" s="86"/>
      <c r="AD60" s="86"/>
      <c r="AE60" s="86"/>
      <c r="AF60" s="86"/>
      <c r="AG60" s="86"/>
      <c r="AH60" s="86"/>
      <c r="AI60" s="86"/>
      <c r="AJ60" s="44"/>
    </row>
    <row r="61" spans="1:36" x14ac:dyDescent="0.25">
      <c r="A61" s="267"/>
      <c r="B61" s="87" t="s">
        <v>335</v>
      </c>
      <c r="C61" s="119"/>
      <c r="D61" s="119"/>
      <c r="E61" s="119"/>
      <c r="F61" s="119"/>
      <c r="G61" s="119"/>
      <c r="H61" s="119"/>
      <c r="I61" s="119"/>
      <c r="J61" s="119"/>
      <c r="K61" s="119"/>
      <c r="L61" s="119"/>
      <c r="M61" s="119"/>
      <c r="N61" s="119"/>
      <c r="O61" s="119"/>
      <c r="P61" s="119"/>
      <c r="Q61" s="119"/>
      <c r="R61" s="119"/>
      <c r="S61" s="119"/>
      <c r="T61" s="119"/>
      <c r="U61" s="130"/>
      <c r="V61" s="130"/>
      <c r="W61" s="130"/>
      <c r="X61" s="130"/>
      <c r="Y61" s="130"/>
      <c r="Z61" s="86"/>
      <c r="AA61" s="86"/>
      <c r="AB61" s="86"/>
      <c r="AC61" s="86"/>
      <c r="AD61" s="86"/>
      <c r="AE61" s="86"/>
      <c r="AF61" s="86"/>
      <c r="AG61" s="86"/>
      <c r="AH61" s="86"/>
      <c r="AI61" s="86"/>
      <c r="AJ61" s="44"/>
    </row>
    <row r="62" spans="1:36" x14ac:dyDescent="0.25">
      <c r="A62" s="93"/>
      <c r="B62" s="90"/>
      <c r="C62" s="150"/>
      <c r="D62" s="150"/>
      <c r="E62" s="150"/>
      <c r="F62" s="150"/>
      <c r="G62" s="150"/>
      <c r="H62" s="150"/>
      <c r="I62" s="150"/>
      <c r="J62" s="150"/>
      <c r="K62" s="150"/>
      <c r="L62" s="150"/>
      <c r="M62" s="150"/>
      <c r="N62" s="150"/>
      <c r="O62" s="150"/>
      <c r="P62" s="150"/>
      <c r="Q62" s="150"/>
      <c r="R62" s="150"/>
      <c r="S62" s="150"/>
      <c r="T62" s="89"/>
      <c r="U62" s="89"/>
      <c r="V62" s="89"/>
      <c r="W62" s="89"/>
      <c r="X62" s="89"/>
      <c r="Y62" s="89"/>
      <c r="Z62" s="89"/>
      <c r="AA62" s="89"/>
      <c r="AB62" s="89"/>
      <c r="AC62" s="89"/>
      <c r="AD62" s="89"/>
      <c r="AE62" s="89"/>
      <c r="AF62" s="89"/>
      <c r="AG62" s="89"/>
      <c r="AH62" s="89"/>
      <c r="AI62" s="44"/>
    </row>
    <row r="63" spans="1:36" x14ac:dyDescent="0.25">
      <c r="A63" s="95"/>
      <c r="B63" s="95"/>
      <c r="C63" s="151"/>
      <c r="D63" s="151"/>
      <c r="E63" s="151"/>
      <c r="F63" s="151"/>
      <c r="G63" s="151"/>
      <c r="H63" s="151"/>
      <c r="I63" s="151"/>
      <c r="J63" s="151"/>
      <c r="K63" s="151"/>
      <c r="L63" s="151"/>
      <c r="M63" s="151"/>
      <c r="N63" s="151"/>
      <c r="O63" s="151"/>
      <c r="P63" s="151"/>
      <c r="Q63" s="151"/>
      <c r="R63" s="151"/>
      <c r="S63" s="151"/>
      <c r="T63" s="96"/>
      <c r="U63" s="96"/>
      <c r="V63" s="96"/>
      <c r="W63" s="96"/>
      <c r="X63" s="96"/>
      <c r="Y63" s="96"/>
      <c r="Z63" s="96"/>
      <c r="AA63" s="96"/>
      <c r="AB63" s="96"/>
      <c r="AC63" s="96"/>
      <c r="AD63" s="96"/>
      <c r="AE63" s="96"/>
      <c r="AF63" s="96"/>
      <c r="AG63" s="96"/>
      <c r="AH63" s="96"/>
      <c r="AI63" s="44">
        <f>AH4*AI62</f>
        <v>0</v>
      </c>
      <c r="AJ63" s="44" t="s">
        <v>171</v>
      </c>
    </row>
    <row r="64" spans="1:36" x14ac:dyDescent="0.25">
      <c r="A64" s="95"/>
      <c r="B64" s="95"/>
      <c r="C64" s="151"/>
      <c r="D64" s="151"/>
      <c r="E64" s="151"/>
      <c r="F64" s="151"/>
      <c r="G64" s="151"/>
      <c r="H64" s="151"/>
      <c r="I64" s="151"/>
      <c r="J64" s="151"/>
      <c r="K64" s="151"/>
      <c r="L64" s="151"/>
      <c r="M64" s="151"/>
      <c r="N64" s="151"/>
      <c r="O64" s="151"/>
      <c r="P64" s="151"/>
      <c r="Q64" s="151"/>
      <c r="R64" s="151"/>
      <c r="S64" s="151"/>
      <c r="T64" s="96"/>
      <c r="U64" s="96"/>
      <c r="V64" s="96"/>
      <c r="W64" s="96"/>
      <c r="X64" s="96"/>
      <c r="Y64" s="96"/>
      <c r="Z64" s="96"/>
      <c r="AA64" s="96"/>
      <c r="AB64" s="96"/>
      <c r="AC64" s="96"/>
      <c r="AD64" s="96"/>
      <c r="AE64" s="96"/>
      <c r="AF64" s="96"/>
      <c r="AG64" s="96"/>
      <c r="AH64" s="96"/>
      <c r="AI64" s="44">
        <f>AJ5*AI63</f>
        <v>0</v>
      </c>
      <c r="AJ64" s="44" t="s">
        <v>171</v>
      </c>
    </row>
    <row r="65" spans="1:37" x14ac:dyDescent="0.25">
      <c r="A65" s="95"/>
      <c r="B65" s="95"/>
      <c r="C65" s="151"/>
      <c r="D65" s="151"/>
      <c r="E65" s="151"/>
      <c r="F65" s="151"/>
      <c r="G65" s="151"/>
      <c r="H65" s="151"/>
      <c r="I65" s="151"/>
      <c r="J65" s="151"/>
      <c r="K65" s="151"/>
      <c r="L65" s="151"/>
      <c r="M65" s="151"/>
      <c r="N65" s="151"/>
      <c r="O65" s="151"/>
      <c r="P65" s="151"/>
      <c r="Q65" s="151"/>
      <c r="R65" s="151"/>
      <c r="S65" s="151"/>
      <c r="T65" s="96"/>
      <c r="U65" s="96"/>
      <c r="V65" s="96"/>
      <c r="W65" s="96"/>
      <c r="X65" s="96"/>
      <c r="Y65" s="96"/>
      <c r="Z65" s="96"/>
      <c r="AA65" s="96"/>
      <c r="AB65" s="96"/>
      <c r="AC65" s="96"/>
      <c r="AD65" s="96"/>
      <c r="AE65" s="96"/>
      <c r="AF65" s="96"/>
      <c r="AG65" s="96"/>
      <c r="AH65" s="96"/>
    </row>
    <row r="66" spans="1:37" x14ac:dyDescent="0.25">
      <c r="A66" s="95"/>
      <c r="B66" s="95"/>
      <c r="C66" s="151"/>
      <c r="D66" s="151"/>
      <c r="E66" s="151"/>
      <c r="F66" s="151"/>
      <c r="G66" s="151"/>
      <c r="H66" s="151"/>
      <c r="I66" s="151"/>
      <c r="J66" s="151"/>
      <c r="K66" s="151"/>
      <c r="L66" s="151"/>
      <c r="M66" s="151"/>
      <c r="N66" s="151"/>
      <c r="O66" s="151"/>
      <c r="P66" s="151"/>
      <c r="Q66" s="151"/>
      <c r="R66" s="151"/>
      <c r="S66" s="151"/>
      <c r="T66" s="96"/>
      <c r="U66" s="96"/>
      <c r="V66" s="96"/>
      <c r="W66" s="96"/>
      <c r="X66" s="96"/>
      <c r="Y66" s="96"/>
      <c r="Z66" s="96"/>
      <c r="AA66" s="96"/>
      <c r="AB66" s="96"/>
      <c r="AC66" s="96"/>
      <c r="AD66" s="96"/>
      <c r="AE66" s="96"/>
      <c r="AF66" s="96"/>
      <c r="AG66" s="96"/>
      <c r="AH66" s="96"/>
      <c r="AI66" s="44" t="e">
        <f>AJ5*#REF!</f>
        <v>#REF!</v>
      </c>
      <c r="AJ66" s="44" t="s">
        <v>185</v>
      </c>
    </row>
    <row r="67" spans="1:37" x14ac:dyDescent="0.25">
      <c r="A67" s="95"/>
      <c r="B67" s="95"/>
      <c r="C67" s="147">
        <v>0</v>
      </c>
      <c r="D67" s="147">
        <v>1</v>
      </c>
      <c r="E67" s="147">
        <f>D67+1</f>
        <v>2</v>
      </c>
      <c r="F67" s="147">
        <f t="shared" ref="F67:AI67" si="8">E67+1</f>
        <v>3</v>
      </c>
      <c r="G67" s="147">
        <f t="shared" si="8"/>
        <v>4</v>
      </c>
      <c r="H67" s="147">
        <f t="shared" si="8"/>
        <v>5</v>
      </c>
      <c r="I67" s="147">
        <f t="shared" si="8"/>
        <v>6</v>
      </c>
      <c r="J67" s="147">
        <f t="shared" si="8"/>
        <v>7</v>
      </c>
      <c r="K67" s="147">
        <f t="shared" si="8"/>
        <v>8</v>
      </c>
      <c r="L67" s="147">
        <f t="shared" si="8"/>
        <v>9</v>
      </c>
      <c r="M67" s="147">
        <f t="shared" si="8"/>
        <v>10</v>
      </c>
      <c r="N67" s="147">
        <f t="shared" si="8"/>
        <v>11</v>
      </c>
      <c r="O67" s="147">
        <f t="shared" si="8"/>
        <v>12</v>
      </c>
      <c r="P67" s="147">
        <f t="shared" si="8"/>
        <v>13</v>
      </c>
      <c r="Q67" s="147">
        <f t="shared" si="8"/>
        <v>14</v>
      </c>
      <c r="R67" s="147">
        <f t="shared" si="8"/>
        <v>15</v>
      </c>
      <c r="S67" s="147"/>
      <c r="T67" s="147">
        <f>R67+1</f>
        <v>16</v>
      </c>
      <c r="U67" s="44">
        <f t="shared" si="8"/>
        <v>17</v>
      </c>
      <c r="V67" s="44">
        <f t="shared" si="8"/>
        <v>18</v>
      </c>
      <c r="W67" s="44">
        <f t="shared" si="8"/>
        <v>19</v>
      </c>
      <c r="X67" s="44">
        <f t="shared" si="8"/>
        <v>20</v>
      </c>
      <c r="Y67" s="44">
        <f t="shared" si="8"/>
        <v>21</v>
      </c>
      <c r="Z67" s="44">
        <f t="shared" si="8"/>
        <v>22</v>
      </c>
      <c r="AA67" s="44">
        <f t="shared" si="8"/>
        <v>23</v>
      </c>
      <c r="AB67" s="44">
        <f t="shared" si="8"/>
        <v>24</v>
      </c>
      <c r="AC67" s="44">
        <f t="shared" si="8"/>
        <v>25</v>
      </c>
      <c r="AD67" s="44">
        <f t="shared" si="8"/>
        <v>26</v>
      </c>
      <c r="AE67" s="44">
        <f t="shared" si="8"/>
        <v>27</v>
      </c>
      <c r="AF67" s="44">
        <f t="shared" si="8"/>
        <v>28</v>
      </c>
      <c r="AG67" s="44">
        <f t="shared" si="8"/>
        <v>29</v>
      </c>
      <c r="AH67" s="44">
        <f t="shared" si="8"/>
        <v>30</v>
      </c>
      <c r="AI67" s="44">
        <f t="shared" si="8"/>
        <v>31</v>
      </c>
    </row>
    <row r="68" spans="1:37" ht="15" customHeight="1" x14ac:dyDescent="0.25">
      <c r="A68" s="88" t="s">
        <v>170</v>
      </c>
      <c r="B68" s="94" t="s">
        <v>169</v>
      </c>
      <c r="C68" s="149">
        <f>Overview!J31</f>
        <v>42458.02</v>
      </c>
      <c r="D68" s="149">
        <f>Overview!K31</f>
        <v>42465.02</v>
      </c>
      <c r="E68" s="149">
        <f>Overview!L31</f>
        <v>42472.02</v>
      </c>
      <c r="F68" s="149">
        <f>Overview!M31</f>
        <v>42479.02</v>
      </c>
      <c r="G68" s="149">
        <f>Overview!N31</f>
        <v>42486.02</v>
      </c>
      <c r="H68" s="149">
        <f>Overview!O31</f>
        <v>42493.02</v>
      </c>
      <c r="I68" s="149">
        <f>Overview!P31</f>
        <v>42500.02</v>
      </c>
      <c r="J68" s="149">
        <f>Overview!Q31</f>
        <v>42507.02</v>
      </c>
      <c r="K68" s="149">
        <f>Overview!R31</f>
        <v>42514.02</v>
      </c>
      <c r="L68" s="149">
        <f>Overview!S31</f>
        <v>42521.02</v>
      </c>
      <c r="M68" s="149">
        <f>Overview!T31</f>
        <v>42528.02</v>
      </c>
      <c r="N68" s="149">
        <f>Overview!U31</f>
        <v>42535.02</v>
      </c>
      <c r="O68" s="149">
        <f>Overview!V31</f>
        <v>42542.02</v>
      </c>
      <c r="P68" s="149">
        <f>Overview!W31</f>
        <v>42549.02</v>
      </c>
      <c r="Q68" s="149">
        <f>Overview!X31</f>
        <v>42556.02</v>
      </c>
      <c r="R68" s="149">
        <f>Overview!Y31</f>
        <v>42563.02</v>
      </c>
      <c r="S68" s="149">
        <f>Overview!Z31</f>
        <v>42570.02</v>
      </c>
      <c r="T68" s="252">
        <v>42621</v>
      </c>
      <c r="U68" s="92">
        <f>Overview!AA31</f>
        <v>42577.02</v>
      </c>
      <c r="V68" s="92">
        <f>Overview!AB31</f>
        <v>42584.02</v>
      </c>
      <c r="W68" s="92">
        <f>Overview!AC31</f>
        <v>42591.02</v>
      </c>
      <c r="X68" s="92">
        <f>Overview!AD31</f>
        <v>42598.02</v>
      </c>
      <c r="Y68" s="92">
        <f>Overview!AE31</f>
        <v>42605.02</v>
      </c>
      <c r="Z68" s="91">
        <f>Overview!AF31</f>
        <v>42612.02</v>
      </c>
      <c r="AA68" s="91">
        <f>Overview!AG31</f>
        <v>42619.02</v>
      </c>
      <c r="AB68" s="91">
        <f>Overview!AH31</f>
        <v>42626.02</v>
      </c>
      <c r="AC68" s="91">
        <f>Overview!AI31</f>
        <v>42633.02</v>
      </c>
      <c r="AD68" s="91">
        <f>Overview!AJ31</f>
        <v>42640.02</v>
      </c>
      <c r="AE68" s="91">
        <f>Overview!AK31</f>
        <v>42647.02</v>
      </c>
      <c r="AF68" s="91">
        <f>Overview!AL31</f>
        <v>42654.02</v>
      </c>
      <c r="AG68" s="91">
        <f>Overview!AM31</f>
        <v>42661.02</v>
      </c>
      <c r="AH68" s="91">
        <f>Overview!AN31</f>
        <v>42668.02</v>
      </c>
      <c r="AI68" s="91">
        <f>Overview!AO31</f>
        <v>42675.02</v>
      </c>
      <c r="AJ68" s="84"/>
      <c r="AK68" s="84"/>
    </row>
    <row r="69" spans="1:37" ht="15.75" x14ac:dyDescent="0.25">
      <c r="A69" s="85" t="s">
        <v>166</v>
      </c>
      <c r="B69" s="85" t="s">
        <v>278</v>
      </c>
      <c r="C69" s="134"/>
      <c r="D69" s="130" t="str">
        <f>CONCATENATE($B$69,D$67)</f>
        <v>AW-N-1</v>
      </c>
      <c r="E69" s="145" t="str">
        <f>CONCATENATE($B$69,E$67)</f>
        <v>AW-N-2</v>
      </c>
      <c r="F69" s="130" t="str">
        <f t="shared" ref="F69:T69" si="9">CONCATENATE($B$69,F$67)</f>
        <v>AW-N-3</v>
      </c>
      <c r="G69" s="130" t="str">
        <f t="shared" si="9"/>
        <v>AW-N-4</v>
      </c>
      <c r="H69" s="130" t="str">
        <f t="shared" si="9"/>
        <v>AW-N-5</v>
      </c>
      <c r="I69" s="130" t="str">
        <f t="shared" si="9"/>
        <v>AW-N-6</v>
      </c>
      <c r="J69" s="130" t="str">
        <f t="shared" si="9"/>
        <v>AW-N-7</v>
      </c>
      <c r="K69" s="130" t="str">
        <f t="shared" si="9"/>
        <v>AW-N-8</v>
      </c>
      <c r="L69" s="139" t="str">
        <f t="shared" si="9"/>
        <v>AW-N-9</v>
      </c>
      <c r="M69" s="130" t="str">
        <f t="shared" si="9"/>
        <v>AW-N-10</v>
      </c>
      <c r="N69" s="130" t="str">
        <f t="shared" si="9"/>
        <v>AW-N-11</v>
      </c>
      <c r="O69" s="130" t="str">
        <f t="shared" si="9"/>
        <v>AW-N-12</v>
      </c>
      <c r="P69" s="130" t="str">
        <f t="shared" si="9"/>
        <v>AW-N-13</v>
      </c>
      <c r="Q69" s="130" t="str">
        <f t="shared" si="9"/>
        <v>AW-N-14</v>
      </c>
      <c r="R69" s="130" t="str">
        <f t="shared" si="9"/>
        <v>AW-N-15</v>
      </c>
      <c r="S69" s="250"/>
      <c r="T69" s="251" t="str">
        <f t="shared" si="9"/>
        <v>AW-N-16</v>
      </c>
      <c r="U69" s="98" t="s">
        <v>165</v>
      </c>
      <c r="V69" s="98" t="s">
        <v>165</v>
      </c>
      <c r="W69" s="98" t="s">
        <v>165</v>
      </c>
      <c r="X69" s="98" t="s">
        <v>165</v>
      </c>
      <c r="Y69" s="98" t="s">
        <v>165</v>
      </c>
      <c r="Z69" s="86"/>
      <c r="AA69" s="86"/>
      <c r="AB69" s="86"/>
      <c r="AC69" s="86"/>
      <c r="AD69" s="86"/>
      <c r="AE69" s="86"/>
      <c r="AF69" s="86"/>
      <c r="AG69" s="86"/>
      <c r="AH69" s="86"/>
      <c r="AI69" s="86"/>
      <c r="AJ69" s="44">
        <v>1</v>
      </c>
    </row>
    <row r="70" spans="1:37" ht="15.75" x14ac:dyDescent="0.25">
      <c r="A70" s="85" t="s">
        <v>167</v>
      </c>
      <c r="B70" s="85" t="s">
        <v>277</v>
      </c>
      <c r="C70" s="134"/>
      <c r="D70" s="130" t="str">
        <f>CONCATENATE($B$70,D$67)</f>
        <v>AW-T-1</v>
      </c>
      <c r="E70" s="145" t="str">
        <f>CONCATENATE($B$70,E$67)</f>
        <v>AW-T-2</v>
      </c>
      <c r="F70" s="130" t="str">
        <f t="shared" ref="F70:T70" si="10">CONCATENATE($B$70,F$67)</f>
        <v>AW-T-3</v>
      </c>
      <c r="G70" s="130" t="str">
        <f t="shared" si="10"/>
        <v>AW-T-4</v>
      </c>
      <c r="H70" s="130" t="str">
        <f t="shared" si="10"/>
        <v>AW-T-5</v>
      </c>
      <c r="I70" s="130" t="str">
        <f t="shared" si="10"/>
        <v>AW-T-6</v>
      </c>
      <c r="J70" s="130" t="str">
        <f t="shared" si="10"/>
        <v>AW-T-7</v>
      </c>
      <c r="K70" s="130" t="str">
        <f t="shared" si="10"/>
        <v>AW-T-8</v>
      </c>
      <c r="L70" s="139" t="str">
        <f t="shared" si="10"/>
        <v>AW-T-9</v>
      </c>
      <c r="M70" s="130" t="str">
        <f t="shared" si="10"/>
        <v>AW-T-10</v>
      </c>
      <c r="N70" s="130" t="str">
        <f t="shared" si="10"/>
        <v>AW-T-11</v>
      </c>
      <c r="O70" s="130" t="str">
        <f t="shared" si="10"/>
        <v>AW-T-12</v>
      </c>
      <c r="P70" s="130" t="str">
        <f t="shared" si="10"/>
        <v>AW-T-13</v>
      </c>
      <c r="Q70" s="130" t="str">
        <f t="shared" si="10"/>
        <v>AW-T-14</v>
      </c>
      <c r="R70" s="130" t="str">
        <f t="shared" si="10"/>
        <v>AW-T-15</v>
      </c>
      <c r="S70" s="250"/>
      <c r="T70" s="251" t="str">
        <f t="shared" si="10"/>
        <v>AW-T-16</v>
      </c>
      <c r="U70" s="98" t="s">
        <v>165</v>
      </c>
      <c r="V70" s="98" t="s">
        <v>165</v>
      </c>
      <c r="W70" s="98" t="s">
        <v>165</v>
      </c>
      <c r="X70" s="98" t="s">
        <v>165</v>
      </c>
      <c r="Y70" s="98" t="s">
        <v>165</v>
      </c>
      <c r="Z70" s="86"/>
      <c r="AA70" s="86"/>
      <c r="AB70" s="86"/>
      <c r="AC70" s="86"/>
      <c r="AD70" s="86"/>
      <c r="AE70" s="86"/>
      <c r="AF70" s="86"/>
      <c r="AG70" s="86"/>
      <c r="AH70" s="86"/>
      <c r="AI70" s="86"/>
      <c r="AJ70" s="44">
        <v>2</v>
      </c>
    </row>
    <row r="71" spans="1:37" ht="16.5" thickBot="1" x14ac:dyDescent="0.3">
      <c r="A71" s="85" t="s">
        <v>168</v>
      </c>
      <c r="B71" s="85" t="s">
        <v>279</v>
      </c>
      <c r="C71" s="134"/>
      <c r="D71" s="130" t="str">
        <f>CONCATENATE($B$71,D$67)</f>
        <v>AW-S-1</v>
      </c>
      <c r="E71" s="145" t="str">
        <f>CONCATENATE($B$71,E$67)</f>
        <v>AW-S-2</v>
      </c>
      <c r="F71" s="130" t="str">
        <f t="shared" ref="F71:T71" si="11">CONCATENATE($B$71,F$67)</f>
        <v>AW-S-3</v>
      </c>
      <c r="G71" s="130" t="str">
        <f t="shared" si="11"/>
        <v>AW-S-4</v>
      </c>
      <c r="H71" s="130" t="str">
        <f t="shared" si="11"/>
        <v>AW-S-5</v>
      </c>
      <c r="I71" s="130" t="str">
        <f t="shared" si="11"/>
        <v>AW-S-6</v>
      </c>
      <c r="J71" s="130" t="str">
        <f t="shared" si="11"/>
        <v>AW-S-7</v>
      </c>
      <c r="K71" s="130" t="str">
        <f t="shared" si="11"/>
        <v>AW-S-8</v>
      </c>
      <c r="L71" s="139" t="str">
        <f t="shared" si="11"/>
        <v>AW-S-9</v>
      </c>
      <c r="M71" s="130" t="str">
        <f t="shared" si="11"/>
        <v>AW-S-10</v>
      </c>
      <c r="N71" s="130" t="str">
        <f t="shared" si="11"/>
        <v>AW-S-11</v>
      </c>
      <c r="O71" s="130" t="str">
        <f t="shared" si="11"/>
        <v>AW-S-12</v>
      </c>
      <c r="P71" s="130" t="str">
        <f t="shared" si="11"/>
        <v>AW-S-13</v>
      </c>
      <c r="Q71" s="130" t="str">
        <f t="shared" si="11"/>
        <v>AW-S-14</v>
      </c>
      <c r="R71" s="130" t="str">
        <f t="shared" si="11"/>
        <v>AW-S-15</v>
      </c>
      <c r="S71" s="250"/>
      <c r="T71" s="251" t="str">
        <f t="shared" si="11"/>
        <v>AW-S-16</v>
      </c>
      <c r="U71" s="98" t="s">
        <v>165</v>
      </c>
      <c r="V71" s="98" t="s">
        <v>165</v>
      </c>
      <c r="W71" s="98" t="s">
        <v>165</v>
      </c>
      <c r="X71" s="98" t="s">
        <v>165</v>
      </c>
      <c r="Y71" s="98" t="s">
        <v>165</v>
      </c>
      <c r="Z71" s="86"/>
      <c r="AA71" s="86"/>
      <c r="AB71" s="86"/>
      <c r="AC71" s="86"/>
      <c r="AD71" s="86"/>
      <c r="AE71" s="86"/>
      <c r="AF71" s="86"/>
      <c r="AG71" s="86"/>
      <c r="AH71" s="86"/>
      <c r="AI71" s="86"/>
      <c r="AJ71" s="97">
        <v>3</v>
      </c>
    </row>
    <row r="72" spans="1:37" ht="45" x14ac:dyDescent="0.25">
      <c r="A72" s="48" t="s">
        <v>280</v>
      </c>
      <c r="B72" s="48" t="s">
        <v>354</v>
      </c>
      <c r="C72" s="77">
        <f>3-COUNTBLANK(C69:C71)</f>
        <v>0</v>
      </c>
      <c r="D72" s="77">
        <f t="shared" ref="D72:T72" si="12">3-COUNTBLANK(D69:D71)</f>
        <v>3</v>
      </c>
      <c r="E72" s="77">
        <f t="shared" si="12"/>
        <v>3</v>
      </c>
      <c r="F72" s="77">
        <f t="shared" si="12"/>
        <v>3</v>
      </c>
      <c r="G72" s="77">
        <f t="shared" si="12"/>
        <v>3</v>
      </c>
      <c r="H72" s="77">
        <f t="shared" si="12"/>
        <v>3</v>
      </c>
      <c r="I72" s="77">
        <f t="shared" si="12"/>
        <v>3</v>
      </c>
      <c r="J72" s="77">
        <f t="shared" si="12"/>
        <v>3</v>
      </c>
      <c r="K72" s="77">
        <f t="shared" si="12"/>
        <v>3</v>
      </c>
      <c r="L72" s="77">
        <f t="shared" si="12"/>
        <v>3</v>
      </c>
      <c r="M72" s="77">
        <f t="shared" si="12"/>
        <v>3</v>
      </c>
      <c r="N72" s="77">
        <f t="shared" si="12"/>
        <v>3</v>
      </c>
      <c r="O72" s="77">
        <f t="shared" si="12"/>
        <v>3</v>
      </c>
      <c r="P72" s="77">
        <f t="shared" si="12"/>
        <v>3</v>
      </c>
      <c r="Q72" s="77">
        <f t="shared" si="12"/>
        <v>3</v>
      </c>
      <c r="R72" s="77">
        <f t="shared" si="12"/>
        <v>3</v>
      </c>
      <c r="S72" s="219"/>
      <c r="T72" s="77">
        <f t="shared" si="12"/>
        <v>3</v>
      </c>
      <c r="AJ72" s="44" t="e">
        <f>(AH4*AJ70)-3*3+(AF118+#REF!+#REF!)</f>
        <v>#VALUE!</v>
      </c>
      <c r="AK72" s="44" t="s">
        <v>172</v>
      </c>
    </row>
    <row r="73" spans="1:37" x14ac:dyDescent="0.25">
      <c r="C73" s="77"/>
      <c r="D73" s="77"/>
      <c r="E73" s="77"/>
      <c r="F73" s="77"/>
      <c r="G73" s="77"/>
      <c r="H73" s="77"/>
      <c r="I73" s="77"/>
      <c r="J73" s="77"/>
      <c r="K73" s="77"/>
      <c r="L73" s="77"/>
      <c r="M73" s="77"/>
      <c r="N73" s="77"/>
      <c r="O73" s="77"/>
      <c r="P73" s="77"/>
      <c r="Q73" s="77"/>
      <c r="R73" s="77"/>
      <c r="S73" s="219"/>
      <c r="T73" s="77"/>
      <c r="AJ73" s="44" t="e">
        <f>(AJ5*AJ71)-3*3+(AF121+#REF!+AF122)</f>
        <v>#REF!</v>
      </c>
      <c r="AK73" s="44" t="s">
        <v>172</v>
      </c>
    </row>
    <row r="74" spans="1:37" x14ac:dyDescent="0.25">
      <c r="A74" s="136" t="s">
        <v>272</v>
      </c>
      <c r="B74" s="137" t="s">
        <v>264</v>
      </c>
      <c r="C74" s="137" t="s">
        <v>268</v>
      </c>
      <c r="D74" s="137" t="s">
        <v>267</v>
      </c>
      <c r="E74" s="137" t="s">
        <v>269</v>
      </c>
      <c r="F74" s="77"/>
      <c r="G74" s="77"/>
      <c r="H74" s="77"/>
      <c r="I74" s="77"/>
      <c r="J74" s="77"/>
      <c r="K74" s="77"/>
      <c r="L74" s="77"/>
      <c r="M74" s="77"/>
      <c r="N74" s="77"/>
      <c r="O74" s="77"/>
      <c r="P74" s="77"/>
      <c r="Q74" s="77"/>
      <c r="R74" s="77"/>
      <c r="S74" s="219"/>
      <c r="T74" s="77"/>
      <c r="AJ74" s="44"/>
      <c r="AK74" s="44"/>
    </row>
    <row r="75" spans="1:37" x14ac:dyDescent="0.25">
      <c r="A75" s="137" t="s">
        <v>273</v>
      </c>
      <c r="B75" s="136" t="s">
        <v>265</v>
      </c>
      <c r="C75" s="136" t="s">
        <v>266</v>
      </c>
      <c r="D75" s="136" t="s">
        <v>270</v>
      </c>
      <c r="E75" s="136" t="s">
        <v>271</v>
      </c>
      <c r="F75" s="77"/>
      <c r="G75" s="77"/>
      <c r="H75" s="77"/>
      <c r="I75" s="77"/>
      <c r="J75" s="77"/>
      <c r="K75" s="77"/>
      <c r="L75" s="77"/>
      <c r="M75" s="77"/>
      <c r="N75" s="77"/>
      <c r="O75" s="77"/>
      <c r="P75" s="77"/>
      <c r="Q75" s="77"/>
      <c r="R75" s="77"/>
      <c r="S75" s="219"/>
      <c r="T75" s="77"/>
      <c r="AJ75" s="44"/>
      <c r="AK75" s="44"/>
    </row>
    <row r="76" spans="1:37" x14ac:dyDescent="0.25">
      <c r="C76" s="77"/>
      <c r="D76" s="77"/>
      <c r="E76" s="77"/>
      <c r="F76" s="77"/>
      <c r="G76" s="77"/>
      <c r="H76" s="77"/>
      <c r="I76" s="77"/>
      <c r="J76" s="77"/>
      <c r="K76" s="77"/>
      <c r="L76" s="77"/>
      <c r="M76" s="77"/>
      <c r="N76" s="77"/>
      <c r="O76" s="77"/>
      <c r="P76" s="77"/>
      <c r="Q76" s="77"/>
      <c r="R76" s="77"/>
      <c r="S76" s="219"/>
      <c r="T76" s="77"/>
      <c r="AJ76" s="44"/>
      <c r="AK76" s="44"/>
    </row>
    <row r="77" spans="1:37" s="218" customFormat="1" x14ac:dyDescent="0.25">
      <c r="A77" s="219" t="s">
        <v>556</v>
      </c>
      <c r="B77" s="219" t="s">
        <v>557</v>
      </c>
      <c r="D77" s="219"/>
      <c r="E77" s="219"/>
      <c r="F77" s="219"/>
      <c r="G77" s="219"/>
      <c r="H77" s="219"/>
      <c r="I77" s="219"/>
      <c r="J77" s="219"/>
      <c r="K77" s="219"/>
      <c r="L77" s="219"/>
      <c r="M77" s="219"/>
      <c r="N77" s="219"/>
      <c r="O77" s="219"/>
      <c r="P77" s="219"/>
      <c r="Q77" s="219"/>
      <c r="R77" s="219"/>
      <c r="S77" s="219"/>
      <c r="T77" s="219"/>
      <c r="AJ77" s="220"/>
      <c r="AK77" s="220"/>
    </row>
    <row r="78" spans="1:37" s="46" customFormat="1" ht="30" x14ac:dyDescent="0.25">
      <c r="A78" s="233">
        <v>42449</v>
      </c>
      <c r="B78" s="228" t="s">
        <v>555</v>
      </c>
      <c r="C78" s="234">
        <v>9</v>
      </c>
      <c r="D78" s="234">
        <f>C78+7</f>
        <v>16</v>
      </c>
      <c r="E78" s="234">
        <f t="shared" ref="E78:P78" si="13">D78+7</f>
        <v>23</v>
      </c>
      <c r="F78" s="234">
        <f t="shared" si="13"/>
        <v>30</v>
      </c>
      <c r="G78" s="234">
        <f t="shared" si="13"/>
        <v>37</v>
      </c>
      <c r="H78" s="234">
        <f t="shared" si="13"/>
        <v>44</v>
      </c>
      <c r="I78" s="229">
        <f>H78+7+2</f>
        <v>53</v>
      </c>
      <c r="J78" s="229">
        <f>I78+7</f>
        <v>60</v>
      </c>
      <c r="K78" s="229">
        <f t="shared" si="13"/>
        <v>67</v>
      </c>
      <c r="L78" s="229">
        <f t="shared" si="13"/>
        <v>74</v>
      </c>
      <c r="M78" s="229">
        <f t="shared" si="13"/>
        <v>81</v>
      </c>
      <c r="N78" s="229">
        <f t="shared" si="13"/>
        <v>88</v>
      </c>
      <c r="O78" s="229">
        <f t="shared" si="13"/>
        <v>95</v>
      </c>
      <c r="P78" s="229">
        <f t="shared" si="13"/>
        <v>102</v>
      </c>
      <c r="Q78" s="248">
        <f>P78+7</f>
        <v>109</v>
      </c>
      <c r="R78" s="248">
        <f>Q78+7</f>
        <v>116</v>
      </c>
      <c r="S78" s="249"/>
      <c r="T78" s="248">
        <f>R78+56</f>
        <v>172</v>
      </c>
      <c r="U78" s="230"/>
      <c r="V78" s="230"/>
      <c r="W78" s="230"/>
      <c r="X78" s="230"/>
      <c r="Y78" s="230"/>
      <c r="Z78" s="230"/>
      <c r="AA78" s="48"/>
      <c r="AB78" s="48"/>
      <c r="AC78" s="48"/>
      <c r="AD78" s="48"/>
      <c r="AE78" s="48"/>
      <c r="AF78" s="48"/>
      <c r="AG78" s="48"/>
      <c r="AH78" s="48"/>
      <c r="AI78" s="48"/>
    </row>
    <row r="79" spans="1:37" s="46" customFormat="1" ht="21.75" customHeight="1" x14ac:dyDescent="0.25">
      <c r="A79" s="233">
        <v>42473</v>
      </c>
      <c r="B79" s="228" t="s">
        <v>563</v>
      </c>
      <c r="C79" s="232">
        <v>0</v>
      </c>
      <c r="D79" s="232">
        <v>0</v>
      </c>
      <c r="E79" s="232">
        <v>1</v>
      </c>
      <c r="F79" s="234">
        <f>E79+7</f>
        <v>8</v>
      </c>
      <c r="G79" s="234">
        <f>F79+7</f>
        <v>15</v>
      </c>
      <c r="H79" s="234">
        <f>G79+7</f>
        <v>22</v>
      </c>
      <c r="I79" s="229">
        <f>H79+7</f>
        <v>29</v>
      </c>
      <c r="J79" s="229">
        <f>I79+7</f>
        <v>36</v>
      </c>
      <c r="K79" s="229">
        <f t="shared" ref="K79:R80" si="14">J79+7</f>
        <v>43</v>
      </c>
      <c r="L79" s="229">
        <f t="shared" si="14"/>
        <v>50</v>
      </c>
      <c r="M79" s="229">
        <f t="shared" si="14"/>
        <v>57</v>
      </c>
      <c r="N79" s="229">
        <f t="shared" si="14"/>
        <v>64</v>
      </c>
      <c r="O79" s="229">
        <f t="shared" si="14"/>
        <v>71</v>
      </c>
      <c r="P79" s="229">
        <f t="shared" si="14"/>
        <v>78</v>
      </c>
      <c r="Q79" s="229">
        <f t="shared" si="14"/>
        <v>85</v>
      </c>
      <c r="R79" s="229">
        <f t="shared" si="14"/>
        <v>92</v>
      </c>
      <c r="S79" s="249"/>
      <c r="T79" s="248">
        <f>R79+56</f>
        <v>148</v>
      </c>
      <c r="U79" s="249"/>
      <c r="V79" s="230"/>
      <c r="W79" s="230"/>
      <c r="X79" s="230"/>
      <c r="Y79" s="230"/>
      <c r="Z79" s="230"/>
      <c r="AA79" s="48"/>
      <c r="AB79" s="48"/>
      <c r="AC79" s="48"/>
      <c r="AD79" s="48"/>
      <c r="AE79" s="48"/>
      <c r="AF79" s="48"/>
      <c r="AG79" s="48"/>
      <c r="AH79" s="48"/>
      <c r="AI79" s="48"/>
    </row>
    <row r="80" spans="1:37" s="46" customFormat="1" ht="21.75" customHeight="1" x14ac:dyDescent="0.25">
      <c r="A80" s="233">
        <v>42487</v>
      </c>
      <c r="B80" s="228" t="s">
        <v>564</v>
      </c>
      <c r="C80" s="232">
        <v>0</v>
      </c>
      <c r="D80" s="232">
        <v>0</v>
      </c>
      <c r="E80" s="232">
        <v>0</v>
      </c>
      <c r="F80" s="232">
        <v>0</v>
      </c>
      <c r="G80" s="232">
        <v>0</v>
      </c>
      <c r="H80" s="234">
        <f>G80+7</f>
        <v>7</v>
      </c>
      <c r="I80" s="234">
        <f>H80+7</f>
        <v>14</v>
      </c>
      <c r="J80" s="234">
        <f>I80+7</f>
        <v>21</v>
      </c>
      <c r="K80" s="234">
        <f t="shared" si="14"/>
        <v>28</v>
      </c>
      <c r="L80" s="234">
        <f t="shared" si="14"/>
        <v>35</v>
      </c>
      <c r="M80" s="234">
        <f t="shared" si="14"/>
        <v>42</v>
      </c>
      <c r="N80" s="234">
        <f t="shared" si="14"/>
        <v>49</v>
      </c>
      <c r="O80" s="234">
        <f t="shared" si="14"/>
        <v>56</v>
      </c>
      <c r="P80" s="234">
        <f t="shared" si="14"/>
        <v>63</v>
      </c>
      <c r="Q80" s="234">
        <f t="shared" si="14"/>
        <v>70</v>
      </c>
      <c r="R80" s="234">
        <f t="shared" si="14"/>
        <v>77</v>
      </c>
      <c r="S80" s="249"/>
      <c r="T80" s="248">
        <f>R80+56</f>
        <v>133</v>
      </c>
      <c r="U80" s="249"/>
      <c r="V80" s="249"/>
      <c r="W80" s="235"/>
      <c r="X80" s="235"/>
      <c r="Y80" s="235"/>
      <c r="Z80" s="235"/>
      <c r="AA80" s="48"/>
      <c r="AB80" s="48"/>
      <c r="AC80" s="48"/>
      <c r="AD80" s="48"/>
      <c r="AE80" s="48"/>
      <c r="AF80" s="48"/>
      <c r="AG80" s="48"/>
      <c r="AH80" s="48"/>
      <c r="AI80" s="48"/>
    </row>
    <row r="81" spans="1:42" s="46" customFormat="1" ht="27.75" customHeight="1" x14ac:dyDescent="0.25">
      <c r="A81" s="129" t="s">
        <v>566</v>
      </c>
      <c r="B81" s="228" t="s">
        <v>565</v>
      </c>
      <c r="C81" s="232"/>
      <c r="D81" s="232"/>
      <c r="E81" s="232"/>
      <c r="F81" s="232"/>
      <c r="G81" s="232"/>
      <c r="H81" s="232"/>
      <c r="I81" s="232"/>
      <c r="J81" s="232"/>
      <c r="K81" s="232"/>
      <c r="L81" s="232"/>
      <c r="M81" s="232"/>
      <c r="N81" s="232"/>
      <c r="O81" s="232"/>
      <c r="P81" s="232"/>
      <c r="Q81" s="232"/>
      <c r="R81" s="232"/>
      <c r="S81" s="249"/>
      <c r="T81" s="249"/>
      <c r="U81" s="249"/>
      <c r="V81" s="249"/>
      <c r="W81" s="249"/>
      <c r="X81" s="249"/>
      <c r="Y81" s="249"/>
      <c r="Z81" s="249"/>
      <c r="AA81" s="229"/>
      <c r="AB81" s="229"/>
      <c r="AC81" s="229"/>
      <c r="AD81" s="229"/>
      <c r="AE81" s="229"/>
      <c r="AF81" s="229"/>
      <c r="AG81" s="229"/>
      <c r="AH81" s="48"/>
      <c r="AI81" s="48"/>
      <c r="AJ81" s="48"/>
      <c r="AK81" s="48"/>
      <c r="AL81" s="48"/>
      <c r="AM81" s="48"/>
      <c r="AN81" s="48"/>
      <c r="AO81" s="48"/>
      <c r="AP81" s="48"/>
    </row>
    <row r="82" spans="1:42" x14ac:dyDescent="0.25">
      <c r="B82" s="77" t="s">
        <v>606</v>
      </c>
      <c r="C82" s="255">
        <v>42823</v>
      </c>
      <c r="D82" s="256">
        <f>C82+7</f>
        <v>42830</v>
      </c>
      <c r="E82" s="256">
        <f>D82+7</f>
        <v>42837</v>
      </c>
      <c r="F82" s="256">
        <f t="shared" ref="F82:T82" si="15">E82+7</f>
        <v>42844</v>
      </c>
      <c r="G82" s="256">
        <f t="shared" si="15"/>
        <v>42851</v>
      </c>
      <c r="H82" s="256">
        <f t="shared" si="15"/>
        <v>42858</v>
      </c>
      <c r="I82" s="256">
        <f t="shared" si="15"/>
        <v>42865</v>
      </c>
      <c r="J82" s="256">
        <f t="shared" si="15"/>
        <v>42872</v>
      </c>
      <c r="K82" s="256">
        <f t="shared" si="15"/>
        <v>42879</v>
      </c>
      <c r="L82" s="256">
        <f t="shared" si="15"/>
        <v>42886</v>
      </c>
      <c r="M82" s="256">
        <f t="shared" si="15"/>
        <v>42893</v>
      </c>
      <c r="N82" s="256">
        <f t="shared" si="15"/>
        <v>42900</v>
      </c>
      <c r="O82" s="256">
        <f t="shared" si="15"/>
        <v>42907</v>
      </c>
      <c r="P82" s="256">
        <f t="shared" si="15"/>
        <v>42914</v>
      </c>
      <c r="Q82" s="256">
        <f t="shared" si="15"/>
        <v>42921</v>
      </c>
      <c r="R82" s="256">
        <f t="shared" si="15"/>
        <v>42928</v>
      </c>
      <c r="S82" s="256">
        <f t="shared" si="15"/>
        <v>42935</v>
      </c>
      <c r="T82" s="256">
        <f t="shared" si="15"/>
        <v>42942</v>
      </c>
      <c r="U82" s="77"/>
      <c r="V82" s="77"/>
      <c r="W82" s="77"/>
      <c r="X82" s="77"/>
      <c r="Y82" s="77"/>
      <c r="Z82" s="77"/>
      <c r="AA82" s="77"/>
      <c r="AB82" s="77"/>
      <c r="AC82" s="77"/>
      <c r="AD82" s="77"/>
      <c r="AE82" s="77"/>
      <c r="AF82" s="77"/>
      <c r="AG82" s="77"/>
      <c r="AH82" s="77"/>
      <c r="AI82" s="77"/>
    </row>
    <row r="83" spans="1:42" x14ac:dyDescent="0.25">
      <c r="A83" s="200"/>
      <c r="B83" s="201"/>
      <c r="C83" s="244" t="s">
        <v>282</v>
      </c>
      <c r="D83" s="244" t="s">
        <v>283</v>
      </c>
      <c r="E83" s="244" t="s">
        <v>284</v>
      </c>
      <c r="F83" s="244" t="s">
        <v>285</v>
      </c>
      <c r="G83" s="244" t="s">
        <v>286</v>
      </c>
      <c r="H83" s="244" t="s">
        <v>287</v>
      </c>
      <c r="I83" s="244" t="s">
        <v>288</v>
      </c>
      <c r="J83" s="244" t="s">
        <v>289</v>
      </c>
      <c r="K83" s="244" t="s">
        <v>290</v>
      </c>
      <c r="L83" s="244" t="s">
        <v>291</v>
      </c>
      <c r="M83" s="202" t="s">
        <v>292</v>
      </c>
      <c r="N83" s="202" t="s">
        <v>293</v>
      </c>
      <c r="O83" s="202" t="s">
        <v>294</v>
      </c>
      <c r="P83" s="202" t="s">
        <v>295</v>
      </c>
      <c r="Q83" s="202" t="s">
        <v>296</v>
      </c>
      <c r="R83" s="202" t="s">
        <v>297</v>
      </c>
      <c r="S83" s="202"/>
      <c r="T83" s="203" t="s">
        <v>298</v>
      </c>
      <c r="U83" s="203"/>
      <c r="V83" s="203"/>
      <c r="W83" s="203"/>
      <c r="X83" s="203"/>
      <c r="Y83" s="203"/>
      <c r="Z83" s="203"/>
      <c r="AA83" s="203"/>
      <c r="AB83" s="77"/>
      <c r="AC83" s="77"/>
      <c r="AD83" s="77"/>
      <c r="AE83" s="77"/>
      <c r="AF83" s="77"/>
      <c r="AG83" s="77"/>
      <c r="AH83" s="77"/>
      <c r="AI83" s="77"/>
    </row>
    <row r="84" spans="1:42" ht="15" customHeight="1" x14ac:dyDescent="0.25">
      <c r="A84" s="190" t="s">
        <v>248</v>
      </c>
      <c r="B84" s="94" t="s">
        <v>473</v>
      </c>
      <c r="C84" s="132">
        <f>C68</f>
        <v>42458.02</v>
      </c>
      <c r="D84" s="132">
        <f t="shared" ref="D84:T84" si="16">D68</f>
        <v>42465.02</v>
      </c>
      <c r="E84" s="132">
        <v>42474</v>
      </c>
      <c r="F84" s="132">
        <f>F68</f>
        <v>42479.02</v>
      </c>
      <c r="G84" s="132">
        <f t="shared" si="16"/>
        <v>42486.02</v>
      </c>
      <c r="H84" s="132">
        <f t="shared" si="16"/>
        <v>42493.02</v>
      </c>
      <c r="I84" s="132">
        <v>42502</v>
      </c>
      <c r="J84" s="132">
        <f t="shared" si="16"/>
        <v>42507.02</v>
      </c>
      <c r="K84" s="132">
        <f t="shared" si="16"/>
        <v>42514.02</v>
      </c>
      <c r="L84" s="132">
        <f t="shared" si="16"/>
        <v>42521.02</v>
      </c>
      <c r="M84" s="132">
        <f t="shared" si="16"/>
        <v>42528.02</v>
      </c>
      <c r="N84" s="132">
        <f t="shared" si="16"/>
        <v>42535.02</v>
      </c>
      <c r="O84" s="132">
        <f t="shared" si="16"/>
        <v>42542.02</v>
      </c>
      <c r="P84" s="132">
        <f t="shared" si="16"/>
        <v>42549.02</v>
      </c>
      <c r="Q84" s="132">
        <f t="shared" si="16"/>
        <v>42556.02</v>
      </c>
      <c r="R84" s="132">
        <f t="shared" si="16"/>
        <v>42563.02</v>
      </c>
      <c r="S84" s="132">
        <f t="shared" si="16"/>
        <v>42570.02</v>
      </c>
      <c r="T84" s="132">
        <f t="shared" si="16"/>
        <v>42621</v>
      </c>
      <c r="U84" s="132"/>
      <c r="V84" s="132"/>
      <c r="W84" s="132"/>
      <c r="X84" s="132"/>
      <c r="Y84" s="132"/>
      <c r="Z84" s="132"/>
      <c r="AA84" s="132"/>
      <c r="AB84" s="132"/>
      <c r="AC84" s="132"/>
      <c r="AD84" s="132"/>
      <c r="AE84" s="132"/>
      <c r="AF84" s="132"/>
      <c r="AG84" s="132"/>
      <c r="AH84" s="132"/>
      <c r="AI84" s="94" t="s">
        <v>472</v>
      </c>
      <c r="AJ84" s="84"/>
    </row>
    <row r="85" spans="1:42" ht="15.75" x14ac:dyDescent="0.25">
      <c r="A85" s="268" t="s">
        <v>258</v>
      </c>
      <c r="B85" s="131" t="s">
        <v>474</v>
      </c>
      <c r="C85" s="187" t="str">
        <f>CONCATENATE("N-I-",B85)</f>
        <v>N-I-1-D3</v>
      </c>
      <c r="D85" s="140"/>
      <c r="E85" s="140"/>
      <c r="F85" s="140" t="s">
        <v>560</v>
      </c>
      <c r="G85" s="140" t="s">
        <v>560</v>
      </c>
      <c r="H85" s="140" t="s">
        <v>560</v>
      </c>
      <c r="I85" s="140" t="s">
        <v>560</v>
      </c>
      <c r="J85" s="140"/>
      <c r="K85" s="140"/>
      <c r="L85" s="140"/>
      <c r="M85" s="140"/>
      <c r="N85" s="140"/>
      <c r="O85" s="140"/>
      <c r="Q85" s="140"/>
      <c r="R85" s="199" t="str">
        <f>CONCATENATE("N-IV-",B85)</f>
        <v>N-IV-1-D3</v>
      </c>
      <c r="S85" s="138"/>
      <c r="T85" s="141"/>
      <c r="U85" s="141"/>
      <c r="V85" s="141"/>
      <c r="W85" s="141"/>
      <c r="X85" s="141"/>
      <c r="Y85" s="141"/>
      <c r="Z85" s="214"/>
      <c r="AA85" s="133" t="s">
        <v>165</v>
      </c>
      <c r="AB85" s="133" t="s">
        <v>165</v>
      </c>
      <c r="AC85" s="133" t="s">
        <v>165</v>
      </c>
      <c r="AD85" s="221" t="s">
        <v>554</v>
      </c>
    </row>
    <row r="86" spans="1:42" ht="15.75" x14ac:dyDescent="0.25">
      <c r="A86" s="271"/>
      <c r="B86" s="131" t="s">
        <v>475</v>
      </c>
      <c r="C86" s="198" t="str">
        <f>CONCATENATE("N-I-",B86)</f>
        <v>N-I-2-D3</v>
      </c>
      <c r="D86" s="140"/>
      <c r="E86" s="140"/>
      <c r="F86" s="140"/>
      <c r="G86" s="140"/>
      <c r="H86" s="140"/>
      <c r="I86" s="138" t="s">
        <v>274</v>
      </c>
      <c r="J86" s="140"/>
      <c r="K86" s="140"/>
      <c r="L86" s="140"/>
      <c r="M86" s="140"/>
      <c r="N86" s="140"/>
      <c r="O86" s="140"/>
      <c r="P86" s="144" t="str">
        <f>CONCATENATE("N-IV-",B86)</f>
        <v>N-IV-2-D3</v>
      </c>
      <c r="Q86" s="140"/>
      <c r="R86" s="140"/>
      <c r="S86" s="133"/>
      <c r="T86" s="133"/>
      <c r="U86" s="133"/>
      <c r="V86" s="133"/>
      <c r="W86" s="133"/>
      <c r="X86" s="133"/>
      <c r="Y86" s="133"/>
      <c r="Z86" s="133"/>
      <c r="AA86" s="133"/>
      <c r="AB86" s="133"/>
      <c r="AC86" s="133"/>
      <c r="AD86" s="133"/>
      <c r="AE86" s="133"/>
      <c r="AF86" s="221" t="s">
        <v>553</v>
      </c>
    </row>
    <row r="87" spans="1:42" ht="15.75" x14ac:dyDescent="0.25">
      <c r="A87" s="269"/>
      <c r="B87" s="131" t="s">
        <v>476</v>
      </c>
      <c r="C87" s="187" t="str">
        <f t="shared" ref="C87:C100" si="17">CONCATENATE("N-I-",B87)</f>
        <v>N-I-3-D3</v>
      </c>
      <c r="D87" s="142"/>
      <c r="E87" s="140"/>
      <c r="F87" s="140" t="s">
        <v>560</v>
      </c>
      <c r="G87" s="140" t="s">
        <v>560</v>
      </c>
      <c r="H87" s="140" t="s">
        <v>560</v>
      </c>
      <c r="I87" s="140" t="s">
        <v>560</v>
      </c>
      <c r="J87" s="145" t="s">
        <v>251</v>
      </c>
      <c r="K87" s="142"/>
      <c r="L87" s="140"/>
      <c r="M87" s="140"/>
      <c r="N87" s="246" t="str">
        <f>CONCATENATE("N-III-",B87)</f>
        <v>N-III-3-D3</v>
      </c>
      <c r="O87" s="140"/>
      <c r="P87" s="140"/>
      <c r="Q87" s="140"/>
      <c r="R87" s="144" t="str">
        <f>CONCATENATE("N-IV-",B87)</f>
        <v>N-IV-3-D3</v>
      </c>
      <c r="S87" s="133"/>
      <c r="T87" s="133"/>
      <c r="U87" s="133"/>
      <c r="V87" s="133"/>
      <c r="W87" s="133"/>
      <c r="X87" s="133"/>
      <c r="Y87" s="133"/>
      <c r="Z87" s="133"/>
      <c r="AA87" s="133"/>
      <c r="AB87" s="133"/>
      <c r="AC87" s="133"/>
      <c r="AD87" s="133"/>
      <c r="AE87" s="133"/>
      <c r="AF87" s="221" t="s">
        <v>552</v>
      </c>
    </row>
    <row r="88" spans="1:42" ht="15.75" x14ac:dyDescent="0.25">
      <c r="A88" s="269"/>
      <c r="B88" s="131" t="s">
        <v>477</v>
      </c>
      <c r="C88" s="187" t="str">
        <f t="shared" si="17"/>
        <v>N-I-4-D3</v>
      </c>
      <c r="D88" s="142"/>
      <c r="E88" s="145" t="s">
        <v>251</v>
      </c>
      <c r="F88" s="142"/>
      <c r="G88" s="140"/>
      <c r="H88" s="140"/>
      <c r="I88" s="140"/>
      <c r="J88" s="140"/>
      <c r="K88" s="140"/>
      <c r="L88" s="138" t="s">
        <v>274</v>
      </c>
      <c r="M88" s="140"/>
      <c r="N88" s="140"/>
      <c r="O88" s="140"/>
      <c r="P88" s="140"/>
      <c r="Q88" s="140"/>
      <c r="R88" s="144" t="str">
        <f>CONCATENATE("N-IV-",B88)</f>
        <v>N-IV-4-D3</v>
      </c>
      <c r="S88" s="133"/>
      <c r="T88" s="133"/>
      <c r="U88" s="133"/>
      <c r="V88" s="133"/>
      <c r="W88" s="133"/>
      <c r="X88" s="133"/>
      <c r="Y88" s="133"/>
      <c r="Z88" s="133"/>
      <c r="AA88" s="133"/>
      <c r="AB88" s="133"/>
      <c r="AC88" s="133"/>
      <c r="AD88" s="133"/>
      <c r="AE88" s="133"/>
      <c r="AF88" s="221" t="s">
        <v>551</v>
      </c>
    </row>
    <row r="89" spans="1:42" ht="15.75" x14ac:dyDescent="0.25">
      <c r="A89" s="269"/>
      <c r="B89" s="131" t="s">
        <v>478</v>
      </c>
      <c r="C89" s="187" t="str">
        <f>CONCATENATE("N-I-",B89)</f>
        <v>N-I-5-D3</v>
      </c>
      <c r="D89" s="140"/>
      <c r="E89" s="140"/>
      <c r="F89" s="140" t="s">
        <v>560</v>
      </c>
      <c r="G89" s="140" t="s">
        <v>560</v>
      </c>
      <c r="H89" s="140" t="s">
        <v>560</v>
      </c>
      <c r="I89" s="140" t="s">
        <v>560</v>
      </c>
      <c r="J89" s="199" t="s">
        <v>251</v>
      </c>
      <c r="K89" s="140" t="s">
        <v>560</v>
      </c>
      <c r="L89" s="140" t="s">
        <v>560</v>
      </c>
      <c r="M89" s="140" t="s">
        <v>560</v>
      </c>
      <c r="N89" s="246" t="str">
        <f>CONCATENATE("N-III-",B89)</f>
        <v>N-III-5-D3</v>
      </c>
      <c r="O89" s="140"/>
      <c r="P89" s="140"/>
      <c r="Q89" s="140"/>
      <c r="R89" s="214" t="str">
        <f>CONCATENATE("N-IV-",B89)</f>
        <v>N-IV-5-D3</v>
      </c>
      <c r="S89" s="133"/>
      <c r="T89" s="133"/>
      <c r="U89" s="133"/>
      <c r="V89" s="133"/>
      <c r="W89" s="133"/>
      <c r="X89" s="133"/>
      <c r="Y89" s="133"/>
      <c r="Z89" s="133"/>
      <c r="AA89" s="133"/>
      <c r="AB89" s="133"/>
      <c r="AC89" s="133"/>
      <c r="AD89" s="133"/>
      <c r="AE89" s="133"/>
      <c r="AF89" s="221" t="s">
        <v>550</v>
      </c>
      <c r="AH89" s="218"/>
      <c r="AI89" s="218"/>
      <c r="AJ89" s="218"/>
    </row>
    <row r="90" spans="1:42" ht="15.75" x14ac:dyDescent="0.25">
      <c r="A90" s="269"/>
      <c r="B90" s="223" t="s">
        <v>479</v>
      </c>
      <c r="C90" s="224" t="str">
        <f t="shared" si="17"/>
        <v>N-I-6-D3</v>
      </c>
      <c r="D90" s="142"/>
      <c r="E90" s="226" t="s">
        <v>251</v>
      </c>
      <c r="F90" s="140"/>
      <c r="G90" s="140"/>
      <c r="H90" s="140"/>
      <c r="I90" s="140"/>
      <c r="J90" s="140"/>
      <c r="K90" s="140"/>
      <c r="L90" s="259" t="s">
        <v>274</v>
      </c>
      <c r="M90" s="140"/>
      <c r="N90" s="140"/>
      <c r="O90" s="140"/>
      <c r="P90" s="140"/>
      <c r="Q90" s="140"/>
      <c r="R90" s="261" t="str">
        <f>CONCATENATE("N-IV-",B91)</f>
        <v>N-IV-7-D3</v>
      </c>
      <c r="S90" s="133"/>
      <c r="T90" s="133"/>
      <c r="U90" s="133"/>
      <c r="V90" s="133"/>
      <c r="W90" s="133"/>
      <c r="X90" s="133"/>
      <c r="Y90" s="133"/>
      <c r="Z90" s="133"/>
      <c r="AA90" s="133"/>
      <c r="AB90" s="133"/>
      <c r="AC90" s="133"/>
      <c r="AD90" s="133"/>
      <c r="AE90" s="133"/>
      <c r="AF90" s="221" t="s">
        <v>549</v>
      </c>
      <c r="AH90" s="218"/>
      <c r="AI90" s="218"/>
      <c r="AJ90" s="218"/>
    </row>
    <row r="91" spans="1:42" ht="15.75" x14ac:dyDescent="0.25">
      <c r="A91" s="269"/>
      <c r="B91" s="223" t="s">
        <v>480</v>
      </c>
      <c r="C91" s="225" t="str">
        <f t="shared" si="17"/>
        <v>N-I-7-D3</v>
      </c>
      <c r="D91" s="142"/>
      <c r="E91" s="226" t="s">
        <v>251</v>
      </c>
      <c r="F91" s="140"/>
      <c r="G91" s="140"/>
      <c r="H91" s="140"/>
      <c r="I91" s="140"/>
      <c r="J91" s="140"/>
      <c r="K91" s="140"/>
      <c r="L91" s="260"/>
      <c r="M91" s="140"/>
      <c r="N91" s="140"/>
      <c r="O91" s="140"/>
      <c r="P91" s="140"/>
      <c r="Q91" s="140"/>
      <c r="R91" s="262" t="str">
        <f>CONCATENATE("N-IV-",B91)</f>
        <v>N-IV-7-D3</v>
      </c>
      <c r="S91" s="133"/>
      <c r="T91" s="133"/>
      <c r="U91" s="133"/>
      <c r="V91" s="133"/>
      <c r="W91" s="133"/>
      <c r="X91" s="133"/>
      <c r="Y91" s="133"/>
      <c r="Z91" s="133"/>
      <c r="AA91" s="133"/>
      <c r="AB91" s="133"/>
      <c r="AC91" s="133"/>
      <c r="AD91" s="133"/>
      <c r="AE91" s="133"/>
      <c r="AF91" s="221" t="s">
        <v>548</v>
      </c>
      <c r="AH91" s="218"/>
      <c r="AI91" s="218"/>
      <c r="AJ91" s="218"/>
    </row>
    <row r="92" spans="1:42" ht="15.75" x14ac:dyDescent="0.25">
      <c r="A92" s="270"/>
      <c r="B92" s="131" t="s">
        <v>481</v>
      </c>
      <c r="C92" s="187" t="str">
        <f t="shared" si="17"/>
        <v>N-I-8-D3</v>
      </c>
      <c r="D92" s="142"/>
      <c r="E92" s="199" t="s">
        <v>251</v>
      </c>
      <c r="F92" s="140"/>
      <c r="G92" s="140"/>
      <c r="H92" s="140"/>
      <c r="I92" s="140"/>
      <c r="J92" s="140"/>
      <c r="K92" s="140"/>
      <c r="L92" s="138" t="s">
        <v>274</v>
      </c>
      <c r="M92" s="140"/>
      <c r="N92" s="140"/>
      <c r="O92" s="140"/>
      <c r="P92" s="140"/>
      <c r="Q92" s="140"/>
      <c r="R92" s="215" t="str">
        <f>CONCATENATE("N-IV-",B92)</f>
        <v>N-IV-8-D3</v>
      </c>
      <c r="S92" s="133"/>
      <c r="T92" s="133"/>
      <c r="U92" s="133"/>
      <c r="V92" s="133"/>
      <c r="W92" s="133"/>
      <c r="X92" s="133"/>
      <c r="Y92" s="133"/>
      <c r="Z92" s="133"/>
      <c r="AA92" s="133"/>
      <c r="AB92" s="133"/>
      <c r="AC92" s="133"/>
      <c r="AD92" s="133"/>
      <c r="AE92" s="133"/>
      <c r="AF92" s="221" t="s">
        <v>547</v>
      </c>
      <c r="AH92" s="218"/>
      <c r="AI92" s="218"/>
      <c r="AJ92" s="218"/>
    </row>
    <row r="93" spans="1:42" ht="15.75" x14ac:dyDescent="0.25">
      <c r="A93" s="268" t="s">
        <v>259</v>
      </c>
      <c r="B93" s="131" t="s">
        <v>482</v>
      </c>
      <c r="C93" s="187" t="str">
        <f t="shared" si="17"/>
        <v>N-I-1-D20</v>
      </c>
      <c r="D93" s="142"/>
      <c r="E93" s="140"/>
      <c r="F93" s="140" t="s">
        <v>560</v>
      </c>
      <c r="G93" s="140" t="s">
        <v>560</v>
      </c>
      <c r="H93" s="140" t="s">
        <v>560</v>
      </c>
      <c r="I93" s="140" t="s">
        <v>560</v>
      </c>
      <c r="J93" s="140"/>
      <c r="K93" s="140"/>
      <c r="L93" s="140" t="s">
        <v>560</v>
      </c>
      <c r="M93" s="140"/>
      <c r="N93" s="140"/>
      <c r="O93" s="140"/>
      <c r="Q93" s="140"/>
      <c r="R93" s="199" t="str">
        <f>CONCATENATE("N-IV-",B93)</f>
        <v>N-IV-1-D20</v>
      </c>
      <c r="S93" s="138"/>
      <c r="T93" s="140"/>
      <c r="U93" s="140"/>
      <c r="V93" s="140"/>
      <c r="W93" s="140"/>
      <c r="X93" s="140"/>
      <c r="Y93" s="140"/>
      <c r="Z93" s="214"/>
      <c r="AA93" s="133"/>
      <c r="AB93" s="133"/>
      <c r="AC93" s="133"/>
      <c r="AD93" s="222" t="s">
        <v>546</v>
      </c>
      <c r="AG93" s="218"/>
      <c r="AH93" s="218"/>
    </row>
    <row r="94" spans="1:42" ht="15.75" x14ac:dyDescent="0.25">
      <c r="A94" s="269"/>
      <c r="B94" s="131" t="s">
        <v>483</v>
      </c>
      <c r="C94" s="188" t="str">
        <f t="shared" si="17"/>
        <v>N-I-2-D20</v>
      </c>
      <c r="D94" s="142"/>
      <c r="E94" s="140"/>
      <c r="F94" s="140"/>
      <c r="G94" s="140"/>
      <c r="H94" s="140"/>
      <c r="I94" s="138" t="s">
        <v>274</v>
      </c>
      <c r="J94" s="140"/>
      <c r="K94" s="140"/>
      <c r="L94" s="140"/>
      <c r="M94" s="140"/>
      <c r="N94" s="140"/>
      <c r="O94" s="140"/>
      <c r="P94" s="144" t="str">
        <f>CONCATENATE("N-IV-",B94)</f>
        <v>N-IV-2-D20</v>
      </c>
      <c r="Q94" s="140"/>
      <c r="R94" s="140"/>
      <c r="S94" s="133"/>
      <c r="T94" s="133"/>
      <c r="U94" s="133"/>
      <c r="V94" s="133"/>
      <c r="W94" s="133"/>
      <c r="X94" s="133"/>
      <c r="Y94" s="133"/>
      <c r="Z94" s="133"/>
      <c r="AA94" s="133"/>
      <c r="AB94" s="133"/>
      <c r="AC94" s="133"/>
      <c r="AD94" s="133"/>
      <c r="AE94" s="133"/>
      <c r="AF94" s="222" t="s">
        <v>545</v>
      </c>
    </row>
    <row r="95" spans="1:42" ht="15.75" x14ac:dyDescent="0.25">
      <c r="A95" s="269"/>
      <c r="B95" s="131" t="s">
        <v>484</v>
      </c>
      <c r="C95" s="187" t="str">
        <f t="shared" si="17"/>
        <v>N-I-3-D20</v>
      </c>
      <c r="D95" s="142"/>
      <c r="E95" s="140"/>
      <c r="F95" s="140" t="s">
        <v>560</v>
      </c>
      <c r="G95" s="140" t="s">
        <v>560</v>
      </c>
      <c r="H95" s="140" t="s">
        <v>560</v>
      </c>
      <c r="I95" s="140" t="s">
        <v>560</v>
      </c>
      <c r="J95" s="145" t="s">
        <v>251</v>
      </c>
      <c r="K95" s="142"/>
      <c r="L95" s="140"/>
      <c r="M95" s="140"/>
      <c r="N95" s="246" t="str">
        <f>CONCATENATE("N-III-",B95)</f>
        <v>N-III-3-D20</v>
      </c>
      <c r="O95" s="140"/>
      <c r="P95" s="140"/>
      <c r="Q95" s="140"/>
      <c r="R95" s="144" t="str">
        <f>CONCATENATE("N-IV-",B95)</f>
        <v>N-IV-3-D20</v>
      </c>
      <c r="S95" s="133"/>
      <c r="T95" s="133"/>
      <c r="U95" s="133"/>
      <c r="V95" s="133"/>
      <c r="W95" s="133"/>
      <c r="X95" s="133"/>
      <c r="Y95" s="133"/>
      <c r="Z95" s="133"/>
      <c r="AA95" s="133"/>
      <c r="AB95" s="133"/>
      <c r="AC95" s="133"/>
      <c r="AD95" s="133"/>
      <c r="AE95" s="133"/>
      <c r="AF95" s="222" t="s">
        <v>544</v>
      </c>
    </row>
    <row r="96" spans="1:42" ht="15.75" x14ac:dyDescent="0.25">
      <c r="A96" s="269"/>
      <c r="B96" s="131" t="s">
        <v>485</v>
      </c>
      <c r="C96" s="187" t="str">
        <f t="shared" si="17"/>
        <v>N-I-4-D20</v>
      </c>
      <c r="D96" s="142"/>
      <c r="E96" s="145" t="s">
        <v>251</v>
      </c>
      <c r="F96" s="142"/>
      <c r="G96" s="140"/>
      <c r="H96" s="140"/>
      <c r="I96" s="140"/>
      <c r="J96" s="140"/>
      <c r="K96" s="140"/>
      <c r="L96" s="139" t="s">
        <v>274</v>
      </c>
      <c r="M96" s="140"/>
      <c r="N96" s="140"/>
      <c r="O96" s="140"/>
      <c r="P96" s="140"/>
      <c r="Q96" s="140"/>
      <c r="R96" s="144" t="str">
        <f>CONCATENATE("N-IV-",B96)</f>
        <v>N-IV-4-D20</v>
      </c>
      <c r="S96" s="133"/>
      <c r="T96" s="133"/>
      <c r="U96" s="133"/>
      <c r="V96" s="133"/>
      <c r="W96" s="133"/>
      <c r="X96" s="133"/>
      <c r="Y96" s="133"/>
      <c r="Z96" s="133"/>
      <c r="AA96" s="133"/>
      <c r="AB96" s="133"/>
      <c r="AC96" s="133"/>
      <c r="AD96" s="133"/>
      <c r="AE96" s="133"/>
      <c r="AF96" s="222" t="s">
        <v>543</v>
      </c>
    </row>
    <row r="97" spans="1:34" ht="15.75" x14ac:dyDescent="0.25">
      <c r="A97" s="269"/>
      <c r="B97" s="131" t="s">
        <v>486</v>
      </c>
      <c r="C97" s="187" t="str">
        <f>CONCATENATE("N-I-",B97)</f>
        <v>N-I-5-D20</v>
      </c>
      <c r="D97" s="140"/>
      <c r="E97" s="140"/>
      <c r="F97" s="140" t="s">
        <v>560</v>
      </c>
      <c r="G97" s="140" t="s">
        <v>560</v>
      </c>
      <c r="H97" s="140" t="s">
        <v>560</v>
      </c>
      <c r="I97" s="140" t="s">
        <v>560</v>
      </c>
      <c r="J97" s="199" t="s">
        <v>251</v>
      </c>
      <c r="K97" s="140" t="s">
        <v>560</v>
      </c>
      <c r="L97" s="140" t="s">
        <v>560</v>
      </c>
      <c r="M97" s="140" t="s">
        <v>560</v>
      </c>
      <c r="N97" s="246" t="str">
        <f>CONCATENATE("N-III-",B97)</f>
        <v>N-III-5-D20</v>
      </c>
      <c r="O97" s="140"/>
      <c r="P97" s="140"/>
      <c r="Q97" s="140"/>
      <c r="R97" s="214" t="str">
        <f>CONCATENATE("N-IV-",B97)</f>
        <v>N-IV-5-D20</v>
      </c>
      <c r="S97" s="133"/>
      <c r="T97" s="133"/>
      <c r="U97" s="133"/>
      <c r="V97" s="133"/>
      <c r="W97" s="133"/>
      <c r="X97" s="133"/>
      <c r="Y97" s="133"/>
      <c r="Z97" s="133"/>
      <c r="AA97" s="133"/>
      <c r="AB97" s="133"/>
      <c r="AC97" s="133"/>
      <c r="AD97" s="133"/>
      <c r="AE97" s="133"/>
      <c r="AF97" s="222" t="s">
        <v>542</v>
      </c>
    </row>
    <row r="98" spans="1:34" ht="15.75" x14ac:dyDescent="0.25">
      <c r="A98" s="269"/>
      <c r="B98" s="223" t="s">
        <v>487</v>
      </c>
      <c r="C98" s="224" t="str">
        <f t="shared" si="17"/>
        <v>N-I-6-D20</v>
      </c>
      <c r="D98" s="142"/>
      <c r="E98" s="227" t="s">
        <v>251</v>
      </c>
      <c r="F98" s="142"/>
      <c r="G98" s="140"/>
      <c r="H98" s="140"/>
      <c r="I98" s="140"/>
      <c r="J98" s="140"/>
      <c r="K98" s="140"/>
      <c r="L98" s="259" t="s">
        <v>274</v>
      </c>
      <c r="M98" s="140"/>
      <c r="N98" s="140"/>
      <c r="O98" s="140"/>
      <c r="P98" s="140"/>
      <c r="Q98" s="140"/>
      <c r="R98" s="261" t="str">
        <f>CONCATENATE("N-IV-",B99)</f>
        <v>N-IV-7-D20</v>
      </c>
      <c r="S98" s="133"/>
      <c r="T98" s="133"/>
      <c r="U98" s="133"/>
      <c r="V98" s="133"/>
      <c r="W98" s="133"/>
      <c r="X98" s="133"/>
      <c r="Y98" s="133"/>
      <c r="Z98" s="133"/>
      <c r="AA98" s="133"/>
      <c r="AB98" s="133"/>
      <c r="AC98" s="133"/>
      <c r="AD98" s="133"/>
      <c r="AE98" s="133"/>
      <c r="AF98" s="222" t="s">
        <v>541</v>
      </c>
      <c r="AH98" s="218"/>
    </row>
    <row r="99" spans="1:34" ht="15.75" x14ac:dyDescent="0.25">
      <c r="A99" s="269"/>
      <c r="B99" s="223" t="s">
        <v>488</v>
      </c>
      <c r="C99" s="224" t="str">
        <f t="shared" si="17"/>
        <v>N-I-7-D20</v>
      </c>
      <c r="D99" s="142"/>
      <c r="E99" s="226" t="s">
        <v>251</v>
      </c>
      <c r="F99" s="140"/>
      <c r="G99" s="140"/>
      <c r="H99" s="140"/>
      <c r="I99" s="140"/>
      <c r="J99" s="140"/>
      <c r="K99" s="140"/>
      <c r="L99" s="260"/>
      <c r="M99" s="140"/>
      <c r="N99" s="140"/>
      <c r="O99" s="140"/>
      <c r="P99" s="140"/>
      <c r="Q99" s="140"/>
      <c r="R99" s="262" t="str">
        <f>CONCATENATE("N-IV-",B99)</f>
        <v>N-IV-7-D20</v>
      </c>
      <c r="S99" s="133"/>
      <c r="T99" s="133"/>
      <c r="U99" s="133"/>
      <c r="V99" s="133"/>
      <c r="W99" s="133"/>
      <c r="X99" s="133"/>
      <c r="Y99" s="133"/>
      <c r="Z99" s="133"/>
      <c r="AA99" s="133"/>
      <c r="AB99" s="133"/>
      <c r="AC99" s="133"/>
      <c r="AD99" s="133"/>
      <c r="AE99" s="133"/>
      <c r="AF99" s="222" t="s">
        <v>540</v>
      </c>
      <c r="AH99" s="218"/>
    </row>
    <row r="100" spans="1:34" ht="15.75" x14ac:dyDescent="0.25">
      <c r="A100" s="270"/>
      <c r="B100" s="131" t="s">
        <v>489</v>
      </c>
      <c r="C100" s="187" t="str">
        <f t="shared" si="17"/>
        <v>N-I-8-D20</v>
      </c>
      <c r="D100" s="142"/>
      <c r="E100" s="145" t="s">
        <v>251</v>
      </c>
      <c r="F100" s="142"/>
      <c r="G100" s="140"/>
      <c r="H100" s="140"/>
      <c r="I100" s="140"/>
      <c r="J100" s="140"/>
      <c r="K100" s="140"/>
      <c r="L100" s="138" t="s">
        <v>274</v>
      </c>
      <c r="M100" s="140"/>
      <c r="N100" s="140"/>
      <c r="O100" s="140"/>
      <c r="P100" s="140"/>
      <c r="Q100" s="140"/>
      <c r="R100" s="215" t="str">
        <f>CONCATENATE("N-IV-",B100)</f>
        <v>N-IV-8-D20</v>
      </c>
      <c r="S100" s="133"/>
      <c r="T100" s="133"/>
      <c r="U100" s="133"/>
      <c r="V100" s="133"/>
      <c r="W100" s="133"/>
      <c r="X100" s="133"/>
      <c r="Y100" s="133"/>
      <c r="Z100" s="133"/>
      <c r="AA100" s="133"/>
      <c r="AB100" s="133"/>
      <c r="AC100" s="133"/>
      <c r="AD100" s="133"/>
      <c r="AE100" s="133"/>
      <c r="AF100" s="222" t="s">
        <v>539</v>
      </c>
      <c r="AH100" s="218"/>
    </row>
    <row r="101" spans="1:34" ht="15.75" x14ac:dyDescent="0.25">
      <c r="A101" s="268" t="s">
        <v>246</v>
      </c>
      <c r="B101" s="131" t="s">
        <v>496</v>
      </c>
      <c r="C101" s="188" t="str">
        <f>CONCATENATE("T-I-",B101)</f>
        <v>T-I- 9-D3</v>
      </c>
      <c r="D101" s="142"/>
      <c r="E101" s="140"/>
      <c r="F101" s="140"/>
      <c r="G101" s="140"/>
      <c r="H101" s="140"/>
      <c r="I101" s="138" t="s">
        <v>275</v>
      </c>
      <c r="J101" s="140"/>
      <c r="K101" s="140"/>
      <c r="L101" s="140"/>
      <c r="M101" s="140"/>
      <c r="N101" s="140"/>
      <c r="O101" s="140"/>
      <c r="P101" s="144" t="str">
        <f>CONCATENATE("T-IV-",B101)</f>
        <v>T-IV- 9-D3</v>
      </c>
      <c r="Q101" s="140"/>
      <c r="R101" s="213"/>
      <c r="S101" s="133"/>
      <c r="T101" s="133"/>
      <c r="U101" s="133"/>
      <c r="V101" s="133"/>
      <c r="W101" s="133"/>
      <c r="X101" s="133"/>
      <c r="Y101" s="133"/>
      <c r="Z101" s="133"/>
      <c r="AA101" s="133"/>
      <c r="AB101" s="133"/>
      <c r="AC101" s="133"/>
      <c r="AD101" s="133"/>
      <c r="AE101" s="133"/>
      <c r="AF101" s="221" t="s">
        <v>538</v>
      </c>
      <c r="AH101" s="218"/>
    </row>
    <row r="102" spans="1:34" ht="15.75" x14ac:dyDescent="0.25">
      <c r="A102" s="271"/>
      <c r="B102" s="131" t="s">
        <v>497</v>
      </c>
      <c r="C102" s="187" t="str">
        <f t="shared" ref="C102:C114" si="18">CONCATENATE("T-I-",B102)</f>
        <v>T-I-10-D3</v>
      </c>
      <c r="D102" s="142"/>
      <c r="E102" s="140"/>
      <c r="F102" s="140" t="s">
        <v>560</v>
      </c>
      <c r="G102" s="140" t="s">
        <v>560</v>
      </c>
      <c r="H102" s="140" t="s">
        <v>560</v>
      </c>
      <c r="I102" s="140" t="s">
        <v>560</v>
      </c>
      <c r="J102" s="140"/>
      <c r="K102" s="140"/>
      <c r="L102" s="140" t="s">
        <v>560</v>
      </c>
      <c r="M102" s="140"/>
      <c r="N102" s="140"/>
      <c r="O102" s="140"/>
      <c r="Q102" s="140"/>
      <c r="R102" s="199" t="str">
        <f>CONCATENATE("T-IV-",B102)</f>
        <v>T-IV-10-D3</v>
      </c>
      <c r="S102" s="138"/>
      <c r="T102" s="140"/>
      <c r="U102" s="140"/>
      <c r="V102" s="140"/>
      <c r="W102" s="140"/>
      <c r="X102" s="140"/>
      <c r="Y102" s="140"/>
      <c r="Z102" s="144"/>
      <c r="AA102" s="133"/>
      <c r="AB102" s="133"/>
      <c r="AC102" s="133"/>
      <c r="AD102" s="221" t="s">
        <v>537</v>
      </c>
      <c r="AF102" s="218"/>
    </row>
    <row r="103" spans="1:34" ht="15.75" x14ac:dyDescent="0.25">
      <c r="A103" s="269"/>
      <c r="B103" s="131" t="s">
        <v>477</v>
      </c>
      <c r="C103" s="187" t="str">
        <f t="shared" si="18"/>
        <v>T-I-4-D3</v>
      </c>
      <c r="D103" s="142"/>
      <c r="E103" s="199" t="s">
        <v>262</v>
      </c>
      <c r="F103" s="140"/>
      <c r="G103" s="140"/>
      <c r="H103" s="140"/>
      <c r="I103" s="140"/>
      <c r="J103" s="140"/>
      <c r="K103" s="140"/>
      <c r="L103" s="138" t="s">
        <v>275</v>
      </c>
      <c r="M103" s="140"/>
      <c r="N103" s="140"/>
      <c r="O103" s="140"/>
      <c r="P103" s="140"/>
      <c r="Q103" s="140"/>
      <c r="R103" s="144" t="str">
        <f>CONCATENATE("T-IV-",B103)</f>
        <v>T-IV-4-D3</v>
      </c>
      <c r="S103" s="231"/>
      <c r="T103" s="133"/>
      <c r="U103" s="133"/>
      <c r="V103" s="133"/>
      <c r="W103" s="133"/>
      <c r="X103" s="133"/>
      <c r="Y103" s="133"/>
      <c r="Z103" s="133"/>
      <c r="AA103" s="133"/>
      <c r="AB103" s="133"/>
      <c r="AC103" s="133"/>
      <c r="AD103" s="133"/>
      <c r="AE103" s="133"/>
      <c r="AF103" s="221" t="s">
        <v>536</v>
      </c>
      <c r="AH103" s="218"/>
    </row>
    <row r="104" spans="1:34" ht="15.75" x14ac:dyDescent="0.25">
      <c r="A104" s="269"/>
      <c r="B104" s="131" t="s">
        <v>478</v>
      </c>
      <c r="C104" s="187" t="str">
        <f>CONCATENATE("T-I-",B104)</f>
        <v>T-I-5-D3</v>
      </c>
      <c r="D104" s="140"/>
      <c r="E104" s="140"/>
      <c r="F104" s="140" t="s">
        <v>560</v>
      </c>
      <c r="G104" s="140" t="s">
        <v>560</v>
      </c>
      <c r="H104" s="140" t="s">
        <v>560</v>
      </c>
      <c r="I104" s="140" t="s">
        <v>560</v>
      </c>
      <c r="J104" s="199" t="s">
        <v>262</v>
      </c>
      <c r="K104" s="140"/>
      <c r="L104" s="140"/>
      <c r="M104" s="140"/>
      <c r="N104" s="246" t="str">
        <f>CONCATENATE("T-III-",B104)</f>
        <v>T-III-5-D3</v>
      </c>
      <c r="O104" s="140"/>
      <c r="P104" s="140"/>
      <c r="Q104" s="140"/>
      <c r="R104" s="214" t="str">
        <f>CONCATENATE("T-IV-",B104)</f>
        <v>T-IV-5-D3</v>
      </c>
      <c r="S104" s="133"/>
      <c r="T104" s="133"/>
      <c r="U104" s="133"/>
      <c r="V104" s="133"/>
      <c r="W104" s="133"/>
      <c r="X104" s="133"/>
      <c r="Y104" s="133"/>
      <c r="Z104" s="133"/>
      <c r="AA104" s="133"/>
      <c r="AB104" s="133"/>
      <c r="AC104" s="133"/>
      <c r="AD104" s="133"/>
      <c r="AE104" s="133"/>
      <c r="AF104" s="221" t="s">
        <v>535</v>
      </c>
      <c r="AH104" s="218"/>
    </row>
    <row r="105" spans="1:34" ht="15.75" x14ac:dyDescent="0.25">
      <c r="A105" s="269"/>
      <c r="B105" s="223" t="s">
        <v>479</v>
      </c>
      <c r="C105" s="224" t="str">
        <f t="shared" si="18"/>
        <v>T-I-6-D3</v>
      </c>
      <c r="D105" s="142"/>
      <c r="E105" s="226" t="s">
        <v>262</v>
      </c>
      <c r="F105" s="140"/>
      <c r="G105" s="140"/>
      <c r="H105" s="140"/>
      <c r="I105" s="140"/>
      <c r="J105" s="140"/>
      <c r="K105" s="140"/>
      <c r="L105" s="138" t="s">
        <v>275</v>
      </c>
      <c r="M105" s="140"/>
      <c r="N105" s="140"/>
      <c r="O105" s="140"/>
      <c r="P105" s="140"/>
      <c r="Q105" s="140"/>
      <c r="R105" s="261" t="str">
        <f>CONCATENATE("T-IV-",B106)</f>
        <v>T-IV-7-D3</v>
      </c>
      <c r="S105" s="133"/>
      <c r="T105" s="133"/>
      <c r="U105" s="133"/>
      <c r="V105" s="133"/>
      <c r="W105" s="133"/>
      <c r="X105" s="133"/>
      <c r="Y105" s="133"/>
      <c r="Z105" s="133"/>
      <c r="AA105" s="133"/>
      <c r="AB105" s="133"/>
      <c r="AC105" s="133"/>
      <c r="AD105" s="133"/>
      <c r="AE105" s="133"/>
      <c r="AF105" s="221" t="s">
        <v>534</v>
      </c>
      <c r="AH105" s="218"/>
    </row>
    <row r="106" spans="1:34" ht="15.75" x14ac:dyDescent="0.25">
      <c r="A106" s="269"/>
      <c r="B106" s="223" t="s">
        <v>480</v>
      </c>
      <c r="C106" s="224" t="str">
        <f t="shared" si="18"/>
        <v>T-I-7-D3</v>
      </c>
      <c r="D106" s="142"/>
      <c r="E106" s="226" t="s">
        <v>262</v>
      </c>
      <c r="F106" s="140"/>
      <c r="G106" s="140"/>
      <c r="H106" s="140"/>
      <c r="I106" s="140"/>
      <c r="J106" s="140"/>
      <c r="K106" s="140"/>
      <c r="L106" s="138" t="s">
        <v>275</v>
      </c>
      <c r="M106" s="140"/>
      <c r="N106" s="140"/>
      <c r="O106" s="140"/>
      <c r="P106" s="140"/>
      <c r="Q106" s="140"/>
      <c r="R106" s="262" t="str">
        <f>CONCATENATE("T-IV-",B106)</f>
        <v>T-IV-7-D3</v>
      </c>
      <c r="S106" s="133"/>
      <c r="T106" s="133"/>
      <c r="U106" s="133"/>
      <c r="V106" s="133"/>
      <c r="W106" s="133"/>
      <c r="X106" s="133"/>
      <c r="Y106" s="133"/>
      <c r="Z106" s="133"/>
      <c r="AA106" s="133"/>
      <c r="AB106" s="133"/>
      <c r="AC106" s="133"/>
      <c r="AD106" s="133"/>
      <c r="AE106" s="133"/>
      <c r="AF106" s="221" t="s">
        <v>533</v>
      </c>
      <c r="AG106" s="218"/>
      <c r="AH106" s="218"/>
    </row>
    <row r="107" spans="1:34" ht="15.75" x14ac:dyDescent="0.25">
      <c r="A107" s="270"/>
      <c r="B107" s="131" t="s">
        <v>481</v>
      </c>
      <c r="C107" s="187" t="str">
        <f t="shared" si="18"/>
        <v>T-I-8-D3</v>
      </c>
      <c r="D107" s="142"/>
      <c r="E107" s="199" t="s">
        <v>262</v>
      </c>
      <c r="F107" s="140"/>
      <c r="G107" s="140"/>
      <c r="H107" s="140"/>
      <c r="I107" s="140"/>
      <c r="J107" s="140"/>
      <c r="K107" s="140"/>
      <c r="L107" s="138" t="s">
        <v>275</v>
      </c>
      <c r="M107" s="140"/>
      <c r="N107" s="140"/>
      <c r="O107" s="140"/>
      <c r="P107" s="140"/>
      <c r="Q107" s="140"/>
      <c r="R107" s="214" t="str">
        <f>CONCATENATE("T-IV-",B107)</f>
        <v>T-IV-8-D3</v>
      </c>
      <c r="S107" s="133"/>
      <c r="T107" s="133"/>
      <c r="U107" s="133"/>
      <c r="V107" s="133"/>
      <c r="W107" s="133"/>
      <c r="X107" s="133"/>
      <c r="Y107" s="133"/>
      <c r="Z107" s="133"/>
      <c r="AA107" s="133"/>
      <c r="AB107" s="133"/>
      <c r="AC107" s="133"/>
      <c r="AD107" s="133"/>
      <c r="AE107" s="133"/>
      <c r="AF107" s="221" t="s">
        <v>532</v>
      </c>
      <c r="AG107" s="218"/>
      <c r="AH107" s="218"/>
    </row>
    <row r="108" spans="1:34" ht="15.75" x14ac:dyDescent="0.25">
      <c r="A108" s="268" t="s">
        <v>247</v>
      </c>
      <c r="B108" s="131" t="s">
        <v>498</v>
      </c>
      <c r="C108" s="188" t="str">
        <f t="shared" si="18"/>
        <v>T-I- 9-D20</v>
      </c>
      <c r="D108" s="142"/>
      <c r="E108" s="140"/>
      <c r="F108" s="140"/>
      <c r="G108" s="140"/>
      <c r="H108" s="140"/>
      <c r="I108" s="138" t="s">
        <v>275</v>
      </c>
      <c r="J108" s="140"/>
      <c r="K108" s="140"/>
      <c r="L108" s="140"/>
      <c r="M108" s="140"/>
      <c r="N108" s="140"/>
      <c r="O108" s="254" t="s">
        <v>604</v>
      </c>
      <c r="P108" s="253" t="str">
        <f>CONCATENATE("T-IV-",B108)</f>
        <v>T-IV- 9-D20</v>
      </c>
      <c r="Q108" s="140"/>
      <c r="R108" s="140"/>
      <c r="S108" s="133"/>
      <c r="T108" s="133"/>
      <c r="U108" s="133"/>
      <c r="V108" s="133"/>
      <c r="W108" s="133"/>
      <c r="X108" s="133"/>
      <c r="Y108" s="133"/>
      <c r="Z108" s="133"/>
      <c r="AA108" s="133"/>
      <c r="AB108" s="133"/>
      <c r="AC108" s="133"/>
      <c r="AD108" s="133"/>
      <c r="AE108" s="133"/>
      <c r="AF108" s="222" t="s">
        <v>531</v>
      </c>
      <c r="AG108" s="218"/>
    </row>
    <row r="109" spans="1:34" ht="15.75" x14ac:dyDescent="0.25">
      <c r="A109" s="271"/>
      <c r="B109" s="131" t="s">
        <v>499</v>
      </c>
      <c r="C109" s="187" t="str">
        <f t="shared" si="18"/>
        <v>T-I-10-D20</v>
      </c>
      <c r="D109" s="142"/>
      <c r="E109" s="140"/>
      <c r="F109" s="140" t="s">
        <v>560</v>
      </c>
      <c r="G109" s="140" t="s">
        <v>560</v>
      </c>
      <c r="H109" s="140" t="s">
        <v>560</v>
      </c>
      <c r="I109" s="140" t="s">
        <v>560</v>
      </c>
      <c r="J109" s="140"/>
      <c r="K109" s="140"/>
      <c r="L109" s="140" t="s">
        <v>560</v>
      </c>
      <c r="M109" s="140"/>
      <c r="N109" s="140"/>
      <c r="O109" s="254" t="s">
        <v>605</v>
      </c>
      <c r="Q109" s="140"/>
      <c r="R109" s="199" t="str">
        <f>CONCATENATE("T-IV-",B109)</f>
        <v>T-IV-10-D20</v>
      </c>
      <c r="S109" s="138"/>
      <c r="T109" s="140"/>
      <c r="U109" s="140"/>
      <c r="V109" s="140"/>
      <c r="W109" s="140"/>
      <c r="X109" s="140"/>
      <c r="Y109" s="140"/>
      <c r="Z109" s="214"/>
      <c r="AA109" s="133"/>
      <c r="AB109" s="133"/>
      <c r="AC109" s="133"/>
      <c r="AD109" s="222" t="s">
        <v>530</v>
      </c>
      <c r="AE109" s="218"/>
    </row>
    <row r="110" spans="1:34" ht="15.75" x14ac:dyDescent="0.25">
      <c r="A110" s="269"/>
      <c r="B110" s="131" t="s">
        <v>485</v>
      </c>
      <c r="C110" s="187" t="str">
        <f t="shared" si="18"/>
        <v>T-I-4-D20</v>
      </c>
      <c r="D110" s="142"/>
      <c r="E110" s="145" t="s">
        <v>262</v>
      </c>
      <c r="F110" s="142"/>
      <c r="G110" s="140"/>
      <c r="H110" s="140"/>
      <c r="I110" s="140"/>
      <c r="J110" s="140"/>
      <c r="K110" s="140"/>
      <c r="L110" s="138" t="s">
        <v>275</v>
      </c>
      <c r="M110" s="140"/>
      <c r="N110" s="140"/>
      <c r="O110" s="140"/>
      <c r="P110" s="140"/>
      <c r="Q110" s="140"/>
      <c r="R110" s="144" t="str">
        <f>CONCATENATE("T-IV-",B110)</f>
        <v>T-IV-4-D20</v>
      </c>
      <c r="S110" s="133"/>
      <c r="T110" s="133"/>
      <c r="U110" s="133"/>
      <c r="V110" s="133"/>
      <c r="W110" s="133"/>
      <c r="X110" s="133"/>
      <c r="Y110" s="133"/>
      <c r="Z110" s="133"/>
      <c r="AA110" s="133"/>
      <c r="AB110" s="133"/>
      <c r="AC110" s="133"/>
      <c r="AD110" s="133"/>
      <c r="AE110" s="133"/>
      <c r="AF110" s="222" t="s">
        <v>529</v>
      </c>
      <c r="AG110" s="218"/>
    </row>
    <row r="111" spans="1:34" ht="15.75" x14ac:dyDescent="0.25">
      <c r="A111" s="269"/>
      <c r="B111" s="131" t="s">
        <v>486</v>
      </c>
      <c r="C111" s="187" t="str">
        <f>CONCATENATE("T-I-",B111)</f>
        <v>T-I-5-D20</v>
      </c>
      <c r="D111" s="140"/>
      <c r="E111" s="140"/>
      <c r="F111" s="140" t="s">
        <v>560</v>
      </c>
      <c r="G111" s="140" t="s">
        <v>560</v>
      </c>
      <c r="H111" s="140" t="s">
        <v>560</v>
      </c>
      <c r="I111" s="140" t="s">
        <v>560</v>
      </c>
      <c r="J111" s="199" t="s">
        <v>262</v>
      </c>
      <c r="K111" s="140" t="s">
        <v>560</v>
      </c>
      <c r="L111" s="140" t="s">
        <v>560</v>
      </c>
      <c r="M111" s="140" t="s">
        <v>560</v>
      </c>
      <c r="N111" s="246" t="str">
        <f>CONCATENATE("T-III-",B111)</f>
        <v>T-III-5-D20</v>
      </c>
      <c r="O111" s="140"/>
      <c r="P111" s="140"/>
      <c r="Q111" s="140"/>
      <c r="R111" s="214" t="str">
        <f>CONCATENATE("T-IV-",B111)</f>
        <v>T-IV-5-D20</v>
      </c>
      <c r="S111" s="133"/>
      <c r="T111" s="133"/>
      <c r="U111" s="133"/>
      <c r="V111" s="133"/>
      <c r="W111" s="133"/>
      <c r="X111" s="133"/>
      <c r="Y111" s="133"/>
      <c r="Z111" s="133"/>
      <c r="AA111" s="133"/>
      <c r="AB111" s="133"/>
      <c r="AC111" s="133"/>
      <c r="AD111" s="133"/>
      <c r="AE111" s="133"/>
      <c r="AF111" s="222" t="s">
        <v>528</v>
      </c>
      <c r="AG111" s="218"/>
    </row>
    <row r="112" spans="1:34" ht="15.75" x14ac:dyDescent="0.25">
      <c r="A112" s="269"/>
      <c r="B112" s="223" t="s">
        <v>487</v>
      </c>
      <c r="C112" s="224" t="str">
        <f t="shared" si="18"/>
        <v>T-I-6-D20</v>
      </c>
      <c r="D112" s="142"/>
      <c r="E112" s="227" t="s">
        <v>262</v>
      </c>
      <c r="F112" s="142"/>
      <c r="G112" s="140"/>
      <c r="H112" s="140"/>
      <c r="I112" s="140"/>
      <c r="J112" s="140"/>
      <c r="K112" s="140"/>
      <c r="L112" s="259" t="s">
        <v>275</v>
      </c>
      <c r="M112" s="140"/>
      <c r="N112" s="140"/>
      <c r="O112" s="140"/>
      <c r="P112" s="140"/>
      <c r="Q112" s="140"/>
      <c r="R112" s="261" t="str">
        <f>CONCATENATE("T-IV-",B113)</f>
        <v>T-IV-7-D20</v>
      </c>
      <c r="S112" s="133"/>
      <c r="T112" s="133"/>
      <c r="U112" s="133"/>
      <c r="V112" s="133"/>
      <c r="W112" s="133"/>
      <c r="X112" s="133"/>
      <c r="Y112" s="133"/>
      <c r="Z112" s="133"/>
      <c r="AA112" s="133"/>
      <c r="AB112" s="133"/>
      <c r="AC112" s="133"/>
      <c r="AD112" s="133"/>
      <c r="AE112" s="133"/>
      <c r="AF112" s="222" t="s">
        <v>527</v>
      </c>
      <c r="AG112" s="218"/>
    </row>
    <row r="113" spans="1:32" ht="15.75" x14ac:dyDescent="0.25">
      <c r="A113" s="269"/>
      <c r="B113" s="223" t="s">
        <v>488</v>
      </c>
      <c r="C113" s="224" t="str">
        <f t="shared" si="18"/>
        <v>T-I-7-D20</v>
      </c>
      <c r="D113" s="142"/>
      <c r="E113" s="227" t="s">
        <v>262</v>
      </c>
      <c r="F113" s="142"/>
      <c r="G113" s="140"/>
      <c r="H113" s="140"/>
      <c r="I113" s="140"/>
      <c r="J113" s="140"/>
      <c r="K113" s="140"/>
      <c r="L113" s="260"/>
      <c r="M113" s="140"/>
      <c r="N113" s="140"/>
      <c r="O113" s="140"/>
      <c r="P113" s="140"/>
      <c r="Q113" s="140"/>
      <c r="R113" s="262" t="str">
        <f>CONCATENATE("T-IV-",B113)</f>
        <v>T-IV-7-D20</v>
      </c>
      <c r="S113" s="133"/>
      <c r="T113" s="133"/>
      <c r="U113" s="133"/>
      <c r="V113" s="133"/>
      <c r="W113" s="133"/>
      <c r="X113" s="133"/>
      <c r="Y113" s="133"/>
      <c r="Z113" s="133"/>
      <c r="AA113" s="133"/>
      <c r="AB113" s="133"/>
      <c r="AC113" s="133"/>
      <c r="AD113" s="133"/>
      <c r="AE113" s="133"/>
      <c r="AF113" s="222" t="s">
        <v>526</v>
      </c>
    </row>
    <row r="114" spans="1:32" ht="15.75" x14ac:dyDescent="0.25">
      <c r="A114" s="270"/>
      <c r="B114" s="131" t="s">
        <v>489</v>
      </c>
      <c r="C114" s="187" t="str">
        <f t="shared" si="18"/>
        <v>T-I-8-D20</v>
      </c>
      <c r="D114" s="142"/>
      <c r="E114" s="145" t="s">
        <v>262</v>
      </c>
      <c r="F114" s="140"/>
      <c r="G114" s="140"/>
      <c r="H114" s="140"/>
      <c r="I114" s="140"/>
      <c r="J114" s="140"/>
      <c r="K114" s="140"/>
      <c r="L114" s="138" t="s">
        <v>275</v>
      </c>
      <c r="M114" s="140"/>
      <c r="N114" s="140"/>
      <c r="O114" s="140"/>
      <c r="P114" s="140"/>
      <c r="Q114" s="140"/>
      <c r="R114" s="214" t="str">
        <f>CONCATENATE("T-IV-",B114)</f>
        <v>T-IV-8-D20</v>
      </c>
      <c r="S114" s="133"/>
      <c r="T114" s="133"/>
      <c r="U114" s="133"/>
      <c r="V114" s="133"/>
      <c r="W114" s="133"/>
      <c r="X114" s="133"/>
      <c r="Y114" s="133"/>
      <c r="Z114" s="133"/>
      <c r="AA114" s="133"/>
      <c r="AB114" s="133"/>
      <c r="AC114" s="133"/>
      <c r="AD114" s="133"/>
      <c r="AE114" s="133"/>
      <c r="AF114" s="222" t="s">
        <v>250</v>
      </c>
    </row>
    <row r="115" spans="1:32" ht="15.75" x14ac:dyDescent="0.25">
      <c r="A115" s="268" t="s">
        <v>260</v>
      </c>
      <c r="B115" s="131" t="s">
        <v>492</v>
      </c>
      <c r="C115" s="188" t="str">
        <f t="shared" ref="C115:C120" si="19">CONCATENATE("S-I-",B115)</f>
        <v>S-I- 11-D3</v>
      </c>
      <c r="D115" s="142"/>
      <c r="E115" s="140"/>
      <c r="F115" s="140"/>
      <c r="G115" s="140"/>
      <c r="H115" s="140"/>
      <c r="I115" s="138" t="s">
        <v>276</v>
      </c>
      <c r="J115" s="140"/>
      <c r="K115" s="140"/>
      <c r="L115" s="140"/>
      <c r="M115" s="140"/>
      <c r="N115" s="140"/>
      <c r="O115" s="140"/>
      <c r="P115" s="144" t="str">
        <f>CONCATENATE("S-IV-",B115)</f>
        <v>S-IV- 11-D3</v>
      </c>
      <c r="Q115" s="140"/>
      <c r="R115" s="213"/>
      <c r="S115" s="133"/>
      <c r="T115" s="133"/>
      <c r="U115" s="133"/>
      <c r="V115" s="133"/>
      <c r="W115" s="133"/>
      <c r="X115" s="133"/>
      <c r="Y115" s="133"/>
      <c r="Z115" s="133"/>
      <c r="AA115" s="133"/>
      <c r="AB115" s="133"/>
      <c r="AC115" s="133"/>
      <c r="AD115" s="133"/>
      <c r="AE115" s="133"/>
      <c r="AF115" s="221" t="s">
        <v>254</v>
      </c>
    </row>
    <row r="116" spans="1:32" ht="15.75" x14ac:dyDescent="0.25">
      <c r="A116" s="269"/>
      <c r="B116" s="131" t="s">
        <v>491</v>
      </c>
      <c r="C116" s="187" t="str">
        <f t="shared" si="19"/>
        <v>S-I- 12-D3</v>
      </c>
      <c r="D116" s="142"/>
      <c r="E116" s="145" t="s">
        <v>263</v>
      </c>
      <c r="F116" s="142"/>
      <c r="G116" s="140"/>
      <c r="H116" s="140"/>
      <c r="I116" s="140"/>
      <c r="J116" s="140"/>
      <c r="K116" s="140"/>
      <c r="L116" s="138" t="s">
        <v>276</v>
      </c>
      <c r="M116" s="140"/>
      <c r="N116" s="140"/>
      <c r="O116" s="140"/>
      <c r="P116" s="140"/>
      <c r="Q116" s="140"/>
      <c r="R116" s="144" t="str">
        <f>CONCATENATE("S-IV-",B116)</f>
        <v>S-IV- 12-D3</v>
      </c>
      <c r="S116" s="133"/>
      <c r="T116" s="133"/>
      <c r="U116" s="133"/>
      <c r="V116" s="133"/>
      <c r="W116" s="133"/>
      <c r="X116" s="133"/>
      <c r="Y116" s="133"/>
      <c r="Z116" s="133"/>
      <c r="AA116" s="133"/>
      <c r="AB116" s="133"/>
      <c r="AC116" s="133"/>
      <c r="AD116" s="133"/>
      <c r="AE116" s="133"/>
      <c r="AF116" s="221" t="s">
        <v>253</v>
      </c>
    </row>
    <row r="117" spans="1:32" ht="15.75" x14ac:dyDescent="0.25">
      <c r="A117" s="270"/>
      <c r="B117" s="131" t="s">
        <v>490</v>
      </c>
      <c r="C117" s="187" t="str">
        <f t="shared" si="19"/>
        <v>S-I- 13-D3</v>
      </c>
      <c r="D117" s="142"/>
      <c r="E117" s="145" t="s">
        <v>263</v>
      </c>
      <c r="F117" s="140"/>
      <c r="G117" s="140"/>
      <c r="H117" s="140"/>
      <c r="I117" s="140"/>
      <c r="J117" s="140"/>
      <c r="K117" s="140"/>
      <c r="L117" s="138" t="s">
        <v>276</v>
      </c>
      <c r="M117" s="140"/>
      <c r="N117" s="140"/>
      <c r="O117" s="140"/>
      <c r="P117" s="140"/>
      <c r="Q117" s="140"/>
      <c r="R117" s="215" t="str">
        <f>CONCATENATE("S-IV-",B117)</f>
        <v>S-IV- 13-D3</v>
      </c>
      <c r="S117" s="133"/>
      <c r="T117" s="133"/>
      <c r="U117" s="133"/>
      <c r="V117" s="133"/>
      <c r="W117" s="133"/>
      <c r="X117" s="133"/>
      <c r="Y117" s="133"/>
      <c r="Z117" s="133"/>
      <c r="AA117" s="133"/>
      <c r="AB117" s="133"/>
      <c r="AC117" s="133"/>
      <c r="AD117" s="133"/>
      <c r="AE117" s="133"/>
      <c r="AF117" s="221" t="s">
        <v>252</v>
      </c>
    </row>
    <row r="118" spans="1:32" ht="15.75" x14ac:dyDescent="0.25">
      <c r="A118" s="263" t="s">
        <v>261</v>
      </c>
      <c r="B118" s="131" t="s">
        <v>493</v>
      </c>
      <c r="C118" s="188" t="str">
        <f t="shared" si="19"/>
        <v>S-I- 11-D20</v>
      </c>
      <c r="D118" s="142"/>
      <c r="E118" s="140"/>
      <c r="F118" s="140"/>
      <c r="G118" s="140"/>
      <c r="H118" s="140"/>
      <c r="I118" s="138" t="s">
        <v>276</v>
      </c>
      <c r="J118" s="140"/>
      <c r="K118" s="140"/>
      <c r="L118" s="140"/>
      <c r="M118" s="140"/>
      <c r="N118" s="140"/>
      <c r="O118" s="140"/>
      <c r="P118" s="144" t="str">
        <f>CONCATENATE("S-IV-",B118)</f>
        <v>S-IV- 11-D20</v>
      </c>
      <c r="Q118" s="140"/>
      <c r="R118" s="213"/>
      <c r="S118" s="133"/>
      <c r="T118" s="133"/>
      <c r="U118" s="133"/>
      <c r="V118" s="133"/>
      <c r="W118" s="133"/>
      <c r="X118" s="133"/>
      <c r="Y118" s="133"/>
      <c r="Z118" s="133"/>
      <c r="AA118" s="133"/>
      <c r="AB118" s="133"/>
      <c r="AC118" s="133"/>
      <c r="AD118" s="133"/>
      <c r="AE118" s="133"/>
      <c r="AF118" s="222" t="s">
        <v>257</v>
      </c>
    </row>
    <row r="119" spans="1:32" ht="15.75" x14ac:dyDescent="0.25">
      <c r="A119" s="264"/>
      <c r="B119" s="131" t="s">
        <v>494</v>
      </c>
      <c r="C119" s="187" t="str">
        <f t="shared" si="19"/>
        <v>S-I- 12-D20</v>
      </c>
      <c r="D119" s="142"/>
      <c r="E119" s="145" t="s">
        <v>263</v>
      </c>
      <c r="F119" s="142"/>
      <c r="G119" s="140"/>
      <c r="H119" s="140"/>
      <c r="I119" s="140"/>
      <c r="J119" s="140"/>
      <c r="K119" s="140"/>
      <c r="L119" s="138" t="s">
        <v>276</v>
      </c>
      <c r="M119" s="140"/>
      <c r="N119" s="140"/>
      <c r="O119" s="140"/>
      <c r="P119" s="140"/>
      <c r="Q119" s="140"/>
      <c r="R119" s="144" t="str">
        <f>CONCATENATE("S-IV-",B119)</f>
        <v>S-IV- 12-D20</v>
      </c>
      <c r="S119" s="133"/>
      <c r="T119" s="133"/>
      <c r="U119" s="133"/>
      <c r="V119" s="133"/>
      <c r="W119" s="133"/>
      <c r="X119" s="133"/>
      <c r="Y119" s="133"/>
      <c r="Z119" s="133"/>
      <c r="AA119" s="133"/>
      <c r="AB119" s="133"/>
      <c r="AC119" s="133"/>
      <c r="AD119" s="133"/>
      <c r="AE119" s="133"/>
      <c r="AF119" s="222" t="s">
        <v>256</v>
      </c>
    </row>
    <row r="120" spans="1:32" ht="15.75" x14ac:dyDescent="0.25">
      <c r="A120" s="264"/>
      <c r="B120" s="131" t="s">
        <v>495</v>
      </c>
      <c r="C120" s="187" t="str">
        <f t="shared" si="19"/>
        <v>S-I- 13-D20</v>
      </c>
      <c r="D120" s="143"/>
      <c r="E120" s="145" t="s">
        <v>263</v>
      </c>
      <c r="F120" s="143"/>
      <c r="G120" s="143"/>
      <c r="H120" s="143"/>
      <c r="I120" s="143"/>
      <c r="J120" s="143"/>
      <c r="K120" s="143"/>
      <c r="L120" s="138" t="s">
        <v>276</v>
      </c>
      <c r="M120" s="143"/>
      <c r="N120" s="143"/>
      <c r="O120" s="143"/>
      <c r="P120" s="143"/>
      <c r="Q120" s="143"/>
      <c r="R120" s="215" t="str">
        <f>CONCATENATE("S-IV-",B120)</f>
        <v>S-IV- 13-D20</v>
      </c>
      <c r="S120" s="133"/>
      <c r="T120" s="133"/>
      <c r="U120" s="133"/>
      <c r="V120" s="133"/>
      <c r="W120" s="133"/>
      <c r="X120" s="133"/>
      <c r="Y120" s="133"/>
      <c r="Z120" s="133"/>
      <c r="AA120" s="133"/>
      <c r="AB120" s="133"/>
      <c r="AC120" s="133"/>
      <c r="AD120" s="133"/>
      <c r="AE120" s="133"/>
      <c r="AF120" s="222" t="s">
        <v>255</v>
      </c>
    </row>
    <row r="121" spans="1:32" x14ac:dyDescent="0.25">
      <c r="S121"/>
      <c r="AF121" s="218"/>
    </row>
    <row r="122" spans="1:32" s="55" customFormat="1" x14ac:dyDescent="0.25">
      <c r="A122" s="77"/>
      <c r="B122" s="159" t="s">
        <v>353</v>
      </c>
      <c r="C122" s="160">
        <f>36-COUNTBLANK(C85:C120)</f>
        <v>36</v>
      </c>
      <c r="D122" s="160">
        <f>36-COUNTBLANK(D85:D120)</f>
        <v>0</v>
      </c>
      <c r="E122" s="160">
        <f>36-COUNTBLANK(E85:E120)</f>
        <v>20</v>
      </c>
      <c r="F122" s="160">
        <f t="shared" ref="F122:O122" si="20">36-COUNTBLANK(F85:F120)</f>
        <v>10</v>
      </c>
      <c r="G122" s="160">
        <f t="shared" si="20"/>
        <v>10</v>
      </c>
      <c r="H122" s="160">
        <f t="shared" si="20"/>
        <v>10</v>
      </c>
      <c r="I122" s="160">
        <f t="shared" si="20"/>
        <v>16</v>
      </c>
      <c r="J122" s="160">
        <f>36-COUNTBLANK(J85:J118)</f>
        <v>8</v>
      </c>
      <c r="K122" s="160">
        <f>36-COUNTBLANK(K86:K120)</f>
        <v>4</v>
      </c>
      <c r="L122" s="160">
        <f>36-COUNTBLANK(L85:L120)</f>
        <v>23</v>
      </c>
      <c r="M122" s="160">
        <f t="shared" si="20"/>
        <v>3</v>
      </c>
      <c r="N122" s="160">
        <f t="shared" si="20"/>
        <v>6</v>
      </c>
      <c r="O122" s="160">
        <f t="shared" si="20"/>
        <v>2</v>
      </c>
      <c r="P122" s="160">
        <f>36-COUNTBLANK(P87:P117)</f>
        <v>9</v>
      </c>
      <c r="Q122" s="160">
        <f>36-COUNTBLANK(Q85:Q118)</f>
        <v>2</v>
      </c>
      <c r="R122" s="160">
        <f>36-COUNTBLANK(R88:R120)</f>
        <v>31</v>
      </c>
    </row>
    <row r="123" spans="1:32" s="55" customFormat="1" x14ac:dyDescent="0.25">
      <c r="A123" s="77"/>
      <c r="B123" s="159" t="s">
        <v>369</v>
      </c>
      <c r="C123" s="160">
        <f>C122/2</f>
        <v>18</v>
      </c>
      <c r="D123" s="160">
        <f>D122/2</f>
        <v>0</v>
      </c>
      <c r="E123" s="160">
        <f>E122/2</f>
        <v>10</v>
      </c>
      <c r="F123" s="160">
        <f t="shared" ref="F123:R123" si="21">F122/2</f>
        <v>5</v>
      </c>
      <c r="G123" s="160">
        <f t="shared" si="21"/>
        <v>5</v>
      </c>
      <c r="H123" s="160">
        <f t="shared" si="21"/>
        <v>5</v>
      </c>
      <c r="I123" s="160">
        <f t="shared" si="21"/>
        <v>8</v>
      </c>
      <c r="J123" s="160">
        <f t="shared" si="21"/>
        <v>4</v>
      </c>
      <c r="K123" s="160">
        <f t="shared" si="21"/>
        <v>2</v>
      </c>
      <c r="L123" s="160">
        <f t="shared" si="21"/>
        <v>11.5</v>
      </c>
      <c r="M123" s="160">
        <f t="shared" si="21"/>
        <v>1.5</v>
      </c>
      <c r="N123" s="160">
        <f t="shared" si="21"/>
        <v>3</v>
      </c>
      <c r="O123" s="160">
        <f t="shared" si="21"/>
        <v>1</v>
      </c>
      <c r="P123" s="160">
        <f t="shared" si="21"/>
        <v>4.5</v>
      </c>
      <c r="Q123" s="160">
        <f t="shared" si="21"/>
        <v>1</v>
      </c>
      <c r="R123" s="160">
        <f t="shared" si="21"/>
        <v>15.5</v>
      </c>
    </row>
    <row r="124" spans="1:32" s="55" customFormat="1" x14ac:dyDescent="0.25">
      <c r="A124" s="77"/>
    </row>
    <row r="125" spans="1:32" x14ac:dyDescent="0.25">
      <c r="B125" s="159" t="s">
        <v>367</v>
      </c>
      <c r="C125" s="160">
        <f t="shared" ref="C125:R125" si="22">C123</f>
        <v>18</v>
      </c>
      <c r="D125" s="160">
        <f t="shared" si="22"/>
        <v>0</v>
      </c>
      <c r="E125" s="160">
        <f t="shared" si="22"/>
        <v>10</v>
      </c>
      <c r="F125" s="160">
        <f t="shared" si="22"/>
        <v>5</v>
      </c>
      <c r="G125" s="160">
        <f t="shared" si="22"/>
        <v>5</v>
      </c>
      <c r="H125" s="160">
        <f t="shared" si="22"/>
        <v>5</v>
      </c>
      <c r="I125" s="160">
        <f t="shared" si="22"/>
        <v>8</v>
      </c>
      <c r="J125" s="160">
        <f t="shared" si="22"/>
        <v>4</v>
      </c>
      <c r="K125" s="160">
        <f t="shared" si="22"/>
        <v>2</v>
      </c>
      <c r="L125" s="160">
        <f t="shared" si="22"/>
        <v>11.5</v>
      </c>
      <c r="M125" s="160">
        <f t="shared" si="22"/>
        <v>1.5</v>
      </c>
      <c r="N125" s="160">
        <f t="shared" si="22"/>
        <v>3</v>
      </c>
      <c r="O125" s="160">
        <f t="shared" si="22"/>
        <v>1</v>
      </c>
      <c r="P125" s="160">
        <f t="shared" si="22"/>
        <v>4.5</v>
      </c>
      <c r="Q125" s="160">
        <f t="shared" si="22"/>
        <v>1</v>
      </c>
      <c r="R125" s="160">
        <f t="shared" si="22"/>
        <v>15.5</v>
      </c>
      <c r="S125"/>
    </row>
    <row r="126" spans="1:32" s="77" customFormat="1" x14ac:dyDescent="0.25">
      <c r="B126" s="160" t="s">
        <v>368</v>
      </c>
      <c r="C126" s="161">
        <f t="shared" ref="C126:Q126" si="23">C72+C123</f>
        <v>18</v>
      </c>
      <c r="D126" s="161">
        <f t="shared" si="23"/>
        <v>3</v>
      </c>
      <c r="E126" s="161">
        <f t="shared" si="23"/>
        <v>13</v>
      </c>
      <c r="F126" s="161">
        <f t="shared" si="23"/>
        <v>8</v>
      </c>
      <c r="G126" s="161">
        <f t="shared" si="23"/>
        <v>8</v>
      </c>
      <c r="H126" s="161">
        <f t="shared" si="23"/>
        <v>8</v>
      </c>
      <c r="I126" s="161">
        <f t="shared" si="23"/>
        <v>11</v>
      </c>
      <c r="J126" s="161">
        <f t="shared" si="23"/>
        <v>7</v>
      </c>
      <c r="K126" s="161">
        <f t="shared" si="23"/>
        <v>5</v>
      </c>
      <c r="L126" s="161">
        <f t="shared" si="23"/>
        <v>14.5</v>
      </c>
      <c r="M126" s="161">
        <f t="shared" si="23"/>
        <v>4.5</v>
      </c>
      <c r="N126" s="161">
        <f t="shared" si="23"/>
        <v>6</v>
      </c>
      <c r="O126" s="161">
        <f t="shared" si="23"/>
        <v>4</v>
      </c>
      <c r="P126" s="161">
        <f t="shared" si="23"/>
        <v>7.5</v>
      </c>
      <c r="Q126" s="161">
        <f t="shared" si="23"/>
        <v>4</v>
      </c>
      <c r="R126" s="161">
        <f>T72+R123</f>
        <v>18.5</v>
      </c>
    </row>
    <row r="127" spans="1:32" x14ac:dyDescent="0.25">
      <c r="B127" s="156" t="s">
        <v>355</v>
      </c>
      <c r="C127" s="157">
        <f>SUM(C125:C126)</f>
        <v>36</v>
      </c>
      <c r="D127" s="157">
        <f t="shared" ref="D127:R127" si="24">SUM(D125:D126)</f>
        <v>3</v>
      </c>
      <c r="E127" s="157">
        <f t="shared" si="24"/>
        <v>23</v>
      </c>
      <c r="F127" s="157">
        <f t="shared" si="24"/>
        <v>13</v>
      </c>
      <c r="G127" s="157">
        <f t="shared" si="24"/>
        <v>13</v>
      </c>
      <c r="H127" s="157">
        <f t="shared" si="24"/>
        <v>13</v>
      </c>
      <c r="I127" s="157">
        <f t="shared" si="24"/>
        <v>19</v>
      </c>
      <c r="J127" s="157">
        <f t="shared" si="24"/>
        <v>11</v>
      </c>
      <c r="K127" s="157">
        <f t="shared" si="24"/>
        <v>7</v>
      </c>
      <c r="L127" s="157">
        <f t="shared" si="24"/>
        <v>26</v>
      </c>
      <c r="M127" s="157">
        <f t="shared" si="24"/>
        <v>6</v>
      </c>
      <c r="N127" s="157">
        <f t="shared" si="24"/>
        <v>9</v>
      </c>
      <c r="O127" s="157">
        <f t="shared" si="24"/>
        <v>5</v>
      </c>
      <c r="P127" s="157">
        <f t="shared" si="24"/>
        <v>12</v>
      </c>
      <c r="Q127" s="157">
        <f t="shared" si="24"/>
        <v>5</v>
      </c>
      <c r="R127" s="157">
        <f t="shared" si="24"/>
        <v>34</v>
      </c>
      <c r="S127"/>
    </row>
  </sheetData>
  <mergeCells count="16">
    <mergeCell ref="A118:A120"/>
    <mergeCell ref="A7:A18"/>
    <mergeCell ref="A27:A44"/>
    <mergeCell ref="A47:A61"/>
    <mergeCell ref="A115:A117"/>
    <mergeCell ref="A85:A92"/>
    <mergeCell ref="A93:A100"/>
    <mergeCell ref="A101:A107"/>
    <mergeCell ref="A108:A114"/>
    <mergeCell ref="L90:L91"/>
    <mergeCell ref="R90:R91"/>
    <mergeCell ref="R98:R99"/>
    <mergeCell ref="L98:L99"/>
    <mergeCell ref="R112:R113"/>
    <mergeCell ref="L112:L113"/>
    <mergeCell ref="R105:R106"/>
  </mergeCells>
  <pageMargins left="0.25" right="0.25" top="0.75" bottom="0.75" header="0.3" footer="0.3"/>
  <pageSetup paperSize="8" fitToWidth="0" orientation="landscape"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T60"/>
  <sheetViews>
    <sheetView topLeftCell="C1" workbookViewId="0">
      <selection activeCell="I33" sqref="I33"/>
    </sheetView>
  </sheetViews>
  <sheetFormatPr baseColWidth="10" defaultRowHeight="15" x14ac:dyDescent="0.25"/>
  <cols>
    <col min="2" max="2" width="13.5703125" bestFit="1" customWidth="1"/>
    <col min="3" max="3" width="18.85546875" style="110" customWidth="1"/>
    <col min="4" max="5" width="12.5703125" bestFit="1" customWidth="1"/>
    <col min="6" max="11" width="11.5703125" bestFit="1" customWidth="1"/>
    <col min="12" max="12" width="12.5703125" bestFit="1" customWidth="1"/>
    <col min="13" max="13" width="11.5703125" bestFit="1" customWidth="1"/>
  </cols>
  <sheetData>
    <row r="4" spans="2:20" x14ac:dyDescent="0.25">
      <c r="B4" s="77"/>
      <c r="C4" s="77"/>
      <c r="E4" s="77"/>
      <c r="F4" s="77"/>
      <c r="G4" s="77"/>
      <c r="H4" s="77"/>
      <c r="I4" s="77"/>
      <c r="J4" s="77"/>
      <c r="K4" s="77"/>
      <c r="L4" s="77"/>
      <c r="M4" s="77"/>
    </row>
    <row r="5" spans="2:20" s="44" customFormat="1" x14ac:dyDescent="0.25">
      <c r="B5" s="76"/>
      <c r="C5" s="135" t="s">
        <v>344</v>
      </c>
      <c r="D5" s="135" t="str">
        <f>LabellingTerrain!C5</f>
        <v>W0</v>
      </c>
      <c r="E5" s="135" t="str">
        <f>LabellingTerrain!D5</f>
        <v>W1</v>
      </c>
      <c r="F5" s="135" t="str">
        <f>LabellingTerrain!E5</f>
        <v>W2</v>
      </c>
      <c r="G5" s="135" t="str">
        <f>LabellingTerrain!F5</f>
        <v>W3</v>
      </c>
      <c r="H5" s="135" t="str">
        <f>LabellingTerrain!H5</f>
        <v>W4</v>
      </c>
      <c r="I5" s="135" t="str">
        <f>LabellingTerrain!I5</f>
        <v>W5</v>
      </c>
      <c r="J5" s="135" t="str">
        <f>LabellingTerrain!J5</f>
        <v>W6</v>
      </c>
      <c r="K5" s="135" t="str">
        <f>LabellingTerrain!L5</f>
        <v>W7</v>
      </c>
      <c r="L5" s="135" t="str">
        <f>LabellingTerrain!M5</f>
        <v>W8</v>
      </c>
      <c r="M5" s="135" t="str">
        <f>LabellingTerrain!N5</f>
        <v>W9</v>
      </c>
      <c r="N5" s="135" t="str">
        <f>LabellingTerrain!O5</f>
        <v>W10</v>
      </c>
      <c r="O5" s="135" t="str">
        <f>LabellingTerrain!P5</f>
        <v>W11</v>
      </c>
      <c r="P5" s="135" t="str">
        <f>LabellingTerrain!Q5</f>
        <v>W12</v>
      </c>
      <c r="Q5" s="135" t="str">
        <f>LabellingTerrain!R5</f>
        <v>W13</v>
      </c>
      <c r="R5" s="135" t="str">
        <f>LabellingTerrain!S5</f>
        <v>W14</v>
      </c>
      <c r="S5" s="135" t="str">
        <f>LabellingTerrain!T5</f>
        <v>W15</v>
      </c>
      <c r="T5" s="135" t="str">
        <f>LabellingTerrain!U5</f>
        <v>W16</v>
      </c>
    </row>
    <row r="6" spans="2:20" x14ac:dyDescent="0.25">
      <c r="B6" s="152" t="s">
        <v>123</v>
      </c>
      <c r="C6" s="146" t="s">
        <v>345</v>
      </c>
      <c r="D6" s="146">
        <f>LabellingTerrain!C24</f>
        <v>3</v>
      </c>
      <c r="E6" s="146">
        <f>LabellingTerrain!D24</f>
        <v>2</v>
      </c>
      <c r="F6" s="146">
        <f>LabellingTerrain!E24</f>
        <v>12</v>
      </c>
      <c r="G6" s="146">
        <f>LabellingTerrain!F24</f>
        <v>12</v>
      </c>
      <c r="H6" s="146">
        <f>LabellingTerrain!H24</f>
        <v>2</v>
      </c>
      <c r="I6" s="146">
        <f>LabellingTerrain!I24</f>
        <v>11</v>
      </c>
      <c r="J6" s="146">
        <f>LabellingTerrain!J24</f>
        <v>5</v>
      </c>
      <c r="K6" s="146">
        <f>LabellingTerrain!L24</f>
        <v>3</v>
      </c>
      <c r="L6" s="146">
        <f>LabellingTerrain!M24</f>
        <v>7</v>
      </c>
      <c r="M6" s="146">
        <f>LabellingTerrain!N24</f>
        <v>7</v>
      </c>
      <c r="N6" s="146">
        <f>LabellingTerrain!O24</f>
        <v>7</v>
      </c>
      <c r="O6" s="146">
        <f>LabellingTerrain!P24</f>
        <v>7</v>
      </c>
      <c r="P6" s="146">
        <f>LabellingTerrain!Q24</f>
        <v>7</v>
      </c>
      <c r="Q6" s="146">
        <f>LabellingTerrain!R24</f>
        <v>7</v>
      </c>
      <c r="R6" s="146">
        <f>LabellingTerrain!S24</f>
        <v>7</v>
      </c>
      <c r="S6" s="146">
        <f>LabellingTerrain!T24</f>
        <v>7</v>
      </c>
      <c r="T6" s="146">
        <f>LabellingTerrain!U24</f>
        <v>7</v>
      </c>
    </row>
    <row r="7" spans="2:20" ht="15" customHeight="1" x14ac:dyDescent="0.25">
      <c r="B7" s="272" t="s">
        <v>352</v>
      </c>
      <c r="C7" s="130" t="s">
        <v>346</v>
      </c>
      <c r="D7" s="153">
        <f>D6/6</f>
        <v>0.5</v>
      </c>
      <c r="E7" s="153">
        <f t="shared" ref="E7:M7" si="0">E6/6</f>
        <v>0.33333333333333331</v>
      </c>
      <c r="F7" s="153">
        <f t="shared" si="0"/>
        <v>2</v>
      </c>
      <c r="G7" s="153">
        <f t="shared" si="0"/>
        <v>2</v>
      </c>
      <c r="H7" s="153">
        <f t="shared" si="0"/>
        <v>0.33333333333333331</v>
      </c>
      <c r="I7" s="153">
        <f t="shared" si="0"/>
        <v>1.8333333333333333</v>
      </c>
      <c r="J7" s="153">
        <f t="shared" si="0"/>
        <v>0.83333333333333337</v>
      </c>
      <c r="K7" s="153">
        <f t="shared" si="0"/>
        <v>0.5</v>
      </c>
      <c r="L7" s="153">
        <f t="shared" si="0"/>
        <v>1.1666666666666667</v>
      </c>
      <c r="M7" s="153">
        <f t="shared" si="0"/>
        <v>1.1666666666666667</v>
      </c>
      <c r="N7" s="153">
        <f t="shared" ref="N7:T7" si="1">N6/6</f>
        <v>1.1666666666666667</v>
      </c>
      <c r="O7" s="153">
        <f t="shared" si="1"/>
        <v>1.1666666666666667</v>
      </c>
      <c r="P7" s="153">
        <f t="shared" si="1"/>
        <v>1.1666666666666667</v>
      </c>
      <c r="Q7" s="153">
        <f t="shared" si="1"/>
        <v>1.1666666666666667</v>
      </c>
      <c r="R7" s="153">
        <f t="shared" si="1"/>
        <v>1.1666666666666667</v>
      </c>
      <c r="S7" s="153">
        <f t="shared" si="1"/>
        <v>1.1666666666666667</v>
      </c>
      <c r="T7" s="153">
        <f t="shared" si="1"/>
        <v>1.1666666666666667</v>
      </c>
    </row>
    <row r="8" spans="2:20" x14ac:dyDescent="0.25">
      <c r="B8" s="272"/>
      <c r="C8" s="130" t="s">
        <v>347</v>
      </c>
      <c r="D8" s="153">
        <f>D6/8</f>
        <v>0.375</v>
      </c>
      <c r="E8" s="153">
        <f t="shared" ref="E8:M8" si="2">E6/8</f>
        <v>0.25</v>
      </c>
      <c r="F8" s="153">
        <f t="shared" si="2"/>
        <v>1.5</v>
      </c>
      <c r="G8" s="153">
        <f t="shared" si="2"/>
        <v>1.5</v>
      </c>
      <c r="H8" s="153">
        <f t="shared" si="2"/>
        <v>0.25</v>
      </c>
      <c r="I8" s="153">
        <f t="shared" si="2"/>
        <v>1.375</v>
      </c>
      <c r="J8" s="153">
        <f t="shared" si="2"/>
        <v>0.625</v>
      </c>
      <c r="K8" s="153">
        <f t="shared" si="2"/>
        <v>0.375</v>
      </c>
      <c r="L8" s="153">
        <f t="shared" si="2"/>
        <v>0.875</v>
      </c>
      <c r="M8" s="153">
        <f t="shared" si="2"/>
        <v>0.875</v>
      </c>
      <c r="N8" s="153">
        <f t="shared" ref="N8:T8" si="3">N6/8</f>
        <v>0.875</v>
      </c>
      <c r="O8" s="153">
        <f t="shared" si="3"/>
        <v>0.875</v>
      </c>
      <c r="P8" s="153">
        <f t="shared" si="3"/>
        <v>0.875</v>
      </c>
      <c r="Q8" s="153">
        <f t="shared" si="3"/>
        <v>0.875</v>
      </c>
      <c r="R8" s="153">
        <f t="shared" si="3"/>
        <v>0.875</v>
      </c>
      <c r="S8" s="153">
        <f t="shared" si="3"/>
        <v>0.875</v>
      </c>
      <c r="T8" s="153">
        <f t="shared" si="3"/>
        <v>0.875</v>
      </c>
    </row>
    <row r="9" spans="2:20" x14ac:dyDescent="0.25">
      <c r="B9" s="272"/>
      <c r="C9" s="130" t="s">
        <v>348</v>
      </c>
      <c r="D9" s="153">
        <f>D6/6.5</f>
        <v>0.46153846153846156</v>
      </c>
      <c r="E9" s="153">
        <f t="shared" ref="E9:M9" si="4">E6/6.5</f>
        <v>0.30769230769230771</v>
      </c>
      <c r="F9" s="153">
        <f t="shared" si="4"/>
        <v>1.8461538461538463</v>
      </c>
      <c r="G9" s="153">
        <f t="shared" si="4"/>
        <v>1.8461538461538463</v>
      </c>
      <c r="H9" s="153">
        <f t="shared" si="4"/>
        <v>0.30769230769230771</v>
      </c>
      <c r="I9" s="153">
        <f t="shared" si="4"/>
        <v>1.6923076923076923</v>
      </c>
      <c r="J9" s="153">
        <f t="shared" si="4"/>
        <v>0.76923076923076927</v>
      </c>
      <c r="K9" s="153">
        <f t="shared" si="4"/>
        <v>0.46153846153846156</v>
      </c>
      <c r="L9" s="153">
        <f t="shared" si="4"/>
        <v>1.0769230769230769</v>
      </c>
      <c r="M9" s="153">
        <f t="shared" si="4"/>
        <v>1.0769230769230769</v>
      </c>
      <c r="N9" s="153">
        <f t="shared" ref="N9:T9" si="5">N6/6.5</f>
        <v>1.0769230769230769</v>
      </c>
      <c r="O9" s="153">
        <f t="shared" si="5"/>
        <v>1.0769230769230769</v>
      </c>
      <c r="P9" s="153">
        <f t="shared" si="5"/>
        <v>1.0769230769230769</v>
      </c>
      <c r="Q9" s="153">
        <f t="shared" si="5"/>
        <v>1.0769230769230769</v>
      </c>
      <c r="R9" s="153">
        <f t="shared" si="5"/>
        <v>1.0769230769230769</v>
      </c>
      <c r="S9" s="153">
        <f t="shared" si="5"/>
        <v>1.0769230769230769</v>
      </c>
      <c r="T9" s="153">
        <f t="shared" si="5"/>
        <v>1.0769230769230769</v>
      </c>
    </row>
    <row r="10" spans="2:20" x14ac:dyDescent="0.25">
      <c r="B10" s="272"/>
      <c r="C10" s="130" t="s">
        <v>349</v>
      </c>
      <c r="D10" s="153">
        <f>D6/20</f>
        <v>0.15</v>
      </c>
      <c r="E10" s="153">
        <f t="shared" ref="E10:M10" si="6">E6/20</f>
        <v>0.1</v>
      </c>
      <c r="F10" s="153">
        <f t="shared" si="6"/>
        <v>0.6</v>
      </c>
      <c r="G10" s="153">
        <f t="shared" si="6"/>
        <v>0.6</v>
      </c>
      <c r="H10" s="153">
        <f t="shared" si="6"/>
        <v>0.1</v>
      </c>
      <c r="I10" s="153">
        <f t="shared" si="6"/>
        <v>0.55000000000000004</v>
      </c>
      <c r="J10" s="153">
        <f t="shared" si="6"/>
        <v>0.25</v>
      </c>
      <c r="K10" s="153">
        <f t="shared" si="6"/>
        <v>0.15</v>
      </c>
      <c r="L10" s="153">
        <f t="shared" si="6"/>
        <v>0.35</v>
      </c>
      <c r="M10" s="153">
        <f t="shared" si="6"/>
        <v>0.35</v>
      </c>
      <c r="N10" s="153">
        <f t="shared" ref="N10:T10" si="7">N6/20</f>
        <v>0.35</v>
      </c>
      <c r="O10" s="153">
        <f t="shared" si="7"/>
        <v>0.35</v>
      </c>
      <c r="P10" s="153">
        <f t="shared" si="7"/>
        <v>0.35</v>
      </c>
      <c r="Q10" s="153">
        <f t="shared" si="7"/>
        <v>0.35</v>
      </c>
      <c r="R10" s="153">
        <f t="shared" si="7"/>
        <v>0.35</v>
      </c>
      <c r="S10" s="153">
        <f t="shared" si="7"/>
        <v>0.35</v>
      </c>
      <c r="T10" s="153">
        <f t="shared" si="7"/>
        <v>0.35</v>
      </c>
    </row>
    <row r="11" spans="2:20" x14ac:dyDescent="0.25">
      <c r="B11" s="272"/>
      <c r="C11" s="130" t="s">
        <v>350</v>
      </c>
      <c r="D11" s="153">
        <f>D6/9</f>
        <v>0.33333333333333331</v>
      </c>
      <c r="E11" s="153">
        <f t="shared" ref="E11:M11" si="8">E6/9</f>
        <v>0.22222222222222221</v>
      </c>
      <c r="F11" s="153">
        <f t="shared" si="8"/>
        <v>1.3333333333333333</v>
      </c>
      <c r="G11" s="153">
        <f t="shared" si="8"/>
        <v>1.3333333333333333</v>
      </c>
      <c r="H11" s="153">
        <f t="shared" si="8"/>
        <v>0.22222222222222221</v>
      </c>
      <c r="I11" s="153">
        <f t="shared" si="8"/>
        <v>1.2222222222222223</v>
      </c>
      <c r="J11" s="153">
        <f t="shared" si="8"/>
        <v>0.55555555555555558</v>
      </c>
      <c r="K11" s="153">
        <f t="shared" si="8"/>
        <v>0.33333333333333331</v>
      </c>
      <c r="L11" s="153">
        <f t="shared" si="8"/>
        <v>0.77777777777777779</v>
      </c>
      <c r="M11" s="153">
        <f t="shared" si="8"/>
        <v>0.77777777777777779</v>
      </c>
      <c r="N11" s="153">
        <f t="shared" ref="N11:T11" si="9">N6/9</f>
        <v>0.77777777777777779</v>
      </c>
      <c r="O11" s="153">
        <f t="shared" si="9"/>
        <v>0.77777777777777779</v>
      </c>
      <c r="P11" s="153">
        <f t="shared" si="9"/>
        <v>0.77777777777777779</v>
      </c>
      <c r="Q11" s="153">
        <f t="shared" si="9"/>
        <v>0.77777777777777779</v>
      </c>
      <c r="R11" s="153">
        <f t="shared" si="9"/>
        <v>0.77777777777777779</v>
      </c>
      <c r="S11" s="153">
        <f t="shared" si="9"/>
        <v>0.77777777777777779</v>
      </c>
      <c r="T11" s="153">
        <f t="shared" si="9"/>
        <v>0.77777777777777779</v>
      </c>
    </row>
    <row r="12" spans="2:20" x14ac:dyDescent="0.25">
      <c r="B12" s="272"/>
      <c r="C12" s="130" t="s">
        <v>363</v>
      </c>
      <c r="D12" s="153">
        <f>D6/23</f>
        <v>0.13043478260869565</v>
      </c>
      <c r="E12" s="153">
        <f t="shared" ref="E12:M12" si="10">E6/23</f>
        <v>8.6956521739130432E-2</v>
      </c>
      <c r="F12" s="153">
        <f t="shared" si="10"/>
        <v>0.52173913043478259</v>
      </c>
      <c r="G12" s="153">
        <f t="shared" si="10"/>
        <v>0.52173913043478259</v>
      </c>
      <c r="H12" s="153">
        <f t="shared" si="10"/>
        <v>8.6956521739130432E-2</v>
      </c>
      <c r="I12" s="153">
        <f t="shared" si="10"/>
        <v>0.47826086956521741</v>
      </c>
      <c r="J12" s="153">
        <f t="shared" si="10"/>
        <v>0.21739130434782608</v>
      </c>
      <c r="K12" s="153">
        <f t="shared" si="10"/>
        <v>0.13043478260869565</v>
      </c>
      <c r="L12" s="153">
        <f t="shared" si="10"/>
        <v>0.30434782608695654</v>
      </c>
      <c r="M12" s="153">
        <f t="shared" si="10"/>
        <v>0.30434782608695654</v>
      </c>
      <c r="N12" s="153">
        <f t="shared" ref="N12:T12" si="11">N6/23</f>
        <v>0.30434782608695654</v>
      </c>
      <c r="O12" s="153">
        <f t="shared" si="11"/>
        <v>0.30434782608695654</v>
      </c>
      <c r="P12" s="153">
        <f t="shared" si="11"/>
        <v>0.30434782608695654</v>
      </c>
      <c r="Q12" s="153">
        <f t="shared" si="11"/>
        <v>0.30434782608695654</v>
      </c>
      <c r="R12" s="153">
        <f t="shared" si="11"/>
        <v>0.30434782608695654</v>
      </c>
      <c r="S12" s="153">
        <f t="shared" si="11"/>
        <v>0.30434782608695654</v>
      </c>
      <c r="T12" s="153">
        <f t="shared" si="11"/>
        <v>0.30434782608695654</v>
      </c>
    </row>
    <row r="13" spans="2:20" x14ac:dyDescent="0.25">
      <c r="B13" s="272"/>
      <c r="C13" s="154" t="s">
        <v>351</v>
      </c>
      <c r="D13" s="164">
        <f>SUM(D7:D12)</f>
        <v>1.9503065774804904</v>
      </c>
      <c r="E13" s="164">
        <f t="shared" ref="E13:M13" si="12">SUM(E7:E12)</f>
        <v>1.3002043849869935</v>
      </c>
      <c r="F13" s="164">
        <f t="shared" si="12"/>
        <v>7.8012263099219616</v>
      </c>
      <c r="G13" s="164">
        <f t="shared" si="12"/>
        <v>7.8012263099219616</v>
      </c>
      <c r="H13" s="164">
        <f t="shared" si="12"/>
        <v>1.3002043849869935</v>
      </c>
      <c r="I13" s="164">
        <f t="shared" si="12"/>
        <v>7.1511241174284654</v>
      </c>
      <c r="J13" s="164">
        <f t="shared" si="12"/>
        <v>3.2505109624674846</v>
      </c>
      <c r="K13" s="164">
        <f t="shared" si="12"/>
        <v>1.9503065774804904</v>
      </c>
      <c r="L13" s="164">
        <f t="shared" si="12"/>
        <v>4.5507153474544779</v>
      </c>
      <c r="M13" s="164">
        <f t="shared" si="12"/>
        <v>4.5507153474544779</v>
      </c>
      <c r="N13" s="164">
        <f t="shared" ref="N13:T13" si="13">SUM(N7:N12)</f>
        <v>4.5507153474544779</v>
      </c>
      <c r="O13" s="164">
        <f t="shared" si="13"/>
        <v>4.5507153474544779</v>
      </c>
      <c r="P13" s="164">
        <f t="shared" si="13"/>
        <v>4.5507153474544779</v>
      </c>
      <c r="Q13" s="164">
        <f t="shared" si="13"/>
        <v>4.5507153474544779</v>
      </c>
      <c r="R13" s="164">
        <f t="shared" si="13"/>
        <v>4.5507153474544779</v>
      </c>
      <c r="S13" s="164">
        <f t="shared" si="13"/>
        <v>4.5507153474544779</v>
      </c>
      <c r="T13" s="164">
        <f t="shared" si="13"/>
        <v>4.5507153474544779</v>
      </c>
    </row>
    <row r="14" spans="2:20" x14ac:dyDescent="0.25">
      <c r="B14" s="77"/>
      <c r="C14" s="77"/>
      <c r="D14" s="77"/>
      <c r="E14" s="77"/>
      <c r="F14" s="77"/>
      <c r="G14" s="77"/>
      <c r="H14" s="77"/>
      <c r="I14" s="77"/>
      <c r="J14" s="77"/>
      <c r="K14" s="77"/>
      <c r="L14" s="77"/>
      <c r="M14" s="77"/>
      <c r="N14" s="77"/>
      <c r="O14" s="77"/>
      <c r="P14" s="77"/>
      <c r="Q14" s="77"/>
      <c r="R14" s="77"/>
      <c r="S14" s="77"/>
      <c r="T14" s="77"/>
    </row>
    <row r="15" spans="2:20" x14ac:dyDescent="0.25">
      <c r="B15" s="76"/>
      <c r="C15" s="135" t="s">
        <v>344</v>
      </c>
      <c r="D15" s="135" t="str">
        <f>LabellingTerrain!C5</f>
        <v>W0</v>
      </c>
      <c r="E15" s="135" t="str">
        <f>LabellingTerrain!D5</f>
        <v>W1</v>
      </c>
      <c r="F15" s="135" t="str">
        <f>LabellingTerrain!E5</f>
        <v>W2</v>
      </c>
      <c r="G15" s="135" t="str">
        <f>LabellingTerrain!F5</f>
        <v>W3</v>
      </c>
      <c r="H15" s="135" t="str">
        <f>LabellingTerrain!H5</f>
        <v>W4</v>
      </c>
      <c r="I15" s="135" t="str">
        <f>LabellingTerrain!I5</f>
        <v>W5</v>
      </c>
      <c r="J15" s="135" t="str">
        <f>LabellingTerrain!J5</f>
        <v>W6</v>
      </c>
      <c r="K15" s="135" t="str">
        <f>LabellingTerrain!L5</f>
        <v>W7</v>
      </c>
      <c r="L15" s="135" t="str">
        <f>LabellingTerrain!M5</f>
        <v>W8</v>
      </c>
      <c r="M15" s="135" t="str">
        <f>LabellingTerrain!N5</f>
        <v>W9</v>
      </c>
      <c r="N15" s="135" t="str">
        <f>LabellingTerrain!O5</f>
        <v>W10</v>
      </c>
      <c r="O15" s="135" t="str">
        <f>LabellingTerrain!P5</f>
        <v>W11</v>
      </c>
      <c r="P15" s="135" t="str">
        <f>LabellingTerrain!Q5</f>
        <v>W12</v>
      </c>
      <c r="Q15" s="135" t="str">
        <f>LabellingTerrain!R5</f>
        <v>W13</v>
      </c>
      <c r="R15" s="135" t="str">
        <f>LabellingTerrain!S5</f>
        <v>W14</v>
      </c>
      <c r="S15" s="135" t="str">
        <f>LabellingTerrain!T5</f>
        <v>W15</v>
      </c>
      <c r="T15" s="135" t="str">
        <f>LabellingTerrain!U5</f>
        <v>W16</v>
      </c>
    </row>
    <row r="16" spans="2:20" x14ac:dyDescent="0.25">
      <c r="B16" s="273" t="s">
        <v>357</v>
      </c>
      <c r="C16" s="146" t="s">
        <v>370</v>
      </c>
      <c r="D16" s="146">
        <f>LabellingTerrain!C126</f>
        <v>18</v>
      </c>
      <c r="E16" s="146">
        <f>LabellingTerrain!D126</f>
        <v>3</v>
      </c>
      <c r="F16" s="146">
        <f>LabellingTerrain!E126</f>
        <v>13</v>
      </c>
      <c r="G16" s="146">
        <f>LabellingTerrain!F126</f>
        <v>8</v>
      </c>
      <c r="H16" s="146">
        <f>LabellingTerrain!G126</f>
        <v>8</v>
      </c>
      <c r="I16" s="146">
        <f>LabellingTerrain!H126</f>
        <v>8</v>
      </c>
      <c r="J16" s="146">
        <f>LabellingTerrain!I126</f>
        <v>11</v>
      </c>
      <c r="K16" s="146">
        <f>LabellingTerrain!J126</f>
        <v>7</v>
      </c>
      <c r="L16" s="146">
        <f>LabellingTerrain!K126</f>
        <v>5</v>
      </c>
      <c r="M16" s="146">
        <f>LabellingTerrain!L126</f>
        <v>14.5</v>
      </c>
      <c r="N16" s="146">
        <f>LabellingTerrain!M126</f>
        <v>4.5</v>
      </c>
      <c r="O16" s="146">
        <f>LabellingTerrain!N126</f>
        <v>6</v>
      </c>
      <c r="P16" s="146">
        <f>LabellingTerrain!O126</f>
        <v>4</v>
      </c>
      <c r="Q16" s="146">
        <f>LabellingTerrain!P126</f>
        <v>7.5</v>
      </c>
      <c r="R16" s="146">
        <f>LabellingTerrain!Q126</f>
        <v>4</v>
      </c>
      <c r="S16" s="146" t="e">
        <f>LabellingTerrain!#REF!</f>
        <v>#REF!</v>
      </c>
      <c r="T16" s="146">
        <f>LabellingTerrain!R126</f>
        <v>18.5</v>
      </c>
    </row>
    <row r="17" spans="2:20" x14ac:dyDescent="0.25">
      <c r="B17" s="274"/>
      <c r="C17" s="146" t="s">
        <v>367</v>
      </c>
      <c r="D17" s="146">
        <f>LabellingTerrain!C125</f>
        <v>18</v>
      </c>
      <c r="E17" s="146">
        <f>LabellingTerrain!D125</f>
        <v>0</v>
      </c>
      <c r="F17" s="146">
        <f>LabellingTerrain!E125</f>
        <v>10</v>
      </c>
      <c r="G17" s="146">
        <f>LabellingTerrain!F125</f>
        <v>5</v>
      </c>
      <c r="H17" s="146">
        <f>LabellingTerrain!G125</f>
        <v>5</v>
      </c>
      <c r="I17" s="146">
        <f>LabellingTerrain!H125</f>
        <v>5</v>
      </c>
      <c r="J17" s="146">
        <f>LabellingTerrain!I125</f>
        <v>8</v>
      </c>
      <c r="K17" s="146">
        <f>LabellingTerrain!J125</f>
        <v>4</v>
      </c>
      <c r="L17" s="146">
        <f>LabellingTerrain!K125</f>
        <v>2</v>
      </c>
      <c r="M17" s="146">
        <f>LabellingTerrain!L125</f>
        <v>11.5</v>
      </c>
      <c r="N17" s="146">
        <f>LabellingTerrain!M125</f>
        <v>1.5</v>
      </c>
      <c r="O17" s="146">
        <f>LabellingTerrain!N125</f>
        <v>3</v>
      </c>
      <c r="P17" s="146">
        <f>LabellingTerrain!O125</f>
        <v>1</v>
      </c>
      <c r="Q17" s="146">
        <f>LabellingTerrain!P125</f>
        <v>4.5</v>
      </c>
      <c r="R17" s="146">
        <f>LabellingTerrain!Q125</f>
        <v>1</v>
      </c>
      <c r="S17" s="146" t="e">
        <f>LabellingTerrain!#REF!</f>
        <v>#REF!</v>
      </c>
      <c r="T17" s="146">
        <f>LabellingTerrain!R125</f>
        <v>15.5</v>
      </c>
    </row>
    <row r="18" spans="2:20" ht="15" customHeight="1" x14ac:dyDescent="0.25">
      <c r="B18" s="272" t="s">
        <v>352</v>
      </c>
      <c r="C18" s="130" t="s">
        <v>358</v>
      </c>
      <c r="D18" s="153">
        <f>D16/6</f>
        <v>3</v>
      </c>
      <c r="E18" s="153">
        <f t="shared" ref="E18:M18" si="14">E16/12</f>
        <v>0.25</v>
      </c>
      <c r="F18" s="153">
        <f t="shared" si="14"/>
        <v>1.0833333333333333</v>
      </c>
      <c r="G18" s="153">
        <f t="shared" si="14"/>
        <v>0.66666666666666663</v>
      </c>
      <c r="H18" s="153">
        <f t="shared" si="14"/>
        <v>0.66666666666666663</v>
      </c>
      <c r="I18" s="153">
        <f t="shared" si="14"/>
        <v>0.66666666666666663</v>
      </c>
      <c r="J18" s="153">
        <f t="shared" si="14"/>
        <v>0.91666666666666663</v>
      </c>
      <c r="K18" s="153">
        <f t="shared" si="14"/>
        <v>0.58333333333333337</v>
      </c>
      <c r="L18" s="153">
        <f t="shared" si="14"/>
        <v>0.41666666666666669</v>
      </c>
      <c r="M18" s="153">
        <f t="shared" si="14"/>
        <v>1.2083333333333333</v>
      </c>
      <c r="N18" s="153">
        <f t="shared" ref="N18:T18" si="15">N16/12</f>
        <v>0.375</v>
      </c>
      <c r="O18" s="153">
        <f t="shared" si="15"/>
        <v>0.5</v>
      </c>
      <c r="P18" s="153">
        <f t="shared" si="15"/>
        <v>0.33333333333333331</v>
      </c>
      <c r="Q18" s="153">
        <f t="shared" si="15"/>
        <v>0.625</v>
      </c>
      <c r="R18" s="153">
        <f t="shared" si="15"/>
        <v>0.33333333333333331</v>
      </c>
      <c r="S18" s="153" t="e">
        <f t="shared" si="15"/>
        <v>#REF!</v>
      </c>
      <c r="T18" s="153">
        <f t="shared" si="15"/>
        <v>1.5416666666666667</v>
      </c>
    </row>
    <row r="19" spans="2:20" x14ac:dyDescent="0.25">
      <c r="B19" s="272"/>
      <c r="C19" s="130" t="s">
        <v>359</v>
      </c>
      <c r="D19" s="153">
        <f>D16/12</f>
        <v>1.5</v>
      </c>
      <c r="E19" s="153">
        <f t="shared" ref="E19:M19" si="16">E16/12</f>
        <v>0.25</v>
      </c>
      <c r="F19" s="153">
        <f t="shared" si="16"/>
        <v>1.0833333333333333</v>
      </c>
      <c r="G19" s="153">
        <f t="shared" si="16"/>
        <v>0.66666666666666663</v>
      </c>
      <c r="H19" s="153">
        <f t="shared" si="16"/>
        <v>0.66666666666666663</v>
      </c>
      <c r="I19" s="153">
        <f t="shared" si="16"/>
        <v>0.66666666666666663</v>
      </c>
      <c r="J19" s="153">
        <f t="shared" si="16"/>
        <v>0.91666666666666663</v>
      </c>
      <c r="K19" s="153">
        <f t="shared" si="16"/>
        <v>0.58333333333333337</v>
      </c>
      <c r="L19" s="153">
        <f t="shared" si="16"/>
        <v>0.41666666666666669</v>
      </c>
      <c r="M19" s="153">
        <f t="shared" si="16"/>
        <v>1.2083333333333333</v>
      </c>
      <c r="N19" s="153">
        <f t="shared" ref="N19:T19" si="17">N16/12</f>
        <v>0.375</v>
      </c>
      <c r="O19" s="153">
        <f t="shared" si="17"/>
        <v>0.5</v>
      </c>
      <c r="P19" s="153">
        <f t="shared" si="17"/>
        <v>0.33333333333333331</v>
      </c>
      <c r="Q19" s="153">
        <f t="shared" si="17"/>
        <v>0.625</v>
      </c>
      <c r="R19" s="153">
        <f t="shared" si="17"/>
        <v>0.33333333333333331</v>
      </c>
      <c r="S19" s="153" t="e">
        <f t="shared" si="17"/>
        <v>#REF!</v>
      </c>
      <c r="T19" s="153">
        <f t="shared" si="17"/>
        <v>1.5416666666666667</v>
      </c>
    </row>
    <row r="20" spans="2:20" x14ac:dyDescent="0.25">
      <c r="B20" s="272"/>
      <c r="C20" s="130" t="s">
        <v>361</v>
      </c>
      <c r="D20" s="153">
        <f>D16/8</f>
        <v>2.25</v>
      </c>
      <c r="E20" s="153">
        <f t="shared" ref="E20:M20" si="18">E16/8</f>
        <v>0.375</v>
      </c>
      <c r="F20" s="153">
        <f t="shared" si="18"/>
        <v>1.625</v>
      </c>
      <c r="G20" s="153">
        <f t="shared" si="18"/>
        <v>1</v>
      </c>
      <c r="H20" s="153">
        <f t="shared" si="18"/>
        <v>1</v>
      </c>
      <c r="I20" s="153">
        <f t="shared" si="18"/>
        <v>1</v>
      </c>
      <c r="J20" s="153">
        <f t="shared" si="18"/>
        <v>1.375</v>
      </c>
      <c r="K20" s="153">
        <f t="shared" si="18"/>
        <v>0.875</v>
      </c>
      <c r="L20" s="153">
        <f t="shared" si="18"/>
        <v>0.625</v>
      </c>
      <c r="M20" s="153">
        <f t="shared" si="18"/>
        <v>1.8125</v>
      </c>
      <c r="N20" s="153">
        <f t="shared" ref="N20:T20" si="19">N16/8</f>
        <v>0.5625</v>
      </c>
      <c r="O20" s="153">
        <f t="shared" si="19"/>
        <v>0.75</v>
      </c>
      <c r="P20" s="153">
        <f t="shared" si="19"/>
        <v>0.5</v>
      </c>
      <c r="Q20" s="153">
        <f t="shared" si="19"/>
        <v>0.9375</v>
      </c>
      <c r="R20" s="153">
        <f t="shared" si="19"/>
        <v>0.5</v>
      </c>
      <c r="S20" s="153" t="e">
        <f t="shared" si="19"/>
        <v>#REF!</v>
      </c>
      <c r="T20" s="153">
        <f t="shared" si="19"/>
        <v>2.3125</v>
      </c>
    </row>
    <row r="21" spans="2:20" x14ac:dyDescent="0.25">
      <c r="B21" s="272"/>
      <c r="C21" s="130" t="s">
        <v>360</v>
      </c>
      <c r="D21" s="153">
        <f>D16/18</f>
        <v>1</v>
      </c>
      <c r="E21" s="153">
        <f t="shared" ref="E21:M21" si="20">E16/18</f>
        <v>0.16666666666666666</v>
      </c>
      <c r="F21" s="153">
        <f t="shared" si="20"/>
        <v>0.72222222222222221</v>
      </c>
      <c r="G21" s="153">
        <f t="shared" si="20"/>
        <v>0.44444444444444442</v>
      </c>
      <c r="H21" s="153">
        <f t="shared" si="20"/>
        <v>0.44444444444444442</v>
      </c>
      <c r="I21" s="153">
        <f t="shared" si="20"/>
        <v>0.44444444444444442</v>
      </c>
      <c r="J21" s="153">
        <f t="shared" si="20"/>
        <v>0.61111111111111116</v>
      </c>
      <c r="K21" s="153">
        <f t="shared" si="20"/>
        <v>0.3888888888888889</v>
      </c>
      <c r="L21" s="153">
        <f t="shared" si="20"/>
        <v>0.27777777777777779</v>
      </c>
      <c r="M21" s="153">
        <f t="shared" si="20"/>
        <v>0.80555555555555558</v>
      </c>
      <c r="N21" s="153">
        <f t="shared" ref="N21:T21" si="21">N16/18</f>
        <v>0.25</v>
      </c>
      <c r="O21" s="153">
        <f t="shared" si="21"/>
        <v>0.33333333333333331</v>
      </c>
      <c r="P21" s="153">
        <f t="shared" si="21"/>
        <v>0.22222222222222221</v>
      </c>
      <c r="Q21" s="153">
        <f t="shared" si="21"/>
        <v>0.41666666666666669</v>
      </c>
      <c r="R21" s="153">
        <f t="shared" si="21"/>
        <v>0.22222222222222221</v>
      </c>
      <c r="S21" s="153" t="e">
        <f t="shared" si="21"/>
        <v>#REF!</v>
      </c>
      <c r="T21" s="153">
        <f t="shared" si="21"/>
        <v>1.0277777777777777</v>
      </c>
    </row>
    <row r="22" spans="2:20" x14ac:dyDescent="0.25">
      <c r="B22" s="272"/>
      <c r="C22" s="130" t="s">
        <v>362</v>
      </c>
      <c r="D22" s="153">
        <f>D16/6.5</f>
        <v>2.7692307692307692</v>
      </c>
      <c r="E22" s="153">
        <f t="shared" ref="E22:M22" si="22">E16/6.5</f>
        <v>0.46153846153846156</v>
      </c>
      <c r="F22" s="153">
        <f t="shared" si="22"/>
        <v>2</v>
      </c>
      <c r="G22" s="153">
        <f t="shared" si="22"/>
        <v>1.2307692307692308</v>
      </c>
      <c r="H22" s="153">
        <f t="shared" si="22"/>
        <v>1.2307692307692308</v>
      </c>
      <c r="I22" s="153">
        <f t="shared" si="22"/>
        <v>1.2307692307692308</v>
      </c>
      <c r="J22" s="153">
        <f t="shared" si="22"/>
        <v>1.6923076923076923</v>
      </c>
      <c r="K22" s="153">
        <f t="shared" si="22"/>
        <v>1.0769230769230769</v>
      </c>
      <c r="L22" s="153">
        <f t="shared" si="22"/>
        <v>0.76923076923076927</v>
      </c>
      <c r="M22" s="153">
        <f t="shared" si="22"/>
        <v>2.2307692307692308</v>
      </c>
      <c r="N22" s="153">
        <f t="shared" ref="N22:T22" si="23">N16/6.5</f>
        <v>0.69230769230769229</v>
      </c>
      <c r="O22" s="153">
        <f t="shared" si="23"/>
        <v>0.92307692307692313</v>
      </c>
      <c r="P22" s="153">
        <f t="shared" si="23"/>
        <v>0.61538461538461542</v>
      </c>
      <c r="Q22" s="153">
        <f t="shared" si="23"/>
        <v>1.1538461538461537</v>
      </c>
      <c r="R22" s="153">
        <f t="shared" si="23"/>
        <v>0.61538461538461542</v>
      </c>
      <c r="S22" s="153" t="e">
        <f t="shared" si="23"/>
        <v>#REF!</v>
      </c>
      <c r="T22" s="153">
        <f t="shared" si="23"/>
        <v>2.8461538461538463</v>
      </c>
    </row>
    <row r="23" spans="2:20" x14ac:dyDescent="0.25">
      <c r="B23" s="272"/>
      <c r="C23" s="130" t="s">
        <v>363</v>
      </c>
      <c r="D23" s="153">
        <f>D16/20</f>
        <v>0.9</v>
      </c>
      <c r="E23" s="153">
        <f t="shared" ref="E23:M23" si="24">E16/20</f>
        <v>0.15</v>
      </c>
      <c r="F23" s="153">
        <f t="shared" si="24"/>
        <v>0.65</v>
      </c>
      <c r="G23" s="153">
        <f t="shared" si="24"/>
        <v>0.4</v>
      </c>
      <c r="H23" s="153">
        <f t="shared" si="24"/>
        <v>0.4</v>
      </c>
      <c r="I23" s="153">
        <f t="shared" si="24"/>
        <v>0.4</v>
      </c>
      <c r="J23" s="153">
        <f t="shared" si="24"/>
        <v>0.55000000000000004</v>
      </c>
      <c r="K23" s="153">
        <f t="shared" si="24"/>
        <v>0.35</v>
      </c>
      <c r="L23" s="153">
        <f t="shared" si="24"/>
        <v>0.25</v>
      </c>
      <c r="M23" s="153">
        <f t="shared" si="24"/>
        <v>0.72499999999999998</v>
      </c>
      <c r="N23" s="153">
        <f t="shared" ref="N23:T23" si="25">N16/20</f>
        <v>0.22500000000000001</v>
      </c>
      <c r="O23" s="153">
        <f t="shared" si="25"/>
        <v>0.3</v>
      </c>
      <c r="P23" s="153">
        <f t="shared" si="25"/>
        <v>0.2</v>
      </c>
      <c r="Q23" s="153">
        <f t="shared" si="25"/>
        <v>0.375</v>
      </c>
      <c r="R23" s="153">
        <f t="shared" si="25"/>
        <v>0.2</v>
      </c>
      <c r="S23" s="153" t="e">
        <f t="shared" si="25"/>
        <v>#REF!</v>
      </c>
      <c r="T23" s="153">
        <f t="shared" si="25"/>
        <v>0.92500000000000004</v>
      </c>
    </row>
    <row r="24" spans="2:20" x14ac:dyDescent="0.25">
      <c r="B24" s="272"/>
      <c r="C24" s="157" t="s">
        <v>371</v>
      </c>
      <c r="D24" s="163">
        <f>SUM(D18:D23)</f>
        <v>11.41923076923077</v>
      </c>
      <c r="E24" s="163">
        <f t="shared" ref="E24:M24" si="26">SUM(E18:E23)</f>
        <v>1.6532051282051281</v>
      </c>
      <c r="F24" s="163">
        <f t="shared" si="26"/>
        <v>7.1638888888888888</v>
      </c>
      <c r="G24" s="163">
        <f t="shared" si="26"/>
        <v>4.4085470085470089</v>
      </c>
      <c r="H24" s="163">
        <f t="shared" si="26"/>
        <v>4.4085470085470089</v>
      </c>
      <c r="I24" s="163">
        <f t="shared" si="26"/>
        <v>4.4085470085470089</v>
      </c>
      <c r="J24" s="163">
        <f t="shared" si="26"/>
        <v>6.0617521367521361</v>
      </c>
      <c r="K24" s="163">
        <f t="shared" si="26"/>
        <v>3.857478632478633</v>
      </c>
      <c r="L24" s="163">
        <f t="shared" si="26"/>
        <v>2.7553418803418803</v>
      </c>
      <c r="M24" s="163">
        <f t="shared" si="26"/>
        <v>7.9904914529914519</v>
      </c>
      <c r="N24" s="163">
        <f t="shared" ref="N24:T24" si="27">SUM(N18:N23)</f>
        <v>2.4798076923076926</v>
      </c>
      <c r="O24" s="163">
        <f t="shared" si="27"/>
        <v>3.3064102564102562</v>
      </c>
      <c r="P24" s="163">
        <f t="shared" si="27"/>
        <v>2.2042735042735044</v>
      </c>
      <c r="Q24" s="163">
        <f t="shared" si="27"/>
        <v>4.1330128205128203</v>
      </c>
      <c r="R24" s="163">
        <f t="shared" si="27"/>
        <v>2.2042735042735044</v>
      </c>
      <c r="S24" s="163" t="e">
        <f t="shared" si="27"/>
        <v>#REF!</v>
      </c>
      <c r="T24" s="163">
        <f t="shared" si="27"/>
        <v>10.194764957264958</v>
      </c>
    </row>
    <row r="25" spans="2:20" x14ac:dyDescent="0.25">
      <c r="B25" s="272"/>
      <c r="C25" s="157" t="s">
        <v>366</v>
      </c>
      <c r="D25" s="163">
        <f>D24</f>
        <v>11.41923076923077</v>
      </c>
      <c r="E25" s="163"/>
      <c r="F25" s="163">
        <f>F24</f>
        <v>7.1638888888888888</v>
      </c>
      <c r="G25" s="163"/>
      <c r="H25" s="163"/>
      <c r="I25" s="163"/>
      <c r="J25" s="163"/>
      <c r="K25" s="163"/>
      <c r="L25" s="163"/>
      <c r="M25" s="163">
        <f>M24</f>
        <v>7.9904914529914519</v>
      </c>
      <c r="N25" s="163"/>
      <c r="O25" s="163"/>
      <c r="P25" s="163"/>
      <c r="Q25" s="163"/>
      <c r="R25" s="163"/>
      <c r="S25" s="163"/>
      <c r="T25" s="163"/>
    </row>
    <row r="27" spans="2:20" x14ac:dyDescent="0.25">
      <c r="C27" s="147" t="s">
        <v>374</v>
      </c>
      <c r="D27" s="147" t="s">
        <v>372</v>
      </c>
      <c r="E27" s="147" t="s">
        <v>373</v>
      </c>
      <c r="F27" s="147" t="s">
        <v>375</v>
      </c>
      <c r="G27" s="147" t="s">
        <v>376</v>
      </c>
    </row>
    <row r="28" spans="2:20" s="77" customFormat="1" ht="30" x14ac:dyDescent="0.25">
      <c r="C28" s="155" t="s">
        <v>377</v>
      </c>
      <c r="D28" s="165">
        <f>SUM(D13:H13,D24:H24)+D25:H25</f>
        <v>60.625817539947988</v>
      </c>
      <c r="E28" s="165">
        <f>SUM(I13:M13,I24:M24,I25:M25)</f>
        <v>54.517474916387954</v>
      </c>
      <c r="F28" s="165">
        <f>SUM(N13:Q13,N24:Q24,N25:Q25)</f>
        <v>30.326365663322186</v>
      </c>
      <c r="G28" s="165" t="e">
        <f>SUM(R13:T13,R24:T24,R25:T25)</f>
        <v>#REF!</v>
      </c>
    </row>
    <row r="29" spans="2:20" x14ac:dyDescent="0.25">
      <c r="C29" s="119"/>
      <c r="D29" s="130" t="s">
        <v>12</v>
      </c>
      <c r="E29" s="130" t="s">
        <v>13</v>
      </c>
      <c r="F29" s="130" t="s">
        <v>364</v>
      </c>
      <c r="G29" s="130" t="s">
        <v>365</v>
      </c>
    </row>
    <row r="30" spans="2:20" x14ac:dyDescent="0.25">
      <c r="C30" s="119">
        <v>1</v>
      </c>
      <c r="D30" s="153">
        <f>$D$28-1</f>
        <v>59.625817539947988</v>
      </c>
      <c r="E30" s="146"/>
      <c r="F30" s="153">
        <f>F28+E60-1</f>
        <v>107.96965811965813</v>
      </c>
      <c r="G30" s="153" t="e">
        <f>F59+G28-1</f>
        <v>#REF!</v>
      </c>
    </row>
    <row r="31" spans="2:20" x14ac:dyDescent="0.25">
      <c r="C31" s="119">
        <v>2</v>
      </c>
      <c r="D31" s="146"/>
      <c r="E31" s="153">
        <f>D58+E28-1</f>
        <v>95.143292456335942</v>
      </c>
      <c r="F31" s="153">
        <f>F30-1</f>
        <v>106.96965811965813</v>
      </c>
      <c r="G31" s="146"/>
    </row>
    <row r="32" spans="2:20" x14ac:dyDescent="0.25">
      <c r="C32" s="119">
        <v>3</v>
      </c>
      <c r="D32" s="146"/>
      <c r="E32" s="166">
        <f>E31-0.5</f>
        <v>94.643292456335942</v>
      </c>
      <c r="F32" s="153">
        <f>F31-1</f>
        <v>105.96965811965813</v>
      </c>
      <c r="G32" s="146"/>
    </row>
    <row r="33" spans="3:7" x14ac:dyDescent="0.25">
      <c r="C33" s="119">
        <v>4</v>
      </c>
      <c r="D33" s="153">
        <f>D30-1</f>
        <v>58.625817539947988</v>
      </c>
      <c r="E33" s="153">
        <f>E32-1</f>
        <v>93.643292456335942</v>
      </c>
      <c r="F33" s="146"/>
      <c r="G33" s="153" t="e">
        <f>G30-1</f>
        <v>#REF!</v>
      </c>
    </row>
    <row r="34" spans="3:7" x14ac:dyDescent="0.25">
      <c r="C34" s="119">
        <v>5</v>
      </c>
      <c r="D34" s="166">
        <f>D33-0.5</f>
        <v>58.125817539947988</v>
      </c>
      <c r="E34" s="146"/>
      <c r="F34" s="146"/>
      <c r="G34" s="166" t="e">
        <f>G33-0.5</f>
        <v>#REF!</v>
      </c>
    </row>
    <row r="35" spans="3:7" x14ac:dyDescent="0.25">
      <c r="C35" s="119">
        <v>6</v>
      </c>
      <c r="D35" s="153">
        <f>D34-1</f>
        <v>57.125817539947988</v>
      </c>
      <c r="E35" s="153">
        <f>E33-1</f>
        <v>92.643292456335942</v>
      </c>
      <c r="F35" s="153">
        <f>F32-1</f>
        <v>104.96965811965813</v>
      </c>
      <c r="G35" s="130"/>
    </row>
    <row r="36" spans="3:7" x14ac:dyDescent="0.25">
      <c r="C36" s="119">
        <v>7</v>
      </c>
      <c r="D36" s="153">
        <f>D35-1</f>
        <v>56.125817539947988</v>
      </c>
      <c r="E36" s="146"/>
      <c r="F36" s="166">
        <f>F35-0.5</f>
        <v>104.46965811965813</v>
      </c>
      <c r="G36" s="130"/>
    </row>
    <row r="37" spans="3:7" x14ac:dyDescent="0.25">
      <c r="C37" s="119">
        <v>8</v>
      </c>
      <c r="D37" s="153">
        <f>D36-1</f>
        <v>55.125817539947988</v>
      </c>
      <c r="E37" s="146"/>
      <c r="F37" s="153">
        <f>F36-1</f>
        <v>103.46965811965813</v>
      </c>
      <c r="G37" s="130"/>
    </row>
    <row r="38" spans="3:7" x14ac:dyDescent="0.25">
      <c r="C38" s="119">
        <v>9</v>
      </c>
      <c r="D38" s="146"/>
      <c r="E38" s="153">
        <f>E35-1</f>
        <v>91.643292456335942</v>
      </c>
      <c r="F38" s="153">
        <f>F37-1</f>
        <v>102.46965811965813</v>
      </c>
      <c r="G38" s="146"/>
    </row>
    <row r="39" spans="3:7" x14ac:dyDescent="0.25">
      <c r="C39" s="119">
        <v>10</v>
      </c>
      <c r="D39" s="146"/>
      <c r="E39" s="166">
        <f>E38-0.5</f>
        <v>91.143292456335942</v>
      </c>
      <c r="F39" s="153">
        <f>F38-1</f>
        <v>101.46965811965813</v>
      </c>
      <c r="G39" s="146"/>
    </row>
    <row r="40" spans="3:7" x14ac:dyDescent="0.25">
      <c r="C40" s="119">
        <v>11</v>
      </c>
      <c r="D40" s="153">
        <f>D37-1</f>
        <v>54.125817539947988</v>
      </c>
      <c r="E40" s="153">
        <f>E39-1</f>
        <v>90.143292456335942</v>
      </c>
      <c r="F40" s="146"/>
      <c r="G40" s="130"/>
    </row>
    <row r="41" spans="3:7" x14ac:dyDescent="0.25">
      <c r="C41" s="119">
        <v>12</v>
      </c>
      <c r="D41" s="166">
        <f>D40-0.5</f>
        <v>53.625817539947988</v>
      </c>
      <c r="E41" s="153">
        <f>E40-1</f>
        <v>89.143292456335942</v>
      </c>
      <c r="F41" s="146"/>
      <c r="G41" s="162"/>
    </row>
    <row r="42" spans="3:7" x14ac:dyDescent="0.25">
      <c r="C42" s="119">
        <v>13</v>
      </c>
      <c r="D42" s="153">
        <f>D41-1</f>
        <v>52.625817539947988</v>
      </c>
      <c r="E42" s="153">
        <f>E41-1</f>
        <v>88.143292456335942</v>
      </c>
      <c r="F42" s="153">
        <f>F39-1</f>
        <v>100.46965811965813</v>
      </c>
      <c r="G42" s="130"/>
    </row>
    <row r="43" spans="3:7" x14ac:dyDescent="0.25">
      <c r="C43" s="119">
        <v>14</v>
      </c>
      <c r="D43" s="153">
        <f>D42-1</f>
        <v>51.625817539947988</v>
      </c>
      <c r="E43" s="146"/>
      <c r="F43" s="166">
        <f>F42-0.5</f>
        <v>99.969658119658135</v>
      </c>
      <c r="G43" s="130"/>
    </row>
    <row r="44" spans="3:7" x14ac:dyDescent="0.25">
      <c r="C44" s="119">
        <v>15</v>
      </c>
      <c r="D44" s="153">
        <f>D43-1</f>
        <v>50.625817539947988</v>
      </c>
      <c r="E44" s="146"/>
      <c r="F44" s="153">
        <f>F43-1</f>
        <v>98.969658119658135</v>
      </c>
      <c r="G44" s="130"/>
    </row>
    <row r="45" spans="3:7" x14ac:dyDescent="0.25">
      <c r="C45" s="119">
        <v>16</v>
      </c>
      <c r="D45" s="146"/>
      <c r="E45" s="146"/>
      <c r="F45" s="153">
        <f>F44-1</f>
        <v>97.969658119658135</v>
      </c>
      <c r="G45" s="146"/>
    </row>
    <row r="46" spans="3:7" x14ac:dyDescent="0.25">
      <c r="C46" s="119">
        <v>17</v>
      </c>
      <c r="D46" s="146"/>
      <c r="E46" s="166">
        <f>E42-0.5</f>
        <v>87.643292456335942</v>
      </c>
      <c r="F46" s="153">
        <f>F45-1</f>
        <v>96.969658119658135</v>
      </c>
      <c r="G46" s="146"/>
    </row>
    <row r="47" spans="3:7" x14ac:dyDescent="0.25">
      <c r="C47" s="119">
        <v>18</v>
      </c>
      <c r="D47" s="153">
        <f>D44-1</f>
        <v>49.625817539947988</v>
      </c>
      <c r="E47" s="153">
        <f>E46-1</f>
        <v>86.643292456335942</v>
      </c>
      <c r="F47" s="146"/>
      <c r="G47" s="130"/>
    </row>
    <row r="48" spans="3:7" x14ac:dyDescent="0.25">
      <c r="C48" s="119">
        <v>19</v>
      </c>
      <c r="D48" s="166">
        <f>D47-0.5</f>
        <v>49.125817539947988</v>
      </c>
      <c r="E48" s="153">
        <f>E47-1</f>
        <v>85.643292456335942</v>
      </c>
      <c r="F48" s="146"/>
      <c r="G48" s="162"/>
    </row>
    <row r="49" spans="3:7" x14ac:dyDescent="0.25">
      <c r="C49" s="119">
        <v>20</v>
      </c>
      <c r="D49" s="153">
        <f>D48-1</f>
        <v>48.125817539947988</v>
      </c>
      <c r="E49" s="153">
        <f>E48-1</f>
        <v>84.643292456335942</v>
      </c>
      <c r="F49" s="153">
        <f>F46-1</f>
        <v>95.969658119658135</v>
      </c>
      <c r="G49" s="130"/>
    </row>
    <row r="50" spans="3:7" x14ac:dyDescent="0.25">
      <c r="C50" s="119">
        <v>21</v>
      </c>
      <c r="D50" s="153">
        <f>D49-1</f>
        <v>47.125817539947988</v>
      </c>
      <c r="E50" s="146"/>
      <c r="F50" s="166">
        <f>F49-0.5</f>
        <v>95.469658119658135</v>
      </c>
      <c r="G50" s="130"/>
    </row>
    <row r="51" spans="3:7" x14ac:dyDescent="0.25">
      <c r="C51" s="119">
        <v>22</v>
      </c>
      <c r="D51" s="153">
        <f>D50-1</f>
        <v>46.125817539947988</v>
      </c>
      <c r="E51" s="146"/>
      <c r="F51" s="153">
        <f>F50-1</f>
        <v>94.469658119658135</v>
      </c>
      <c r="G51" s="130"/>
    </row>
    <row r="52" spans="3:7" x14ac:dyDescent="0.25">
      <c r="C52" s="119">
        <v>23</v>
      </c>
      <c r="D52" s="146"/>
      <c r="E52" s="153">
        <f>E49-1</f>
        <v>83.643292456335942</v>
      </c>
      <c r="F52" s="153">
        <f>F51-1</f>
        <v>93.469658119658135</v>
      </c>
      <c r="G52" s="146"/>
    </row>
    <row r="53" spans="3:7" x14ac:dyDescent="0.25">
      <c r="C53" s="119">
        <v>24</v>
      </c>
      <c r="D53" s="146"/>
      <c r="E53" s="166">
        <f>E52-0.5</f>
        <v>83.143292456335942</v>
      </c>
      <c r="F53" s="153">
        <f>F52-1</f>
        <v>92.469658119658135</v>
      </c>
      <c r="G53" s="146"/>
    </row>
    <row r="54" spans="3:7" x14ac:dyDescent="0.25">
      <c r="C54" s="119">
        <v>25</v>
      </c>
      <c r="D54" s="153">
        <f>D51-1</f>
        <v>45.125817539947988</v>
      </c>
      <c r="E54" s="153">
        <f>E53-1</f>
        <v>82.143292456335942</v>
      </c>
      <c r="F54" s="146"/>
      <c r="G54" s="130"/>
    </row>
    <row r="55" spans="3:7" x14ac:dyDescent="0.25">
      <c r="C55" s="119">
        <v>26</v>
      </c>
      <c r="D55" s="166">
        <f>D54-0.5</f>
        <v>44.625817539947988</v>
      </c>
      <c r="E55" s="153">
        <f>E54-1</f>
        <v>81.143292456335942</v>
      </c>
      <c r="F55" s="146"/>
      <c r="G55" s="162"/>
    </row>
    <row r="56" spans="3:7" x14ac:dyDescent="0.25">
      <c r="C56" s="119">
        <v>27</v>
      </c>
      <c r="D56" s="153">
        <f>D55-1</f>
        <v>43.625817539947988</v>
      </c>
      <c r="E56" s="153">
        <f>E55-1</f>
        <v>80.143292456335942</v>
      </c>
      <c r="F56" s="153">
        <f>F53-1</f>
        <v>91.469658119658135</v>
      </c>
      <c r="G56" s="130"/>
    </row>
    <row r="57" spans="3:7" x14ac:dyDescent="0.25">
      <c r="C57" s="119">
        <v>28</v>
      </c>
      <c r="D57" s="153">
        <f>D56-1</f>
        <v>42.625817539947988</v>
      </c>
      <c r="E57" s="146"/>
      <c r="F57" s="166">
        <f>F56-0.5</f>
        <v>90.969658119658135</v>
      </c>
      <c r="G57" s="130"/>
    </row>
    <row r="58" spans="3:7" x14ac:dyDescent="0.25">
      <c r="C58" s="119">
        <v>29</v>
      </c>
      <c r="D58" s="153">
        <f>D57-1</f>
        <v>41.625817539947988</v>
      </c>
      <c r="E58" s="146"/>
      <c r="F58" s="153">
        <f>F57-1</f>
        <v>89.969658119658135</v>
      </c>
      <c r="G58" s="130"/>
    </row>
    <row r="59" spans="3:7" x14ac:dyDescent="0.25">
      <c r="C59" s="119">
        <v>30</v>
      </c>
      <c r="D59" s="146"/>
      <c r="E59" s="153">
        <f>E56-1</f>
        <v>79.143292456335942</v>
      </c>
      <c r="F59" s="153">
        <f>F58-1</f>
        <v>88.969658119658135</v>
      </c>
      <c r="G59" s="130"/>
    </row>
    <row r="60" spans="3:7" x14ac:dyDescent="0.25">
      <c r="C60" s="119">
        <v>31</v>
      </c>
      <c r="E60" s="166">
        <f>E59-0.5</f>
        <v>78.643292456335942</v>
      </c>
      <c r="G60" s="130"/>
    </row>
  </sheetData>
  <mergeCells count="3">
    <mergeCell ref="B7:B13"/>
    <mergeCell ref="B16:B17"/>
    <mergeCell ref="B18:B25"/>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B2:W31"/>
  <sheetViews>
    <sheetView topLeftCell="A4" workbookViewId="0">
      <selection activeCell="C10" sqref="C10"/>
    </sheetView>
  </sheetViews>
  <sheetFormatPr baseColWidth="10" defaultRowHeight="15" x14ac:dyDescent="0.25"/>
  <cols>
    <col min="1" max="1" width="17.42578125" customWidth="1"/>
    <col min="2" max="2" width="32.140625" style="110" customWidth="1"/>
    <col min="3" max="3" width="10.42578125" style="110" customWidth="1"/>
    <col min="4" max="8" width="11.42578125" style="77"/>
    <col min="9" max="9" width="8.28515625" style="77" customWidth="1"/>
    <col min="10" max="10" width="20.28515625" style="48" customWidth="1"/>
    <col min="11" max="11" width="18.7109375" customWidth="1"/>
    <col min="13" max="14" width="11.42578125" style="77"/>
    <col min="15" max="15" width="12.5703125" style="77" bestFit="1" customWidth="1"/>
  </cols>
  <sheetData>
    <row r="2" spans="2:23" x14ac:dyDescent="0.25">
      <c r="B2" s="119" t="s">
        <v>439</v>
      </c>
      <c r="C2" s="119">
        <v>9</v>
      </c>
    </row>
    <row r="3" spans="2:23" x14ac:dyDescent="0.25">
      <c r="B3" s="119" t="s">
        <v>240</v>
      </c>
      <c r="C3" s="119">
        <v>5</v>
      </c>
    </row>
    <row r="4" spans="2:23" x14ac:dyDescent="0.25">
      <c r="B4" s="171"/>
      <c r="C4" s="171"/>
    </row>
    <row r="5" spans="2:23" x14ac:dyDescent="0.25">
      <c r="D5" s="110"/>
      <c r="J5" s="77"/>
      <c r="K5" s="48"/>
      <c r="M5" s="110"/>
      <c r="P5" s="77"/>
    </row>
    <row r="6" spans="2:23" s="115" customFormat="1" x14ac:dyDescent="0.25">
      <c r="B6" s="208" t="s">
        <v>230</v>
      </c>
      <c r="C6" s="275" t="s">
        <v>231</v>
      </c>
      <c r="D6" s="276"/>
      <c r="E6" s="276"/>
      <c r="F6" s="276"/>
      <c r="G6" s="276"/>
      <c r="H6" s="276"/>
      <c r="I6" s="276"/>
      <c r="J6" s="277"/>
      <c r="K6" s="209" t="s">
        <v>438</v>
      </c>
    </row>
    <row r="7" spans="2:23" s="115" customFormat="1" x14ac:dyDescent="0.25">
      <c r="B7" s="129" t="s">
        <v>511</v>
      </c>
      <c r="C7" s="210" t="s">
        <v>512</v>
      </c>
      <c r="D7" s="210" t="s">
        <v>512</v>
      </c>
      <c r="E7" s="210" t="s">
        <v>512</v>
      </c>
      <c r="F7" s="210" t="s">
        <v>513</v>
      </c>
      <c r="G7" s="210" t="s">
        <v>512</v>
      </c>
      <c r="H7" s="210" t="s">
        <v>513</v>
      </c>
      <c r="I7" s="210" t="s">
        <v>515</v>
      </c>
      <c r="J7" s="210" t="s">
        <v>514</v>
      </c>
      <c r="K7" s="212"/>
    </row>
    <row r="8" spans="2:23" x14ac:dyDescent="0.25">
      <c r="B8" s="119" t="str">
        <f>LabellingTerrain!B69</f>
        <v>AW-N-</v>
      </c>
      <c r="C8" s="121">
        <v>98</v>
      </c>
      <c r="D8" s="121">
        <v>41</v>
      </c>
      <c r="E8" s="113">
        <v>33</v>
      </c>
      <c r="F8" s="113">
        <v>42</v>
      </c>
      <c r="G8" s="113">
        <v>47</v>
      </c>
      <c r="H8" s="113">
        <v>130</v>
      </c>
      <c r="I8" s="113">
        <v>173.5</v>
      </c>
      <c r="J8" s="113">
        <v>60.1</v>
      </c>
      <c r="K8" s="126">
        <f>SUM(C8:J8)</f>
        <v>624.6</v>
      </c>
      <c r="L8" s="115"/>
      <c r="M8" s="110"/>
      <c r="P8" s="77"/>
    </row>
    <row r="9" spans="2:23" x14ac:dyDescent="0.25">
      <c r="B9" s="119" t="s">
        <v>242</v>
      </c>
      <c r="C9" s="174">
        <f>C8/$K$8</f>
        <v>0.15690041626641049</v>
      </c>
      <c r="D9" s="174">
        <f t="shared" ref="D9:J9" si="0">D8/$K$8</f>
        <v>6.5642010886967653E-2</v>
      </c>
      <c r="E9" s="174">
        <f t="shared" si="0"/>
        <v>5.2833813640730067E-2</v>
      </c>
      <c r="F9" s="174">
        <f t="shared" si="0"/>
        <v>6.7243035542747354E-2</v>
      </c>
      <c r="G9" s="174">
        <f t="shared" si="0"/>
        <v>7.5248158821645844E-2</v>
      </c>
      <c r="H9" s="174">
        <f t="shared" si="0"/>
        <v>0.20813320525136086</v>
      </c>
      <c r="I9" s="174">
        <f t="shared" si="0"/>
        <v>0.27777777777777779</v>
      </c>
      <c r="J9" s="122">
        <f t="shared" si="0"/>
        <v>9.6221581812359916E-2</v>
      </c>
      <c r="K9" s="127">
        <f>SUM(C9:J9)</f>
        <v>1</v>
      </c>
      <c r="M9" s="110"/>
      <c r="P9" s="77"/>
    </row>
    <row r="10" spans="2:23" x14ac:dyDescent="0.25">
      <c r="B10" s="119" t="s">
        <v>241</v>
      </c>
      <c r="C10" s="125">
        <f>$K$10*C9</f>
        <v>4.7070124879923148</v>
      </c>
      <c r="D10" s="125">
        <f t="shared" ref="D10:I10" si="1">$K$10*D9</f>
        <v>1.9692603266090296</v>
      </c>
      <c r="E10" s="125">
        <f t="shared" si="1"/>
        <v>1.5850144092219021</v>
      </c>
      <c r="F10" s="125">
        <f t="shared" si="1"/>
        <v>2.0172910662824206</v>
      </c>
      <c r="G10" s="125">
        <f t="shared" si="1"/>
        <v>2.2574447646493754</v>
      </c>
      <c r="H10" s="125">
        <f t="shared" si="1"/>
        <v>6.2439961575408258</v>
      </c>
      <c r="I10" s="125">
        <f t="shared" si="1"/>
        <v>8.3333333333333339</v>
      </c>
      <c r="J10" s="125">
        <f>$K$10*J9</f>
        <v>2.8866474543707974</v>
      </c>
      <c r="K10" s="126">
        <v>30</v>
      </c>
      <c r="M10" s="110"/>
      <c r="N10" s="172"/>
      <c r="P10" s="77"/>
      <c r="T10" s="48" t="s">
        <v>232</v>
      </c>
      <c r="U10" s="48" t="s">
        <v>238</v>
      </c>
      <c r="V10" s="48" t="s">
        <v>239</v>
      </c>
      <c r="W10" s="115"/>
    </row>
    <row r="11" spans="2:23" x14ac:dyDescent="0.25">
      <c r="B11" s="119" t="s">
        <v>437</v>
      </c>
      <c r="C11" s="124">
        <f>C8/(1+C10)</f>
        <v>17.171856589799699</v>
      </c>
      <c r="D11" s="278">
        <f>18</f>
        <v>18</v>
      </c>
      <c r="E11" s="279"/>
      <c r="F11" s="124">
        <v>14</v>
      </c>
      <c r="G11" s="124">
        <v>15</v>
      </c>
      <c r="H11" s="124">
        <v>20</v>
      </c>
      <c r="I11" s="124">
        <v>21</v>
      </c>
      <c r="J11" s="124">
        <v>15</v>
      </c>
      <c r="K11" s="189">
        <f>K10*C3*C2</f>
        <v>1350</v>
      </c>
      <c r="N11"/>
      <c r="P11" s="77"/>
    </row>
    <row r="12" spans="2:23" s="55" customFormat="1" x14ac:dyDescent="0.25">
      <c r="B12" s="129" t="s">
        <v>464</v>
      </c>
      <c r="C12" s="181" t="s">
        <v>517</v>
      </c>
      <c r="D12" s="280" t="s">
        <v>454</v>
      </c>
      <c r="E12" s="281"/>
      <c r="F12" s="181" t="s">
        <v>517</v>
      </c>
      <c r="G12" s="181" t="s">
        <v>455</v>
      </c>
      <c r="H12" s="181" t="s">
        <v>510</v>
      </c>
      <c r="I12" s="181" t="s">
        <v>461</v>
      </c>
      <c r="J12" s="181" t="s">
        <v>510</v>
      </c>
      <c r="K12" s="211" t="s">
        <v>500</v>
      </c>
      <c r="M12" s="115"/>
      <c r="N12" s="115"/>
      <c r="O12" s="77"/>
      <c r="P12" s="77"/>
    </row>
    <row r="13" spans="2:23" x14ac:dyDescent="0.25">
      <c r="C13" s="173"/>
      <c r="D13" s="173"/>
      <c r="E13" s="173"/>
      <c r="F13" s="173"/>
      <c r="G13" s="173"/>
      <c r="H13" s="173"/>
      <c r="I13" s="173"/>
      <c r="J13" s="173"/>
      <c r="M13" s="110"/>
      <c r="P13" s="77"/>
      <c r="T13" s="48"/>
      <c r="U13" s="48"/>
      <c r="V13" s="48"/>
      <c r="W13" s="115"/>
    </row>
    <row r="14" spans="2:23" x14ac:dyDescent="0.25">
      <c r="B14" s="208" t="s">
        <v>230</v>
      </c>
      <c r="C14" s="275" t="s">
        <v>231</v>
      </c>
      <c r="D14" s="276"/>
      <c r="E14" s="276"/>
      <c r="F14" s="276"/>
      <c r="G14" s="276"/>
      <c r="H14" s="276"/>
      <c r="I14" s="277"/>
      <c r="J14" s="209" t="s">
        <v>519</v>
      </c>
      <c r="M14"/>
      <c r="S14" s="77" t="s">
        <v>233</v>
      </c>
      <c r="T14" s="77">
        <v>40</v>
      </c>
      <c r="U14" s="123">
        <f>T14/3</f>
        <v>13.333333333333334</v>
      </c>
    </row>
    <row r="15" spans="2:23" x14ac:dyDescent="0.25">
      <c r="B15" s="129" t="s">
        <v>511</v>
      </c>
      <c r="C15" s="210" t="s">
        <v>512</v>
      </c>
      <c r="D15" s="210" t="s">
        <v>512</v>
      </c>
      <c r="E15" s="210" t="s">
        <v>512</v>
      </c>
      <c r="F15" s="210" t="s">
        <v>513</v>
      </c>
      <c r="G15" s="210" t="s">
        <v>512</v>
      </c>
      <c r="H15" s="210" t="s">
        <v>518</v>
      </c>
      <c r="I15" s="210" t="s">
        <v>515</v>
      </c>
      <c r="J15" s="212"/>
      <c r="M15"/>
      <c r="S15" s="77"/>
      <c r="T15" s="77"/>
      <c r="U15" s="123"/>
    </row>
    <row r="16" spans="2:23" x14ac:dyDescent="0.25">
      <c r="B16" s="119" t="str">
        <f>LabellingTerrain!B70</f>
        <v>AW-T-</v>
      </c>
      <c r="C16" s="121">
        <v>96.5</v>
      </c>
      <c r="D16" s="121">
        <v>45</v>
      </c>
      <c r="E16" s="114">
        <v>28.6</v>
      </c>
      <c r="F16" s="114">
        <v>43.8</v>
      </c>
      <c r="G16" s="114">
        <v>35.799999999999997</v>
      </c>
      <c r="H16" s="114">
        <v>117</v>
      </c>
      <c r="I16" s="114">
        <v>135.80000000000001</v>
      </c>
      <c r="J16" s="126">
        <f ca="1">SUM(C16:J16)</f>
        <v>502.5</v>
      </c>
      <c r="L16" s="77"/>
      <c r="M16"/>
      <c r="S16" s="77" t="s">
        <v>234</v>
      </c>
      <c r="T16" s="77">
        <v>60</v>
      </c>
      <c r="U16" s="123">
        <f>T16/3</f>
        <v>20</v>
      </c>
    </row>
    <row r="17" spans="2:22" x14ac:dyDescent="0.25">
      <c r="B17" s="119" t="s">
        <v>242</v>
      </c>
      <c r="C17" s="174">
        <f t="shared" ref="C17:I17" ca="1" si="2">C16/$J$16</f>
        <v>0.19203980099502488</v>
      </c>
      <c r="D17" s="174">
        <f t="shared" ca="1" si="2"/>
        <v>8.9552238805970144E-2</v>
      </c>
      <c r="E17" s="174">
        <f t="shared" ca="1" si="2"/>
        <v>5.6915422885572144E-2</v>
      </c>
      <c r="F17" s="174">
        <f t="shared" ca="1" si="2"/>
        <v>8.7164179104477602E-2</v>
      </c>
      <c r="G17" s="174">
        <f t="shared" ca="1" si="2"/>
        <v>7.1243781094527364E-2</v>
      </c>
      <c r="H17" s="174">
        <f t="shared" ca="1" si="2"/>
        <v>0.23283582089552238</v>
      </c>
      <c r="I17" s="174">
        <f t="shared" ca="1" si="2"/>
        <v>0.27024875621890548</v>
      </c>
      <c r="J17" s="127">
        <f ca="1">SUM(C17:J17)</f>
        <v>1</v>
      </c>
      <c r="M17"/>
      <c r="S17" s="77" t="s">
        <v>235</v>
      </c>
      <c r="T17" s="77">
        <v>80</v>
      </c>
      <c r="U17" s="123">
        <f>T17/3</f>
        <v>26.666666666666668</v>
      </c>
    </row>
    <row r="18" spans="2:22" x14ac:dyDescent="0.25">
      <c r="B18" s="119" t="s">
        <v>241</v>
      </c>
      <c r="C18" s="125">
        <f ca="1">$J$18*C17</f>
        <v>5.3771144278606968</v>
      </c>
      <c r="D18" s="125">
        <v>2</v>
      </c>
      <c r="E18" s="125">
        <f ca="1">$J$18*E17</f>
        <v>1.5936318407960199</v>
      </c>
      <c r="F18" s="125">
        <f ca="1">$J$18*F17</f>
        <v>2.4405970149253728</v>
      </c>
      <c r="G18" s="125">
        <f ca="1">$J$18*G17</f>
        <v>1.9948258706467663</v>
      </c>
      <c r="H18" s="125">
        <v>6</v>
      </c>
      <c r="I18" s="125">
        <v>6</v>
      </c>
      <c r="J18" s="126">
        <v>25</v>
      </c>
      <c r="M18" s="110"/>
      <c r="S18" s="77" t="s">
        <v>237</v>
      </c>
      <c r="T18" s="77">
        <v>120</v>
      </c>
      <c r="U18" s="123">
        <f>T18/3</f>
        <v>40</v>
      </c>
    </row>
    <row r="19" spans="2:22" x14ac:dyDescent="0.25">
      <c r="B19" s="119" t="s">
        <v>437</v>
      </c>
      <c r="C19" s="124">
        <v>16</v>
      </c>
      <c r="D19" s="278">
        <v>20</v>
      </c>
      <c r="E19" s="279"/>
      <c r="F19" s="124">
        <v>15</v>
      </c>
      <c r="G19" s="124">
        <v>12</v>
      </c>
      <c r="H19" s="124">
        <v>17</v>
      </c>
      <c r="I19" s="124">
        <v>20</v>
      </c>
      <c r="J19" s="189">
        <f>J18*C3*C2</f>
        <v>1125</v>
      </c>
      <c r="M19" s="110"/>
      <c r="S19" s="77" t="s">
        <v>236</v>
      </c>
      <c r="T19" s="77">
        <v>100</v>
      </c>
      <c r="U19" s="123">
        <f>T19/3</f>
        <v>33.333333333333336</v>
      </c>
    </row>
    <row r="20" spans="2:22" x14ac:dyDescent="0.25">
      <c r="B20" s="129" t="s">
        <v>464</v>
      </c>
      <c r="C20" s="181" t="s">
        <v>510</v>
      </c>
      <c r="D20" s="280" t="s">
        <v>456</v>
      </c>
      <c r="E20" s="281"/>
      <c r="F20" s="181" t="s">
        <v>462</v>
      </c>
      <c r="G20" s="186" t="s">
        <v>516</v>
      </c>
      <c r="H20" s="181" t="s">
        <v>510</v>
      </c>
      <c r="I20" s="181" t="s">
        <v>510</v>
      </c>
      <c r="J20" s="211" t="s">
        <v>500</v>
      </c>
      <c r="M20" s="115"/>
      <c r="N20" s="115"/>
    </row>
    <row r="21" spans="2:22" x14ac:dyDescent="0.25">
      <c r="C21" s="173"/>
      <c r="D21" s="173"/>
      <c r="E21" s="173"/>
      <c r="F21" s="173"/>
      <c r="G21" s="173"/>
      <c r="H21" s="173"/>
      <c r="I21" s="173"/>
      <c r="K21" s="48"/>
      <c r="M21" s="110"/>
      <c r="S21" s="77" t="s">
        <v>243</v>
      </c>
      <c r="T21" s="77">
        <v>140</v>
      </c>
      <c r="U21" s="123">
        <f>T21/3</f>
        <v>46.666666666666664</v>
      </c>
    </row>
    <row r="22" spans="2:22" x14ac:dyDescent="0.25">
      <c r="M22"/>
      <c r="P22" s="77"/>
      <c r="T22" s="77" t="s">
        <v>244</v>
      </c>
      <c r="U22" s="77">
        <v>160</v>
      </c>
      <c r="V22" s="123">
        <f>U22/3</f>
        <v>53.333333333333336</v>
      </c>
    </row>
    <row r="23" spans="2:22" x14ac:dyDescent="0.25">
      <c r="M23"/>
      <c r="P23" s="77"/>
      <c r="T23" s="77" t="s">
        <v>245</v>
      </c>
      <c r="U23" s="77">
        <v>180</v>
      </c>
      <c r="V23" s="123">
        <f>U23/3</f>
        <v>60</v>
      </c>
    </row>
    <row r="24" spans="2:22" x14ac:dyDescent="0.25">
      <c r="B24" s="208" t="s">
        <v>230</v>
      </c>
      <c r="C24" s="275" t="s">
        <v>231</v>
      </c>
      <c r="D24" s="276"/>
      <c r="E24" s="277"/>
      <c r="F24" s="209" t="s">
        <v>438</v>
      </c>
      <c r="M24"/>
      <c r="P24" s="77"/>
    </row>
    <row r="25" spans="2:22" x14ac:dyDescent="0.25">
      <c r="B25" s="119" t="str">
        <f>LabellingTerrain!B71</f>
        <v>AW-S-</v>
      </c>
      <c r="C25" s="121">
        <v>86.2</v>
      </c>
      <c r="D25" s="114">
        <v>179.8</v>
      </c>
      <c r="E25" s="114">
        <v>218</v>
      </c>
      <c r="F25" s="126">
        <f ca="1">SUM(C25:I25)</f>
        <v>484</v>
      </c>
      <c r="M25"/>
      <c r="P25" s="77"/>
    </row>
    <row r="26" spans="2:22" x14ac:dyDescent="0.25">
      <c r="B26" s="119" t="s">
        <v>242</v>
      </c>
      <c r="C26" s="122">
        <f ca="1">C25/$F$25</f>
        <v>0.17809917355371901</v>
      </c>
      <c r="D26" s="122">
        <f ca="1">D25/$F$25</f>
        <v>0.37148760330578517</v>
      </c>
      <c r="E26" s="122">
        <f ca="1">E25/$F$25</f>
        <v>0.45041322314049587</v>
      </c>
      <c r="F26" s="127">
        <f ca="1">SUM(C26:I26)</f>
        <v>1</v>
      </c>
      <c r="M26"/>
      <c r="P26" s="77"/>
    </row>
    <row r="27" spans="2:22" x14ac:dyDescent="0.25">
      <c r="B27" s="119" t="s">
        <v>241</v>
      </c>
      <c r="C27" s="125">
        <f ca="1">$F$27*C26</f>
        <v>4.6305785123966947</v>
      </c>
      <c r="D27" s="125">
        <f ca="1">$F$27*D26</f>
        <v>9.6586776859504138</v>
      </c>
      <c r="E27" s="125">
        <f ca="1">$F$27*E26</f>
        <v>11.710743801652892</v>
      </c>
      <c r="F27" s="126">
        <v>26</v>
      </c>
      <c r="J27" s="173"/>
      <c r="M27" s="110"/>
      <c r="P27" s="77"/>
    </row>
    <row r="28" spans="2:22" x14ac:dyDescent="0.25">
      <c r="B28" s="119" t="s">
        <v>437</v>
      </c>
      <c r="C28" s="175">
        <v>15</v>
      </c>
      <c r="D28" s="175">
        <v>18</v>
      </c>
      <c r="E28" s="175">
        <v>17</v>
      </c>
      <c r="F28" s="189">
        <f>F27*C2*C3</f>
        <v>1170</v>
      </c>
      <c r="J28" s="173"/>
      <c r="K28" s="173"/>
      <c r="M28" s="110"/>
      <c r="P28" s="77"/>
    </row>
    <row r="29" spans="2:22" x14ac:dyDescent="0.25">
      <c r="B29" s="129" t="s">
        <v>464</v>
      </c>
      <c r="C29" s="181" t="s">
        <v>517</v>
      </c>
      <c r="D29" s="181" t="s">
        <v>456</v>
      </c>
      <c r="E29" s="181" t="s">
        <v>520</v>
      </c>
      <c r="F29" s="189" t="s">
        <v>500</v>
      </c>
      <c r="J29" s="173"/>
      <c r="K29" s="48"/>
      <c r="M29" s="110"/>
      <c r="P29" s="77"/>
    </row>
    <row r="30" spans="2:22" x14ac:dyDescent="0.25">
      <c r="M30"/>
      <c r="P30" s="77"/>
    </row>
    <row r="31" spans="2:22" x14ac:dyDescent="0.25">
      <c r="M31"/>
      <c r="P31" s="77"/>
    </row>
  </sheetData>
  <mergeCells count="7">
    <mergeCell ref="C6:J6"/>
    <mergeCell ref="D19:E19"/>
    <mergeCell ref="C24:E24"/>
    <mergeCell ref="D12:E12"/>
    <mergeCell ref="D11:E11"/>
    <mergeCell ref="D20:E20"/>
    <mergeCell ref="C14:I14"/>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W48"/>
  <sheetViews>
    <sheetView topLeftCell="A13" zoomScale="85" zoomScaleNormal="85" workbookViewId="0">
      <selection activeCell="C45" sqref="C45"/>
    </sheetView>
  </sheetViews>
  <sheetFormatPr baseColWidth="10" defaultRowHeight="15" x14ac:dyDescent="0.25"/>
  <cols>
    <col min="1" max="1" width="17.42578125" customWidth="1"/>
    <col min="2" max="2" width="27" style="110" customWidth="1"/>
    <col min="3" max="3" width="10.42578125" style="110" customWidth="1"/>
    <col min="4" max="9" width="11.42578125" style="77"/>
    <col min="10" max="10" width="10.28515625" style="48" customWidth="1"/>
    <col min="13" max="14" width="11.42578125" style="77"/>
    <col min="15" max="15" width="12.5703125" style="77" bestFit="1" customWidth="1"/>
  </cols>
  <sheetData>
    <row r="1" spans="2:16" x14ac:dyDescent="0.25">
      <c r="M1" s="48"/>
    </row>
    <row r="2" spans="2:16" x14ac:dyDescent="0.25">
      <c r="C2" s="77" t="s">
        <v>443</v>
      </c>
      <c r="D2" s="77">
        <f>230</f>
        <v>230</v>
      </c>
      <c r="F2" s="77" t="s">
        <v>452</v>
      </c>
    </row>
    <row r="3" spans="2:16" x14ac:dyDescent="0.25">
      <c r="C3" s="110" t="s">
        <v>444</v>
      </c>
      <c r="D3" s="77">
        <v>5</v>
      </c>
      <c r="F3" s="77" t="s">
        <v>449</v>
      </c>
      <c r="G3" s="77">
        <v>4</v>
      </c>
      <c r="O3" s="123"/>
      <c r="P3" s="179"/>
    </row>
    <row r="4" spans="2:16" x14ac:dyDescent="0.25">
      <c r="C4" s="110" t="s">
        <v>442</v>
      </c>
      <c r="D4" s="77">
        <v>5</v>
      </c>
      <c r="F4" s="77" t="s">
        <v>450</v>
      </c>
      <c r="G4" s="77">
        <v>5</v>
      </c>
      <c r="O4" s="123"/>
      <c r="P4" s="179"/>
    </row>
    <row r="5" spans="2:16" x14ac:dyDescent="0.25">
      <c r="F5" s="77" t="s">
        <v>448</v>
      </c>
      <c r="G5" s="77">
        <v>6</v>
      </c>
      <c r="O5" s="123"/>
      <c r="P5" s="179"/>
    </row>
    <row r="6" spans="2:16" x14ac:dyDescent="0.25">
      <c r="C6" s="110" t="s">
        <v>441</v>
      </c>
      <c r="D6" s="77">
        <f>D2/D3/D4</f>
        <v>9.1999999999999993</v>
      </c>
      <c r="F6" s="77" t="s">
        <v>451</v>
      </c>
      <c r="G6" s="77">
        <v>7</v>
      </c>
      <c r="O6" s="123"/>
      <c r="P6" s="179"/>
    </row>
    <row r="7" spans="2:16" x14ac:dyDescent="0.25">
      <c r="C7" s="110" t="s">
        <v>445</v>
      </c>
      <c r="D7" s="77" t="s">
        <v>446</v>
      </c>
      <c r="F7" s="77" t="s">
        <v>459</v>
      </c>
      <c r="G7" s="77">
        <v>8</v>
      </c>
      <c r="O7" s="123"/>
      <c r="P7" s="179"/>
    </row>
    <row r="8" spans="2:16" x14ac:dyDescent="0.25">
      <c r="O8" s="123"/>
      <c r="P8" s="179"/>
    </row>
    <row r="9" spans="2:16" x14ac:dyDescent="0.25">
      <c r="O9" s="123"/>
      <c r="P9" s="179"/>
    </row>
    <row r="10" spans="2:16" x14ac:dyDescent="0.25">
      <c r="B10" s="119" t="s">
        <v>439</v>
      </c>
      <c r="C10" s="119">
        <v>9</v>
      </c>
      <c r="E10" s="129" t="s">
        <v>447</v>
      </c>
      <c r="F10" s="129" t="s">
        <v>239</v>
      </c>
      <c r="G10" s="180" t="s">
        <v>440</v>
      </c>
      <c r="O10" s="123"/>
      <c r="P10" s="179"/>
    </row>
    <row r="11" spans="2:16" x14ac:dyDescent="0.25">
      <c r="B11" s="119" t="s">
        <v>240</v>
      </c>
      <c r="C11" s="119">
        <v>5</v>
      </c>
      <c r="D11" s="48"/>
      <c r="E11" s="130">
        <v>160</v>
      </c>
      <c r="F11" s="181">
        <f>E11/C10</f>
        <v>17.777777777777779</v>
      </c>
      <c r="G11" s="124">
        <f>ROUNDUP(F11/5,0)</f>
        <v>4</v>
      </c>
      <c r="H11" s="48"/>
      <c r="I11" s="48"/>
    </row>
    <row r="14" spans="2:16" s="115" customFormat="1" ht="30" hidden="1" x14ac:dyDescent="0.25">
      <c r="B14" s="129" t="s">
        <v>230</v>
      </c>
      <c r="C14" s="120"/>
      <c r="D14" s="120"/>
      <c r="E14" s="116"/>
      <c r="F14" s="116"/>
      <c r="G14" s="116" t="s">
        <v>458</v>
      </c>
      <c r="H14" s="116"/>
      <c r="I14" s="116"/>
      <c r="J14" s="117"/>
      <c r="K14" s="176" t="s">
        <v>438</v>
      </c>
    </row>
    <row r="15" spans="2:16" hidden="1" x14ac:dyDescent="0.25">
      <c r="B15" s="119" t="s">
        <v>465</v>
      </c>
      <c r="C15" s="121">
        <v>98</v>
      </c>
      <c r="D15" s="121">
        <v>41</v>
      </c>
      <c r="E15" s="130">
        <v>33</v>
      </c>
      <c r="F15" s="130">
        <v>42</v>
      </c>
      <c r="G15" s="130">
        <v>47</v>
      </c>
      <c r="H15" s="130">
        <v>130</v>
      </c>
      <c r="I15" s="130">
        <v>173.5</v>
      </c>
      <c r="J15" s="130">
        <v>60.1</v>
      </c>
      <c r="K15" s="126">
        <f>SUM(C15:J15)</f>
        <v>624.6</v>
      </c>
      <c r="L15" s="115"/>
      <c r="M15" s="115"/>
      <c r="N15" s="115"/>
      <c r="P15" s="77"/>
    </row>
    <row r="16" spans="2:16" hidden="1" x14ac:dyDescent="0.25">
      <c r="B16" s="119" t="s">
        <v>242</v>
      </c>
      <c r="C16" s="174">
        <f>C15/$K$15</f>
        <v>0.15690041626641049</v>
      </c>
      <c r="D16" s="174">
        <f t="shared" ref="D16:J16" si="0">D15/$K$15</f>
        <v>6.5642010886967653E-2</v>
      </c>
      <c r="E16" s="174">
        <f t="shared" si="0"/>
        <v>5.2833813640730067E-2</v>
      </c>
      <c r="F16" s="174">
        <f t="shared" si="0"/>
        <v>6.7243035542747354E-2</v>
      </c>
      <c r="G16" s="174">
        <f t="shared" si="0"/>
        <v>7.5248158821645844E-2</v>
      </c>
      <c r="H16" s="174">
        <f t="shared" si="0"/>
        <v>0.20813320525136086</v>
      </c>
      <c r="I16" s="174">
        <f t="shared" si="0"/>
        <v>0.27777777777777779</v>
      </c>
      <c r="J16" s="174">
        <f t="shared" si="0"/>
        <v>9.6221581812359916E-2</v>
      </c>
      <c r="K16" s="127">
        <f>SUM(C16:J16)</f>
        <v>1</v>
      </c>
      <c r="M16" s="115"/>
      <c r="N16" s="115"/>
      <c r="P16" s="77"/>
    </row>
    <row r="17" spans="1:23" hidden="1" x14ac:dyDescent="0.25">
      <c r="B17" s="119" t="s">
        <v>241</v>
      </c>
      <c r="C17" s="125">
        <v>5</v>
      </c>
      <c r="D17" s="125">
        <v>4</v>
      </c>
      <c r="E17" s="125">
        <v>4</v>
      </c>
      <c r="F17" s="125">
        <v>4</v>
      </c>
      <c r="G17" s="125">
        <v>4</v>
      </c>
      <c r="H17" s="125">
        <v>6</v>
      </c>
      <c r="I17" s="125">
        <v>6</v>
      </c>
      <c r="J17" s="125">
        <v>4</v>
      </c>
      <c r="K17" s="126">
        <f>SUM(C17:J17)</f>
        <v>37</v>
      </c>
      <c r="M17" s="115"/>
      <c r="N17" s="115"/>
      <c r="P17" s="77"/>
      <c r="T17" s="48"/>
      <c r="U17" s="48"/>
      <c r="V17" s="48"/>
      <c r="W17" s="115"/>
    </row>
    <row r="18" spans="1:23" hidden="1" x14ac:dyDescent="0.25">
      <c r="B18" s="119" t="s">
        <v>437</v>
      </c>
      <c r="C18" s="175">
        <f t="shared" ref="C18:J18" si="1">(C15-6)/(C17)</f>
        <v>18.399999999999999</v>
      </c>
      <c r="D18" s="175">
        <f t="shared" si="1"/>
        <v>8.75</v>
      </c>
      <c r="E18" s="175">
        <f t="shared" si="1"/>
        <v>6.75</v>
      </c>
      <c r="F18" s="175">
        <f t="shared" si="1"/>
        <v>9</v>
      </c>
      <c r="G18" s="175">
        <f t="shared" si="1"/>
        <v>10.25</v>
      </c>
      <c r="H18" s="175">
        <f t="shared" si="1"/>
        <v>20.666666666666668</v>
      </c>
      <c r="I18" s="175">
        <f t="shared" si="1"/>
        <v>27.916666666666668</v>
      </c>
      <c r="J18" s="175">
        <f t="shared" si="1"/>
        <v>13.525</v>
      </c>
      <c r="M18" s="115"/>
      <c r="N18" s="115"/>
      <c r="P18" s="77"/>
    </row>
    <row r="19" spans="1:23" s="55" customFormat="1" ht="30" hidden="1" x14ac:dyDescent="0.25">
      <c r="B19" s="129" t="s">
        <v>464</v>
      </c>
      <c r="C19" s="181" t="s">
        <v>457</v>
      </c>
      <c r="D19" s="181" t="s">
        <v>456</v>
      </c>
      <c r="E19" s="186" t="s">
        <v>463</v>
      </c>
      <c r="F19" s="181" t="s">
        <v>456</v>
      </c>
      <c r="G19" s="181" t="s">
        <v>456</v>
      </c>
      <c r="H19" s="181" t="s">
        <v>455</v>
      </c>
      <c r="I19" s="181" t="s">
        <v>453</v>
      </c>
      <c r="J19" s="181" t="s">
        <v>454</v>
      </c>
      <c r="M19" s="115"/>
      <c r="N19" s="115"/>
      <c r="O19" s="77"/>
      <c r="P19" s="77"/>
    </row>
    <row r="20" spans="1:23" x14ac:dyDescent="0.25">
      <c r="B20" s="182"/>
      <c r="C20"/>
      <c r="D20"/>
      <c r="E20"/>
      <c r="F20"/>
      <c r="G20"/>
      <c r="H20"/>
      <c r="I20"/>
      <c r="J20"/>
      <c r="M20" s="115"/>
      <c r="N20" s="115"/>
      <c r="P20" s="77"/>
    </row>
    <row r="21" spans="1:23" s="115" customFormat="1" ht="30" x14ac:dyDescent="0.25">
      <c r="A21" s="115" t="s">
        <v>508</v>
      </c>
      <c r="B21" s="204" t="s">
        <v>230</v>
      </c>
      <c r="C21" s="205"/>
      <c r="D21" s="205"/>
      <c r="E21" s="206"/>
      <c r="F21" s="206"/>
      <c r="G21" s="206" t="s">
        <v>458</v>
      </c>
      <c r="H21" s="206"/>
      <c r="I21" s="206"/>
      <c r="J21" s="207"/>
      <c r="K21" s="158" t="s">
        <v>438</v>
      </c>
    </row>
    <row r="22" spans="1:23" x14ac:dyDescent="0.25">
      <c r="A22" s="110" t="s">
        <v>509</v>
      </c>
      <c r="B22" s="119" t="s">
        <v>465</v>
      </c>
      <c r="C22" s="121">
        <v>98</v>
      </c>
      <c r="D22" s="288">
        <f>D15+E15</f>
        <v>74</v>
      </c>
      <c r="E22" s="289"/>
      <c r="F22" s="130">
        <v>42</v>
      </c>
      <c r="G22" s="130">
        <v>47</v>
      </c>
      <c r="H22" s="130">
        <v>130</v>
      </c>
      <c r="I22" s="130">
        <v>173.5</v>
      </c>
      <c r="J22" s="130">
        <v>60.1</v>
      </c>
      <c r="K22" s="126">
        <f>SUM(C22:J22)</f>
        <v>624.6</v>
      </c>
      <c r="L22" s="115"/>
      <c r="M22" s="115"/>
      <c r="N22" s="115"/>
      <c r="P22" s="77"/>
    </row>
    <row r="23" spans="1:23" x14ac:dyDescent="0.25">
      <c r="B23" s="119" t="s">
        <v>242</v>
      </c>
      <c r="C23" s="174">
        <f>C22/$K$15</f>
        <v>0.15690041626641049</v>
      </c>
      <c r="D23" s="282">
        <f>D16+E16</f>
        <v>0.11847582452769773</v>
      </c>
      <c r="E23" s="283"/>
      <c r="F23" s="174">
        <f>F22/$K$15</f>
        <v>6.7243035542747354E-2</v>
      </c>
      <c r="G23" s="174">
        <f>G22/$K$15</f>
        <v>7.5248158821645844E-2</v>
      </c>
      <c r="H23" s="174">
        <f>H22/$K$15</f>
        <v>0.20813320525136086</v>
      </c>
      <c r="I23" s="174">
        <f>I22/$K$15</f>
        <v>0.27777777777777779</v>
      </c>
      <c r="J23" s="174">
        <f>J22/$K$15</f>
        <v>9.6221581812359916E-2</v>
      </c>
      <c r="K23" s="127">
        <f>SUM(C23:J23)</f>
        <v>1</v>
      </c>
      <c r="M23" s="115"/>
      <c r="N23" s="115"/>
      <c r="P23" s="77"/>
    </row>
    <row r="24" spans="1:23" x14ac:dyDescent="0.25">
      <c r="B24" s="119" t="s">
        <v>241</v>
      </c>
      <c r="C24" s="125">
        <v>5</v>
      </c>
      <c r="D24" s="284">
        <v>5</v>
      </c>
      <c r="E24" s="285"/>
      <c r="F24" s="125">
        <v>4</v>
      </c>
      <c r="G24" s="125">
        <v>4</v>
      </c>
      <c r="H24" s="125">
        <v>6</v>
      </c>
      <c r="I24" s="125">
        <v>6</v>
      </c>
      <c r="J24" s="125">
        <v>4</v>
      </c>
      <c r="K24" s="126">
        <f>SUM(C24:J24)</f>
        <v>34</v>
      </c>
      <c r="M24" s="115"/>
      <c r="N24" s="115"/>
      <c r="P24" s="77"/>
      <c r="T24" s="48"/>
      <c r="U24" s="48"/>
      <c r="V24" s="48"/>
      <c r="W24" s="115"/>
    </row>
    <row r="25" spans="1:23" x14ac:dyDescent="0.25">
      <c r="B25" s="119" t="s">
        <v>437</v>
      </c>
      <c r="C25" s="175">
        <f>(C22-6)/(C24)</f>
        <v>18.399999999999999</v>
      </c>
      <c r="D25" s="286">
        <v>13</v>
      </c>
      <c r="E25" s="287"/>
      <c r="F25" s="175">
        <f>(F22-6)/(F24)</f>
        <v>9</v>
      </c>
      <c r="G25" s="175">
        <f>(G22-6)/(G24)</f>
        <v>10.25</v>
      </c>
      <c r="H25" s="175">
        <f>(H22-6)/(H24)</f>
        <v>20.666666666666668</v>
      </c>
      <c r="I25" s="175">
        <f>(I22-6)/(I24)</f>
        <v>27.916666666666668</v>
      </c>
      <c r="J25" s="175">
        <f>(J22-6)/(J24)</f>
        <v>13.525</v>
      </c>
      <c r="M25" s="115"/>
      <c r="N25" s="115"/>
      <c r="P25" s="77"/>
    </row>
    <row r="26" spans="1:23" s="55" customFormat="1" ht="30" x14ac:dyDescent="0.25">
      <c r="B26" s="129" t="s">
        <v>464</v>
      </c>
      <c r="C26" s="181" t="s">
        <v>457</v>
      </c>
      <c r="D26" s="280" t="s">
        <v>507</v>
      </c>
      <c r="E26" s="281"/>
      <c r="F26" s="181" t="s">
        <v>456</v>
      </c>
      <c r="G26" s="181" t="s">
        <v>456</v>
      </c>
      <c r="H26" s="181" t="s">
        <v>455</v>
      </c>
      <c r="I26" s="181" t="s">
        <v>453</v>
      </c>
      <c r="J26" s="181" t="s">
        <v>454</v>
      </c>
      <c r="M26" s="115"/>
      <c r="N26" s="115"/>
      <c r="O26" s="77"/>
      <c r="P26" s="77"/>
    </row>
    <row r="27" spans="1:23" x14ac:dyDescent="0.25">
      <c r="B27" s="182"/>
      <c r="C27"/>
      <c r="D27"/>
      <c r="E27"/>
      <c r="F27"/>
      <c r="G27"/>
      <c r="H27"/>
      <c r="I27"/>
      <c r="J27"/>
      <c r="M27" s="115"/>
      <c r="N27" s="115"/>
      <c r="P27" s="77"/>
    </row>
    <row r="28" spans="1:23" ht="30" hidden="1" x14ac:dyDescent="0.25">
      <c r="B28" s="129" t="s">
        <v>230</v>
      </c>
      <c r="C28" s="120"/>
      <c r="D28" s="120"/>
      <c r="E28" s="116"/>
      <c r="F28" s="116"/>
      <c r="G28" s="116" t="s">
        <v>458</v>
      </c>
      <c r="H28" s="116"/>
      <c r="I28" s="116"/>
      <c r="J28" s="176" t="s">
        <v>438</v>
      </c>
      <c r="M28" s="115"/>
      <c r="N28" s="115"/>
      <c r="S28" s="77"/>
      <c r="T28" s="77"/>
      <c r="U28" s="123"/>
    </row>
    <row r="29" spans="1:23" hidden="1" x14ac:dyDescent="0.25">
      <c r="B29" s="119" t="s">
        <v>466</v>
      </c>
      <c r="C29" s="183">
        <v>96.5</v>
      </c>
      <c r="D29" s="183">
        <v>45</v>
      </c>
      <c r="E29" s="184">
        <v>28.6</v>
      </c>
      <c r="F29" s="184">
        <v>43.8</v>
      </c>
      <c r="G29" s="184">
        <v>35.799999999999997</v>
      </c>
      <c r="H29" s="184">
        <v>117</v>
      </c>
      <c r="I29" s="184">
        <v>135.80000000000001</v>
      </c>
      <c r="J29" s="126">
        <f>SUM(C29:I29)</f>
        <v>502.5</v>
      </c>
      <c r="M29" s="115"/>
      <c r="N29" s="115"/>
      <c r="S29" s="77"/>
      <c r="T29" s="77"/>
      <c r="U29" s="123"/>
    </row>
    <row r="30" spans="1:23" hidden="1" x14ac:dyDescent="0.25">
      <c r="B30" s="119" t="s">
        <v>242</v>
      </c>
      <c r="C30" s="174">
        <f>C29/$J$29</f>
        <v>0.19203980099502488</v>
      </c>
      <c r="D30" s="174">
        <f t="shared" ref="D30:I30" si="2">D29/$J$29</f>
        <v>8.9552238805970144E-2</v>
      </c>
      <c r="E30" s="174">
        <f t="shared" si="2"/>
        <v>5.6915422885572144E-2</v>
      </c>
      <c r="F30" s="174">
        <f t="shared" si="2"/>
        <v>8.7164179104477602E-2</v>
      </c>
      <c r="G30" s="174">
        <f t="shared" si="2"/>
        <v>7.1243781094527364E-2</v>
      </c>
      <c r="H30" s="174">
        <f t="shared" si="2"/>
        <v>0.23283582089552238</v>
      </c>
      <c r="I30" s="174">
        <f t="shared" si="2"/>
        <v>0.27024875621890548</v>
      </c>
      <c r="J30" s="127">
        <f>SUM(C30:I30)</f>
        <v>1</v>
      </c>
      <c r="K30" s="115"/>
      <c r="L30" s="115"/>
      <c r="M30" s="115"/>
      <c r="N30" s="115"/>
      <c r="S30" s="77"/>
      <c r="T30" s="77"/>
      <c r="U30" s="123"/>
    </row>
    <row r="31" spans="1:23" hidden="1" x14ac:dyDescent="0.25">
      <c r="B31" s="119" t="s">
        <v>241</v>
      </c>
      <c r="C31" s="125">
        <v>5</v>
      </c>
      <c r="D31" s="125">
        <v>4</v>
      </c>
      <c r="E31" s="125">
        <v>4</v>
      </c>
      <c r="F31" s="125">
        <v>4</v>
      </c>
      <c r="G31" s="125">
        <v>4</v>
      </c>
      <c r="H31" s="125">
        <v>6</v>
      </c>
      <c r="I31" s="125">
        <v>6</v>
      </c>
      <c r="J31" s="126">
        <f>SUM(C31:I31)</f>
        <v>33</v>
      </c>
      <c r="M31" s="115"/>
      <c r="N31" s="115"/>
      <c r="S31" s="77"/>
      <c r="T31" s="77"/>
      <c r="U31" s="123"/>
    </row>
    <row r="32" spans="1:23" hidden="1" x14ac:dyDescent="0.25">
      <c r="B32" s="119" t="s">
        <v>437</v>
      </c>
      <c r="C32" s="175">
        <f>(C29-6)/(C31)</f>
        <v>18.100000000000001</v>
      </c>
      <c r="D32" s="175">
        <f t="shared" ref="D32:I32" si="3">(D29-6)/(D31)</f>
        <v>9.75</v>
      </c>
      <c r="E32" s="175">
        <f t="shared" si="3"/>
        <v>5.65</v>
      </c>
      <c r="F32" s="175">
        <f t="shared" si="3"/>
        <v>9.4499999999999993</v>
      </c>
      <c r="G32" s="175">
        <f t="shared" si="3"/>
        <v>7.4499999999999993</v>
      </c>
      <c r="H32" s="175">
        <f t="shared" si="3"/>
        <v>18.5</v>
      </c>
      <c r="I32" s="175">
        <f t="shared" si="3"/>
        <v>21.633333333333336</v>
      </c>
      <c r="J32" s="185"/>
      <c r="M32" s="115"/>
      <c r="N32" s="115"/>
      <c r="S32" s="77"/>
      <c r="T32" s="77"/>
      <c r="U32" s="123"/>
    </row>
    <row r="33" spans="1:21" ht="30" hidden="1" x14ac:dyDescent="0.25">
      <c r="B33" s="129" t="s">
        <v>464</v>
      </c>
      <c r="C33" s="181" t="s">
        <v>457</v>
      </c>
      <c r="D33" s="181" t="s">
        <v>456</v>
      </c>
      <c r="E33" s="186" t="s">
        <v>463</v>
      </c>
      <c r="F33" s="181" t="s">
        <v>460</v>
      </c>
      <c r="G33" s="186" t="s">
        <v>463</v>
      </c>
      <c r="H33" s="181" t="s">
        <v>461</v>
      </c>
      <c r="I33" s="181" t="s">
        <v>462</v>
      </c>
      <c r="M33" s="115"/>
      <c r="N33" s="115"/>
    </row>
    <row r="34" spans="1:21" x14ac:dyDescent="0.25">
      <c r="M34" s="115"/>
      <c r="N34" s="115"/>
    </row>
    <row r="35" spans="1:21" ht="30" x14ac:dyDescent="0.25">
      <c r="A35" s="115" t="s">
        <v>508</v>
      </c>
      <c r="B35" s="204" t="s">
        <v>230</v>
      </c>
      <c r="C35" s="205"/>
      <c r="D35" s="205"/>
      <c r="E35" s="206"/>
      <c r="F35" s="206"/>
      <c r="G35" s="206" t="s">
        <v>458</v>
      </c>
      <c r="H35" s="206"/>
      <c r="I35" s="206"/>
      <c r="J35" s="158" t="s">
        <v>438</v>
      </c>
      <c r="M35" s="115"/>
      <c r="N35" s="115"/>
      <c r="S35" s="77"/>
      <c r="T35" s="77"/>
      <c r="U35" s="123"/>
    </row>
    <row r="36" spans="1:21" x14ac:dyDescent="0.25">
      <c r="A36" s="110" t="s">
        <v>509</v>
      </c>
      <c r="B36" s="119" t="s">
        <v>466</v>
      </c>
      <c r="C36" s="183">
        <v>96.5</v>
      </c>
      <c r="D36" s="288">
        <f>D29+E29</f>
        <v>73.599999999999994</v>
      </c>
      <c r="E36" s="289"/>
      <c r="F36" s="184">
        <v>43.8</v>
      </c>
      <c r="G36" s="184">
        <v>35.799999999999997</v>
      </c>
      <c r="H36" s="184">
        <v>117</v>
      </c>
      <c r="I36" s="184">
        <v>135.80000000000001</v>
      </c>
      <c r="J36" s="126">
        <f>SUM(C36:I36)</f>
        <v>502.5</v>
      </c>
      <c r="M36" s="115"/>
      <c r="N36" s="115"/>
      <c r="S36" s="77"/>
      <c r="T36" s="77"/>
      <c r="U36" s="123"/>
    </row>
    <row r="37" spans="1:21" x14ac:dyDescent="0.25">
      <c r="B37" s="119" t="s">
        <v>242</v>
      </c>
      <c r="C37" s="174">
        <f>C36/$J$29</f>
        <v>0.19203980099502488</v>
      </c>
      <c r="D37" s="282">
        <f>D30+E30</f>
        <v>0.14646766169154229</v>
      </c>
      <c r="E37" s="283"/>
      <c r="F37" s="174">
        <f>F36/$J$29</f>
        <v>8.7164179104477602E-2</v>
      </c>
      <c r="G37" s="174">
        <f>G36/$J$29</f>
        <v>7.1243781094527364E-2</v>
      </c>
      <c r="H37" s="174">
        <f>H36/$J$29</f>
        <v>0.23283582089552238</v>
      </c>
      <c r="I37" s="174">
        <f>I36/$J$29</f>
        <v>0.27024875621890548</v>
      </c>
      <c r="J37" s="127">
        <f>SUM(C37:I37)</f>
        <v>1</v>
      </c>
      <c r="K37" s="115"/>
      <c r="L37" s="115"/>
      <c r="M37" s="115"/>
      <c r="N37" s="115"/>
      <c r="S37" s="77"/>
      <c r="T37" s="77"/>
      <c r="U37" s="123"/>
    </row>
    <row r="38" spans="1:21" x14ac:dyDescent="0.25">
      <c r="B38" s="119" t="s">
        <v>241</v>
      </c>
      <c r="C38" s="125">
        <v>5</v>
      </c>
      <c r="D38" s="284">
        <v>5</v>
      </c>
      <c r="E38" s="285"/>
      <c r="F38" s="125">
        <v>4</v>
      </c>
      <c r="G38" s="125">
        <v>4</v>
      </c>
      <c r="H38" s="125">
        <v>6</v>
      </c>
      <c r="I38" s="125">
        <v>6</v>
      </c>
      <c r="J38" s="126">
        <f>SUM(C38:I38)</f>
        <v>30</v>
      </c>
      <c r="M38" s="115"/>
      <c r="N38" s="115"/>
      <c r="S38" s="77"/>
      <c r="T38" s="77"/>
      <c r="U38" s="123"/>
    </row>
    <row r="39" spans="1:21" x14ac:dyDescent="0.25">
      <c r="B39" s="119" t="s">
        <v>437</v>
      </c>
      <c r="C39" s="175">
        <f>(C36-6)/(C38)</f>
        <v>18.100000000000001</v>
      </c>
      <c r="D39" s="286">
        <v>13</v>
      </c>
      <c r="E39" s="287"/>
      <c r="F39" s="175">
        <f>(F36-6)/(F38)</f>
        <v>9.4499999999999993</v>
      </c>
      <c r="G39" s="175">
        <f>(G36-6)/(G38)</f>
        <v>7.4499999999999993</v>
      </c>
      <c r="H39" s="175">
        <f>(H36-6)/(H38)</f>
        <v>18.5</v>
      </c>
      <c r="I39" s="175">
        <f>(I36-6)/(I38)</f>
        <v>21.633333333333336</v>
      </c>
      <c r="J39" s="185"/>
      <c r="M39" s="115"/>
      <c r="N39" s="115"/>
      <c r="S39" s="77"/>
      <c r="T39" s="77"/>
      <c r="U39" s="123"/>
    </row>
    <row r="40" spans="1:21" ht="30" x14ac:dyDescent="0.25">
      <c r="B40" s="129" t="s">
        <v>464</v>
      </c>
      <c r="C40" s="181" t="s">
        <v>457</v>
      </c>
      <c r="D40" s="280" t="s">
        <v>507</v>
      </c>
      <c r="E40" s="281"/>
      <c r="F40" s="181" t="s">
        <v>460</v>
      </c>
      <c r="G40" s="186" t="s">
        <v>463</v>
      </c>
      <c r="H40" s="181" t="s">
        <v>461</v>
      </c>
      <c r="I40" s="181" t="s">
        <v>462</v>
      </c>
      <c r="M40" s="115"/>
      <c r="N40" s="115"/>
    </row>
    <row r="41" spans="1:21" x14ac:dyDescent="0.25">
      <c r="M41" s="115"/>
      <c r="N41" s="115"/>
    </row>
    <row r="42" spans="1:21" ht="30" x14ac:dyDescent="0.25">
      <c r="B42" s="129" t="s">
        <v>230</v>
      </c>
      <c r="C42" s="120"/>
      <c r="D42" s="116" t="s">
        <v>458</v>
      </c>
      <c r="E42" s="116"/>
      <c r="F42" s="118" t="s">
        <v>438</v>
      </c>
      <c r="G42" s="48"/>
      <c r="H42" s="48"/>
      <c r="I42" s="48"/>
    </row>
    <row r="43" spans="1:21" x14ac:dyDescent="0.25">
      <c r="B43" s="119" t="s">
        <v>467</v>
      </c>
      <c r="C43" s="121">
        <v>86.2</v>
      </c>
      <c r="D43" s="128">
        <v>179.8</v>
      </c>
      <c r="E43" s="128">
        <v>218</v>
      </c>
      <c r="F43" s="126">
        <f>SUM(C43:E43)</f>
        <v>484</v>
      </c>
    </row>
    <row r="44" spans="1:21" x14ac:dyDescent="0.25">
      <c r="B44" s="119" t="s">
        <v>242</v>
      </c>
      <c r="C44" s="174">
        <f>C43/$F$43</f>
        <v>0.17809917355371901</v>
      </c>
      <c r="D44" s="174">
        <f>D43/$F$43</f>
        <v>0.37148760330578517</v>
      </c>
      <c r="E44" s="174">
        <f>E43/$F$43</f>
        <v>0.45041322314049587</v>
      </c>
      <c r="F44" s="127">
        <f>SUM(C44:E44)</f>
        <v>1</v>
      </c>
    </row>
    <row r="45" spans="1:21" x14ac:dyDescent="0.25">
      <c r="B45" s="119" t="s">
        <v>241</v>
      </c>
      <c r="C45" s="125">
        <v>5</v>
      </c>
      <c r="D45" s="125">
        <v>7</v>
      </c>
      <c r="E45" s="125">
        <v>8</v>
      </c>
      <c r="F45" s="126">
        <f>SUM(C45:E45)</f>
        <v>20</v>
      </c>
    </row>
    <row r="46" spans="1:21" x14ac:dyDescent="0.25">
      <c r="B46" s="119" t="s">
        <v>437</v>
      </c>
      <c r="C46" s="175">
        <f>(C43-6)/(C45)</f>
        <v>16.04</v>
      </c>
      <c r="D46" s="175">
        <f>(D43-6)/(D45)</f>
        <v>24.828571428571429</v>
      </c>
      <c r="E46" s="175">
        <f>(E43-6)/(E45)</f>
        <v>26.5</v>
      </c>
    </row>
    <row r="47" spans="1:21" ht="30" x14ac:dyDescent="0.25">
      <c r="B47" s="129" t="s">
        <v>464</v>
      </c>
      <c r="C47" s="181" t="s">
        <v>454</v>
      </c>
      <c r="D47" s="181" t="s">
        <v>462</v>
      </c>
      <c r="E47" s="181" t="s">
        <v>462</v>
      </c>
      <c r="F47" s="48"/>
    </row>
    <row r="48" spans="1:21" x14ac:dyDescent="0.25">
      <c r="F48" s="48"/>
    </row>
  </sheetData>
  <mergeCells count="10">
    <mergeCell ref="D37:E37"/>
    <mergeCell ref="D38:E38"/>
    <mergeCell ref="D39:E39"/>
    <mergeCell ref="D40:E40"/>
    <mergeCell ref="D22:E22"/>
    <mergeCell ref="D23:E23"/>
    <mergeCell ref="D24:E24"/>
    <mergeCell ref="D25:E25"/>
    <mergeCell ref="D26:E26"/>
    <mergeCell ref="D36:E36"/>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3:G54"/>
  <sheetViews>
    <sheetView workbookViewId="0">
      <selection activeCell="E46" sqref="E46"/>
    </sheetView>
  </sheetViews>
  <sheetFormatPr baseColWidth="10" defaultColWidth="10.7109375" defaultRowHeight="15" outlineLevelRow="1" x14ac:dyDescent="0.25"/>
  <cols>
    <col min="1" max="1" width="14" style="55" customWidth="1"/>
    <col min="2" max="2" width="51.85546875" customWidth="1"/>
    <col min="3" max="7" width="20.28515625" style="48" customWidth="1"/>
  </cols>
  <sheetData>
    <row r="3" spans="1:7" s="46" customFormat="1" ht="30" x14ac:dyDescent="0.25">
      <c r="A3" s="47"/>
      <c r="C3" s="75" t="s">
        <v>69</v>
      </c>
      <c r="D3" s="75" t="s">
        <v>68</v>
      </c>
      <c r="E3" s="75" t="s">
        <v>71</v>
      </c>
      <c r="F3" s="75" t="s">
        <v>70</v>
      </c>
      <c r="G3" s="75" t="s">
        <v>110</v>
      </c>
    </row>
    <row r="4" spans="1:7" x14ac:dyDescent="0.25">
      <c r="A4" s="291" t="s">
        <v>83</v>
      </c>
      <c r="B4" s="65" t="s">
        <v>72</v>
      </c>
      <c r="C4" s="60" t="s">
        <v>98</v>
      </c>
      <c r="D4" s="60">
        <v>900</v>
      </c>
      <c r="E4" s="60"/>
      <c r="F4" s="60"/>
      <c r="G4" s="60">
        <v>1300</v>
      </c>
    </row>
    <row r="5" spans="1:7" s="55" customFormat="1" x14ac:dyDescent="0.25">
      <c r="A5" s="292"/>
      <c r="B5" s="66" t="s">
        <v>73</v>
      </c>
      <c r="C5" s="61">
        <v>0.5</v>
      </c>
      <c r="D5" s="61">
        <v>30</v>
      </c>
      <c r="E5" s="61"/>
      <c r="F5" s="61"/>
      <c r="G5" s="61" t="s">
        <v>98</v>
      </c>
    </row>
    <row r="6" spans="1:7" x14ac:dyDescent="0.25">
      <c r="A6" s="293"/>
      <c r="B6" s="67" t="s">
        <v>90</v>
      </c>
      <c r="C6" s="68" t="s">
        <v>98</v>
      </c>
      <c r="D6" s="68" t="s">
        <v>91</v>
      </c>
      <c r="E6" s="68"/>
      <c r="F6" s="68"/>
      <c r="G6" s="68" t="s">
        <v>98</v>
      </c>
    </row>
    <row r="7" spans="1:7" x14ac:dyDescent="0.25">
      <c r="B7" s="69"/>
      <c r="C7" s="70"/>
      <c r="D7" s="70"/>
      <c r="E7" s="70"/>
      <c r="F7" s="70"/>
      <c r="G7" s="70"/>
    </row>
    <row r="8" spans="1:7" x14ac:dyDescent="0.25">
      <c r="A8" s="291" t="s">
        <v>84</v>
      </c>
      <c r="B8" s="57" t="s">
        <v>92</v>
      </c>
      <c r="C8" s="62" t="s">
        <v>98</v>
      </c>
      <c r="D8" s="62">
        <f>SUM(D9:D11)</f>
        <v>93</v>
      </c>
      <c r="E8" s="62"/>
      <c r="F8" s="62"/>
      <c r="G8" s="62"/>
    </row>
    <row r="9" spans="1:7" ht="15" hidden="1" customHeight="1" outlineLevel="1" x14ac:dyDescent="0.25">
      <c r="A9" s="292"/>
      <c r="B9" s="56" t="s">
        <v>87</v>
      </c>
      <c r="C9" s="63"/>
      <c r="D9" s="63">
        <v>51</v>
      </c>
      <c r="E9" s="63"/>
      <c r="F9" s="63"/>
      <c r="G9" s="63"/>
    </row>
    <row r="10" spans="1:7" ht="15" hidden="1" customHeight="1" outlineLevel="1" x14ac:dyDescent="0.25">
      <c r="A10" s="292"/>
      <c r="B10" s="56" t="s">
        <v>88</v>
      </c>
      <c r="C10" s="63"/>
      <c r="D10" s="63">
        <v>24</v>
      </c>
      <c r="E10" s="63"/>
      <c r="F10" s="63"/>
      <c r="G10" s="63"/>
    </row>
    <row r="11" spans="1:7" ht="15" hidden="1" customHeight="1" outlineLevel="1" x14ac:dyDescent="0.25">
      <c r="A11" s="292"/>
      <c r="B11" s="56" t="s">
        <v>89</v>
      </c>
      <c r="C11" s="63"/>
      <c r="D11" s="63">
        <v>18</v>
      </c>
      <c r="E11" s="63"/>
      <c r="F11" s="63"/>
      <c r="G11" s="63"/>
    </row>
    <row r="12" spans="1:7" collapsed="1" x14ac:dyDescent="0.25">
      <c r="A12" s="292"/>
      <c r="B12" s="57" t="s">
        <v>93</v>
      </c>
      <c r="C12" s="62" t="s">
        <v>98</v>
      </c>
      <c r="D12" s="62">
        <v>4</v>
      </c>
      <c r="E12" s="62"/>
      <c r="F12" s="62"/>
      <c r="G12" s="62"/>
    </row>
    <row r="13" spans="1:7" x14ac:dyDescent="0.25">
      <c r="A13" s="292"/>
      <c r="B13" s="57" t="s">
        <v>94</v>
      </c>
      <c r="C13" s="62" t="s">
        <v>98</v>
      </c>
      <c r="D13" s="62">
        <v>4</v>
      </c>
      <c r="E13" s="62"/>
      <c r="F13" s="62"/>
      <c r="G13" s="62"/>
    </row>
    <row r="14" spans="1:7" x14ac:dyDescent="0.25">
      <c r="A14" s="292"/>
      <c r="B14" s="58" t="s">
        <v>109</v>
      </c>
      <c r="C14" s="64">
        <v>24</v>
      </c>
      <c r="D14" s="64">
        <f>SUM(D15:D17)</f>
        <v>127</v>
      </c>
      <c r="E14" s="64"/>
      <c r="F14" s="64"/>
      <c r="G14" s="64">
        <f>5*16</f>
        <v>80</v>
      </c>
    </row>
    <row r="15" spans="1:7" s="55" customFormat="1" ht="75" hidden="1" customHeight="1" outlineLevel="1" x14ac:dyDescent="0.25">
      <c r="A15" s="292"/>
      <c r="B15" s="59" t="s">
        <v>87</v>
      </c>
      <c r="C15" s="290" t="s">
        <v>108</v>
      </c>
      <c r="D15" s="63">
        <v>77</v>
      </c>
      <c r="E15" s="63"/>
      <c r="F15" s="63"/>
      <c r="G15" s="63" t="s">
        <v>112</v>
      </c>
    </row>
    <row r="16" spans="1:7" s="55" customFormat="1" ht="30" hidden="1" customHeight="1" outlineLevel="1" x14ac:dyDescent="0.25">
      <c r="A16" s="292"/>
      <c r="B16" s="59" t="s">
        <v>88</v>
      </c>
      <c r="C16" s="290"/>
      <c r="D16" s="63">
        <v>25</v>
      </c>
      <c r="E16" s="63"/>
      <c r="F16" s="63"/>
      <c r="G16" s="63" t="s">
        <v>111</v>
      </c>
    </row>
    <row r="17" spans="1:7" s="55" customFormat="1" ht="15" hidden="1" customHeight="1" outlineLevel="1" x14ac:dyDescent="0.25">
      <c r="A17" s="292"/>
      <c r="B17" s="59" t="s">
        <v>89</v>
      </c>
      <c r="C17" s="290"/>
      <c r="D17" s="63">
        <v>25</v>
      </c>
      <c r="E17" s="63"/>
      <c r="F17" s="63"/>
      <c r="G17" s="63"/>
    </row>
    <row r="18" spans="1:7" collapsed="1" x14ac:dyDescent="0.25">
      <c r="A18" s="292"/>
      <c r="B18" s="57" t="s">
        <v>104</v>
      </c>
      <c r="C18" s="62">
        <f>SUM(C19:C23)</f>
        <v>120</v>
      </c>
      <c r="D18" s="62">
        <v>3</v>
      </c>
      <c r="E18" s="62"/>
      <c r="F18" s="62"/>
      <c r="G18" s="62"/>
    </row>
    <row r="19" spans="1:7" ht="15" hidden="1" customHeight="1" outlineLevel="1" x14ac:dyDescent="0.25">
      <c r="A19" s="292"/>
      <c r="B19" s="56" t="s">
        <v>99</v>
      </c>
      <c r="C19" s="63">
        <v>24</v>
      </c>
      <c r="D19" s="290" t="s">
        <v>105</v>
      </c>
      <c r="E19" s="63"/>
      <c r="F19" s="63"/>
      <c r="G19" s="63"/>
    </row>
    <row r="20" spans="1:7" ht="15" hidden="1" customHeight="1" outlineLevel="1" x14ac:dyDescent="0.25">
      <c r="A20" s="292"/>
      <c r="B20" s="56" t="s">
        <v>100</v>
      </c>
      <c r="C20" s="63">
        <v>24</v>
      </c>
      <c r="D20" s="290"/>
      <c r="E20" s="63"/>
      <c r="F20" s="63"/>
      <c r="G20" s="63"/>
    </row>
    <row r="21" spans="1:7" ht="15" hidden="1" customHeight="1" outlineLevel="1" x14ac:dyDescent="0.25">
      <c r="A21" s="292"/>
      <c r="B21" s="56" t="s">
        <v>101</v>
      </c>
      <c r="C21" s="63">
        <v>24</v>
      </c>
      <c r="D21" s="290"/>
      <c r="E21" s="63"/>
      <c r="F21" s="63"/>
      <c r="G21" s="63"/>
    </row>
    <row r="22" spans="1:7" ht="15" hidden="1" customHeight="1" outlineLevel="1" x14ac:dyDescent="0.25">
      <c r="A22" s="292"/>
      <c r="B22" s="56" t="s">
        <v>102</v>
      </c>
      <c r="C22" s="63">
        <v>24</v>
      </c>
      <c r="D22" s="290"/>
      <c r="E22" s="63"/>
      <c r="F22" s="63"/>
      <c r="G22" s="63"/>
    </row>
    <row r="23" spans="1:7" ht="15" hidden="1" customHeight="1" outlineLevel="1" x14ac:dyDescent="0.25">
      <c r="A23" s="292"/>
      <c r="B23" s="56" t="s">
        <v>103</v>
      </c>
      <c r="C23" s="63">
        <v>24</v>
      </c>
      <c r="D23" s="290"/>
      <c r="E23" s="63"/>
      <c r="F23" s="63"/>
      <c r="G23" s="63"/>
    </row>
    <row r="24" spans="1:7" collapsed="1" x14ac:dyDescent="0.25">
      <c r="A24" s="292"/>
      <c r="B24" s="57" t="s">
        <v>107</v>
      </c>
      <c r="C24" s="62">
        <f>SUM(C25:C29)</f>
        <v>120</v>
      </c>
      <c r="D24" s="62">
        <v>3</v>
      </c>
      <c r="E24" s="62"/>
      <c r="F24" s="62"/>
      <c r="G24" s="62"/>
    </row>
    <row r="25" spans="1:7" ht="15" hidden="1" customHeight="1" outlineLevel="1" x14ac:dyDescent="0.25">
      <c r="A25" s="292"/>
      <c r="B25" s="56" t="s">
        <v>99</v>
      </c>
      <c r="C25" s="63">
        <v>24</v>
      </c>
      <c r="D25" s="290" t="s">
        <v>106</v>
      </c>
      <c r="E25" s="63"/>
      <c r="F25" s="63"/>
      <c r="G25" s="63"/>
    </row>
    <row r="26" spans="1:7" ht="15" hidden="1" customHeight="1" outlineLevel="1" x14ac:dyDescent="0.25">
      <c r="A26" s="292"/>
      <c r="B26" s="56" t="s">
        <v>100</v>
      </c>
      <c r="C26" s="63">
        <v>24</v>
      </c>
      <c r="D26" s="290"/>
      <c r="E26" s="63"/>
      <c r="F26" s="63"/>
      <c r="G26" s="63"/>
    </row>
    <row r="27" spans="1:7" ht="15" hidden="1" customHeight="1" outlineLevel="1" x14ac:dyDescent="0.25">
      <c r="A27" s="292"/>
      <c r="B27" s="56" t="s">
        <v>101</v>
      </c>
      <c r="C27" s="63">
        <v>24</v>
      </c>
      <c r="D27" s="290"/>
      <c r="E27" s="63"/>
      <c r="F27" s="63"/>
      <c r="G27" s="63"/>
    </row>
    <row r="28" spans="1:7" ht="15" hidden="1" customHeight="1" outlineLevel="1" x14ac:dyDescent="0.25">
      <c r="A28" s="292"/>
      <c r="B28" s="56" t="s">
        <v>102</v>
      </c>
      <c r="C28" s="63">
        <v>24</v>
      </c>
      <c r="D28" s="290"/>
      <c r="E28" s="63"/>
      <c r="F28" s="63"/>
      <c r="G28" s="63"/>
    </row>
    <row r="29" spans="1:7" ht="15" hidden="1" customHeight="1" outlineLevel="1" x14ac:dyDescent="0.25">
      <c r="A29" s="292"/>
      <c r="B29" s="56" t="s">
        <v>103</v>
      </c>
      <c r="C29" s="63">
        <v>24</v>
      </c>
      <c r="D29" s="290"/>
      <c r="E29" s="63"/>
      <c r="F29" s="63"/>
      <c r="G29" s="63"/>
    </row>
    <row r="30" spans="1:7" collapsed="1" x14ac:dyDescent="0.25">
      <c r="A30" s="293"/>
      <c r="B30" s="57" t="s">
        <v>95</v>
      </c>
      <c r="C30" s="62" t="s">
        <v>98</v>
      </c>
      <c r="D30" s="62">
        <v>3</v>
      </c>
      <c r="E30" s="62"/>
      <c r="F30" s="62"/>
      <c r="G30" s="62"/>
    </row>
    <row r="32" spans="1:7" x14ac:dyDescent="0.25">
      <c r="A32" s="54" t="s">
        <v>78</v>
      </c>
      <c r="B32" s="44" t="s">
        <v>74</v>
      </c>
      <c r="D32" s="48">
        <f>13*3*3</f>
        <v>117</v>
      </c>
    </row>
    <row r="33" spans="1:4" hidden="1" outlineLevel="1" x14ac:dyDescent="0.25">
      <c r="B33" s="50" t="s">
        <v>80</v>
      </c>
      <c r="D33" s="48">
        <v>3</v>
      </c>
    </row>
    <row r="34" spans="1:4" hidden="1" outlineLevel="1" x14ac:dyDescent="0.25">
      <c r="B34" s="49" t="s">
        <v>75</v>
      </c>
      <c r="D34" s="48">
        <v>2</v>
      </c>
    </row>
    <row r="35" spans="1:4" hidden="1" outlineLevel="1" x14ac:dyDescent="0.25">
      <c r="B35" s="49" t="s">
        <v>76</v>
      </c>
      <c r="D35" s="48">
        <v>13</v>
      </c>
    </row>
    <row r="36" spans="1:4" hidden="1" outlineLevel="1" x14ac:dyDescent="0.25">
      <c r="B36" s="49" t="s">
        <v>77</v>
      </c>
      <c r="D36" s="48">
        <v>7</v>
      </c>
    </row>
    <row r="37" spans="1:4" collapsed="1" x14ac:dyDescent="0.25">
      <c r="B37" s="49"/>
    </row>
    <row r="38" spans="1:4" x14ac:dyDescent="0.25">
      <c r="B38" s="51" t="s">
        <v>79</v>
      </c>
      <c r="D38" s="48" t="s">
        <v>82</v>
      </c>
    </row>
    <row r="39" spans="1:4" x14ac:dyDescent="0.25">
      <c r="B39" s="49" t="s">
        <v>81</v>
      </c>
      <c r="D39" s="48">
        <v>13</v>
      </c>
    </row>
    <row r="44" spans="1:4" ht="30" x14ac:dyDescent="0.25">
      <c r="B44" s="53" t="s">
        <v>85</v>
      </c>
      <c r="C44" s="53" t="s">
        <v>97</v>
      </c>
    </row>
    <row r="45" spans="1:4" ht="30" x14ac:dyDescent="0.25">
      <c r="A45" s="48" t="s">
        <v>69</v>
      </c>
    </row>
    <row r="46" spans="1:4" ht="210" x14ac:dyDescent="0.25">
      <c r="A46" s="48" t="s">
        <v>68</v>
      </c>
      <c r="B46" s="52" t="s">
        <v>86</v>
      </c>
      <c r="C46" s="52" t="s">
        <v>96</v>
      </c>
    </row>
    <row r="49" spans="1:7" s="55" customFormat="1" ht="210" x14ac:dyDescent="0.25">
      <c r="A49" s="48" t="s">
        <v>110</v>
      </c>
      <c r="B49" s="47" t="s">
        <v>113</v>
      </c>
      <c r="C49" s="52" t="s">
        <v>114</v>
      </c>
      <c r="D49" s="48"/>
      <c r="E49" s="48"/>
      <c r="F49" s="48"/>
      <c r="G49" s="48"/>
    </row>
    <row r="53" spans="1:7" x14ac:dyDescent="0.25">
      <c r="A53" s="55" t="s">
        <v>144</v>
      </c>
    </row>
    <row r="54" spans="1:7" x14ac:dyDescent="0.25">
      <c r="A54" s="45" t="s">
        <v>67</v>
      </c>
      <c r="C54"/>
      <c r="D54"/>
      <c r="E54"/>
      <c r="F54"/>
      <c r="G54"/>
    </row>
  </sheetData>
  <mergeCells count="5">
    <mergeCell ref="D19:D23"/>
    <mergeCell ref="D25:D29"/>
    <mergeCell ref="C15:C17"/>
    <mergeCell ref="A8:A30"/>
    <mergeCell ref="A4:A6"/>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6"/>
  <sheetViews>
    <sheetView zoomScale="80" zoomScaleNormal="80" workbookViewId="0">
      <pane xSplit="1" ySplit="1" topLeftCell="D2" activePane="bottomRight" state="frozen"/>
      <selection pane="topRight" activeCell="B1" sqref="B1"/>
      <selection pane="bottomLeft" activeCell="A2" sqref="A2"/>
      <selection pane="bottomRight" activeCell="L16" sqref="L16"/>
    </sheetView>
  </sheetViews>
  <sheetFormatPr baseColWidth="10" defaultRowHeight="15" x14ac:dyDescent="0.25"/>
  <cols>
    <col min="1" max="1" width="45.85546875" style="48" customWidth="1"/>
    <col min="2" max="2" width="41.85546875" style="219" customWidth="1"/>
    <col min="3" max="3" width="17.7109375" style="219" bestFit="1" customWidth="1"/>
    <col min="4" max="4" width="26.5703125" style="219" customWidth="1"/>
    <col min="5" max="5" width="14.5703125" style="219" bestFit="1" customWidth="1"/>
    <col min="6" max="6" width="28.7109375" style="219" bestFit="1" customWidth="1"/>
    <col min="7" max="7" width="13.7109375" style="219" bestFit="1" customWidth="1"/>
    <col min="8" max="8" width="17.140625" style="219" bestFit="1" customWidth="1"/>
    <col min="9" max="9" width="11.42578125" style="219"/>
    <col min="10" max="10" width="12.5703125" style="219" bestFit="1" customWidth="1"/>
    <col min="11" max="11" width="12.7109375" style="219" bestFit="1" customWidth="1"/>
    <col min="12" max="12" width="39.140625" style="219" customWidth="1"/>
    <col min="13" max="13" width="26.5703125" style="219" customWidth="1"/>
    <col min="14" max="14" width="15.7109375" style="219" bestFit="1" customWidth="1"/>
    <col min="15" max="15" width="21.42578125" style="219" customWidth="1"/>
    <col min="16" max="16" width="22.5703125" style="219" customWidth="1"/>
    <col min="17" max="17" width="11.42578125" style="219" customWidth="1"/>
    <col min="18" max="16384" width="11.42578125" style="219"/>
  </cols>
  <sheetData>
    <row r="1" spans="1:18" x14ac:dyDescent="0.25">
      <c r="A1" s="48" t="s">
        <v>378</v>
      </c>
      <c r="C1" s="191">
        <v>42459</v>
      </c>
    </row>
    <row r="2" spans="1:18" s="48" customFormat="1" ht="30" x14ac:dyDescent="0.25">
      <c r="A2" s="245" t="s">
        <v>379</v>
      </c>
      <c r="B2" s="245" t="s">
        <v>380</v>
      </c>
      <c r="C2" s="245" t="s">
        <v>381</v>
      </c>
      <c r="D2" s="245" t="s">
        <v>382</v>
      </c>
      <c r="E2" s="245" t="s">
        <v>383</v>
      </c>
      <c r="F2" s="245" t="s">
        <v>384</v>
      </c>
      <c r="G2" s="245" t="s">
        <v>385</v>
      </c>
      <c r="H2" s="245" t="s">
        <v>386</v>
      </c>
      <c r="I2" s="245" t="s">
        <v>387</v>
      </c>
      <c r="J2" s="245" t="s">
        <v>388</v>
      </c>
      <c r="K2" s="245" t="s">
        <v>389</v>
      </c>
      <c r="L2" s="245" t="s">
        <v>390</v>
      </c>
      <c r="M2" s="245" t="s">
        <v>391</v>
      </c>
      <c r="N2" s="245" t="s">
        <v>392</v>
      </c>
      <c r="O2" s="245" t="s">
        <v>393</v>
      </c>
      <c r="P2" s="245" t="s">
        <v>394</v>
      </c>
      <c r="Q2" s="129" t="s">
        <v>395</v>
      </c>
      <c r="R2" s="129" t="s">
        <v>396</v>
      </c>
    </row>
    <row r="3" spans="1:18" ht="75" x14ac:dyDescent="0.25">
      <c r="A3" s="129" t="s">
        <v>397</v>
      </c>
      <c r="B3" s="192" t="s">
        <v>398</v>
      </c>
      <c r="C3" s="170" t="s">
        <v>399</v>
      </c>
      <c r="D3" s="192" t="s">
        <v>558</v>
      </c>
      <c r="E3" s="167" t="s">
        <v>400</v>
      </c>
      <c r="F3" s="167" t="s">
        <v>400</v>
      </c>
      <c r="G3" s="170" t="s">
        <v>401</v>
      </c>
      <c r="H3" s="193"/>
      <c r="I3" s="167" t="s">
        <v>402</v>
      </c>
      <c r="J3" s="167" t="s">
        <v>402</v>
      </c>
      <c r="K3" s="167" t="s">
        <v>402</v>
      </c>
      <c r="L3" s="170" t="s">
        <v>403</v>
      </c>
      <c r="M3" s="167" t="s">
        <v>404</v>
      </c>
      <c r="N3" s="167" t="s">
        <v>405</v>
      </c>
      <c r="O3" s="167" t="s">
        <v>406</v>
      </c>
      <c r="P3" s="167" t="s">
        <v>404</v>
      </c>
      <c r="Q3" s="129"/>
      <c r="R3" s="168" t="s">
        <v>594</v>
      </c>
    </row>
    <row r="4" spans="1:18" ht="60" x14ac:dyDescent="0.25">
      <c r="A4" s="129" t="s">
        <v>407</v>
      </c>
      <c r="B4" s="192" t="s">
        <v>408</v>
      </c>
      <c r="C4" s="170" t="s">
        <v>409</v>
      </c>
      <c r="D4" s="170" t="s">
        <v>410</v>
      </c>
      <c r="E4" s="170" t="s">
        <v>411</v>
      </c>
      <c r="F4" s="167" t="s">
        <v>400</v>
      </c>
      <c r="G4" s="170" t="s">
        <v>401</v>
      </c>
      <c r="H4" s="130"/>
      <c r="I4" s="170" t="s">
        <v>590</v>
      </c>
      <c r="J4" s="167" t="s">
        <v>402</v>
      </c>
      <c r="K4" s="167" t="s">
        <v>402</v>
      </c>
      <c r="L4" s="170" t="s">
        <v>506</v>
      </c>
      <c r="M4" s="192" t="s">
        <v>588</v>
      </c>
      <c r="N4" s="196">
        <v>42473</v>
      </c>
      <c r="O4" s="192" t="s">
        <v>589</v>
      </c>
      <c r="P4" s="167" t="s">
        <v>404</v>
      </c>
      <c r="Q4" s="129"/>
      <c r="R4" s="168" t="s">
        <v>587</v>
      </c>
    </row>
    <row r="5" spans="1:18" ht="66.75" customHeight="1" x14ac:dyDescent="0.25">
      <c r="A5" s="129" t="s">
        <v>603</v>
      </c>
      <c r="B5" s="192" t="s">
        <v>412</v>
      </c>
      <c r="C5" s="170" t="s">
        <v>409</v>
      </c>
      <c r="D5" s="170" t="s">
        <v>413</v>
      </c>
      <c r="E5" s="170" t="s">
        <v>414</v>
      </c>
      <c r="F5" s="194" t="s">
        <v>415</v>
      </c>
      <c r="G5" s="170" t="s">
        <v>401</v>
      </c>
      <c r="H5" s="130"/>
      <c r="I5" s="170" t="s">
        <v>590</v>
      </c>
      <c r="J5" s="167" t="s">
        <v>402</v>
      </c>
      <c r="K5" s="167" t="s">
        <v>402</v>
      </c>
      <c r="L5" s="167" t="s">
        <v>404</v>
      </c>
      <c r="M5" s="170" t="s">
        <v>506</v>
      </c>
      <c r="N5" s="196">
        <v>42474</v>
      </c>
      <c r="O5" s="192" t="s">
        <v>593</v>
      </c>
      <c r="P5" s="167" t="s">
        <v>404</v>
      </c>
      <c r="Q5" s="129"/>
      <c r="R5" s="168">
        <v>42464</v>
      </c>
    </row>
    <row r="6" spans="1:18" s="48" customFormat="1" ht="30" x14ac:dyDescent="0.25">
      <c r="A6" s="129" t="s">
        <v>416</v>
      </c>
      <c r="B6" s="195" t="s">
        <v>417</v>
      </c>
      <c r="C6" s="192" t="s">
        <v>399</v>
      </c>
      <c r="D6" s="192" t="s">
        <v>561</v>
      </c>
      <c r="E6" s="192" t="s">
        <v>562</v>
      </c>
      <c r="F6" s="169" t="s">
        <v>400</v>
      </c>
      <c r="G6" s="192" t="s">
        <v>401</v>
      </c>
      <c r="H6" s="129"/>
      <c r="I6" s="192" t="s">
        <v>590</v>
      </c>
      <c r="J6" s="169" t="s">
        <v>402</v>
      </c>
      <c r="K6" s="169" t="s">
        <v>402</v>
      </c>
      <c r="L6" s="192" t="s">
        <v>505</v>
      </c>
      <c r="M6" s="192" t="s">
        <v>585</v>
      </c>
      <c r="N6" s="243">
        <v>42487</v>
      </c>
      <c r="O6" s="192" t="s">
        <v>586</v>
      </c>
      <c r="P6" s="169" t="s">
        <v>404</v>
      </c>
      <c r="Q6" s="168">
        <v>42464</v>
      </c>
      <c r="R6" s="168">
        <v>42492</v>
      </c>
    </row>
    <row r="7" spans="1:18" ht="40.5" customHeight="1" x14ac:dyDescent="0.25">
      <c r="A7" s="129" t="s">
        <v>418</v>
      </c>
      <c r="B7" s="192" t="s">
        <v>504</v>
      </c>
      <c r="C7" s="170" t="s">
        <v>399</v>
      </c>
      <c r="D7" s="170" t="s">
        <v>419</v>
      </c>
      <c r="E7" s="167" t="s">
        <v>400</v>
      </c>
      <c r="F7" s="167" t="s">
        <v>400</v>
      </c>
      <c r="G7" s="170" t="s">
        <v>401</v>
      </c>
      <c r="H7" s="130"/>
      <c r="I7" s="167" t="s">
        <v>402</v>
      </c>
      <c r="J7" s="167" t="s">
        <v>402</v>
      </c>
      <c r="K7" s="167" t="s">
        <v>402</v>
      </c>
      <c r="L7" s="167" t="s">
        <v>404</v>
      </c>
      <c r="M7" s="167" t="s">
        <v>404</v>
      </c>
      <c r="N7" s="170" t="s">
        <v>406</v>
      </c>
      <c r="O7" s="247" t="s">
        <v>406</v>
      </c>
      <c r="P7" s="167" t="s">
        <v>404</v>
      </c>
      <c r="Q7" s="168">
        <v>42471</v>
      </c>
      <c r="R7" s="168">
        <v>42464</v>
      </c>
    </row>
    <row r="8" spans="1:18" ht="43.5" customHeight="1" x14ac:dyDescent="0.25">
      <c r="A8" s="129" t="s">
        <v>420</v>
      </c>
      <c r="B8" s="192" t="s">
        <v>421</v>
      </c>
      <c r="C8" s="170" t="s">
        <v>409</v>
      </c>
      <c r="D8" s="170" t="s">
        <v>422</v>
      </c>
      <c r="E8" s="170" t="s">
        <v>423</v>
      </c>
      <c r="F8" s="194" t="s">
        <v>600</v>
      </c>
      <c r="G8" s="170" t="s">
        <v>401</v>
      </c>
      <c r="H8" s="130"/>
      <c r="I8" s="167" t="s">
        <v>402</v>
      </c>
      <c r="J8" s="167" t="s">
        <v>402</v>
      </c>
      <c r="K8" s="167" t="s">
        <v>402</v>
      </c>
      <c r="L8" s="170" t="s">
        <v>424</v>
      </c>
      <c r="M8" s="167" t="s">
        <v>404</v>
      </c>
      <c r="N8" s="196">
        <v>42449</v>
      </c>
      <c r="O8" s="170" t="s">
        <v>592</v>
      </c>
      <c r="P8" s="167" t="s">
        <v>404</v>
      </c>
      <c r="Q8" s="168">
        <v>42529</v>
      </c>
      <c r="R8" s="129" t="s">
        <v>425</v>
      </c>
    </row>
    <row r="9" spans="1:18" ht="57" customHeight="1" x14ac:dyDescent="0.25">
      <c r="A9" s="129" t="s">
        <v>436</v>
      </c>
      <c r="B9" s="192" t="s">
        <v>426</v>
      </c>
      <c r="C9" s="170" t="s">
        <v>409</v>
      </c>
      <c r="D9" s="192" t="s">
        <v>595</v>
      </c>
      <c r="E9" s="192" t="s">
        <v>596</v>
      </c>
      <c r="F9" s="167" t="s">
        <v>400</v>
      </c>
      <c r="G9" s="170" t="s">
        <v>401</v>
      </c>
      <c r="H9" s="130"/>
      <c r="I9" s="167" t="s">
        <v>402</v>
      </c>
      <c r="J9" s="167" t="s">
        <v>402</v>
      </c>
      <c r="K9" s="167" t="s">
        <v>402</v>
      </c>
      <c r="L9" s="192" t="s">
        <v>435</v>
      </c>
      <c r="M9" s="192" t="s">
        <v>601</v>
      </c>
      <c r="N9" s="196">
        <v>42515</v>
      </c>
      <c r="O9" s="192" t="s">
        <v>602</v>
      </c>
      <c r="P9" s="170" t="s">
        <v>427</v>
      </c>
      <c r="Q9" s="168" t="s">
        <v>559</v>
      </c>
      <c r="R9" s="168">
        <v>42492</v>
      </c>
    </row>
    <row r="10" spans="1:18" ht="30" x14ac:dyDescent="0.25">
      <c r="A10" s="129" t="s">
        <v>428</v>
      </c>
      <c r="B10" s="192" t="s">
        <v>429</v>
      </c>
      <c r="C10" s="170" t="s">
        <v>409</v>
      </c>
      <c r="D10" s="170" t="s">
        <v>430</v>
      </c>
      <c r="E10" s="170" t="s">
        <v>502</v>
      </c>
      <c r="F10" s="167" t="s">
        <v>400</v>
      </c>
      <c r="G10" s="170" t="s">
        <v>401</v>
      </c>
      <c r="H10" s="130"/>
      <c r="I10" s="167" t="s">
        <v>402</v>
      </c>
      <c r="J10" s="167" t="s">
        <v>402</v>
      </c>
      <c r="K10" s="167" t="s">
        <v>402</v>
      </c>
      <c r="L10" s="170" t="s">
        <v>503</v>
      </c>
      <c r="M10" s="167" t="s">
        <v>98</v>
      </c>
      <c r="N10" s="196">
        <v>42471</v>
      </c>
      <c r="O10" s="170" t="s">
        <v>98</v>
      </c>
      <c r="P10" s="167" t="s">
        <v>98</v>
      </c>
      <c r="Q10" s="168">
        <v>42471</v>
      </c>
      <c r="R10" s="129" t="s">
        <v>431</v>
      </c>
    </row>
    <row r="13" spans="1:18" x14ac:dyDescent="0.25">
      <c r="A13" s="48" t="s">
        <v>591</v>
      </c>
    </row>
    <row r="14" spans="1:18" x14ac:dyDescent="0.25">
      <c r="A14" s="48" t="s">
        <v>432</v>
      </c>
    </row>
    <row r="15" spans="1:18" x14ac:dyDescent="0.25">
      <c r="A15" s="48" t="s">
        <v>433</v>
      </c>
    </row>
    <row r="16" spans="1:18" x14ac:dyDescent="0.25">
      <c r="A16" s="197" t="s">
        <v>434</v>
      </c>
    </row>
  </sheetData>
  <hyperlinks>
    <hyperlink ref="F5" r:id="rId1"/>
    <hyperlink ref="F8" r:id="rId2"/>
  </hyperlinks>
  <pageMargins left="0.7" right="0.7" top="0.75" bottom="0.75" header="0.3" footer="0.3"/>
  <pageSetup paperSize="9"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7:A154"/>
  <sheetViews>
    <sheetView topLeftCell="A95" zoomScale="85" zoomScaleNormal="85" workbookViewId="0">
      <selection activeCell="S8" sqref="S8"/>
    </sheetView>
  </sheetViews>
  <sheetFormatPr baseColWidth="10" defaultRowHeight="15" x14ac:dyDescent="0.25"/>
  <sheetData>
    <row r="47" spans="1:1" x14ac:dyDescent="0.25">
      <c r="A47" t="s">
        <v>521</v>
      </c>
    </row>
    <row r="74" spans="1:1" x14ac:dyDescent="0.25">
      <c r="A74" t="s">
        <v>522</v>
      </c>
    </row>
    <row r="102" spans="1:1" x14ac:dyDescent="0.25">
      <c r="A102" t="s">
        <v>523</v>
      </c>
    </row>
    <row r="129" spans="1:1" x14ac:dyDescent="0.25">
      <c r="A129" t="s">
        <v>524</v>
      </c>
    </row>
    <row r="154" spans="1:1" x14ac:dyDescent="0.25">
      <c r="A154" t="s">
        <v>525</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J18"/>
  <sheetViews>
    <sheetView workbookViewId="0">
      <selection activeCell="E32" sqref="E32"/>
    </sheetView>
  </sheetViews>
  <sheetFormatPr baseColWidth="10" defaultRowHeight="15" x14ac:dyDescent="0.25"/>
  <sheetData>
    <row r="3" spans="1:10" s="220" customFormat="1" x14ac:dyDescent="0.25">
      <c r="A3" s="220" t="s">
        <v>567</v>
      </c>
    </row>
    <row r="4" spans="1:10" x14ac:dyDescent="0.25">
      <c r="A4" t="s">
        <v>568</v>
      </c>
    </row>
    <row r="5" spans="1:10" s="218" customFormat="1" x14ac:dyDescent="0.25">
      <c r="A5" s="218" t="s">
        <v>569</v>
      </c>
    </row>
    <row r="6" spans="1:10" s="218" customFormat="1" x14ac:dyDescent="0.25"/>
    <row r="7" spans="1:10" s="220" customFormat="1" x14ac:dyDescent="0.25">
      <c r="A7" s="220" t="s">
        <v>570</v>
      </c>
    </row>
    <row r="8" spans="1:10" s="236" customFormat="1" x14ac:dyDescent="0.25">
      <c r="A8" s="236" t="s">
        <v>572</v>
      </c>
    </row>
    <row r="9" spans="1:10" s="218" customFormat="1" x14ac:dyDescent="0.25">
      <c r="A9" s="218" t="s">
        <v>576</v>
      </c>
    </row>
    <row r="10" spans="1:10" s="236" customFormat="1" x14ac:dyDescent="0.25">
      <c r="A10" s="236" t="s">
        <v>571</v>
      </c>
    </row>
    <row r="11" spans="1:10" s="218" customFormat="1" ht="30.75" customHeight="1" x14ac:dyDescent="0.25">
      <c r="A11" s="294" t="s">
        <v>580</v>
      </c>
      <c r="B11" s="294"/>
      <c r="C11" s="294"/>
      <c r="D11" s="294"/>
      <c r="E11" s="294"/>
      <c r="F11" s="294"/>
      <c r="G11" s="294"/>
      <c r="H11" s="294"/>
      <c r="I11" s="294"/>
      <c r="J11" s="294"/>
    </row>
    <row r="12" spans="1:10" s="218" customFormat="1" ht="27" customHeight="1" x14ac:dyDescent="0.25">
      <c r="A12" s="294" t="s">
        <v>573</v>
      </c>
      <c r="B12" s="294"/>
      <c r="C12" s="294"/>
      <c r="D12" s="294"/>
      <c r="E12" s="294"/>
      <c r="F12" s="294"/>
      <c r="G12" s="294"/>
      <c r="H12" s="294"/>
      <c r="I12" s="294"/>
      <c r="J12" s="294"/>
    </row>
    <row r="13" spans="1:10" s="236" customFormat="1" x14ac:dyDescent="0.25">
      <c r="A13" s="236" t="s">
        <v>574</v>
      </c>
    </row>
    <row r="14" spans="1:10" s="236" customFormat="1" x14ac:dyDescent="0.25"/>
    <row r="15" spans="1:10" s="220" customFormat="1" x14ac:dyDescent="0.25">
      <c r="A15" s="220" t="s">
        <v>575</v>
      </c>
    </row>
    <row r="16" spans="1:10" x14ac:dyDescent="0.25">
      <c r="A16" t="s">
        <v>577</v>
      </c>
    </row>
    <row r="17" spans="1:10" s="218" customFormat="1" ht="29.25" customHeight="1" x14ac:dyDescent="0.25">
      <c r="A17" s="294" t="s">
        <v>578</v>
      </c>
      <c r="B17" s="294"/>
      <c r="C17" s="294"/>
      <c r="D17" s="294"/>
      <c r="E17" s="294"/>
      <c r="F17" s="294"/>
      <c r="G17" s="294"/>
      <c r="H17" s="294"/>
      <c r="I17" s="294"/>
      <c r="J17" s="294"/>
    </row>
    <row r="18" spans="1:10" x14ac:dyDescent="0.25">
      <c r="A18" t="s">
        <v>579</v>
      </c>
    </row>
  </sheetData>
  <mergeCells count="3">
    <mergeCell ref="A11:J11"/>
    <mergeCell ref="A12:J12"/>
    <mergeCell ref="A17:J17"/>
  </mergeCells>
  <pageMargins left="0.7" right="0.7" top="0.75" bottom="0.75" header="0.3" footer="0.3"/>
  <pageSetup paperSize="9"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election activeCell="E9" sqref="E9"/>
    </sheetView>
  </sheetViews>
  <sheetFormatPr baseColWidth="10" defaultRowHeight="15" x14ac:dyDescent="0.25"/>
  <cols>
    <col min="1" max="1" width="13.5703125" customWidth="1"/>
  </cols>
  <sheetData>
    <row r="1" spans="1:2" x14ac:dyDescent="0.25">
      <c r="A1" t="s">
        <v>597</v>
      </c>
    </row>
    <row r="2" spans="1:2" x14ac:dyDescent="0.25">
      <c r="A2">
        <v>48.788766000000003</v>
      </c>
      <c r="B2">
        <v>7.5839650000000001</v>
      </c>
    </row>
    <row r="3" spans="1:2" x14ac:dyDescent="0.25">
      <c r="A3" t="s">
        <v>598</v>
      </c>
      <c r="B3" t="s">
        <v>599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12</vt:i4>
      </vt:variant>
      <vt:variant>
        <vt:lpstr>Plages nommées</vt:lpstr>
      </vt:variant>
      <vt:variant>
        <vt:i4>1</vt:i4>
      </vt:variant>
    </vt:vector>
  </HeadingPairs>
  <TitlesOfParts>
    <vt:vector size="13" baseType="lpstr">
      <vt:lpstr>Overview</vt:lpstr>
      <vt:lpstr>AvantPartir</vt:lpstr>
      <vt:lpstr>AuTerrain</vt:lpstr>
      <vt:lpstr>LabellingTerrain</vt:lpstr>
      <vt:lpstr>LabLoad_Plan</vt:lpstr>
      <vt:lpstr>Weekly Transect</vt:lpstr>
      <vt:lpstr>Detailed Transect</vt:lpstr>
      <vt:lpstr>LitReview</vt:lpstr>
      <vt:lpstr>Contacts</vt:lpstr>
      <vt:lpstr>Hydrograms</vt:lpstr>
      <vt:lpstr>Preleveur</vt:lpstr>
      <vt:lpstr>other notes</vt:lpstr>
      <vt:lpstr>LabellingTerrain!Zone_d_impression</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pablo alvarez</dc:creator>
  <cp:lastModifiedBy>pablo alvarez</cp:lastModifiedBy>
  <cp:lastPrinted>2016-05-12T08:09:04Z</cp:lastPrinted>
  <dcterms:created xsi:type="dcterms:W3CDTF">2016-02-05T10:06:47Z</dcterms:created>
  <dcterms:modified xsi:type="dcterms:W3CDTF">2018-07-05T11:21:57Z</dcterms:modified>
</cp:coreProperties>
</file>