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DNLean\2. Cursos\Curso 1 -Gestión y Mejora de Procesos  ADN lean\4. Medición y Control\Indicadores\"/>
    </mc:Choice>
  </mc:AlternateContent>
  <xr:revisionPtr revIDLastSave="0" documentId="13_ncr:1_{43CBDF94-5543-4A9E-9FD1-A7495D03512A}" xr6:coauthVersionLast="47" xr6:coauthVersionMax="47" xr10:uidLastSave="{00000000-0000-0000-0000-000000000000}"/>
  <bookViews>
    <workbookView xWindow="-120" yWindow="-120" windowWidth="20730" windowHeight="11040" tabRatio="743" xr2:uid="{C5983AC7-59FC-4C4F-9A1D-8A0192E03924}"/>
  </bookViews>
  <sheets>
    <sheet name="CV" sheetId="9" r:id="rId1"/>
    <sheet name="Hoja11" sheetId="11" state="hidden" r:id="rId2"/>
    <sheet name="Base" sheetId="1" state="hidden" r:id="rId3"/>
    <sheet name="VLP" sheetId="14" r:id="rId4"/>
    <sheet name="EO" sheetId="10" r:id="rId5"/>
    <sheet name="CE" sheetId="13" r:id="rId6"/>
    <sheet name="PNC" sheetId="12" r:id="rId7"/>
    <sheet name="Hoja7" sheetId="7" state="hidden" r:id="rId8"/>
    <sheet name="Hoja8" sheetId="8" state="hidden" r:id="rId9"/>
    <sheet name="Salarioxsede" sheetId="3" state="hidden" r:id="rId10"/>
    <sheet name="Uventaxproducto" sheetId="5" state="hidden" r:id="rId11"/>
    <sheet name="$ventaxzona" sheetId="6" state="hidden" r:id="rId12"/>
    <sheet name="$Ventaxsexo" sheetId="2" state="hidden" r:id="rId13"/>
    <sheet name="DASHBOARD" sheetId="4" state="hidden" r:id="rId14"/>
  </sheets>
  <definedNames>
    <definedName name="SegmentaciónDeDatos_PRODUCTO">#N/A</definedName>
    <definedName name="SegmentaciónDeDatos_SEDE_DE_VENDEDOR">#N/A</definedName>
    <definedName name="SegmentaciónDeDatos_SEXO">#N/A</definedName>
    <definedName name="SegmentaciónDeDatos_ZONA">#N/A</definedName>
  </definedNames>
  <calcPr calcId="191029"/>
  <pivotCaches>
    <pivotCache cacheId="2" r:id="rId15"/>
    <pivotCache cacheId="3" r:id="rId16"/>
    <pivotCache cacheId="4" r:id="rId17"/>
    <pivotCache cacheId="5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4" l="1"/>
  <c r="D11" i="14"/>
  <c r="E12" i="13"/>
  <c r="E11" i="13"/>
  <c r="E10" i="13"/>
  <c r="E9" i="13"/>
  <c r="E17" i="12"/>
  <c r="D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E12" i="10"/>
  <c r="E13" i="10"/>
  <c r="J13" i="7"/>
  <c r="J12" i="7"/>
  <c r="J9" i="7"/>
  <c r="J5" i="7"/>
  <c r="J4" i="7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D13" i="10"/>
  <c r="D14" i="10"/>
  <c r="E14" i="10"/>
  <c r="D15" i="10"/>
  <c r="E15" i="10"/>
  <c r="D16" i="10"/>
  <c r="E16" i="10"/>
  <c r="E16" i="7"/>
  <c r="F15" i="7"/>
  <c r="H15" i="7"/>
  <c r="F14" i="7"/>
  <c r="J14" i="7"/>
  <c r="F13" i="7"/>
  <c r="F12" i="7"/>
  <c r="F11" i="7"/>
  <c r="J11" i="7"/>
  <c r="F10" i="7"/>
  <c r="J10" i="7"/>
  <c r="F9" i="7"/>
  <c r="F8" i="7"/>
  <c r="J8" i="7"/>
  <c r="F7" i="7"/>
  <c r="J7" i="7"/>
  <c r="F6" i="7"/>
  <c r="J6" i="7"/>
  <c r="F5" i="7"/>
  <c r="F4" i="7"/>
  <c r="H11" i="7"/>
  <c r="E11" i="9"/>
  <c r="E9" i="9"/>
  <c r="E10" i="9"/>
  <c r="E8" i="9"/>
  <c r="C16" i="7"/>
  <c r="D16" i="7"/>
  <c r="I16" i="7"/>
  <c r="G16" i="7"/>
  <c r="H9" i="7"/>
  <c r="H10" i="7"/>
  <c r="I5" i="7"/>
  <c r="I6" i="7"/>
  <c r="I7" i="7"/>
  <c r="I8" i="7"/>
  <c r="I9" i="7"/>
  <c r="I10" i="7"/>
  <c r="I11" i="7"/>
  <c r="I12" i="7"/>
  <c r="I13" i="7"/>
  <c r="I14" i="7"/>
  <c r="I15" i="7"/>
  <c r="I4" i="7"/>
  <c r="H8" i="7"/>
  <c r="D12" i="14"/>
  <c r="D8" i="14"/>
  <c r="D10" i="14"/>
  <c r="D9" i="14"/>
  <c r="J15" i="7"/>
  <c r="H14" i="7"/>
  <c r="F16" i="7"/>
  <c r="J16" i="7"/>
  <c r="H13" i="7"/>
  <c r="H12" i="7"/>
  <c r="H6" i="7"/>
  <c r="H5" i="7"/>
  <c r="H4" i="7"/>
  <c r="H7" i="7"/>
  <c r="H16" i="7"/>
</calcChain>
</file>

<file path=xl/sharedStrings.xml><?xml version="1.0" encoding="utf-8"?>
<sst xmlns="http://schemas.openxmlformats.org/spreadsheetml/2006/main" count="180" uniqueCount="106">
  <si>
    <t>NOMBRE
 DE VENDEDOR</t>
  </si>
  <si>
    <t>CODIGO 
DE VENDEDOR</t>
  </si>
  <si>
    <t>SEXO</t>
  </si>
  <si>
    <t>SUELDO</t>
  </si>
  <si>
    <t>SEDE DE
VENDEDOR</t>
  </si>
  <si>
    <t>TIPO ZONA</t>
  </si>
  <si>
    <t>CODIGO 
PRODUCTO</t>
  </si>
  <si>
    <t>PRODUCTO</t>
  </si>
  <si>
    <t>META DE
VENTA</t>
  </si>
  <si>
    <t>CANTIDAD
DE VENTA</t>
  </si>
  <si>
    <t>OMAR</t>
  </si>
  <si>
    <t>M</t>
  </si>
  <si>
    <t>BOGOTA</t>
  </si>
  <si>
    <t>A</t>
  </si>
  <si>
    <t>ZONA</t>
  </si>
  <si>
    <t>NORTE</t>
  </si>
  <si>
    <t>A15</t>
  </si>
  <si>
    <t>JABON</t>
  </si>
  <si>
    <t>CLIENTE</t>
  </si>
  <si>
    <t>CHINO</t>
  </si>
  <si>
    <t>F</t>
  </si>
  <si>
    <t>JENIFER</t>
  </si>
  <si>
    <t>JULIANA</t>
  </si>
  <si>
    <t>HERNANDO</t>
  </si>
  <si>
    <t>-</t>
  </si>
  <si>
    <t>KHATERIN</t>
  </si>
  <si>
    <t>DIANA</t>
  </si>
  <si>
    <t>Total general</t>
  </si>
  <si>
    <t>CALI</t>
  </si>
  <si>
    <t>LOCION</t>
  </si>
  <si>
    <t>SHAMPOO</t>
  </si>
  <si>
    <t>VALOR 
PRODUCTO</t>
  </si>
  <si>
    <t>VALOR 
VENTA</t>
  </si>
  <si>
    <t>CENTRO</t>
  </si>
  <si>
    <t>SUR</t>
  </si>
  <si>
    <t>ESTE</t>
  </si>
  <si>
    <t xml:space="preserve"> SEDE VENDEDOR</t>
  </si>
  <si>
    <t xml:space="preserve"> SUELDO VENDEDOR</t>
  </si>
  <si>
    <t>MEDELLIN</t>
  </si>
  <si>
    <t xml:space="preserve"> VALOR VENTA</t>
  </si>
  <si>
    <t xml:space="preserve"> ZONA</t>
  </si>
  <si>
    <t xml:space="preserve"> PRODUCTO</t>
  </si>
  <si>
    <t xml:space="preserve"> CANTIDAD 
DE VENTA</t>
  </si>
  <si>
    <t xml:space="preserve"> META DE VENTA</t>
  </si>
  <si>
    <t xml:space="preserve"> SEXO</t>
  </si>
  <si>
    <t>DASHBOARD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</si>
  <si>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</si>
  <si>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</si>
  <si>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</si>
  <si>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</si>
  <si>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</si>
  <si>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</si>
  <si>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</si>
  <si>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</si>
  <si>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</si>
  <si>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</si>
  <si>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</si>
  <si>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</si>
  <si>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</si>
  <si>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Ventas
(S/.)</t>
  </si>
  <si>
    <t>Presupuesto
(S/.)</t>
  </si>
  <si>
    <t>Productos no
conformes (unds)</t>
  </si>
  <si>
    <t>Planeamiento
(unds)</t>
  </si>
  <si>
    <t>Producción
(unds)</t>
  </si>
  <si>
    <t>Suma de Presupuesto
(S/.)</t>
  </si>
  <si>
    <t>Suma de Ventas
(S/.)</t>
  </si>
  <si>
    <t xml:space="preserve"> %Ejecución presupuestal</t>
  </si>
  <si>
    <t xml:space="preserve"> Mes</t>
  </si>
  <si>
    <t>Suma de Planeamiento
(unds)</t>
  </si>
  <si>
    <t>Se pide determinar los siguientes indicadores clave de rendimiento</t>
  </si>
  <si>
    <t>% Ejecución presupuestal mensual y anual</t>
  </si>
  <si>
    <t>% Cumplimiento del programa de producción mensual y anual</t>
  </si>
  <si>
    <t>% Productos no conformes mensual y anual</t>
  </si>
  <si>
    <t>% PNC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</si>
  <si>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</si>
  <si>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</si>
  <si>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</si>
  <si>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</si>
  <si>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</si>
  <si>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</si>
  <si>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</si>
  <si>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</si>
  <si>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</si>
  <si>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</si>
  <si>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</si>
  <si>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</si>
  <si>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%EP</t>
  </si>
  <si>
    <t>%CP</t>
  </si>
  <si>
    <t>Ventas (S/.)</t>
  </si>
  <si>
    <t>Proyección (S/.)</t>
  </si>
  <si>
    <t>Fajas</t>
  </si>
  <si>
    <t>camisetas</t>
  </si>
  <si>
    <t>panties</t>
  </si>
  <si>
    <t>Año</t>
  </si>
  <si>
    <t>Total</t>
  </si>
  <si>
    <t>Producción
(unidades)</t>
  </si>
  <si>
    <t>Medias</t>
  </si>
  <si>
    <t>Personal
capacitado</t>
  </si>
  <si>
    <t>META</t>
  </si>
  <si>
    <t>%Ejecución
presupuestal</t>
  </si>
  <si>
    <t>% Productos no
conformes</t>
  </si>
  <si>
    <t>Personal 
programado</t>
  </si>
  <si>
    <t>VLP</t>
  </si>
  <si>
    <t>%capacitaciones 
ejecutadas</t>
  </si>
  <si>
    <t>%Cumplimiento de la producción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</si>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</sst>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S/&quot;* #,##0.00_-;\-&quot;S/&quot;* #,##0.00_-;_-&quot;S/&quot;* &quot;-&quot;??_-;_-@_-"/>
    <numFmt numFmtId="164" formatCode="_-[$$-409]* #,##0.00_ ;_-[$$-409]* \-#,##0.00\ ;_-[$$-409]* &quot;-&quot;??_ ;_-@_ "/>
    <numFmt numFmtId="165" formatCode="[$$-409]#,##0.00"/>
    <numFmt numFmtId="166" formatCode="[$$-540A]#,##0.00"/>
    <numFmt numFmtId="167" formatCode="_-&quot;S/&quot;* #,##0_-;\-&quot;S/&quot;* #,##0_-;_-&quot;S/&quot;* &quot;-&quot;??_-;_-@_-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66" fontId="0" fillId="0" borderId="0" xfId="0" applyNumberFormat="1"/>
    <xf numFmtId="0" fontId="3" fillId="0" borderId="0" xfId="0" applyFont="1"/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1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0" fillId="0" borderId="3" xfId="0" pivotButton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10" fontId="0" fillId="0" borderId="3" xfId="2" applyNumberFormat="1" applyFont="1" applyFill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/>
    </xf>
    <xf numFmtId="168" fontId="0" fillId="0" borderId="3" xfId="2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wrapText="1" readingOrder="1"/>
    </xf>
    <xf numFmtId="168" fontId="0" fillId="0" borderId="3" xfId="0" applyNumberFormat="1" applyBorder="1" applyAlignment="1">
      <alignment horizontal="center"/>
    </xf>
    <xf numFmtId="0" fontId="7" fillId="0" borderId="3" xfId="0" applyFont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23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9E41CB85-14EB-4444-96DD-5FB446FDC5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Cumplimiento de ventas (CV)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CV!$B$8:$B$11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CV!$E$8:$E$11</c:f>
              <c:numCache>
                <c:formatCode>0.0%</c:formatCode>
                <c:ptCount val="4"/>
                <c:pt idx="0">
                  <c:v>0.86093600000000003</c:v>
                </c:pt>
                <c:pt idx="1">
                  <c:v>0.78174333333333335</c:v>
                </c:pt>
                <c:pt idx="2">
                  <c:v>0.90134400000000003</c:v>
                </c:pt>
                <c:pt idx="3">
                  <c:v>0.89543771428571428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C-40CC-BDEC-C71B69D1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732992"/>
        <c:axId val="1014469056"/>
      </c:barChart>
      <c:catAx>
        <c:axId val="10487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4469056"/>
        <c:crosses val="autoZero"/>
        <c:auto val="1"/>
        <c:lblAlgn val="ctr"/>
        <c:lblOffset val="100"/>
        <c:noMultiLvlLbl val="0"/>
      </c:catAx>
      <c:valAx>
        <c:axId val="1014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87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Indicadores de desempeño.xlsx]$Ventaxsexo!TablaDinámica1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Meta de venta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'$Ventaxsexo'!$B$3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7-466D-AF8E-9798E25BA8CC}"/>
              </c:ext>
            </c:extLst>
          </c:dPt>
          <c:cat>
            <c:strRef>
              <c:f>'$Ventaxsexo'!$A$4:$A$5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'$Ventaxsexo'!$B$4:$B$5</c:f>
              <c:numCache>
                <c:formatCode>[$$-409]#,##0.00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7-466D-AF8E-9798E25B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92832"/>
        <c:axId val="701127872"/>
      </c:barChart>
      <c:catAx>
        <c:axId val="8360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1127872"/>
        <c:crosses val="autoZero"/>
        <c:auto val="1"/>
        <c:lblAlgn val="ctr"/>
        <c:lblOffset val="100"/>
        <c:noMultiLvlLbl val="0"/>
      </c:catAx>
      <c:valAx>
        <c:axId val="701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60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/>
              <a:t>Ventas</a:t>
            </a:r>
            <a:r>
              <a:rPr lang="es-PE" sz="1600" baseline="0"/>
              <a:t> por línea de producto (VLP)</a:t>
            </a:r>
            <a:endParaRPr lang="es-P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D9-4F49-A72E-D4653DB37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D9-4F49-A72E-D4653DB37C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D9-4F49-A72E-D4653DB37C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D9-4F49-A72E-D4653DB37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VLP!$B$8:$B$11</c:f>
              <c:strCache>
                <c:ptCount val="4"/>
                <c:pt idx="0">
                  <c:v>camisetas</c:v>
                </c:pt>
                <c:pt idx="1">
                  <c:v>panties</c:v>
                </c:pt>
                <c:pt idx="2">
                  <c:v>Fajas</c:v>
                </c:pt>
                <c:pt idx="3">
                  <c:v>Medias</c:v>
                </c:pt>
              </c:strCache>
            </c:strRef>
          </c:cat>
          <c:val>
            <c:numRef>
              <c:f>VLP!$D$8:$D$11</c:f>
              <c:numCache>
                <c:formatCode>0%</c:formatCode>
                <c:ptCount val="4"/>
                <c:pt idx="0">
                  <c:v>0.38958488656938972</c:v>
                </c:pt>
                <c:pt idx="1">
                  <c:v>0.27500857978012094</c:v>
                </c:pt>
                <c:pt idx="2">
                  <c:v>0.21577444349771008</c:v>
                </c:pt>
                <c:pt idx="3">
                  <c:v>0.11963209015277926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D9-4F49-A72E-D4653DB3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/>
              <a:t>Eficiencia operativa (EO)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EO!$B$5:$B$16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EO!$E$5:$E$16</c:f>
              <c:numCache>
                <c:formatCode>0.0%</c:formatCode>
                <c:ptCount val="12"/>
                <c:pt idx="0">
                  <c:v>0.82229796688191292</c:v>
                </c:pt>
                <c:pt idx="1">
                  <c:v>0.86854217734200145</c:v>
                </c:pt>
                <c:pt idx="2">
                  <c:v>0.9015834132748618</c:v>
                </c:pt>
                <c:pt idx="3">
                  <c:v>0.82269884105737234</c:v>
                </c:pt>
                <c:pt idx="4">
                  <c:v>0.88730814033164318</c:v>
                </c:pt>
                <c:pt idx="5">
                  <c:v>0.83564433118472992</c:v>
                </c:pt>
                <c:pt idx="6">
                  <c:v>0.81858480763082175</c:v>
                </c:pt>
                <c:pt idx="7">
                  <c:v>0.92381185306740721</c:v>
                </c:pt>
                <c:pt idx="8">
                  <c:v>0.87646333180174596</c:v>
                </c:pt>
                <c:pt idx="9">
                  <c:v>0.83523726420121491</c:v>
                </c:pt>
                <c:pt idx="10">
                  <c:v>0.89487183584760932</c:v>
                </c:pt>
                <c:pt idx="11">
                  <c:v>0.90138561320754718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5-4539-9F69-928AC25A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2192"/>
        <c:axId val="890549760"/>
      </c:lineChart>
      <c:catAx>
        <c:axId val="10487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549760"/>
        <c:crosses val="autoZero"/>
        <c:auto val="1"/>
        <c:lblAlgn val="ctr"/>
        <c:lblOffset val="100"/>
        <c:noMultiLvlLbl val="0"/>
      </c:catAx>
      <c:valAx>
        <c:axId val="890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8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Capacitaciones ejecutadas (CE)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CE!$E$8</c:f>
              <c:strCache>
                <c:ptCount val="1"/>
                <c:pt idx="0">
                  <c:v>%capacitaciones 
ejecutadas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CE!$B$9:$B$12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CE!$E$9:$E$12</c:f>
              <c:numCache>
                <c:formatCode>0%</c:formatCode>
                <c:ptCount val="4"/>
                <c:pt idx="0">
                  <c:v>0.77666666666666662</c:v>
                </c:pt>
                <c:pt idx="1">
                  <c:v>0.765625</c:v>
                </c:pt>
                <c:pt idx="2">
                  <c:v>0.82571428571428573</c:v>
                </c:pt>
                <c:pt idx="3">
                  <c:v>0.73750000000000004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AAA-9060-EC2BCDAA4CCF}"/>
            </c:ext>
          </c:extLst>
        </c:ser>
        <c:ser>
          <c:idx val="1"/>
          <c:order val="1"/>
          <c:tx>
            <c:strRef>
              <c:f>CE!$F$8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CE!$B$9:$B$12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CE!$F$9:$F$12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A-4AAA-9060-EC2BCDAA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5218048"/>
        <c:axId val="846968640"/>
      </c:barChart>
      <c:catAx>
        <c:axId val="9952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6968640"/>
        <c:crosses val="autoZero"/>
        <c:auto val="1"/>
        <c:lblAlgn val="ctr"/>
        <c:lblOffset val="100"/>
        <c:noMultiLvlLbl val="0"/>
      </c:catAx>
      <c:valAx>
        <c:axId val="846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52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3224868374063E-2"/>
          <c:y val="0.19486111111111112"/>
          <c:w val="0.83810629921259838"/>
          <c:h val="0.72088764946048411"/>
        </c:manualLayout>
      </c:layout>
      <c:line3DChart>
        <c:grouping val="standard"/>
        <c:varyColors val="0"/>
        <c:ser>
          <c:idx val="0"/>
          <c:order val="0"/>
          <c:tx>
            <c:strRef>
              <c:f>Hoja7!$J$3</c:f>
              <c:strCache>
                <c:ptCount val="1"/>
                <c:pt idx="0">
                  <c:v>%CP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Hoja7!$B$4:$B$15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Hoja7!$J$4:$J$15</c:f>
              <c:numCache>
                <c:formatCode>0.0%</c:formatCode>
                <c:ptCount val="12"/>
                <c:pt idx="0">
                  <c:v>0.82229796688191292</c:v>
                </c:pt>
                <c:pt idx="1">
                  <c:v>0.86854217734200145</c:v>
                </c:pt>
                <c:pt idx="2">
                  <c:v>0.9015834132748618</c:v>
                </c:pt>
                <c:pt idx="3">
                  <c:v>0.82269884105737234</c:v>
                </c:pt>
                <c:pt idx="4">
                  <c:v>0.88730814033164318</c:v>
                </c:pt>
                <c:pt idx="5">
                  <c:v>0.83564433118472992</c:v>
                </c:pt>
                <c:pt idx="6">
                  <c:v>0.81858480763082175</c:v>
                </c:pt>
                <c:pt idx="7">
                  <c:v>0.92381185306740721</c:v>
                </c:pt>
                <c:pt idx="8">
                  <c:v>0.87646333180174596</c:v>
                </c:pt>
                <c:pt idx="9">
                  <c:v>0.83523726420121491</c:v>
                </c:pt>
                <c:pt idx="10">
                  <c:v>0.89487183584760932</c:v>
                </c:pt>
                <c:pt idx="11">
                  <c:v>0.90138561320754718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6-4E3A-906E-8D0DFA3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99792"/>
        <c:axId val="838623104"/>
        <c:axId val="656542048"/>
      </c:line3DChart>
      <c:catAx>
        <c:axId val="89159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8623104"/>
        <c:crosses val="autoZero"/>
        <c:auto val="1"/>
        <c:lblAlgn val="ctr"/>
        <c:lblOffset val="100"/>
        <c:noMultiLvlLbl val="0"/>
      </c:catAx>
      <c:valAx>
        <c:axId val="838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1599792"/>
        <c:crosses val="autoZero"/>
        <c:crossBetween val="between"/>
      </c:valAx>
      <c:serAx>
        <c:axId val="656542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86231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Indicadores de desempeño.xlsx]Hoja8!TablaDinámica5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Hoja8!$B$3</c:f>
              <c:strCache>
                <c:ptCount val="1"/>
                <c:pt idx="0">
                  <c:v>Suma de Presupuesto
(S/.)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Hoja8!$A$4:$A$16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Hoja8!$B$4:$B$16</c:f>
              <c:numCache>
                <c:formatCode>General</c:formatCode>
                <c:ptCount val="12"/>
                <c:pt idx="0">
                  <c:v>134000</c:v>
                </c:pt>
                <c:pt idx="1">
                  <c:v>145000</c:v>
                </c:pt>
                <c:pt idx="2">
                  <c:v>156700</c:v>
                </c:pt>
                <c:pt idx="3">
                  <c:v>136400</c:v>
                </c:pt>
                <c:pt idx="4">
                  <c:v>252300</c:v>
                </c:pt>
                <c:pt idx="5">
                  <c:v>234100</c:v>
                </c:pt>
                <c:pt idx="6">
                  <c:v>145300</c:v>
                </c:pt>
                <c:pt idx="7">
                  <c:v>234500</c:v>
                </c:pt>
                <c:pt idx="8">
                  <c:v>453400</c:v>
                </c:pt>
                <c:pt idx="9">
                  <c:v>564300</c:v>
                </c:pt>
                <c:pt idx="10">
                  <c:v>134200</c:v>
                </c:pt>
                <c:pt idx="11">
                  <c:v>432100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0-4958-84F3-D963F2140F1D}"/>
            </c:ext>
          </c:extLst>
        </c:ser>
        <c:ser>
          <c:idx val="1"/>
          <c:order val="1"/>
          <c:tx>
            <c:strRef>
              <c:f>Hoja8!$C$3</c:f>
              <c:strCache>
                <c:ptCount val="1"/>
                <c:pt idx="0">
                  <c:v>Suma de Ventas
(S/.)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Hoja8!$A$4:$A$16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Hoja8!$C$4:$C$16</c:f>
              <c:numCache>
                <c:formatCode>General</c:formatCode>
                <c:ptCount val="12"/>
                <c:pt idx="0">
                  <c:v>120000</c:v>
                </c:pt>
                <c:pt idx="1">
                  <c:v>110000</c:v>
                </c:pt>
                <c:pt idx="2">
                  <c:v>156000</c:v>
                </c:pt>
                <c:pt idx="3">
                  <c:v>145600</c:v>
                </c:pt>
                <c:pt idx="4">
                  <c:v>189400</c:v>
                </c:pt>
                <c:pt idx="5">
                  <c:v>245000</c:v>
                </c:pt>
                <c:pt idx="6">
                  <c:v>124400</c:v>
                </c:pt>
                <c:pt idx="7">
                  <c:v>222300</c:v>
                </c:pt>
                <c:pt idx="8">
                  <c:v>346700</c:v>
                </c:pt>
                <c:pt idx="9">
                  <c:v>653200</c:v>
                </c:pt>
                <c:pt idx="10">
                  <c:v>230000</c:v>
                </c:pt>
                <c:pt idx="11">
                  <c:v>325600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0-4958-84F3-D963F2140F1D}"/>
            </c:ext>
          </c:extLst>
        </c:ser>
        <c:ser>
          <c:idx val="2"/>
          <c:order val="2"/>
          <c:tx>
            <c:strRef>
              <c:f>Hoja8!$D$3</c:f>
              <c:strCache>
                <c:ptCount val="1"/>
                <c:pt idx="0">
                  <c:v> %Ejecución presupuestal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Hoja8!$A$4:$A$16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Hoja8!$D$4:$D$16</c:f>
              <c:numCache>
                <c:formatCode>0.00%</c:formatCode>
                <c:ptCount val="12"/>
                <c:pt idx="0">
                  <c:v>0.89552238805970152</c:v>
                </c:pt>
                <c:pt idx="1">
                  <c:v>0.75862068965517238</c:v>
                </c:pt>
                <c:pt idx="2">
                  <c:v>0.99553286534779839</c:v>
                </c:pt>
                <c:pt idx="3">
                  <c:v>1.0674486803519061</c:v>
                </c:pt>
                <c:pt idx="4">
                  <c:v>0.75069361870788742</c:v>
                </c:pt>
                <c:pt idx="5">
                  <c:v>1.0465612985903461</c:v>
                </c:pt>
                <c:pt idx="6">
                  <c:v>0.85615966964900203</c:v>
                </c:pt>
                <c:pt idx="7">
                  <c:v>0.94797441364605539</c:v>
                </c:pt>
                <c:pt idx="8">
                  <c:v>0.76466696074106744</c:v>
                </c:pt>
                <c:pt idx="9">
                  <c:v>1.1575403154350523</c:v>
                </c:pt>
                <c:pt idx="10">
                  <c:v>1.713859910581222</c:v>
                </c:pt>
                <c:pt idx="11">
                  <c:v>0.75352927563064109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0-4958-84F3-D963F2140F1D}"/>
            </c:ext>
          </c:extLst>
        </c:ser>
        <c:ser>
          <c:idx val="3"/>
          <c:order val="3"/>
          <c:tx>
            <c:strRef>
              <c:f>Hoja8!$E$3</c:f>
              <c:strCache>
                <c:ptCount val="1"/>
                <c:pt idx="0">
                  <c:v>Suma de Planeamiento
(unds)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Hoja8!$A$4:$A$16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Hoja8!$E$4:$E$16</c:f>
              <c:numCache>
                <c:formatCode>General</c:formatCode>
                <c:ptCount val="12"/>
                <c:pt idx="0">
                  <c:v>500512</c:v>
                </c:pt>
                <c:pt idx="1">
                  <c:v>600512</c:v>
                </c:pt>
                <c:pt idx="2">
                  <c:v>700512</c:v>
                </c:pt>
                <c:pt idx="3">
                  <c:v>890812</c:v>
                </c:pt>
                <c:pt idx="4">
                  <c:v>700512</c:v>
                </c:pt>
                <c:pt idx="5">
                  <c:v>480312</c:v>
                </c:pt>
                <c:pt idx="6">
                  <c:v>600512</c:v>
                </c:pt>
                <c:pt idx="7">
                  <c:v>760512</c:v>
                </c:pt>
                <c:pt idx="8">
                  <c:v>800912</c:v>
                </c:pt>
                <c:pt idx="9">
                  <c:v>600512</c:v>
                </c:pt>
                <c:pt idx="10">
                  <c:v>750912</c:v>
                </c:pt>
                <c:pt idx="11">
                  <c:v>800512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0-4958-84F3-D963F214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847840"/>
        <c:axId val="699539904"/>
      </c:lineChart>
      <c:catAx>
        <c:axId val="7778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9539904"/>
        <c:crosses val="autoZero"/>
        <c:auto val="1"/>
        <c:lblAlgn val="ctr"/>
        <c:lblOffset val="100"/>
        <c:noMultiLvlLbl val="0"/>
      </c:catAx>
      <c:valAx>
        <c:axId val="699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78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Indicadores de desempeño.xlsx]Salarioxsede!TablaDinámica2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Salario por sede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Salarioxsede!$B$3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2-43C6-922B-BBE989624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2-43C6-922B-BBE9896240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2-43C6-922B-BBE9896240D1}"/>
              </c:ext>
            </c:extLst>
          </c:dPt>
          <c:cat>
            <c:strRef>
              <c:f>Salarioxsede!$A$4:$A$5</c:f>
              <c:strCache>
                <c:ptCount val="1"/>
                <c:pt idx="0">
                  <c:v>BOGOTA</c:v>
                </c:pt>
              </c:strCache>
            </c:strRef>
          </c:cat>
          <c:val>
            <c:numRef>
              <c:f>Salarioxsede!$B$4:$B$5</c:f>
              <c:numCache>
                <c:formatCode>[$$-409]#,##0.00</c:formatCode>
                <c:ptCount val="1"/>
                <c:pt idx="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2-43C6-922B-BBE98962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Indicadores de desempeño.xlsx]Uventaxproducto!TablaDinámica3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ventas por</a:t>
            </a:r>
            <a:r>
              <a:rPr lang="es-PE" baseline="0"/>
              <a:t> producto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Uventaxproducto!$B$3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3-4B0A-96A1-F259109D846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3-4B0A-96A1-F259109D8463}"/>
              </c:ext>
            </c:extLst>
          </c:dPt>
          <c:cat>
            <c:strRef>
              <c:f>Uventaxproducto!$A$4:$A$7</c:f>
              <c:strCache>
                <c:ptCount val="3"/>
                <c:pt idx="0">
                  <c:v>JABON</c:v>
                </c:pt>
                <c:pt idx="1">
                  <c:v>LOCION</c:v>
                </c:pt>
                <c:pt idx="2">
                  <c:v>SHAMPOO</c:v>
                </c:pt>
              </c:strCache>
            </c:strRef>
          </c:cat>
          <c:val>
            <c:numRef>
              <c:f>Uventaxproducto!$B$4:$B$7</c:f>
              <c:numCache>
                <c:formatCode>General</c:formatCode>
                <c:ptCount val="3"/>
                <c:pt idx="0">
                  <c:v>740</c:v>
                </c:pt>
                <c:pt idx="1">
                  <c:v>485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B0A-96A1-F259109D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102736"/>
        <c:axId val="697640976"/>
      </c:barChart>
      <c:catAx>
        <c:axId val="84810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640976"/>
        <c:crosses val="autoZero"/>
        <c:auto val="1"/>
        <c:lblAlgn val="ctr"/>
        <c:lblOffset val="100"/>
        <c:noMultiLvlLbl val="0"/>
      </c:catAx>
      <c:valAx>
        <c:axId val="6976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81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Indicadores de desempeño.xlsx]$ventaxzona!TablaDinámica4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</a:t>
            </a:r>
            <a:r>
              <a:rPr lang="es-PE" baseline="0"/>
              <a:t> por zona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'$ventaxzona'!$B$3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0-49D3-AF63-F4B96A866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0-49D3-AF63-F4B96A866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0-49D3-AF63-F4B96A8667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0-49D3-AF63-F4B96A86674A}"/>
              </c:ext>
            </c:extLst>
          </c:dPt>
          <c:cat>
            <c:strRef>
              <c:f>'$ventaxzona'!$A$4:$A$8</c:f>
              <c:strCache>
                <c:ptCount val="4"/>
                <c:pt idx="0">
                  <c:v>CENTRO</c:v>
                </c:pt>
                <c:pt idx="1">
                  <c:v>ESTE</c:v>
                </c:pt>
                <c:pt idx="2">
                  <c:v>NORTE</c:v>
                </c:pt>
                <c:pt idx="3">
                  <c:v>SUR</c:v>
                </c:pt>
              </c:strCache>
            </c:strRef>
          </c:cat>
          <c:val>
            <c:numRef>
              <c:f>'$ventaxzona'!$B$4:$B$8</c:f>
              <c:numCache>
                <c:formatCode>[$$-540A]#,##0.00</c:formatCode>
                <c:ptCount val="4"/>
                <c:pt idx="0">
                  <c:v>23025</c:v>
                </c:pt>
                <c:pt idx="1">
                  <c:v>3937</c:v>
                </c:pt>
                <c:pt idx="2">
                  <c:v>7250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0-49D3-AF63-F4B96A86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</xdr:row>
      <xdr:rowOff>57149</xdr:rowOff>
    </xdr:from>
    <xdr:to>
      <xdr:col>9</xdr:col>
      <xdr:colOff>276225</xdr:colOff>
      <xdr:row>16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6DC4070-8ED6-4821-A2A7-41188342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942974</xdr:colOff>
      <xdr:row>1</xdr:row>
      <xdr:rowOff>42861</xdr:rowOff>
    </xdr:from>
    <xdr:to>
      <xdr:col>7</xdr:col>
      <xdr:colOff>2066924</xdr:colOff>
      <xdr:row>18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DBCD04-5A44-4F12-AB70-A04F4EFAE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100011</xdr:rowOff>
    </xdr:from>
    <xdr:to>
      <xdr:col>12</xdr:col>
      <xdr:colOff>504825</xdr:colOff>
      <xdr:row>16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4379DD-03A7-4CD8-A19B-77D0EF6B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61912</xdr:rowOff>
    </xdr:from>
    <xdr:to>
      <xdr:col>10</xdr:col>
      <xdr:colOff>171450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6EC8AC-1803-4DBB-ADC3-1C293DC9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489698</xdr:colOff>
      <xdr:row>19</xdr:row>
      <xdr:rowOff>140913</xdr:rowOff>
    </xdr:from>
    <xdr:to>
      <xdr:col>17</xdr:col>
      <xdr:colOff>105896</xdr:colOff>
      <xdr:row>34</xdr:row>
      <xdr:rowOff>26613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C17DD2-F4DE-4B93-891C-0A38CE83C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0</xdr:row>
      <xdr:rowOff>95250</xdr:rowOff>
    </xdr:from>
    <xdr:to>
      <xdr:col>12</xdr:col>
      <xdr:colOff>257175</xdr:colOff>
      <xdr:row>16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001A1C-154A-4951-9850-6D653F3C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81642</xdr:colOff>
      <xdr:row>5</xdr:row>
      <xdr:rowOff>0</xdr:rowOff>
    </xdr:from>
    <xdr:to>
      <xdr:col>3</xdr:col>
      <xdr:colOff>386442</xdr:colOff>
      <xdr:row>18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EXO">
              <a:extLst>
                <a:ext uri="{FF2B5EF4-FFF2-40B4-BE49-F238E27FC236}">
                  <a16:creationId xmlns:a16="http://schemas.microsoft.com/office/drawing/2014/main" id="{100E2C19-EEA0-497A-8E72-02B69B3B5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642" y="103414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68035</xdr:colOff>
      <xdr:row>10</xdr:row>
      <xdr:rowOff>27214</xdr:rowOff>
    </xdr:from>
    <xdr:to>
      <xdr:col>3</xdr:col>
      <xdr:colOff>372835</xdr:colOff>
      <xdr:row>23</xdr:row>
      <xdr:rowOff>74839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EDE DE&#10;VENDEDOR">
              <a:extLst>
                <a:ext uri="{FF2B5EF4-FFF2-40B4-BE49-F238E27FC236}">
                  <a16:creationId xmlns:a16="http://schemas.microsoft.com/office/drawing/2014/main" id="{A3B08A12-054E-4DB1-A426-B59DE9AF9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 DE&#10;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035" y="201385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54428</xdr:colOff>
      <xdr:row>16</xdr:row>
      <xdr:rowOff>0</xdr:rowOff>
    </xdr:from>
    <xdr:to>
      <xdr:col>3</xdr:col>
      <xdr:colOff>359228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ZONA">
              <a:extLst>
                <a:ext uri="{FF2B5EF4-FFF2-40B4-BE49-F238E27FC236}">
                  <a16:creationId xmlns:a16="http://schemas.microsoft.com/office/drawing/2014/main" id="{F46DE8E8-45AB-4432-8B4E-08A4D926DB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28" y="312964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54428</xdr:colOff>
      <xdr:row>23</xdr:row>
      <xdr:rowOff>108857</xdr:rowOff>
    </xdr:from>
    <xdr:to>
      <xdr:col>3</xdr:col>
      <xdr:colOff>359228</xdr:colOff>
      <xdr:row>36</xdr:row>
      <xdr:rowOff>156482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DUCTO">
              <a:extLst>
                <a:ext uri="{FF2B5EF4-FFF2-40B4-BE49-F238E27FC236}">
                  <a16:creationId xmlns:a16="http://schemas.microsoft.com/office/drawing/2014/main" id="{A8962E81-2856-4270-99C2-599295E689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28" y="4572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639535</xdr:colOff>
      <xdr:row>4</xdr:row>
      <xdr:rowOff>163286</xdr:rowOff>
    </xdr:from>
    <xdr:to>
      <xdr:col>9</xdr:col>
      <xdr:colOff>639535</xdr:colOff>
      <xdr:row>19</xdr:row>
      <xdr:rowOff>48986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455666D-4A3C-4A00-AF97-60D879E3D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68036</xdr:colOff>
      <xdr:row>4</xdr:row>
      <xdr:rowOff>136071</xdr:rowOff>
    </xdr:from>
    <xdr:to>
      <xdr:col>16</xdr:col>
      <xdr:colOff>68036</xdr:colOff>
      <xdr:row>19</xdr:row>
      <xdr:rowOff>21771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CD3A9E4-60AB-4343-94DD-6458DC5D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20</xdr:row>
      <xdr:rowOff>0</xdr:rowOff>
    </xdr:from>
    <xdr:to>
      <xdr:col>16</xdr:col>
      <xdr:colOff>13607</xdr:colOff>
      <xdr:row>34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9E428D0-9754-4FDE-8C1B-CD16C2AD9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680358</xdr:colOff>
      <xdr:row>20</xdr:row>
      <xdr:rowOff>54428</xdr:rowOff>
    </xdr:from>
    <xdr:to>
      <xdr:col>9</xdr:col>
      <xdr:colOff>680358</xdr:colOff>
      <xdr:row>34</xdr:row>
      <xdr:rowOff>130628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BD63082-8F1F-4B27-AFC1-D75A6161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003.765926388885" createdVersion="6" refreshedVersion="6" minRefreshableVersion="3" recordCount="6" xr:uid="{68E44400-09BF-466A-A25B-1C35EB2E61AE}">
  <cacheSource type="worksheet">
    <worksheetSource ref="B3:M9" sheet="Base"/>
  </cacheSource>
  <cacheFields count="12">
    <cacheField name="CODIGO _x000a_DE VENDEDOR" numFmtId="0">
      <sharedItems containsNonDate="0" containsString="0" containsBlank="1"/>
    </cacheField>
    <cacheField name="NOMBRE_x000a_ DE VENDEDOR" numFmtId="0">
      <sharedItems/>
    </cacheField>
    <cacheField name="SEXO" numFmtId="0">
      <sharedItems/>
    </cacheField>
    <cacheField name="SUELDO" numFmtId="164">
      <sharedItems containsSemiMixedTypes="0" containsString="0" containsNumber="1" containsInteger="1" minValue="500000" maxValue="2000000"/>
    </cacheField>
    <cacheField name="SEDE DE_x000a_VENDEDOR" numFmtId="0">
      <sharedItems/>
    </cacheField>
    <cacheField name="TIPO ZONA" numFmtId="0">
      <sharedItems containsBlank="1"/>
    </cacheField>
    <cacheField name="ZONA" numFmtId="0">
      <sharedItems/>
    </cacheField>
    <cacheField name="CODIGO _x000a_PRODUCTO" numFmtId="0">
      <sharedItems containsBlank="1"/>
    </cacheField>
    <cacheField name="PRODUCTO" numFmtId="0">
      <sharedItems containsBlank="1" count="4">
        <s v="JABON"/>
        <s v="LOCION"/>
        <s v="SHAMPOO"/>
        <m u="1"/>
      </sharedItems>
    </cacheField>
    <cacheField name="META DE_x000a_VENTA" numFmtId="0">
      <sharedItems containsMixedTypes="1" containsNumber="1" containsInteger="1" minValue="4850" maxValue="7000"/>
    </cacheField>
    <cacheField name="CLIENTE" numFmtId="0">
      <sharedItems containsBlank="1"/>
    </cacheField>
    <cacheField name="CANTIDAD_x000a_DE VENTA" numFmtId="0">
      <sharedItems containsSemiMixedTypes="0" containsString="0" containsNumber="1" containsInteger="1" minValue="100" maxValue="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003.766719791667" createdVersion="6" refreshedVersion="6" minRefreshableVersion="3" recordCount="6" xr:uid="{067DC4DC-9C85-424E-BA4E-4F1089E559EB}">
  <cacheSource type="worksheet">
    <worksheetSource ref="B3:O9" sheet="Base"/>
  </cacheSource>
  <cacheFields count="14">
    <cacheField name="CODIGO _x000a_DE VENDEDOR" numFmtId="0">
      <sharedItems containsNonDate="0" containsString="0" containsBlank="1"/>
    </cacheField>
    <cacheField name="NOMBRE_x000a_ DE VENDEDOR" numFmtId="0">
      <sharedItems/>
    </cacheField>
    <cacheField name="SEXO" numFmtId="0">
      <sharedItems/>
    </cacheField>
    <cacheField name="SUELDO" numFmtId="164">
      <sharedItems containsSemiMixedTypes="0" containsString="0" containsNumber="1" containsInteger="1" minValue="500000" maxValue="2000000"/>
    </cacheField>
    <cacheField name="SEDE DE_x000a_VENDEDOR" numFmtId="0">
      <sharedItems/>
    </cacheField>
    <cacheField name="TIPO ZONA" numFmtId="0">
      <sharedItems containsBlank="1"/>
    </cacheField>
    <cacheField name="ZONA" numFmtId="0">
      <sharedItems containsBlank="1" count="5">
        <s v="NORTE"/>
        <s v="CENTRO"/>
        <s v="SUR"/>
        <s v="ESTE"/>
        <m u="1"/>
      </sharedItems>
    </cacheField>
    <cacheField name="CODIGO _x000a_PRODUCTO" numFmtId="0">
      <sharedItems containsBlank="1"/>
    </cacheField>
    <cacheField name="PRODUCTO" numFmtId="0">
      <sharedItems/>
    </cacheField>
    <cacheField name="META DE_x000a_VENTA" numFmtId="0">
      <sharedItems containsMixedTypes="1" containsNumber="1" containsInteger="1" minValue="4850" maxValue="7000"/>
    </cacheField>
    <cacheField name="CLIENTE" numFmtId="0">
      <sharedItems containsBlank="1"/>
    </cacheField>
    <cacheField name="CANTIDAD_x000a_DE VENTA" numFmtId="0">
      <sharedItems containsSemiMixedTypes="0" containsString="0" containsNumber="1" containsInteger="1" minValue="100" maxValue="430"/>
    </cacheField>
    <cacheField name="VALOR _x000a_PRODUCTO" numFmtId="0">
      <sharedItems containsNonDate="0" containsString="0" containsBlank="1"/>
    </cacheField>
    <cacheField name="VALOR _x000a_VENTA" numFmtId="0">
      <sharedItems containsSemiMixedTypes="0" containsString="0" containsNumber="1" containsInteger="1" minValue="1250" maxValue="2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003.766775231481" createdVersion="6" refreshedVersion="6" minRefreshableVersion="3" recordCount="6" xr:uid="{805BB38C-6B15-413A-A940-550732329DCE}">
  <cacheSource type="worksheet">
    <worksheetSource ref="B3:M9" sheet="Base"/>
  </cacheSource>
  <cacheFields count="12">
    <cacheField name="CODIGO _x000a_DE VENDEDOR" numFmtId="0">
      <sharedItems containsNonDate="0" containsString="0" containsBlank="1"/>
    </cacheField>
    <cacheField name="NOMBRE_x000a_ DE VENDEDOR" numFmtId="0">
      <sharedItems/>
    </cacheField>
    <cacheField name="SEXO" numFmtId="0">
      <sharedItems count="2">
        <s v="M"/>
        <s v="F"/>
      </sharedItems>
    </cacheField>
    <cacheField name="SUELDO" numFmtId="164">
      <sharedItems containsSemiMixedTypes="0" containsString="0" containsNumber="1" containsInteger="1" minValue="500000" maxValue="2000000"/>
    </cacheField>
    <cacheField name="SEDE DE_x000a_VENDEDOR" numFmtId="0">
      <sharedItems containsBlank="1" count="4">
        <s v="BOGOTA"/>
        <s v="CALI"/>
        <s v="MEDELLIN"/>
        <m u="1"/>
      </sharedItems>
    </cacheField>
    <cacheField name="TIPO ZONA" numFmtId="0">
      <sharedItems containsBlank="1"/>
    </cacheField>
    <cacheField name="ZONA" numFmtId="0">
      <sharedItems count="4">
        <s v="NORTE"/>
        <s v="CENTRO"/>
        <s v="SUR"/>
        <s v="ESTE"/>
      </sharedItems>
    </cacheField>
    <cacheField name="CODIGO _x000a_PRODUCTO" numFmtId="0">
      <sharedItems containsBlank="1"/>
    </cacheField>
    <cacheField name="PRODUCTO" numFmtId="0">
      <sharedItems count="3">
        <s v="JABON"/>
        <s v="LOCION"/>
        <s v="SHAMPOO"/>
      </sharedItems>
    </cacheField>
    <cacheField name="META DE_x000a_VENTA" numFmtId="0">
      <sharedItems containsMixedTypes="1" containsNumber="1" containsInteger="1" minValue="4850" maxValue="7000"/>
    </cacheField>
    <cacheField name="CLIENTE" numFmtId="0">
      <sharedItems containsBlank="1"/>
    </cacheField>
    <cacheField name="CANTIDAD_x000a_DE VENTA" numFmtId="0">
      <sharedItems containsSemiMixedTypes="0" containsString="0" containsNumber="1" containsInteger="1" minValue="100" maxValue="430"/>
    </cacheField>
  </cacheFields>
  <extLst>
    <ext xmlns:x14="http://schemas.microsoft.com/office/spreadsheetml/2009/9/main" uri="{725AE2AE-9491-48be-B2B4-4EB974FC3084}">
      <x14:pivotCacheDefinition pivotCacheId="177502727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003.798653356484" createdVersion="6" refreshedVersion="6" minRefreshableVersion="3" recordCount="12" xr:uid="{36EE95C5-EFA1-46F0-8E74-EAC373FF9B42}">
  <cacheSource type="worksheet">
    <worksheetSource ref="B3:G15" sheet="Hoja7"/>
  </cacheSource>
  <cacheFields count="7">
    <cacheField name="Mes" numFmtId="0">
      <sharedItems count="12"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</sharedItems>
    </cacheField>
    <cacheField name="Presupuesto_x000a_(S/.)" numFmtId="167">
      <sharedItems containsSemiMixedTypes="0" containsString="0" containsNumber="1" containsInteger="1" minValue="134000" maxValue="564300"/>
    </cacheField>
    <cacheField name="Ventas_x000a_(S/.)" numFmtId="167">
      <sharedItems containsSemiMixedTypes="0" containsString="0" containsNumber="1" containsInteger="1" minValue="110000" maxValue="653200"/>
    </cacheField>
    <cacheField name="Planeamiento_x000a_(unds)" numFmtId="3">
      <sharedItems containsSemiMixedTypes="0" containsString="0" containsNumber="1" containsInteger="1" minValue="480312" maxValue="890812"/>
    </cacheField>
    <cacheField name="Producción_x000a_(unds)" numFmtId="3">
      <sharedItems containsSemiMixedTypes="0" containsString="0" containsNumber="1" containsInteger="1" minValue="471370" maxValue="881870"/>
    </cacheField>
    <cacheField name="Productos no_x000a_conformes (unds)" numFmtId="3">
      <sharedItems containsSemiMixedTypes="0" containsString="0" containsNumber="1" containsInteger="1" minValue="1235" maxValue="4241"/>
    </cacheField>
    <cacheField name="%Ejecución presupuestal" numFmtId="0" formula="'Ventas_x000a_(S/.)'/'Presupuesto_x000a_(S/.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m/>
    <s v="OMAR"/>
    <s v="M"/>
    <n v="500000"/>
    <s v="BOGOTA"/>
    <s v="A"/>
    <s v="NORTE"/>
    <s v="A15"/>
    <x v="0"/>
    <n v="7000"/>
    <s v="CHINO"/>
    <n v="430"/>
  </r>
  <r>
    <m/>
    <s v="JENIFER"/>
    <s v="F"/>
    <n v="800000"/>
    <s v="CALI"/>
    <m/>
    <s v="CENTRO"/>
    <m/>
    <x v="0"/>
    <s v="-"/>
    <m/>
    <n v="210"/>
  </r>
  <r>
    <m/>
    <s v="JULIANA"/>
    <s v="F"/>
    <n v="1000000"/>
    <s v="MEDELLIN"/>
    <m/>
    <s v="SUR"/>
    <m/>
    <x v="0"/>
    <n v="7000"/>
    <m/>
    <n v="100"/>
  </r>
  <r>
    <m/>
    <s v="HERNANDO"/>
    <s v="M"/>
    <n v="2000000"/>
    <s v="CALI"/>
    <m/>
    <s v="ESTE"/>
    <m/>
    <x v="1"/>
    <n v="7000"/>
    <m/>
    <n v="315"/>
  </r>
  <r>
    <m/>
    <s v="KHATERIN"/>
    <s v="F"/>
    <n v="800000"/>
    <s v="BOGOTA"/>
    <m/>
    <s v="NORTE"/>
    <m/>
    <x v="2"/>
    <n v="7000"/>
    <m/>
    <n v="150"/>
  </r>
  <r>
    <m/>
    <s v="DIANA"/>
    <s v="F"/>
    <n v="500000"/>
    <s v="CALI"/>
    <m/>
    <s v="CENTRO"/>
    <m/>
    <x v="1"/>
    <n v="4850"/>
    <m/>
    <n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m/>
    <s v="OMAR"/>
    <s v="M"/>
    <n v="500000"/>
    <s v="BOGOTA"/>
    <s v="A"/>
    <x v="0"/>
    <s v="A15"/>
    <s v="JABON"/>
    <n v="7000"/>
    <s v="CHINO"/>
    <n v="430"/>
    <m/>
    <n v="5375"/>
  </r>
  <r>
    <m/>
    <s v="JENIFER"/>
    <s v="F"/>
    <n v="800000"/>
    <s v="CALI"/>
    <m/>
    <x v="1"/>
    <m/>
    <s v="JABON"/>
    <s v="-"/>
    <m/>
    <n v="210"/>
    <m/>
    <n v="2625"/>
  </r>
  <r>
    <m/>
    <s v="JULIANA"/>
    <s v="F"/>
    <n v="1000000"/>
    <s v="MEDELLIN"/>
    <m/>
    <x v="2"/>
    <m/>
    <s v="JABON"/>
    <n v="7000"/>
    <m/>
    <n v="100"/>
    <m/>
    <n v="1250"/>
  </r>
  <r>
    <m/>
    <s v="HERNANDO"/>
    <s v="M"/>
    <n v="2000000"/>
    <s v="CALI"/>
    <m/>
    <x v="3"/>
    <m/>
    <s v="LOCION"/>
    <n v="7000"/>
    <m/>
    <n v="315"/>
    <m/>
    <n v="3937"/>
  </r>
  <r>
    <m/>
    <s v="KHATERIN"/>
    <s v="F"/>
    <n v="800000"/>
    <s v="BOGOTA"/>
    <m/>
    <x v="0"/>
    <m/>
    <s v="SHAMPOO"/>
    <n v="7000"/>
    <m/>
    <n v="150"/>
    <m/>
    <n v="1875"/>
  </r>
  <r>
    <m/>
    <s v="DIANA"/>
    <s v="F"/>
    <n v="500000"/>
    <s v="CALI"/>
    <m/>
    <x v="1"/>
    <m/>
    <s v="LOCION"/>
    <n v="4850"/>
    <m/>
    <n v="170"/>
    <m/>
    <n v="204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m/>
    <s v="OMAR"/>
    <x v="0"/>
    <n v="500000"/>
    <x v="0"/>
    <s v="A"/>
    <x v="0"/>
    <s v="A15"/>
    <x v="0"/>
    <n v="7000"/>
    <s v="CHINO"/>
    <n v="430"/>
  </r>
  <r>
    <m/>
    <s v="JENIFER"/>
    <x v="1"/>
    <n v="800000"/>
    <x v="1"/>
    <m/>
    <x v="1"/>
    <m/>
    <x v="0"/>
    <s v="-"/>
    <m/>
    <n v="210"/>
  </r>
  <r>
    <m/>
    <s v="JULIANA"/>
    <x v="1"/>
    <n v="1000000"/>
    <x v="2"/>
    <m/>
    <x v="2"/>
    <m/>
    <x v="0"/>
    <n v="7000"/>
    <m/>
    <n v="100"/>
  </r>
  <r>
    <m/>
    <s v="HERNANDO"/>
    <x v="0"/>
    <n v="2000000"/>
    <x v="1"/>
    <m/>
    <x v="3"/>
    <m/>
    <x v="1"/>
    <n v="7000"/>
    <m/>
    <n v="315"/>
  </r>
  <r>
    <m/>
    <s v="KHATERIN"/>
    <x v="1"/>
    <n v="800000"/>
    <x v="0"/>
    <m/>
    <x v="0"/>
    <m/>
    <x v="2"/>
    <n v="7000"/>
    <m/>
    <n v="150"/>
  </r>
  <r>
    <m/>
    <s v="DIANA"/>
    <x v="1"/>
    <n v="500000"/>
    <x v="1"/>
    <m/>
    <x v="1"/>
    <m/>
    <x v="1"/>
    <n v="4850"/>
    <m/>
    <n v="1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4000"/>
    <n v="120000"/>
    <n v="500512"/>
    <n v="491570"/>
    <n v="1342"/>
  </r>
  <r>
    <x v="1"/>
    <n v="145000"/>
    <n v="110000"/>
    <n v="600512"/>
    <n v="591570"/>
    <n v="2312"/>
  </r>
  <r>
    <x v="2"/>
    <n v="156700"/>
    <n v="156000"/>
    <n v="700512"/>
    <n v="691570"/>
    <n v="3123"/>
  </r>
  <r>
    <x v="3"/>
    <n v="136400"/>
    <n v="145600"/>
    <n v="890812"/>
    <n v="881870"/>
    <n v="3412"/>
  </r>
  <r>
    <x v="4"/>
    <n v="252300"/>
    <n v="189400"/>
    <n v="700512"/>
    <n v="691570"/>
    <n v="3241"/>
  </r>
  <r>
    <x v="5"/>
    <n v="234100"/>
    <n v="245000"/>
    <n v="480312"/>
    <n v="471370"/>
    <n v="4241"/>
  </r>
  <r>
    <x v="6"/>
    <n v="145300"/>
    <n v="124400"/>
    <n v="600512"/>
    <n v="591570"/>
    <n v="2334"/>
  </r>
  <r>
    <x v="7"/>
    <n v="234500"/>
    <n v="222300"/>
    <n v="760512"/>
    <n v="751570"/>
    <n v="2344"/>
  </r>
  <r>
    <x v="8"/>
    <n v="453400"/>
    <n v="346700"/>
    <n v="800912"/>
    <n v="791970"/>
    <n v="1235"/>
  </r>
  <r>
    <x v="9"/>
    <n v="564300"/>
    <n v="653200"/>
    <n v="600512"/>
    <n v="591570"/>
    <n v="1253"/>
  </r>
  <r>
    <x v="10"/>
    <n v="134200"/>
    <n v="230000"/>
    <n v="750912"/>
    <n v="741970"/>
    <n v="1535"/>
  </r>
  <r>
    <x v="11"/>
    <n v="432100"/>
    <n v="325600"/>
    <n v="800512"/>
    <n v="791570"/>
    <n v="3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EDC47-9B93-4482-979C-70F56BDADD83}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 Mes">
  <location ref="A18:C31" firstHeaderRow="0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  <pivotField dataField="1" numFmtId="167" showAll="0"/>
    <pivotField numFmtId="3" showAll="0"/>
    <pivotField numFmtId="3" showAll="0"/>
    <pivotField numFmtId="3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supuesto_x000a_(S/.)" fld="1" baseField="0" baseItem="0"/>
    <dataField name="Suma de Ventas_x000a_(S/.)" fld="2" baseField="0" baseItem="0"/>
  </dataFields>
  <formats count="11"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86AB4-1110-4EDB-A522-0B85CEE384C4}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 Mes">
  <location ref="A3:E16" firstHeaderRow="0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7" showAll="0"/>
    <pivotField dataField="1" numFmtId="167" showAll="0"/>
    <pivotField dataField="1" numFmtId="3" showAll="0"/>
    <pivotField numFmtId="3" showAll="0"/>
    <pivotField numFmtId="3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Presupuesto_x000a_(S/.)" fld="1" baseField="0" baseItem="0"/>
    <dataField name="Suma de Ventas_x000a_(S/.)" fld="2" baseField="0" baseItem="0"/>
    <dataField name=" %Ejecución presupuestal" fld="6" baseField="0" baseItem="0" numFmtId="10"/>
    <dataField name="Suma de Planeamiento_x000a_(unds)" fld="3" baseField="0" baseItem="0"/>
  </dataFields>
  <formats count="12"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626E1-40C6-479A-8A75-E2086987A9A6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 rowHeaderCaption=" SEDE VENDEDOR">
  <location ref="A3:B5" firstHeaderRow="1" firstDataRow="1" firstDataCol="1"/>
  <pivotFields count="12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5">
        <item x="0"/>
        <item h="1" m="1" x="3"/>
        <item h="1" x="1"/>
        <item h="1" x="2"/>
        <item t="default"/>
      </items>
    </pivotField>
    <pivotField showAll="0"/>
    <pivotField showAll="0">
      <items count="5">
        <item h="1" x="1"/>
        <item h="1" x="3"/>
        <item x="0"/>
        <item h="1" x="2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 SUELDO VENDEDOR" fld="3" baseField="4" baseItem="0" numFmtId="165"/>
  </dataFields>
  <chartFormats count="4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BD87F-A49D-45AC-873E-1AA8B92468FD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 rowHeaderCaption=" PRODUCTO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CANTIDAD _x000a_DE VENTA" fld="11" baseField="0" baseItem="0"/>
  </dataFields>
  <chartFormats count="3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49460-967D-4FDB-922F-159ABD85B71E}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 ZONA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VALOR VENTA" fld="13" baseField="6" baseItem="2" numFmtId="166"/>
  </dataFields>
  <chartFormats count="5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B2D7B-787D-445C-B1D8-A18CE1C0AFC1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 SEXO">
  <location ref="A3:B5" firstHeaderRow="1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">
        <item x="0"/>
        <item h="1" x="1"/>
        <item h="1" x="2"/>
        <item h="1" m="1" x="3"/>
        <item t="default"/>
      </items>
    </pivotField>
    <pivotField showAll="0"/>
    <pivotField showAll="0">
      <items count="5">
        <item h="1" x="1"/>
        <item h="1" x="3"/>
        <item x="0"/>
        <item h="1" x="2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 META DE VENTA" fld="9" baseField="2" baseItem="0" numFmtId="165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118C7571-5BF6-47C2-AB10-EEE6939FC9FF}" sourceName="SEXO">
  <pivotTables>
    <pivotTable tabId="3" name="TablaDinámica2"/>
    <pivotTable tabId="2" name="TablaDinámica1"/>
  </pivotTables>
  <data>
    <tabular pivotCacheId="1775027276">
      <items count="2">
        <i x="1" s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F708B37A-B1A8-48F0-B2BB-4ADAA72C1C4F}" sourceName="ZONA">
  <pivotTables>
    <pivotTable tabId="3" name="TablaDinámica2"/>
    <pivotTable tabId="2" name="TablaDinámica1"/>
  </pivotTables>
  <data>
    <tabular pivotCacheId="1775027276">
      <items count="4">
        <i x="0" s="1"/>
        <i x="1" nd="1"/>
        <i x="3" nd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AE681D29-1E02-4A52-B420-72B22C1F3E20}" sourceName="PRODUCTO">
  <pivotTables>
    <pivotTable tabId="3" name="TablaDinámica2"/>
    <pivotTable tabId="2" name="TablaDinámica1"/>
  </pivotTables>
  <data>
    <tabular pivotCacheId="1775027276">
      <items count="3">
        <i x="0"/>
        <i x="2" s="1"/>
        <i x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DE_DE_VENDEDOR" xr10:uid="{9926F36E-5FB7-4446-A87A-94ECC018E668}" sourceName="SEDE DE_x000a_VENDEDOR">
  <pivotTables>
    <pivotTable tabId="3" name="TablaDinámica2"/>
    <pivotTable tabId="2" name="TablaDinámica1"/>
  </pivotTables>
  <data>
    <tabular pivotCacheId="1775027276">
      <items count="4">
        <i x="0" s="1"/>
        <i x="1" nd="1"/>
        <i x="2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825271ED-BB3E-470E-872D-F5EE3D88D387}" cache="SegmentaciónDeDatos_SEXO" caption="SEXO" rowHeight="241300"/>
  <slicer name="ZONA" xr10:uid="{07160BE4-3B38-4F7D-88DF-4AC8FF8283C5}" cache="SegmentaciónDeDatos_ZONA" caption="ZONA" rowHeight="241300"/>
  <slicer name="PRODUCTO" xr10:uid="{67620247-513A-43F0-97BA-9DEF71565F52}" cache="SegmentaciónDeDatos_PRODUCTO" caption="PRODUCTO" rowHeight="241300"/>
  <slicer name="SEDE DE_x000a_VENDEDOR" xr10:uid="{A485E5E8-FC8B-4C86-9BC4-055EFFFAB17B}" cache="SegmentaciónDeDatos_SEDE_DE_VENDEDOR" caption="SEDE DE_x000a_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B51D-2019-445D-AE99-AF1F5A77ED87}">
  <dimension ref="B6:I43"/>
  <sheetViews>
    <sheetView showGridLines="0" tabSelected="1" workbookViewId="0">
      <selection activeCell="B1" sqref="B1"/>
    </sheetView>
  </sheetViews>
  <sheetFormatPr baseColWidth="10" defaultRowHeight="15" x14ac:dyDescent="0.25"/>
  <cols>
    <col min="1" max="1" width="8.28515625" customWidth="1"/>
    <col min="3" max="3" width="16.28515625" style="7" bestFit="1" customWidth="1"/>
    <col min="4" max="4" width="18.28515625" style="7" customWidth="1"/>
    <col min="5" max="5" width="15.85546875" customWidth="1"/>
    <col min="6" max="6" width="13.140625" style="7" customWidth="1"/>
    <col min="7" max="7" width="26" customWidth="1"/>
    <col min="8" max="8" width="31" customWidth="1"/>
    <col min="9" max="9" width="14.5703125" customWidth="1"/>
    <col min="10" max="10" width="13.5703125" bestFit="1" customWidth="1"/>
  </cols>
  <sheetData>
    <row r="6" spans="2:6" x14ac:dyDescent="0.25">
      <c r="F6"/>
    </row>
    <row r="7" spans="2:6" ht="30" x14ac:dyDescent="0.25">
      <c r="B7" s="54" t="s">
        <v>93</v>
      </c>
      <c r="C7" s="54" t="s">
        <v>88</v>
      </c>
      <c r="D7" s="54" t="s">
        <v>89</v>
      </c>
      <c r="E7" s="55" t="s">
        <v>99</v>
      </c>
      <c r="F7"/>
    </row>
    <row r="8" spans="2:6" x14ac:dyDescent="0.25">
      <c r="B8" s="50">
        <v>2016</v>
      </c>
      <c r="C8" s="42">
        <v>2152340</v>
      </c>
      <c r="D8" s="42">
        <v>2500000</v>
      </c>
      <c r="E8" s="45">
        <f>C8/D8</f>
        <v>0.86093600000000003</v>
      </c>
      <c r="F8"/>
    </row>
    <row r="9" spans="2:6" x14ac:dyDescent="0.25">
      <c r="B9" s="50">
        <v>2017</v>
      </c>
      <c r="C9" s="42">
        <v>2345230</v>
      </c>
      <c r="D9" s="42">
        <v>3000000</v>
      </c>
      <c r="E9" s="45">
        <f t="shared" ref="E9:E11" si="0">C9/D9</f>
        <v>0.78174333333333335</v>
      </c>
      <c r="F9"/>
    </row>
    <row r="10" spans="2:6" x14ac:dyDescent="0.25">
      <c r="B10" s="50">
        <v>2018</v>
      </c>
      <c r="C10" s="42">
        <v>2704032</v>
      </c>
      <c r="D10" s="42">
        <v>3000000</v>
      </c>
      <c r="E10" s="45">
        <f t="shared" si="0"/>
        <v>0.90134400000000003</v>
      </c>
      <c r="F10"/>
    </row>
    <row r="11" spans="2:6" x14ac:dyDescent="0.25">
      <c r="B11" s="50">
        <v>2019</v>
      </c>
      <c r="C11" s="42">
        <v>3134032</v>
      </c>
      <c r="D11" s="42">
        <v>3500000</v>
      </c>
      <c r="E11" s="45">
        <f t="shared" si="0"/>
        <v>0.89543771428571428</v>
      </c>
      <c r="F11"/>
    </row>
    <row r="12" spans="2:6" x14ac:dyDescent="0.25">
      <c r="C12"/>
      <c r="D12"/>
      <c r="F12"/>
    </row>
    <row r="24" spans="3:9" x14ac:dyDescent="0.25">
      <c r="I24" s="7"/>
    </row>
    <row r="30" spans="3:9" ht="36.75" customHeight="1" x14ac:dyDescent="0.25">
      <c r="C30"/>
      <c r="D30"/>
      <c r="F30"/>
    </row>
    <row r="31" spans="3:9" x14ac:dyDescent="0.25">
      <c r="C31"/>
      <c r="D31"/>
      <c r="F31"/>
    </row>
    <row r="32" spans="3:9" x14ac:dyDescent="0.25">
      <c r="C32"/>
      <c r="D32"/>
      <c r="F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DB8E-660C-4EDE-B66A-479452213DCF}">
  <dimension ref="A3:B5"/>
  <sheetViews>
    <sheetView workbookViewId="0">
      <selection activeCell="T22" sqref="T22"/>
    </sheetView>
  </sheetViews>
  <sheetFormatPr baseColWidth="10" defaultRowHeight="15" x14ac:dyDescent="0.25"/>
  <cols>
    <col min="1" max="1" width="18.42578125" bestFit="1" customWidth="1"/>
    <col min="2" max="2" width="18.85546875" bestFit="1" customWidth="1"/>
  </cols>
  <sheetData>
    <row r="3" spans="1:2" x14ac:dyDescent="0.25">
      <c r="A3" s="8" t="s">
        <v>36</v>
      </c>
      <c r="B3" t="s">
        <v>37</v>
      </c>
    </row>
    <row r="4" spans="1:2" x14ac:dyDescent="0.25">
      <c r="A4" s="9" t="s">
        <v>12</v>
      </c>
      <c r="B4" s="10">
        <v>800000</v>
      </c>
    </row>
    <row r="5" spans="1:2" x14ac:dyDescent="0.25">
      <c r="A5" s="9" t="s">
        <v>27</v>
      </c>
      <c r="B5" s="10">
        <v>800000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21AC-CE80-4410-8132-1EE69E79122F}">
  <dimension ref="A3:B7"/>
  <sheetViews>
    <sheetView workbookViewId="0">
      <selection activeCell="B18" sqref="B18"/>
    </sheetView>
  </sheetViews>
  <sheetFormatPr baseColWidth="10" defaultRowHeight="15" x14ac:dyDescent="0.25"/>
  <cols>
    <col min="1" max="1" width="17.5703125" bestFit="1" customWidth="1"/>
    <col min="2" max="2" width="28.5703125" bestFit="1" customWidth="1"/>
  </cols>
  <sheetData>
    <row r="3" spans="1:2" x14ac:dyDescent="0.25">
      <c r="A3" s="8" t="s">
        <v>41</v>
      </c>
      <c r="B3" t="s">
        <v>42</v>
      </c>
    </row>
    <row r="4" spans="1:2" x14ac:dyDescent="0.25">
      <c r="A4" s="9" t="s">
        <v>17</v>
      </c>
      <c r="B4">
        <v>740</v>
      </c>
    </row>
    <row r="5" spans="1:2" x14ac:dyDescent="0.25">
      <c r="A5" s="9" t="s">
        <v>29</v>
      </c>
      <c r="B5">
        <v>485</v>
      </c>
    </row>
    <row r="6" spans="1:2" x14ac:dyDescent="0.25">
      <c r="A6" s="9" t="s">
        <v>30</v>
      </c>
      <c r="B6">
        <v>150</v>
      </c>
    </row>
    <row r="7" spans="1:2" x14ac:dyDescent="0.25">
      <c r="A7" s="9" t="s">
        <v>27</v>
      </c>
      <c r="B7">
        <v>1375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8E0B-9FCD-409B-BED7-FB83EF2251D2}">
  <dimension ref="A3:B8"/>
  <sheetViews>
    <sheetView workbookViewId="0">
      <selection activeCell="B7" sqref="B7"/>
    </sheetView>
  </sheetViews>
  <sheetFormatPr baseColWidth="10" defaultRowHeight="15" x14ac:dyDescent="0.25"/>
  <cols>
    <col min="1" max="1" width="12.5703125" bestFit="1" customWidth="1"/>
    <col min="2" max="2" width="13.85546875" bestFit="1" customWidth="1"/>
  </cols>
  <sheetData>
    <row r="3" spans="1:2" x14ac:dyDescent="0.25">
      <c r="A3" s="8" t="s">
        <v>40</v>
      </c>
      <c r="B3" t="s">
        <v>39</v>
      </c>
    </row>
    <row r="4" spans="1:2" x14ac:dyDescent="0.25">
      <c r="A4" s="9" t="s">
        <v>33</v>
      </c>
      <c r="B4" s="12">
        <v>23025</v>
      </c>
    </row>
    <row r="5" spans="1:2" x14ac:dyDescent="0.25">
      <c r="A5" s="9" t="s">
        <v>35</v>
      </c>
      <c r="B5" s="12">
        <v>3937</v>
      </c>
    </row>
    <row r="6" spans="1:2" x14ac:dyDescent="0.25">
      <c r="A6" s="9" t="s">
        <v>15</v>
      </c>
      <c r="B6" s="12">
        <v>7250</v>
      </c>
    </row>
    <row r="7" spans="1:2" x14ac:dyDescent="0.25">
      <c r="A7" s="9" t="s">
        <v>34</v>
      </c>
      <c r="B7" s="12">
        <v>1250</v>
      </c>
    </row>
    <row r="8" spans="1:2" x14ac:dyDescent="0.25">
      <c r="A8" s="9" t="s">
        <v>27</v>
      </c>
      <c r="B8" s="12">
        <v>35462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8C06-9CCC-4507-8168-72D80A981532}">
  <dimension ref="A3:B5"/>
  <sheetViews>
    <sheetView workbookViewId="0">
      <selection activeCell="F23" sqref="F23"/>
    </sheetView>
  </sheetViews>
  <sheetFormatPr baseColWidth="10" defaultRowHeight="15" x14ac:dyDescent="0.25"/>
  <cols>
    <col min="1" max="1" width="12.5703125" bestFit="1" customWidth="1"/>
    <col min="2" max="2" width="15.7109375" bestFit="1" customWidth="1"/>
  </cols>
  <sheetData>
    <row r="3" spans="1:2" x14ac:dyDescent="0.25">
      <c r="A3" s="8" t="s">
        <v>44</v>
      </c>
      <c r="B3" t="s">
        <v>43</v>
      </c>
    </row>
    <row r="4" spans="1:2" x14ac:dyDescent="0.25">
      <c r="A4" s="9" t="s">
        <v>20</v>
      </c>
      <c r="B4" s="10">
        <v>7000</v>
      </c>
    </row>
    <row r="5" spans="1:2" x14ac:dyDescent="0.25">
      <c r="A5" s="9" t="s">
        <v>27</v>
      </c>
      <c r="B5" s="10">
        <v>7000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6BF6-CB14-4FC4-8C61-F99258F823EE}">
  <dimension ref="H3"/>
  <sheetViews>
    <sheetView showGridLines="0" topLeftCell="A4" zoomScale="70" zoomScaleNormal="70" workbookViewId="0">
      <selection activeCell="S16" sqref="S16"/>
    </sheetView>
  </sheetViews>
  <sheetFormatPr baseColWidth="10" defaultRowHeight="15" x14ac:dyDescent="0.25"/>
  <sheetData>
    <row r="3" spans="8:8" ht="21" x14ac:dyDescent="0.35">
      <c r="H3" s="13" t="s">
        <v>45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9249-9221-4DBB-9419-E6DBF08B159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E8E-4A5F-43A7-8A9B-A78EF9E3751E}">
  <dimension ref="B3:O9"/>
  <sheetViews>
    <sheetView showGridLines="0" topLeftCell="A2" workbookViewId="0">
      <selection activeCell="G14" sqref="G14"/>
    </sheetView>
  </sheetViews>
  <sheetFormatPr baseColWidth="10" defaultRowHeight="15" x14ac:dyDescent="0.25"/>
  <cols>
    <col min="1" max="1" width="5.5703125" customWidth="1"/>
    <col min="2" max="2" width="13.5703125" bestFit="1" customWidth="1"/>
    <col min="3" max="3" width="14" bestFit="1" customWidth="1"/>
    <col min="4" max="4" width="5.5703125" style="7" bestFit="1" customWidth="1"/>
    <col min="5" max="5" width="16.140625" bestFit="1" customWidth="1"/>
    <col min="6" max="6" width="10.85546875" bestFit="1" customWidth="1"/>
    <col min="7" max="7" width="10.7109375" bestFit="1" customWidth="1"/>
    <col min="8" max="8" width="9.5703125" customWidth="1"/>
    <col min="9" max="10" width="11" bestFit="1" customWidth="1"/>
    <col min="11" max="11" width="10.28515625" bestFit="1" customWidth="1"/>
    <col min="12" max="12" width="8" bestFit="1" customWidth="1"/>
    <col min="13" max="13" width="10.28515625" bestFit="1" customWidth="1"/>
    <col min="14" max="14" width="11" bestFit="1" customWidth="1"/>
    <col min="15" max="15" width="9.140625" style="7" customWidth="1"/>
  </cols>
  <sheetData>
    <row r="3" spans="2:15" s="2" customFormat="1" ht="30" x14ac:dyDescent="0.25">
      <c r="B3" s="16" t="s">
        <v>1</v>
      </c>
      <c r="C3" s="16" t="s">
        <v>0</v>
      </c>
      <c r="D3" s="17" t="s">
        <v>2</v>
      </c>
      <c r="E3" s="18" t="s">
        <v>3</v>
      </c>
      <c r="F3" s="15" t="s">
        <v>4</v>
      </c>
      <c r="G3" s="4" t="s">
        <v>5</v>
      </c>
      <c r="H3" s="4" t="s">
        <v>14</v>
      </c>
      <c r="I3" s="3" t="s">
        <v>6</v>
      </c>
      <c r="J3" s="4" t="s">
        <v>7</v>
      </c>
      <c r="K3" s="3" t="s">
        <v>8</v>
      </c>
      <c r="L3" s="3" t="s">
        <v>18</v>
      </c>
      <c r="M3" s="3" t="s">
        <v>9</v>
      </c>
      <c r="N3" s="3" t="s">
        <v>31</v>
      </c>
      <c r="O3" s="11" t="s">
        <v>32</v>
      </c>
    </row>
    <row r="4" spans="2:15" x14ac:dyDescent="0.25">
      <c r="B4" s="19"/>
      <c r="C4" s="19" t="s">
        <v>10</v>
      </c>
      <c r="D4" s="20" t="s">
        <v>11</v>
      </c>
      <c r="E4" s="21">
        <v>500000</v>
      </c>
      <c r="F4" s="14" t="s">
        <v>12</v>
      </c>
      <c r="G4" s="6" t="s">
        <v>13</v>
      </c>
      <c r="H4" s="1" t="s">
        <v>15</v>
      </c>
      <c r="I4" s="1" t="s">
        <v>16</v>
      </c>
      <c r="J4" s="1" t="s">
        <v>17</v>
      </c>
      <c r="K4" s="5">
        <v>7000</v>
      </c>
      <c r="L4" s="5" t="s">
        <v>19</v>
      </c>
      <c r="M4" s="1">
        <v>430</v>
      </c>
      <c r="N4" s="1"/>
      <c r="O4" s="6">
        <v>5375</v>
      </c>
    </row>
    <row r="5" spans="2:15" x14ac:dyDescent="0.25">
      <c r="B5" s="19"/>
      <c r="C5" s="19" t="s">
        <v>21</v>
      </c>
      <c r="D5" s="20" t="s">
        <v>20</v>
      </c>
      <c r="E5" s="21">
        <v>800000</v>
      </c>
      <c r="F5" s="14" t="s">
        <v>28</v>
      </c>
      <c r="G5" s="1"/>
      <c r="H5" s="1" t="s">
        <v>33</v>
      </c>
      <c r="I5" s="1"/>
      <c r="J5" s="1" t="s">
        <v>17</v>
      </c>
      <c r="K5" s="1" t="s">
        <v>24</v>
      </c>
      <c r="L5" s="1"/>
      <c r="M5" s="1">
        <v>210</v>
      </c>
      <c r="N5" s="1"/>
      <c r="O5" s="6">
        <v>2625</v>
      </c>
    </row>
    <row r="6" spans="2:15" x14ac:dyDescent="0.25">
      <c r="B6" s="19"/>
      <c r="C6" s="19" t="s">
        <v>22</v>
      </c>
      <c r="D6" s="20" t="s">
        <v>20</v>
      </c>
      <c r="E6" s="21">
        <v>1000000</v>
      </c>
      <c r="F6" s="14" t="s">
        <v>38</v>
      </c>
      <c r="G6" s="1"/>
      <c r="H6" s="1" t="s">
        <v>34</v>
      </c>
      <c r="I6" s="1"/>
      <c r="J6" s="1" t="s">
        <v>17</v>
      </c>
      <c r="K6" s="5">
        <v>7000</v>
      </c>
      <c r="L6" s="1"/>
      <c r="M6" s="1">
        <v>100</v>
      </c>
      <c r="N6" s="1"/>
      <c r="O6" s="6">
        <v>1250</v>
      </c>
    </row>
    <row r="7" spans="2:15" x14ac:dyDescent="0.25">
      <c r="B7" s="19"/>
      <c r="C7" s="19" t="s">
        <v>23</v>
      </c>
      <c r="D7" s="20" t="s">
        <v>11</v>
      </c>
      <c r="E7" s="21">
        <v>2000000</v>
      </c>
      <c r="F7" s="14" t="s">
        <v>28</v>
      </c>
      <c r="G7" s="1"/>
      <c r="H7" s="1" t="s">
        <v>35</v>
      </c>
      <c r="I7" s="1"/>
      <c r="J7" s="1" t="s">
        <v>29</v>
      </c>
      <c r="K7" s="5">
        <v>7000</v>
      </c>
      <c r="L7" s="1"/>
      <c r="M7" s="1">
        <v>315</v>
      </c>
      <c r="N7" s="1"/>
      <c r="O7" s="6">
        <v>3937</v>
      </c>
    </row>
    <row r="8" spans="2:15" x14ac:dyDescent="0.25">
      <c r="B8" s="19"/>
      <c r="C8" s="19" t="s">
        <v>25</v>
      </c>
      <c r="D8" s="20" t="s">
        <v>20</v>
      </c>
      <c r="E8" s="21">
        <v>800000</v>
      </c>
      <c r="F8" s="14" t="s">
        <v>12</v>
      </c>
      <c r="G8" s="1"/>
      <c r="H8" s="1" t="s">
        <v>15</v>
      </c>
      <c r="I8" s="1"/>
      <c r="J8" s="1" t="s">
        <v>30</v>
      </c>
      <c r="K8" s="5">
        <v>7000</v>
      </c>
      <c r="L8" s="1"/>
      <c r="M8" s="1">
        <v>150</v>
      </c>
      <c r="N8" s="1"/>
      <c r="O8" s="6">
        <v>1875</v>
      </c>
    </row>
    <row r="9" spans="2:15" x14ac:dyDescent="0.25">
      <c r="B9" s="19"/>
      <c r="C9" s="19" t="s">
        <v>26</v>
      </c>
      <c r="D9" s="20" t="s">
        <v>20</v>
      </c>
      <c r="E9" s="21">
        <v>500000</v>
      </c>
      <c r="F9" s="14" t="s">
        <v>28</v>
      </c>
      <c r="G9" s="1"/>
      <c r="H9" s="1" t="s">
        <v>33</v>
      </c>
      <c r="I9" s="1"/>
      <c r="J9" s="1" t="s">
        <v>29</v>
      </c>
      <c r="K9" s="5">
        <v>4850</v>
      </c>
      <c r="L9" s="1"/>
      <c r="M9" s="1">
        <v>170</v>
      </c>
      <c r="N9" s="1"/>
      <c r="O9" s="6">
        <v>20400</v>
      </c>
    </row>
  </sheetData>
  <conditionalFormatting sqref="E4:E9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{A08D9C66-6E32-4EF4-9410-126CC16A395D}</x14:id>
        </ext>
      </extLst>
    </cfRule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D9C66-6E32-4EF4-9410-126CC16A39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9D65-89B0-4DE4-B29A-0FCC810F95AB}">
  <dimension ref="B4:F43"/>
  <sheetViews>
    <sheetView showGridLines="0" workbookViewId="0">
      <selection activeCell="D15" sqref="D15"/>
    </sheetView>
  </sheetViews>
  <sheetFormatPr baseColWidth="10" defaultRowHeight="15" x14ac:dyDescent="0.25"/>
  <cols>
    <col min="3" max="3" width="16.28515625" style="7" bestFit="1" customWidth="1"/>
    <col min="4" max="4" width="18.28515625" style="7" customWidth="1"/>
    <col min="5" max="5" width="15.85546875" customWidth="1"/>
    <col min="6" max="6" width="13.140625" style="7" customWidth="1"/>
    <col min="7" max="7" width="26" customWidth="1"/>
    <col min="8" max="8" width="31" customWidth="1"/>
    <col min="9" max="9" width="14.5703125" customWidth="1"/>
    <col min="10" max="10" width="13.5703125" bestFit="1" customWidth="1"/>
  </cols>
  <sheetData>
    <row r="4" spans="2:6" x14ac:dyDescent="0.25">
      <c r="C4"/>
      <c r="D4"/>
      <c r="F4"/>
    </row>
    <row r="5" spans="2:6" x14ac:dyDescent="0.25">
      <c r="C5"/>
      <c r="D5"/>
      <c r="F5"/>
    </row>
    <row r="6" spans="2:6" x14ac:dyDescent="0.25">
      <c r="C6"/>
      <c r="D6"/>
      <c r="F6"/>
    </row>
    <row r="7" spans="2:6" ht="20.25" customHeight="1" x14ac:dyDescent="0.25">
      <c r="B7" s="51">
        <v>2019</v>
      </c>
      <c r="C7" s="51" t="s">
        <v>88</v>
      </c>
      <c r="D7" s="51" t="s">
        <v>102</v>
      </c>
      <c r="F7"/>
    </row>
    <row r="8" spans="2:6" ht="15" customHeight="1" x14ac:dyDescent="0.25">
      <c r="B8" s="24" t="s">
        <v>91</v>
      </c>
      <c r="C8" s="52">
        <v>1053450</v>
      </c>
      <c r="D8" s="53">
        <f>+C8/$C$12</f>
        <v>0.38958488656938972</v>
      </c>
      <c r="F8"/>
    </row>
    <row r="9" spans="2:6" ht="20.25" customHeight="1" x14ac:dyDescent="0.25">
      <c r="B9" s="24" t="s">
        <v>92</v>
      </c>
      <c r="C9" s="52">
        <v>743632</v>
      </c>
      <c r="D9" s="53">
        <f>+C9/$C$12</f>
        <v>0.27500857978012094</v>
      </c>
      <c r="F9"/>
    </row>
    <row r="10" spans="2:6" ht="20.25" customHeight="1" x14ac:dyDescent="0.25">
      <c r="B10" s="24" t="s">
        <v>90</v>
      </c>
      <c r="C10" s="52">
        <v>583461</v>
      </c>
      <c r="D10" s="53">
        <f>+C10/$C$12</f>
        <v>0.21577444349771008</v>
      </c>
      <c r="F10"/>
    </row>
    <row r="11" spans="2:6" ht="20.25" customHeight="1" x14ac:dyDescent="0.25">
      <c r="B11" s="24" t="s">
        <v>96</v>
      </c>
      <c r="C11" s="52">
        <v>323489</v>
      </c>
      <c r="D11" s="53">
        <f>+C11/$C$12</f>
        <v>0.11963209015277926</v>
      </c>
      <c r="F11"/>
    </row>
    <row r="12" spans="2:6" ht="20.25" customHeight="1" x14ac:dyDescent="0.25">
      <c r="B12" s="24" t="s">
        <v>94</v>
      </c>
      <c r="C12" s="52">
        <f>SUM(C8:C11)</f>
        <v>2704032</v>
      </c>
      <c r="D12" s="53">
        <f>+C12/$C$12</f>
        <v>1</v>
      </c>
      <c r="F12"/>
    </row>
    <row r="13" spans="2:6" x14ac:dyDescent="0.25">
      <c r="C13"/>
      <c r="D13"/>
      <c r="F13"/>
    </row>
    <row r="27" customFormat="1" x14ac:dyDescent="0.25"/>
    <row r="28" customFormat="1" x14ac:dyDescent="0.25"/>
    <row r="29" customFormat="1" x14ac:dyDescent="0.25"/>
    <row r="30" customFormat="1" ht="36.75" customHeigh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B794-A77B-4960-8890-973D9821F6AB}">
  <dimension ref="B4:E16"/>
  <sheetViews>
    <sheetView showGridLines="0" workbookViewId="0">
      <selection activeCell="B4" sqref="B4:E16"/>
    </sheetView>
  </sheetViews>
  <sheetFormatPr baseColWidth="10" defaultRowHeight="15" x14ac:dyDescent="0.25"/>
  <cols>
    <col min="3" max="3" width="14.5703125" customWidth="1"/>
    <col min="5" max="5" width="18.85546875" customWidth="1"/>
  </cols>
  <sheetData>
    <row r="4" spans="2:5" ht="30" x14ac:dyDescent="0.25">
      <c r="B4" s="24" t="s">
        <v>46</v>
      </c>
      <c r="C4" s="25" t="s">
        <v>62</v>
      </c>
      <c r="D4" s="25" t="s">
        <v>63</v>
      </c>
      <c r="E4" s="25" t="s">
        <v>104</v>
      </c>
    </row>
    <row r="5" spans="2:5" x14ac:dyDescent="0.25">
      <c r="B5" s="22" t="s">
        <v>74</v>
      </c>
      <c r="C5" s="26">
        <v>500512</v>
      </c>
      <c r="D5" s="26">
        <f>+C5-88942</f>
        <v>411570</v>
      </c>
      <c r="E5" s="45">
        <f>+D5/C5</f>
        <v>0.82229796688191292</v>
      </c>
    </row>
    <row r="6" spans="2:5" x14ac:dyDescent="0.25">
      <c r="B6" s="22" t="s">
        <v>75</v>
      </c>
      <c r="C6" s="26">
        <v>600512</v>
      </c>
      <c r="D6" s="26">
        <f>+C6-78942</f>
        <v>521570</v>
      </c>
      <c r="E6" s="45">
        <f t="shared" ref="E6:E16" si="0">+D6/C6</f>
        <v>0.86854217734200145</v>
      </c>
    </row>
    <row r="7" spans="2:5" x14ac:dyDescent="0.25">
      <c r="B7" s="22" t="s">
        <v>76</v>
      </c>
      <c r="C7" s="26">
        <v>700512</v>
      </c>
      <c r="D7" s="26">
        <f>+C7-68942</f>
        <v>631570</v>
      </c>
      <c r="E7" s="45">
        <f t="shared" si="0"/>
        <v>0.9015834132748618</v>
      </c>
    </row>
    <row r="8" spans="2:5" x14ac:dyDescent="0.25">
      <c r="B8" s="22" t="s">
        <v>77</v>
      </c>
      <c r="C8" s="26">
        <v>890812</v>
      </c>
      <c r="D8" s="26">
        <f>+C8-157942</f>
        <v>732870</v>
      </c>
      <c r="E8" s="45">
        <f t="shared" si="0"/>
        <v>0.82269884105737234</v>
      </c>
    </row>
    <row r="9" spans="2:5" x14ac:dyDescent="0.25">
      <c r="B9" s="22" t="s">
        <v>78</v>
      </c>
      <c r="C9" s="26">
        <v>700512</v>
      </c>
      <c r="D9" s="26">
        <f>+C9-78942</f>
        <v>621570</v>
      </c>
      <c r="E9" s="45">
        <f t="shared" si="0"/>
        <v>0.88730814033164318</v>
      </c>
    </row>
    <row r="10" spans="2:5" x14ac:dyDescent="0.25">
      <c r="B10" s="22" t="s">
        <v>79</v>
      </c>
      <c r="C10" s="26">
        <v>480312</v>
      </c>
      <c r="D10" s="26">
        <f>+C10-78942</f>
        <v>401370</v>
      </c>
      <c r="E10" s="45">
        <f t="shared" si="0"/>
        <v>0.83564433118472992</v>
      </c>
    </row>
    <row r="11" spans="2:5" x14ac:dyDescent="0.25">
      <c r="B11" s="22" t="s">
        <v>80</v>
      </c>
      <c r="C11" s="26">
        <v>600512</v>
      </c>
      <c r="D11" s="26">
        <f>+C11-108942</f>
        <v>491570</v>
      </c>
      <c r="E11" s="45">
        <f t="shared" si="0"/>
        <v>0.81858480763082175</v>
      </c>
    </row>
    <row r="12" spans="2:5" x14ac:dyDescent="0.25">
      <c r="B12" s="22" t="s">
        <v>81</v>
      </c>
      <c r="C12" s="26">
        <v>760512</v>
      </c>
      <c r="D12" s="26">
        <f>+C12-57942</f>
        <v>702570</v>
      </c>
      <c r="E12" s="45">
        <f t="shared" si="0"/>
        <v>0.92381185306740721</v>
      </c>
    </row>
    <row r="13" spans="2:5" x14ac:dyDescent="0.25">
      <c r="B13" s="22" t="s">
        <v>82</v>
      </c>
      <c r="C13" s="26">
        <v>800912</v>
      </c>
      <c r="D13" s="26">
        <f>+C13-98942</f>
        <v>701970</v>
      </c>
      <c r="E13" s="45">
        <f t="shared" si="0"/>
        <v>0.87646333180174596</v>
      </c>
    </row>
    <row r="14" spans="2:5" x14ac:dyDescent="0.25">
      <c r="B14" s="22" t="s">
        <v>83</v>
      </c>
      <c r="C14" s="26">
        <v>600512</v>
      </c>
      <c r="D14" s="26">
        <f>+C14-98942</f>
        <v>501570</v>
      </c>
      <c r="E14" s="45">
        <f t="shared" si="0"/>
        <v>0.83523726420121491</v>
      </c>
    </row>
    <row r="15" spans="2:5" x14ac:dyDescent="0.25">
      <c r="B15" s="22" t="s">
        <v>84</v>
      </c>
      <c r="C15" s="26">
        <v>750912</v>
      </c>
      <c r="D15" s="26">
        <f>+C15-78942</f>
        <v>671970</v>
      </c>
      <c r="E15" s="45">
        <f t="shared" si="0"/>
        <v>0.89487183584760932</v>
      </c>
    </row>
    <row r="16" spans="2:5" x14ac:dyDescent="0.25">
      <c r="B16" s="22" t="s">
        <v>85</v>
      </c>
      <c r="C16" s="26">
        <v>800512</v>
      </c>
      <c r="D16" s="26">
        <f>+C16-78942</f>
        <v>721570</v>
      </c>
      <c r="E16" s="45">
        <f t="shared" si="0"/>
        <v>0.90138561320754718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938F-DC03-4009-BE33-7B417A989957}">
  <dimension ref="B8:F21"/>
  <sheetViews>
    <sheetView showGridLines="0" workbookViewId="0">
      <selection activeCell="E4" sqref="E4"/>
    </sheetView>
  </sheetViews>
  <sheetFormatPr baseColWidth="10" defaultRowHeight="15" x14ac:dyDescent="0.25"/>
  <cols>
    <col min="2" max="2" width="11.140625" style="7" customWidth="1"/>
    <col min="3" max="3" width="13.42578125" style="7" bestFit="1" customWidth="1"/>
    <col min="4" max="4" width="15" bestFit="1" customWidth="1"/>
    <col min="5" max="5" width="20" style="7" bestFit="1" customWidth="1"/>
    <col min="6" max="6" width="8" bestFit="1" customWidth="1"/>
    <col min="7" max="7" width="31" customWidth="1"/>
    <col min="8" max="8" width="14.5703125" customWidth="1"/>
    <col min="9" max="9" width="13.5703125" bestFit="1" customWidth="1"/>
  </cols>
  <sheetData>
    <row r="8" spans="2:6" ht="36.75" customHeight="1" x14ac:dyDescent="0.25">
      <c r="B8" s="47" t="s">
        <v>93</v>
      </c>
      <c r="C8" s="47" t="s">
        <v>97</v>
      </c>
      <c r="D8" s="47" t="s">
        <v>101</v>
      </c>
      <c r="E8" s="47" t="s">
        <v>103</v>
      </c>
      <c r="F8" s="47" t="s">
        <v>98</v>
      </c>
    </row>
    <row r="9" spans="2:6" ht="18.75" x14ac:dyDescent="0.3">
      <c r="B9" s="48">
        <v>2016</v>
      </c>
      <c r="C9" s="46">
        <v>233</v>
      </c>
      <c r="D9" s="46">
        <v>300</v>
      </c>
      <c r="E9" s="32">
        <f>+C9/D9</f>
        <v>0.77666666666666662</v>
      </c>
      <c r="F9" s="41">
        <v>0.9</v>
      </c>
    </row>
    <row r="10" spans="2:6" ht="18.75" x14ac:dyDescent="0.3">
      <c r="B10" s="48">
        <v>2017</v>
      </c>
      <c r="C10" s="46">
        <v>245</v>
      </c>
      <c r="D10" s="46">
        <v>320</v>
      </c>
      <c r="E10" s="32">
        <f t="shared" ref="E10:E12" si="0">+C10/D10</f>
        <v>0.765625</v>
      </c>
      <c r="F10" s="41">
        <v>0.9</v>
      </c>
    </row>
    <row r="11" spans="2:6" ht="18.75" x14ac:dyDescent="0.3">
      <c r="B11" s="48">
        <v>2018</v>
      </c>
      <c r="C11" s="46">
        <v>289</v>
      </c>
      <c r="D11" s="46">
        <v>350</v>
      </c>
      <c r="E11" s="32">
        <f t="shared" si="0"/>
        <v>0.82571428571428573</v>
      </c>
      <c r="F11" s="41">
        <v>0.9</v>
      </c>
    </row>
    <row r="12" spans="2:6" ht="18.75" x14ac:dyDescent="0.3">
      <c r="B12" s="48">
        <v>2019</v>
      </c>
      <c r="C12" s="46">
        <v>295</v>
      </c>
      <c r="D12" s="46">
        <v>400</v>
      </c>
      <c r="E12" s="32">
        <f t="shared" si="0"/>
        <v>0.73750000000000004</v>
      </c>
      <c r="F12" s="41">
        <v>0.9</v>
      </c>
    </row>
    <row r="13" spans="2:6" x14ac:dyDescent="0.25">
      <c r="B13"/>
      <c r="C13"/>
      <c r="E13"/>
    </row>
    <row r="14" spans="2:6" x14ac:dyDescent="0.25">
      <c r="B14"/>
      <c r="C14"/>
      <c r="E14"/>
    </row>
    <row r="15" spans="2:6" x14ac:dyDescent="0.25">
      <c r="B15"/>
      <c r="C15"/>
      <c r="E15"/>
    </row>
    <row r="16" spans="2:6" x14ac:dyDescent="0.25">
      <c r="B16"/>
      <c r="C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7950-8A16-44BE-9DD9-9C686038A313}">
  <dimension ref="C4:I17"/>
  <sheetViews>
    <sheetView showGridLines="0" workbookViewId="0">
      <selection activeCell="D18" sqref="D18"/>
    </sheetView>
  </sheetViews>
  <sheetFormatPr baseColWidth="10" defaultRowHeight="15" x14ac:dyDescent="0.25"/>
  <cols>
    <col min="4" max="4" width="13.28515625" customWidth="1"/>
    <col min="5" max="5" width="16.85546875" customWidth="1"/>
    <col min="6" max="6" width="16.42578125" customWidth="1"/>
  </cols>
  <sheetData>
    <row r="4" spans="3:9" ht="30" x14ac:dyDescent="0.25">
      <c r="C4" s="24" t="s">
        <v>46</v>
      </c>
      <c r="D4" s="25" t="s">
        <v>95</v>
      </c>
      <c r="E4" s="25" t="s">
        <v>61</v>
      </c>
      <c r="F4" s="25" t="s">
        <v>100</v>
      </c>
    </row>
    <row r="5" spans="3:9" ht="15.75" customHeight="1" x14ac:dyDescent="0.25">
      <c r="C5" s="43" t="s">
        <v>47</v>
      </c>
      <c r="D5" s="26">
        <v>411570</v>
      </c>
      <c r="E5" s="26">
        <v>24342</v>
      </c>
      <c r="F5" s="45">
        <f t="shared" ref="F5:F16" si="0">+E5/D5</f>
        <v>5.9144252496537646E-2</v>
      </c>
    </row>
    <row r="6" spans="3:9" ht="15.75" customHeight="1" x14ac:dyDescent="0.25">
      <c r="C6" s="43" t="s">
        <v>48</v>
      </c>
      <c r="D6" s="26">
        <v>521570</v>
      </c>
      <c r="E6" s="26">
        <v>27312</v>
      </c>
      <c r="F6" s="45">
        <f t="shared" si="0"/>
        <v>5.2364974979389155E-2</v>
      </c>
    </row>
    <row r="7" spans="3:9" ht="15.75" customHeight="1" x14ac:dyDescent="0.25">
      <c r="C7" s="43" t="s">
        <v>49</v>
      </c>
      <c r="D7" s="26">
        <v>631570</v>
      </c>
      <c r="E7" s="26">
        <v>43123</v>
      </c>
      <c r="F7" s="45">
        <f t="shared" si="0"/>
        <v>6.8279050619883777E-2</v>
      </c>
    </row>
    <row r="8" spans="3:9" ht="15.75" customHeight="1" x14ac:dyDescent="0.25">
      <c r="C8" s="43" t="s">
        <v>50</v>
      </c>
      <c r="D8" s="26">
        <v>732870</v>
      </c>
      <c r="E8" s="26">
        <v>33412</v>
      </c>
      <c r="F8" s="45">
        <f t="shared" si="0"/>
        <v>4.5590623166455173E-2</v>
      </c>
    </row>
    <row r="9" spans="3:9" ht="15.75" customHeight="1" x14ac:dyDescent="0.25">
      <c r="C9" s="43" t="s">
        <v>51</v>
      </c>
      <c r="D9" s="26">
        <v>621570</v>
      </c>
      <c r="E9" s="26">
        <v>43241</v>
      </c>
      <c r="F9" s="45">
        <f t="shared" si="0"/>
        <v>6.9567385813343624E-2</v>
      </c>
    </row>
    <row r="10" spans="3:9" ht="15.75" customHeight="1" x14ac:dyDescent="0.25">
      <c r="C10" s="43" t="s">
        <v>52</v>
      </c>
      <c r="D10" s="26">
        <v>401370</v>
      </c>
      <c r="E10" s="26">
        <v>25237</v>
      </c>
      <c r="F10" s="45">
        <f t="shared" si="0"/>
        <v>6.2877145775718166E-2</v>
      </c>
    </row>
    <row r="11" spans="3:9" ht="15.75" customHeight="1" x14ac:dyDescent="0.25">
      <c r="C11" s="43" t="s">
        <v>53</v>
      </c>
      <c r="D11" s="26">
        <v>491570</v>
      </c>
      <c r="E11" s="26">
        <v>22334</v>
      </c>
      <c r="F11" s="45">
        <f t="shared" si="0"/>
        <v>4.5434017535651079E-2</v>
      </c>
    </row>
    <row r="12" spans="3:9" ht="15.75" customHeight="1" x14ac:dyDescent="0.25">
      <c r="C12" s="43" t="s">
        <v>54</v>
      </c>
      <c r="D12" s="26">
        <v>702570</v>
      </c>
      <c r="E12" s="26">
        <v>32344</v>
      </c>
      <c r="F12" s="45">
        <f t="shared" si="0"/>
        <v>4.6036693852569852E-2</v>
      </c>
      <c r="I12" t="s">
        <v>105</v>
      </c>
    </row>
    <row r="13" spans="3:9" ht="15.75" customHeight="1" x14ac:dyDescent="0.25">
      <c r="C13" s="43" t="s">
        <v>55</v>
      </c>
      <c r="D13" s="26">
        <v>701970</v>
      </c>
      <c r="E13" s="26">
        <v>41235</v>
      </c>
      <c r="F13" s="45">
        <f t="shared" si="0"/>
        <v>5.8741826573785204E-2</v>
      </c>
    </row>
    <row r="14" spans="3:9" ht="15.75" customHeight="1" x14ac:dyDescent="0.25">
      <c r="C14" s="43" t="s">
        <v>56</v>
      </c>
      <c r="D14" s="26">
        <v>501570</v>
      </c>
      <c r="E14" s="26">
        <v>21253</v>
      </c>
      <c r="F14" s="45">
        <f t="shared" si="0"/>
        <v>4.2372948940327372E-2</v>
      </c>
    </row>
    <row r="15" spans="3:9" ht="15.75" customHeight="1" x14ac:dyDescent="0.25">
      <c r="C15" s="43" t="s">
        <v>57</v>
      </c>
      <c r="D15" s="26">
        <v>671970</v>
      </c>
      <c r="E15" s="26">
        <v>31535</v>
      </c>
      <c r="F15" s="45">
        <f t="shared" si="0"/>
        <v>4.6929178385939851E-2</v>
      </c>
    </row>
    <row r="16" spans="3:9" ht="15.75" customHeight="1" x14ac:dyDescent="0.25">
      <c r="C16" s="43" t="s">
        <v>58</v>
      </c>
      <c r="D16" s="26">
        <v>721570</v>
      </c>
      <c r="E16" s="26">
        <v>43556</v>
      </c>
      <c r="F16" s="45">
        <f t="shared" si="0"/>
        <v>6.0362819962027248E-2</v>
      </c>
    </row>
    <row r="17" spans="3:6" ht="15.75" customHeight="1" x14ac:dyDescent="0.25">
      <c r="C17" s="43" t="s">
        <v>94</v>
      </c>
      <c r="D17" s="44">
        <f>SUM(D5:D16)</f>
        <v>7111740</v>
      </c>
      <c r="E17" s="44">
        <f>SUM(E5:E16)</f>
        <v>388924</v>
      </c>
      <c r="F17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F077-C35B-4836-B4A8-B50B7D65D7D4}">
  <dimension ref="B3:K22"/>
  <sheetViews>
    <sheetView showGridLines="0" topLeftCell="A7" zoomScale="85" zoomScaleNormal="85" workbookViewId="0">
      <selection activeCell="J17" sqref="J17"/>
    </sheetView>
  </sheetViews>
  <sheetFormatPr baseColWidth="10" defaultRowHeight="15" x14ac:dyDescent="0.25"/>
  <cols>
    <col min="2" max="2" width="12.28515625" style="7" customWidth="1"/>
    <col min="3" max="3" width="12.140625" style="7" customWidth="1"/>
    <col min="4" max="4" width="13.140625" style="7" customWidth="1"/>
    <col min="5" max="5" width="13.42578125" style="7" customWidth="1"/>
    <col min="6" max="6" width="10.85546875" customWidth="1"/>
    <col min="7" max="7" width="16.7109375" bestFit="1" customWidth="1"/>
    <col min="8" max="8" width="10.140625" customWidth="1"/>
    <col min="9" max="9" width="7.85546875" bestFit="1" customWidth="1"/>
  </cols>
  <sheetData>
    <row r="3" spans="2:11" ht="30" x14ac:dyDescent="0.25">
      <c r="B3" s="24" t="s">
        <v>46</v>
      </c>
      <c r="C3" s="25" t="s">
        <v>60</v>
      </c>
      <c r="D3" s="25" t="s">
        <v>59</v>
      </c>
      <c r="E3" s="25" t="s">
        <v>62</v>
      </c>
      <c r="F3" s="25" t="s">
        <v>63</v>
      </c>
      <c r="G3" s="25" t="s">
        <v>61</v>
      </c>
      <c r="H3" s="25" t="s">
        <v>73</v>
      </c>
      <c r="I3" s="25" t="s">
        <v>86</v>
      </c>
      <c r="J3" s="25" t="s">
        <v>87</v>
      </c>
      <c r="K3" s="25" t="s">
        <v>98</v>
      </c>
    </row>
    <row r="4" spans="2:11" x14ac:dyDescent="0.25">
      <c r="B4" s="22" t="s">
        <v>74</v>
      </c>
      <c r="C4" s="27">
        <v>134000</v>
      </c>
      <c r="D4" s="27">
        <v>120000</v>
      </c>
      <c r="E4" s="26">
        <v>500512</v>
      </c>
      <c r="F4" s="26">
        <f>+E4-88942</f>
        <v>411570</v>
      </c>
      <c r="G4" s="26">
        <v>24342</v>
      </c>
      <c r="H4" s="31">
        <f t="shared" ref="H4:H16" si="0">+G4/F4</f>
        <v>5.9144252496537646E-2</v>
      </c>
      <c r="I4" s="31">
        <f t="shared" ref="I4:I16" si="1">+D4/C4</f>
        <v>0.89552238805970152</v>
      </c>
      <c r="J4" s="45">
        <f t="shared" ref="J4:J16" si="2">+F4/E4</f>
        <v>0.82229796688191292</v>
      </c>
      <c r="K4" s="49">
        <v>0.9</v>
      </c>
    </row>
    <row r="5" spans="2:11" x14ac:dyDescent="0.25">
      <c r="B5" s="22" t="s">
        <v>75</v>
      </c>
      <c r="C5" s="27">
        <v>145000</v>
      </c>
      <c r="D5" s="27">
        <v>110000</v>
      </c>
      <c r="E5" s="26">
        <v>600512</v>
      </c>
      <c r="F5" s="26">
        <f>+E5-78942</f>
        <v>521570</v>
      </c>
      <c r="G5" s="26">
        <v>27312</v>
      </c>
      <c r="H5" s="31">
        <f t="shared" si="0"/>
        <v>5.2364974979389155E-2</v>
      </c>
      <c r="I5" s="31">
        <f t="shared" si="1"/>
        <v>0.75862068965517238</v>
      </c>
      <c r="J5" s="45">
        <f t="shared" si="2"/>
        <v>0.86854217734200145</v>
      </c>
      <c r="K5" s="49">
        <v>0.9</v>
      </c>
    </row>
    <row r="6" spans="2:11" x14ac:dyDescent="0.25">
      <c r="B6" s="22" t="s">
        <v>76</v>
      </c>
      <c r="C6" s="27">
        <v>156700</v>
      </c>
      <c r="D6" s="27">
        <v>156000</v>
      </c>
      <c r="E6" s="26">
        <v>700512</v>
      </c>
      <c r="F6" s="26">
        <f>+E6-68942</f>
        <v>631570</v>
      </c>
      <c r="G6" s="26">
        <v>43123</v>
      </c>
      <c r="H6" s="31">
        <f t="shared" si="0"/>
        <v>6.8279050619883777E-2</v>
      </c>
      <c r="I6" s="31">
        <f t="shared" si="1"/>
        <v>0.99553286534779839</v>
      </c>
      <c r="J6" s="45">
        <f t="shared" si="2"/>
        <v>0.9015834132748618</v>
      </c>
      <c r="K6" s="49">
        <v>0.9</v>
      </c>
    </row>
    <row r="7" spans="2:11" x14ac:dyDescent="0.25">
      <c r="B7" s="22" t="s">
        <v>77</v>
      </c>
      <c r="C7" s="27">
        <v>136400</v>
      </c>
      <c r="D7" s="27">
        <v>145600</v>
      </c>
      <c r="E7" s="26">
        <v>890812</v>
      </c>
      <c r="F7" s="26">
        <f>+E7-157942</f>
        <v>732870</v>
      </c>
      <c r="G7" s="26">
        <v>33412</v>
      </c>
      <c r="H7" s="31">
        <f t="shared" si="0"/>
        <v>4.5590623166455173E-2</v>
      </c>
      <c r="I7" s="31">
        <f t="shared" si="1"/>
        <v>1.0674486803519061</v>
      </c>
      <c r="J7" s="45">
        <f t="shared" si="2"/>
        <v>0.82269884105737234</v>
      </c>
      <c r="K7" s="49">
        <v>0.9</v>
      </c>
    </row>
    <row r="8" spans="2:11" x14ac:dyDescent="0.25">
      <c r="B8" s="22" t="s">
        <v>78</v>
      </c>
      <c r="C8" s="27">
        <v>252300</v>
      </c>
      <c r="D8" s="27">
        <v>189400</v>
      </c>
      <c r="E8" s="26">
        <v>700512</v>
      </c>
      <c r="F8" s="26">
        <f>+E8-78942</f>
        <v>621570</v>
      </c>
      <c r="G8" s="26">
        <v>43241</v>
      </c>
      <c r="H8" s="31">
        <f t="shared" si="0"/>
        <v>6.9567385813343624E-2</v>
      </c>
      <c r="I8" s="31">
        <f t="shared" si="1"/>
        <v>0.75069361870788742</v>
      </c>
      <c r="J8" s="45">
        <f t="shared" si="2"/>
        <v>0.88730814033164318</v>
      </c>
      <c r="K8" s="49">
        <v>0.9</v>
      </c>
    </row>
    <row r="9" spans="2:11" x14ac:dyDescent="0.25">
      <c r="B9" s="22" t="s">
        <v>79</v>
      </c>
      <c r="C9" s="27">
        <v>234100</v>
      </c>
      <c r="D9" s="27">
        <v>245000</v>
      </c>
      <c r="E9" s="26">
        <v>480312</v>
      </c>
      <c r="F9" s="26">
        <f>+E9-78942</f>
        <v>401370</v>
      </c>
      <c r="G9" s="26">
        <v>25237</v>
      </c>
      <c r="H9" s="31">
        <f t="shared" si="0"/>
        <v>6.2877145775718166E-2</v>
      </c>
      <c r="I9" s="31">
        <f t="shared" si="1"/>
        <v>1.0465612985903461</v>
      </c>
      <c r="J9" s="45">
        <f t="shared" si="2"/>
        <v>0.83564433118472992</v>
      </c>
      <c r="K9" s="49">
        <v>0.9</v>
      </c>
    </row>
    <row r="10" spans="2:11" x14ac:dyDescent="0.25">
      <c r="B10" s="22" t="s">
        <v>80</v>
      </c>
      <c r="C10" s="27">
        <v>145300</v>
      </c>
      <c r="D10" s="27">
        <v>124400</v>
      </c>
      <c r="E10" s="26">
        <v>600512</v>
      </c>
      <c r="F10" s="26">
        <f>+E10-108942</f>
        <v>491570</v>
      </c>
      <c r="G10" s="26">
        <v>22334</v>
      </c>
      <c r="H10" s="31">
        <f t="shared" si="0"/>
        <v>4.5434017535651079E-2</v>
      </c>
      <c r="I10" s="31">
        <f t="shared" si="1"/>
        <v>0.85615966964900203</v>
      </c>
      <c r="J10" s="45">
        <f t="shared" si="2"/>
        <v>0.81858480763082175</v>
      </c>
      <c r="K10" s="49">
        <v>0.9</v>
      </c>
    </row>
    <row r="11" spans="2:11" x14ac:dyDescent="0.25">
      <c r="B11" s="22" t="s">
        <v>81</v>
      </c>
      <c r="C11" s="27">
        <v>234500</v>
      </c>
      <c r="D11" s="27">
        <v>222300</v>
      </c>
      <c r="E11" s="26">
        <v>760512</v>
      </c>
      <c r="F11" s="26">
        <f>+E11-57942</f>
        <v>702570</v>
      </c>
      <c r="G11" s="26">
        <v>32344</v>
      </c>
      <c r="H11" s="31">
        <f t="shared" si="0"/>
        <v>4.6036693852569852E-2</v>
      </c>
      <c r="I11" s="31">
        <f t="shared" si="1"/>
        <v>0.94797441364605539</v>
      </c>
      <c r="J11" s="45">
        <f t="shared" si="2"/>
        <v>0.92381185306740721</v>
      </c>
      <c r="K11" s="49">
        <v>0.9</v>
      </c>
    </row>
    <row r="12" spans="2:11" x14ac:dyDescent="0.25">
      <c r="B12" s="22" t="s">
        <v>82</v>
      </c>
      <c r="C12" s="27">
        <v>453400</v>
      </c>
      <c r="D12" s="27">
        <v>346700</v>
      </c>
      <c r="E12" s="26">
        <v>800912</v>
      </c>
      <c r="F12" s="26">
        <f>+E12-98942</f>
        <v>701970</v>
      </c>
      <c r="G12" s="26">
        <v>41235</v>
      </c>
      <c r="H12" s="31">
        <f t="shared" si="0"/>
        <v>5.8741826573785204E-2</v>
      </c>
      <c r="I12" s="31">
        <f t="shared" si="1"/>
        <v>0.76466696074106744</v>
      </c>
      <c r="J12" s="45">
        <f t="shared" si="2"/>
        <v>0.87646333180174596</v>
      </c>
      <c r="K12" s="49">
        <v>0.9</v>
      </c>
    </row>
    <row r="13" spans="2:11" x14ac:dyDescent="0.25">
      <c r="B13" s="22" t="s">
        <v>83</v>
      </c>
      <c r="C13" s="27">
        <v>564300</v>
      </c>
      <c r="D13" s="27">
        <v>653200</v>
      </c>
      <c r="E13" s="26">
        <v>600512</v>
      </c>
      <c r="F13" s="26">
        <f>+E13-98942</f>
        <v>501570</v>
      </c>
      <c r="G13" s="26">
        <v>21253</v>
      </c>
      <c r="H13" s="31">
        <f t="shared" si="0"/>
        <v>4.2372948940327372E-2</v>
      </c>
      <c r="I13" s="31">
        <f t="shared" si="1"/>
        <v>1.1575403154350523</v>
      </c>
      <c r="J13" s="45">
        <f t="shared" si="2"/>
        <v>0.83523726420121491</v>
      </c>
      <c r="K13" s="49">
        <v>0.9</v>
      </c>
    </row>
    <row r="14" spans="2:11" x14ac:dyDescent="0.25">
      <c r="B14" s="22" t="s">
        <v>84</v>
      </c>
      <c r="C14" s="27">
        <v>134200</v>
      </c>
      <c r="D14" s="27">
        <v>230000</v>
      </c>
      <c r="E14" s="26">
        <v>750912</v>
      </c>
      <c r="F14" s="26">
        <f>+E14-78942</f>
        <v>671970</v>
      </c>
      <c r="G14" s="26">
        <v>31535</v>
      </c>
      <c r="H14" s="31">
        <f t="shared" si="0"/>
        <v>4.6929178385939851E-2</v>
      </c>
      <c r="I14" s="31">
        <f t="shared" si="1"/>
        <v>1.713859910581222</v>
      </c>
      <c r="J14" s="45">
        <f t="shared" si="2"/>
        <v>0.89487183584760932</v>
      </c>
      <c r="K14" s="49">
        <v>0.9</v>
      </c>
    </row>
    <row r="15" spans="2:11" x14ac:dyDescent="0.25">
      <c r="B15" s="22" t="s">
        <v>85</v>
      </c>
      <c r="C15" s="27">
        <v>432100</v>
      </c>
      <c r="D15" s="27">
        <v>325600</v>
      </c>
      <c r="E15" s="26">
        <v>800512</v>
      </c>
      <c r="F15" s="26">
        <f>+E15-78942</f>
        <v>721570</v>
      </c>
      <c r="G15" s="26">
        <v>43556</v>
      </c>
      <c r="H15" s="31">
        <f t="shared" si="0"/>
        <v>6.0362819962027248E-2</v>
      </c>
      <c r="I15" s="31">
        <f t="shared" si="1"/>
        <v>0.75352927563064109</v>
      </c>
      <c r="J15" s="45">
        <f t="shared" si="2"/>
        <v>0.90138561320754718</v>
      </c>
      <c r="K15" s="49">
        <v>0.9</v>
      </c>
    </row>
    <row r="16" spans="2:11" x14ac:dyDescent="0.25">
      <c r="B16" s="22">
        <v>2019</v>
      </c>
      <c r="C16" s="29">
        <f>SUM(C4:C15)</f>
        <v>3022300</v>
      </c>
      <c r="D16" s="29">
        <f>SUM(D4:D15)</f>
        <v>2868200</v>
      </c>
      <c r="E16" s="26">
        <f>SUM(E4:E15)</f>
        <v>8187044</v>
      </c>
      <c r="F16" s="26">
        <f>SUM(F4:F15)</f>
        <v>7111740</v>
      </c>
      <c r="G16" s="26">
        <f>SUM(G4:G15)</f>
        <v>388924</v>
      </c>
      <c r="H16" s="33">
        <f t="shared" si="0"/>
        <v>5.468760106528079E-2</v>
      </c>
      <c r="I16" s="34">
        <f t="shared" si="1"/>
        <v>0.94901234159415016</v>
      </c>
      <c r="J16" s="35">
        <f t="shared" si="2"/>
        <v>0.86865784524915224</v>
      </c>
      <c r="K16" s="41">
        <v>0.95</v>
      </c>
    </row>
    <row r="17" spans="2:10" x14ac:dyDescent="0.25">
      <c r="C17" s="36"/>
      <c r="D17" s="36"/>
      <c r="E17" s="37"/>
      <c r="F17" s="37"/>
      <c r="G17" s="37"/>
      <c r="H17" s="38"/>
      <c r="I17" s="39"/>
      <c r="J17" s="40"/>
    </row>
    <row r="18" spans="2:10" x14ac:dyDescent="0.25">
      <c r="C18" s="36"/>
      <c r="D18" s="36"/>
      <c r="E18" s="37"/>
      <c r="F18" s="37"/>
      <c r="G18" s="37"/>
      <c r="H18" s="38"/>
      <c r="I18" s="39"/>
      <c r="J18" s="40"/>
    </row>
    <row r="19" spans="2:10" x14ac:dyDescent="0.25">
      <c r="B19" s="9" t="s">
        <v>69</v>
      </c>
    </row>
    <row r="20" spans="2:10" x14ac:dyDescent="0.25">
      <c r="B20" s="9" t="s">
        <v>70</v>
      </c>
    </row>
    <row r="21" spans="2:10" x14ac:dyDescent="0.25">
      <c r="B21" s="9" t="s">
        <v>71</v>
      </c>
    </row>
    <row r="22" spans="2:10" x14ac:dyDescent="0.25">
      <c r="B22" s="9" t="s">
        <v>72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837B-C336-4866-93F9-80ACEE0A903B}">
  <dimension ref="A3:E31"/>
  <sheetViews>
    <sheetView workbookViewId="0">
      <selection activeCell="B6" sqref="B6:B9"/>
    </sheetView>
  </sheetViews>
  <sheetFormatPr baseColWidth="10" defaultRowHeight="15" x14ac:dyDescent="0.25"/>
  <cols>
    <col min="1" max="1" width="12.5703125" style="7" bestFit="1" customWidth="1"/>
    <col min="2" max="2" width="25.42578125" style="7" bestFit="1" customWidth="1"/>
    <col min="3" max="3" width="20.28515625" style="7" bestFit="1" customWidth="1"/>
    <col min="4" max="4" width="23.7109375" bestFit="1" customWidth="1"/>
    <col min="5" max="5" width="28.7109375" bestFit="1" customWidth="1"/>
  </cols>
  <sheetData>
    <row r="3" spans="1:5" x14ac:dyDescent="0.25">
      <c r="A3" s="28" t="s">
        <v>67</v>
      </c>
      <c r="B3" s="22" t="s">
        <v>64</v>
      </c>
      <c r="C3" s="22" t="s">
        <v>65</v>
      </c>
      <c r="D3" s="23" t="s">
        <v>66</v>
      </c>
      <c r="E3" s="23" t="s">
        <v>68</v>
      </c>
    </row>
    <row r="4" spans="1:5" x14ac:dyDescent="0.25">
      <c r="A4" s="22" t="s">
        <v>47</v>
      </c>
      <c r="B4" s="22">
        <v>134000</v>
      </c>
      <c r="C4" s="22">
        <v>120000</v>
      </c>
      <c r="D4" s="30">
        <v>0.89552238805970152</v>
      </c>
      <c r="E4" s="22">
        <v>500512</v>
      </c>
    </row>
    <row r="5" spans="1:5" x14ac:dyDescent="0.25">
      <c r="A5" s="22" t="s">
        <v>48</v>
      </c>
      <c r="B5" s="22">
        <v>145000</v>
      </c>
      <c r="C5" s="22">
        <v>110000</v>
      </c>
      <c r="D5" s="30">
        <v>0.75862068965517238</v>
      </c>
      <c r="E5" s="22">
        <v>600512</v>
      </c>
    </row>
    <row r="6" spans="1:5" x14ac:dyDescent="0.25">
      <c r="A6" s="22" t="s">
        <v>49</v>
      </c>
      <c r="B6" s="22">
        <v>156700</v>
      </c>
      <c r="C6" s="22">
        <v>156000</v>
      </c>
      <c r="D6" s="30">
        <v>0.99553286534779839</v>
      </c>
      <c r="E6" s="22">
        <v>700512</v>
      </c>
    </row>
    <row r="7" spans="1:5" x14ac:dyDescent="0.25">
      <c r="A7" s="22" t="s">
        <v>50</v>
      </c>
      <c r="B7" s="22">
        <v>136400</v>
      </c>
      <c r="C7" s="22">
        <v>145600</v>
      </c>
      <c r="D7" s="30">
        <v>1.0674486803519061</v>
      </c>
      <c r="E7" s="22">
        <v>890812</v>
      </c>
    </row>
    <row r="8" spans="1:5" x14ac:dyDescent="0.25">
      <c r="A8" s="22" t="s">
        <v>51</v>
      </c>
      <c r="B8" s="22">
        <v>252300</v>
      </c>
      <c r="C8" s="22">
        <v>189400</v>
      </c>
      <c r="D8" s="30">
        <v>0.75069361870788742</v>
      </c>
      <c r="E8" s="22">
        <v>700512</v>
      </c>
    </row>
    <row r="9" spans="1:5" x14ac:dyDescent="0.25">
      <c r="A9" s="22" t="s">
        <v>52</v>
      </c>
      <c r="B9" s="22">
        <v>234100</v>
      </c>
      <c r="C9" s="22">
        <v>245000</v>
      </c>
      <c r="D9" s="30">
        <v>1.0465612985903461</v>
      </c>
      <c r="E9" s="22">
        <v>480312</v>
      </c>
    </row>
    <row r="10" spans="1:5" x14ac:dyDescent="0.25">
      <c r="A10" s="22" t="s">
        <v>53</v>
      </c>
      <c r="B10" s="22">
        <v>145300</v>
      </c>
      <c r="C10" s="22">
        <v>124400</v>
      </c>
      <c r="D10" s="30">
        <v>0.85615966964900203</v>
      </c>
      <c r="E10" s="22">
        <v>600512</v>
      </c>
    </row>
    <row r="11" spans="1:5" x14ac:dyDescent="0.25">
      <c r="A11" s="22" t="s">
        <v>54</v>
      </c>
      <c r="B11" s="22">
        <v>234500</v>
      </c>
      <c r="C11" s="22">
        <v>222300</v>
      </c>
      <c r="D11" s="30">
        <v>0.94797441364605539</v>
      </c>
      <c r="E11" s="22">
        <v>760512</v>
      </c>
    </row>
    <row r="12" spans="1:5" x14ac:dyDescent="0.25">
      <c r="A12" s="22" t="s">
        <v>55</v>
      </c>
      <c r="B12" s="22">
        <v>453400</v>
      </c>
      <c r="C12" s="22">
        <v>346700</v>
      </c>
      <c r="D12" s="30">
        <v>0.76466696074106744</v>
      </c>
      <c r="E12" s="22">
        <v>800912</v>
      </c>
    </row>
    <row r="13" spans="1:5" x14ac:dyDescent="0.25">
      <c r="A13" s="22" t="s">
        <v>56</v>
      </c>
      <c r="B13" s="22">
        <v>564300</v>
      </c>
      <c r="C13" s="22">
        <v>653200</v>
      </c>
      <c r="D13" s="30">
        <v>1.1575403154350523</v>
      </c>
      <c r="E13" s="22">
        <v>600512</v>
      </c>
    </row>
    <row r="14" spans="1:5" x14ac:dyDescent="0.25">
      <c r="A14" s="22" t="s">
        <v>57</v>
      </c>
      <c r="B14" s="22">
        <v>134200</v>
      </c>
      <c r="C14" s="22">
        <v>230000</v>
      </c>
      <c r="D14" s="30">
        <v>1.713859910581222</v>
      </c>
      <c r="E14" s="22">
        <v>750912</v>
      </c>
    </row>
    <row r="15" spans="1:5" x14ac:dyDescent="0.25">
      <c r="A15" s="22" t="s">
        <v>58</v>
      </c>
      <c r="B15" s="22">
        <v>432100</v>
      </c>
      <c r="C15" s="22">
        <v>325600</v>
      </c>
      <c r="D15" s="30">
        <v>0.75352927563064109</v>
      </c>
      <c r="E15" s="22">
        <v>800512</v>
      </c>
    </row>
    <row r="16" spans="1:5" x14ac:dyDescent="0.25">
      <c r="A16" s="22" t="s">
        <v>27</v>
      </c>
      <c r="B16" s="22">
        <v>3022300</v>
      </c>
      <c r="C16" s="22">
        <v>2868200</v>
      </c>
      <c r="D16" s="30">
        <v>0.94901234159415016</v>
      </c>
      <c r="E16" s="22">
        <v>8187044</v>
      </c>
    </row>
    <row r="18" spans="1:3" x14ac:dyDescent="0.25">
      <c r="A18" s="28" t="s">
        <v>67</v>
      </c>
      <c r="B18" s="22" t="s">
        <v>64</v>
      </c>
      <c r="C18" s="22" t="s">
        <v>65</v>
      </c>
    </row>
    <row r="19" spans="1:3" x14ac:dyDescent="0.25">
      <c r="A19" s="22" t="s">
        <v>47</v>
      </c>
      <c r="B19" s="22">
        <v>134000</v>
      </c>
      <c r="C19" s="22">
        <v>120000</v>
      </c>
    </row>
    <row r="20" spans="1:3" x14ac:dyDescent="0.25">
      <c r="A20" s="22" t="s">
        <v>48</v>
      </c>
      <c r="B20" s="22">
        <v>145000</v>
      </c>
      <c r="C20" s="22">
        <v>110000</v>
      </c>
    </row>
    <row r="21" spans="1:3" x14ac:dyDescent="0.25">
      <c r="A21" s="22" t="s">
        <v>49</v>
      </c>
      <c r="B21" s="22">
        <v>156700</v>
      </c>
      <c r="C21" s="22">
        <v>156000</v>
      </c>
    </row>
    <row r="22" spans="1:3" x14ac:dyDescent="0.25">
      <c r="A22" s="22" t="s">
        <v>50</v>
      </c>
      <c r="B22" s="22">
        <v>136400</v>
      </c>
      <c r="C22" s="22">
        <v>145600</v>
      </c>
    </row>
    <row r="23" spans="1:3" x14ac:dyDescent="0.25">
      <c r="A23" s="22" t="s">
        <v>51</v>
      </c>
      <c r="B23" s="22">
        <v>252300</v>
      </c>
      <c r="C23" s="22">
        <v>189400</v>
      </c>
    </row>
    <row r="24" spans="1:3" x14ac:dyDescent="0.25">
      <c r="A24" s="22" t="s">
        <v>52</v>
      </c>
      <c r="B24" s="22">
        <v>234100</v>
      </c>
      <c r="C24" s="22">
        <v>245000</v>
      </c>
    </row>
    <row r="25" spans="1:3" x14ac:dyDescent="0.25">
      <c r="A25" s="22" t="s">
        <v>53</v>
      </c>
      <c r="B25" s="22">
        <v>145300</v>
      </c>
      <c r="C25" s="22">
        <v>124400</v>
      </c>
    </row>
    <row r="26" spans="1:3" x14ac:dyDescent="0.25">
      <c r="A26" s="22" t="s">
        <v>54</v>
      </c>
      <c r="B26" s="22">
        <v>234500</v>
      </c>
      <c r="C26" s="22">
        <v>222300</v>
      </c>
    </row>
    <row r="27" spans="1:3" x14ac:dyDescent="0.25">
      <c r="A27" s="22" t="s">
        <v>55</v>
      </c>
      <c r="B27" s="22">
        <v>453400</v>
      </c>
      <c r="C27" s="22">
        <v>346700</v>
      </c>
    </row>
    <row r="28" spans="1:3" x14ac:dyDescent="0.25">
      <c r="A28" s="22" t="s">
        <v>56</v>
      </c>
      <c r="B28" s="22">
        <v>564300</v>
      </c>
      <c r="C28" s="22">
        <v>653200</v>
      </c>
    </row>
    <row r="29" spans="1:3" x14ac:dyDescent="0.25">
      <c r="A29" s="22" t="s">
        <v>57</v>
      </c>
      <c r="B29" s="22">
        <v>134200</v>
      </c>
      <c r="C29" s="22">
        <v>230000</v>
      </c>
    </row>
    <row r="30" spans="1:3" x14ac:dyDescent="0.25">
      <c r="A30" s="22" t="s">
        <v>58</v>
      </c>
      <c r="B30" s="22">
        <v>432100</v>
      </c>
      <c r="C30" s="22">
        <v>325600</v>
      </c>
    </row>
    <row r="31" spans="1:3" x14ac:dyDescent="0.25">
      <c r="A31" s="22" t="s">
        <v>27</v>
      </c>
      <c r="B31" s="22">
        <v>3022300</v>
      </c>
      <c r="C31" s="22">
        <v>2868200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CV</vt:lpstr>
      <vt:lpstr>Hoja11</vt:lpstr>
      <vt:lpstr>Base</vt:lpstr>
      <vt:lpstr>VLP</vt:lpstr>
      <vt:lpstr>EO</vt:lpstr>
      <vt:lpstr>CE</vt:lpstr>
      <vt:lpstr>PNC</vt:lpstr>
      <vt:lpstr>Hoja7</vt:lpstr>
      <vt:lpstr>Hoja8</vt:lpstr>
      <vt:lpstr>Salarioxsede</vt:lpstr>
      <vt:lpstr>Uventaxproducto</vt:lpstr>
      <vt:lpstr>$ventaxzona</vt:lpstr>
      <vt:lpstr>$Ventaxsexo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ADN Lean</cp:lastModifiedBy>
  <dcterms:created xsi:type="dcterms:W3CDTF">2020-06-21T22:52:59Z</dcterms:created>
  <dcterms:modified xsi:type="dcterms:W3CDTF">2023-08-15T00:47:18Z</dcterms:modified>
</cp:coreProperties>
</file>