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Mousavi\Downloads\Video\Dayche\04- Python\"/>
    </mc:Choice>
  </mc:AlternateContent>
  <xr:revisionPtr revIDLastSave="0" documentId="13_ncr:1_{6D35582D-0FD0-492E-B8A1-DC61D792EC6E}" xr6:coauthVersionLast="47" xr6:coauthVersionMax="47" xr10:uidLastSave="{00000000-0000-0000-0000-000000000000}"/>
  <bookViews>
    <workbookView xWindow="1080" yWindow="-120" windowWidth="19530" windowHeight="11760" activeTab="2" xr2:uid="{34D37A30-0595-4359-A149-8767D30E79B5}"/>
  </bookViews>
  <sheets>
    <sheet name="Problem" sheetId="1" r:id="rId1"/>
    <sheet name="Solution-Max" sheetId="2" r:id="rId2"/>
    <sheet name="Solution-Min" sheetId="4" r:id="rId3"/>
  </sheets>
  <definedNames>
    <definedName name="solver_adj" localSheetId="1" hidden="1">'Solution-Max'!$D$20:$L$25</definedName>
    <definedName name="solver_adj" localSheetId="2" hidden="1">'Solution-Min'!$D$20:$L$25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2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'Solution-Max'!$K$30</definedName>
    <definedName name="solver_lhs1" localSheetId="2" hidden="1">'Solution-Min'!$K$30</definedName>
    <definedName name="solver_lhs10" localSheetId="1" hidden="1">'Solution-Max'!$K$34</definedName>
    <definedName name="solver_lhs10" localSheetId="2" hidden="1">'Solution-Min'!$K$34</definedName>
    <definedName name="solver_lhs11" localSheetId="1" hidden="1">'Solution-Max'!$K$35</definedName>
    <definedName name="solver_lhs11" localSheetId="2" hidden="1">'Solution-Min'!$K$35</definedName>
    <definedName name="solver_lhs12" localSheetId="1" hidden="1">'Solution-Max'!$K$35</definedName>
    <definedName name="solver_lhs12" localSheetId="2" hidden="1">'Solution-Min'!$K$35</definedName>
    <definedName name="solver_lhs13" localSheetId="1" hidden="1">'Solution-Max'!$K$36</definedName>
    <definedName name="solver_lhs13" localSheetId="2" hidden="1">'Solution-Min'!$K$36</definedName>
    <definedName name="solver_lhs14" localSheetId="1" hidden="1">'Solution-Max'!$K$36</definedName>
    <definedName name="solver_lhs14" localSheetId="2" hidden="1">'Solution-Min'!$K$36</definedName>
    <definedName name="solver_lhs15" localSheetId="1" hidden="1">'Solution-Max'!$K$38</definedName>
    <definedName name="solver_lhs15" localSheetId="2" hidden="1">'Solution-Min'!$K$38</definedName>
    <definedName name="solver_lhs16" localSheetId="1" hidden="1">'Solution-Max'!$K$38</definedName>
    <definedName name="solver_lhs16" localSheetId="2" hidden="1">'Solution-Min'!$K$38</definedName>
    <definedName name="solver_lhs17" localSheetId="1" hidden="1">'Solution-Max'!$K$39</definedName>
    <definedName name="solver_lhs17" localSheetId="2" hidden="1">'Solution-Min'!$K$39</definedName>
    <definedName name="solver_lhs18" localSheetId="1" hidden="1">'Solution-Max'!$K$39</definedName>
    <definedName name="solver_lhs18" localSheetId="2" hidden="1">'Solution-Min'!$K$39</definedName>
    <definedName name="solver_lhs19" localSheetId="1" hidden="1">'Solution-Max'!$K$40</definedName>
    <definedName name="solver_lhs19" localSheetId="2" hidden="1">'Solution-Min'!$K$40</definedName>
    <definedName name="solver_lhs2" localSheetId="1" hidden="1">'Solution-Max'!$K$30</definedName>
    <definedName name="solver_lhs2" localSheetId="2" hidden="1">'Solution-Min'!$K$30</definedName>
    <definedName name="solver_lhs20" localSheetId="1" hidden="1">'Solution-Max'!$K$40</definedName>
    <definedName name="solver_lhs20" localSheetId="2" hidden="1">'Solution-Min'!$K$40</definedName>
    <definedName name="solver_lhs3" localSheetId="1" hidden="1">'Solution-Max'!$K$31</definedName>
    <definedName name="solver_lhs3" localSheetId="2" hidden="1">'Solution-Min'!$K$31</definedName>
    <definedName name="solver_lhs4" localSheetId="1" hidden="1">'Solution-Max'!$K$31</definedName>
    <definedName name="solver_lhs4" localSheetId="2" hidden="1">'Solution-Min'!$K$31</definedName>
    <definedName name="solver_lhs5" localSheetId="1" hidden="1">'Solution-Max'!$K$32</definedName>
    <definedName name="solver_lhs5" localSheetId="2" hidden="1">'Solution-Min'!$K$32</definedName>
    <definedName name="solver_lhs6" localSheetId="1" hidden="1">'Solution-Max'!$K$32</definedName>
    <definedName name="solver_lhs6" localSheetId="2" hidden="1">'Solution-Min'!$K$32</definedName>
    <definedName name="solver_lhs7" localSheetId="1" hidden="1">'Solution-Max'!$K$33</definedName>
    <definedName name="solver_lhs7" localSheetId="2" hidden="1">'Solution-Min'!$K$33</definedName>
    <definedName name="solver_lhs8" localSheetId="1" hidden="1">'Solution-Max'!$K$33</definedName>
    <definedName name="solver_lhs8" localSheetId="2" hidden="1">'Solution-Min'!$K$33</definedName>
    <definedName name="solver_lhs9" localSheetId="1" hidden="1">'Solution-Max'!$K$34</definedName>
    <definedName name="solver_lhs9" localSheetId="2" hidden="1">'Solution-Min'!$K$34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20</definedName>
    <definedName name="solver_num" localSheetId="2" hidden="1">20</definedName>
    <definedName name="solver_nwt" localSheetId="1" hidden="1">1</definedName>
    <definedName name="solver_nwt" localSheetId="2" hidden="1">1</definedName>
    <definedName name="solver_opt" localSheetId="1" hidden="1">'Solution-Max'!$G$45</definedName>
    <definedName name="solver_opt" localSheetId="2" hidden="1">'Solution-Min'!$G$44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2</definedName>
    <definedName name="solver_rel1" localSheetId="1" hidden="1">1</definedName>
    <definedName name="solver_rel1" localSheetId="2" hidden="1">1</definedName>
    <definedName name="solver_rel10" localSheetId="1" hidden="1">3</definedName>
    <definedName name="solver_rel10" localSheetId="2" hidden="1">3</definedName>
    <definedName name="solver_rel11" localSheetId="1" hidden="1">1</definedName>
    <definedName name="solver_rel11" localSheetId="2" hidden="1">1</definedName>
    <definedName name="solver_rel12" localSheetId="1" hidden="1">3</definedName>
    <definedName name="solver_rel12" localSheetId="2" hidden="1">3</definedName>
    <definedName name="solver_rel13" localSheetId="1" hidden="1">1</definedName>
    <definedName name="solver_rel13" localSheetId="2" hidden="1">1</definedName>
    <definedName name="solver_rel14" localSheetId="1" hidden="1">3</definedName>
    <definedName name="solver_rel14" localSheetId="2" hidden="1">3</definedName>
    <definedName name="solver_rel15" localSheetId="1" hidden="1">1</definedName>
    <definedName name="solver_rel15" localSheetId="2" hidden="1">1</definedName>
    <definedName name="solver_rel16" localSheetId="1" hidden="1">3</definedName>
    <definedName name="solver_rel16" localSheetId="2" hidden="1">3</definedName>
    <definedName name="solver_rel17" localSheetId="1" hidden="1">1</definedName>
    <definedName name="solver_rel17" localSheetId="2" hidden="1">1</definedName>
    <definedName name="solver_rel18" localSheetId="1" hidden="1">3</definedName>
    <definedName name="solver_rel18" localSheetId="2" hidden="1">3</definedName>
    <definedName name="solver_rel19" localSheetId="1" hidden="1">1</definedName>
    <definedName name="solver_rel19" localSheetId="2" hidden="1">1</definedName>
    <definedName name="solver_rel2" localSheetId="1" hidden="1">3</definedName>
    <definedName name="solver_rel2" localSheetId="2" hidden="1">3</definedName>
    <definedName name="solver_rel20" localSheetId="1" hidden="1">3</definedName>
    <definedName name="solver_rel20" localSheetId="2" hidden="1">3</definedName>
    <definedName name="solver_rel3" localSheetId="1" hidden="1">1</definedName>
    <definedName name="solver_rel3" localSheetId="2" hidden="1">1</definedName>
    <definedName name="solver_rel4" localSheetId="1" hidden="1">3</definedName>
    <definedName name="solver_rel4" localSheetId="2" hidden="1">3</definedName>
    <definedName name="solver_rel5" localSheetId="1" hidden="1">1</definedName>
    <definedName name="solver_rel5" localSheetId="2" hidden="1">1</definedName>
    <definedName name="solver_rel6" localSheetId="1" hidden="1">3</definedName>
    <definedName name="solver_rel6" localSheetId="2" hidden="1">3</definedName>
    <definedName name="solver_rel7" localSheetId="1" hidden="1">1</definedName>
    <definedName name="solver_rel7" localSheetId="2" hidden="1">1</definedName>
    <definedName name="solver_rel8" localSheetId="1" hidden="1">3</definedName>
    <definedName name="solver_rel8" localSheetId="2" hidden="1">3</definedName>
    <definedName name="solver_rel9" localSheetId="1" hidden="1">1</definedName>
    <definedName name="solver_rel9" localSheetId="2" hidden="1">1</definedName>
    <definedName name="solver_rhs1" localSheetId="1" hidden="1">'Solution-Max'!$M$30</definedName>
    <definedName name="solver_rhs1" localSheetId="2" hidden="1">'Solution-Min'!$M$30</definedName>
    <definedName name="solver_rhs10" localSheetId="1" hidden="1">'Solution-Max'!$I$34</definedName>
    <definedName name="solver_rhs10" localSheetId="2" hidden="1">'Solution-Min'!$I$34</definedName>
    <definedName name="solver_rhs11" localSheetId="1" hidden="1">'Solution-Max'!$M$35</definedName>
    <definedName name="solver_rhs11" localSheetId="2" hidden="1">'Solution-Min'!$M$35</definedName>
    <definedName name="solver_rhs12" localSheetId="1" hidden="1">'Solution-Max'!$I$35</definedName>
    <definedName name="solver_rhs12" localSheetId="2" hidden="1">'Solution-Min'!$I$35</definedName>
    <definedName name="solver_rhs13" localSheetId="1" hidden="1">'Solution-Max'!$M$36</definedName>
    <definedName name="solver_rhs13" localSheetId="2" hidden="1">'Solution-Min'!$M$36</definedName>
    <definedName name="solver_rhs14" localSheetId="1" hidden="1">'Solution-Max'!$I$36</definedName>
    <definedName name="solver_rhs14" localSheetId="2" hidden="1">'Solution-Min'!$I$36</definedName>
    <definedName name="solver_rhs15" localSheetId="1" hidden="1">'Solution-Max'!$M$38</definedName>
    <definedName name="solver_rhs15" localSheetId="2" hidden="1">'Solution-Min'!$M$38</definedName>
    <definedName name="solver_rhs16" localSheetId="1" hidden="1">'Solution-Max'!$I$38</definedName>
    <definedName name="solver_rhs16" localSheetId="2" hidden="1">'Solution-Min'!$I$38</definedName>
    <definedName name="solver_rhs17" localSheetId="1" hidden="1">'Solution-Max'!$M$39</definedName>
    <definedName name="solver_rhs17" localSheetId="2" hidden="1">'Solution-Min'!$M$39</definedName>
    <definedName name="solver_rhs18" localSheetId="1" hidden="1">'Solution-Max'!$I$39</definedName>
    <definedName name="solver_rhs18" localSheetId="2" hidden="1">'Solution-Min'!$I$39</definedName>
    <definedName name="solver_rhs19" localSheetId="1" hidden="1">'Solution-Max'!$M$40</definedName>
    <definedName name="solver_rhs19" localSheetId="2" hidden="1">'Solution-Min'!$M$40</definedName>
    <definedName name="solver_rhs2" localSheetId="1" hidden="1">'Solution-Max'!$I$30</definedName>
    <definedName name="solver_rhs2" localSheetId="2" hidden="1">'Solution-Min'!$I$30</definedName>
    <definedName name="solver_rhs20" localSheetId="1" hidden="1">'Solution-Max'!$I$40</definedName>
    <definedName name="solver_rhs20" localSheetId="2" hidden="1">'Solution-Min'!$I$40</definedName>
    <definedName name="solver_rhs3" localSheetId="1" hidden="1">'Solution-Max'!$M$31</definedName>
    <definedName name="solver_rhs3" localSheetId="2" hidden="1">'Solution-Min'!$M$31</definedName>
    <definedName name="solver_rhs4" localSheetId="1" hidden="1">'Solution-Max'!$I$31</definedName>
    <definedName name="solver_rhs4" localSheetId="2" hidden="1">'Solution-Min'!$I$31</definedName>
    <definedName name="solver_rhs5" localSheetId="1" hidden="1">'Solution-Max'!$M$32</definedName>
    <definedName name="solver_rhs5" localSheetId="2" hidden="1">'Solution-Min'!$M$32</definedName>
    <definedName name="solver_rhs6" localSheetId="1" hidden="1">'Solution-Max'!$I$32</definedName>
    <definedName name="solver_rhs6" localSheetId="2" hidden="1">'Solution-Min'!$I$32</definedName>
    <definedName name="solver_rhs7" localSheetId="1" hidden="1">'Solution-Max'!$M$33</definedName>
    <definedName name="solver_rhs7" localSheetId="2" hidden="1">'Solution-Min'!$M$33</definedName>
    <definedName name="solver_rhs8" localSheetId="1" hidden="1">'Solution-Max'!$I$33</definedName>
    <definedName name="solver_rhs8" localSheetId="2" hidden="1">'Solution-Min'!$I$33</definedName>
    <definedName name="solver_rhs9" localSheetId="1" hidden="1">'Solution-Max'!$M$34</definedName>
    <definedName name="solver_rhs9" localSheetId="2" hidden="1">'Solution-Min'!$M$34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2" l="1"/>
  <c r="K38" i="2"/>
  <c r="K40" i="4"/>
  <c r="K40" i="2"/>
  <c r="K39" i="4"/>
  <c r="K38" i="4"/>
  <c r="M36" i="4"/>
  <c r="K36" i="4"/>
  <c r="G36" i="4" s="1"/>
  <c r="I36" i="4"/>
  <c r="M35" i="4"/>
  <c r="K35" i="4"/>
  <c r="G35" i="4" s="1"/>
  <c r="I35" i="4"/>
  <c r="M34" i="4"/>
  <c r="K34" i="4"/>
  <c r="G34" i="4" s="1"/>
  <c r="I34" i="4"/>
  <c r="M33" i="4"/>
  <c r="K33" i="4"/>
  <c r="G33" i="4" s="1"/>
  <c r="I33" i="4"/>
  <c r="M32" i="4"/>
  <c r="K32" i="4"/>
  <c r="G32" i="4" s="1"/>
  <c r="I32" i="4"/>
  <c r="M31" i="4"/>
  <c r="K31" i="4"/>
  <c r="G31" i="4" s="1"/>
  <c r="I31" i="4"/>
  <c r="M30" i="4"/>
  <c r="K30" i="4"/>
  <c r="G30" i="4" s="1"/>
  <c r="I30" i="4"/>
  <c r="AJ14" i="4"/>
  <c r="AF14" i="4"/>
  <c r="AB14" i="4"/>
  <c r="X14" i="4"/>
  <c r="T14" i="4"/>
  <c r="P14" i="4"/>
  <c r="L14" i="4"/>
  <c r="H14" i="4"/>
  <c r="J14" i="4" s="1"/>
  <c r="D14" i="4"/>
  <c r="AJ13" i="4"/>
  <c r="AF13" i="4"/>
  <c r="AH13" i="4" s="1"/>
  <c r="AB13" i="4"/>
  <c r="AD13" i="4" s="1"/>
  <c r="X13" i="4"/>
  <c r="Z13" i="4" s="1"/>
  <c r="T13" i="4"/>
  <c r="P13" i="4"/>
  <c r="L13" i="4"/>
  <c r="H13" i="4"/>
  <c r="J13" i="4" s="1"/>
  <c r="D13" i="4"/>
  <c r="AJ12" i="4"/>
  <c r="AL12" i="4" s="1"/>
  <c r="AF12" i="4"/>
  <c r="AH12" i="4" s="1"/>
  <c r="AB12" i="4"/>
  <c r="AD12" i="4" s="1"/>
  <c r="X12" i="4"/>
  <c r="T12" i="4"/>
  <c r="P12" i="4"/>
  <c r="L12" i="4"/>
  <c r="N12" i="4" s="1"/>
  <c r="H12" i="4"/>
  <c r="D12" i="4"/>
  <c r="F12" i="4" s="1"/>
  <c r="AJ11" i="4"/>
  <c r="AL11" i="4" s="1"/>
  <c r="AF11" i="4"/>
  <c r="AH11" i="4" s="1"/>
  <c r="AB11" i="4"/>
  <c r="X11" i="4"/>
  <c r="Z11" i="4" s="1"/>
  <c r="T11" i="4"/>
  <c r="V11" i="4" s="1"/>
  <c r="P11" i="4"/>
  <c r="R11" i="4" s="1"/>
  <c r="L11" i="4"/>
  <c r="H11" i="4"/>
  <c r="J11" i="4" s="1"/>
  <c r="D11" i="4"/>
  <c r="F11" i="4" s="1"/>
  <c r="AJ10" i="4"/>
  <c r="AL10" i="4" s="1"/>
  <c r="AH10" i="4"/>
  <c r="AF10" i="4"/>
  <c r="AB10" i="4"/>
  <c r="AD10" i="4" s="1"/>
  <c r="X10" i="4"/>
  <c r="Z10" i="4" s="1"/>
  <c r="T10" i="4"/>
  <c r="V10" i="4" s="1"/>
  <c r="R10" i="4"/>
  <c r="P10" i="4"/>
  <c r="L10" i="4"/>
  <c r="N10" i="4" s="1"/>
  <c r="H10" i="4"/>
  <c r="J10" i="4" s="1"/>
  <c r="D10" i="4"/>
  <c r="F10" i="4" s="1"/>
  <c r="AL9" i="4"/>
  <c r="AJ9" i="4"/>
  <c r="AF9" i="4"/>
  <c r="AH9" i="4" s="1"/>
  <c r="AB9" i="4"/>
  <c r="AD9" i="4" s="1"/>
  <c r="X9" i="4"/>
  <c r="Z9" i="4" s="1"/>
  <c r="V9" i="4"/>
  <c r="T9" i="4"/>
  <c r="P9" i="4"/>
  <c r="R9" i="4" s="1"/>
  <c r="L9" i="4"/>
  <c r="N9" i="4" s="1"/>
  <c r="H9" i="4"/>
  <c r="J9" i="4" s="1"/>
  <c r="F9" i="4"/>
  <c r="AD11" i="4" s="1"/>
  <c r="D9" i="4"/>
  <c r="AJ13" i="2"/>
  <c r="AJ12" i="2"/>
  <c r="AF13" i="2"/>
  <c r="AF12" i="2"/>
  <c r="AB13" i="2"/>
  <c r="AB12" i="2"/>
  <c r="X13" i="2"/>
  <c r="X12" i="2"/>
  <c r="Z12" i="2" s="1"/>
  <c r="T13" i="2"/>
  <c r="T12" i="2"/>
  <c r="P13" i="2"/>
  <c r="P12" i="2"/>
  <c r="L13" i="2"/>
  <c r="L12" i="2"/>
  <c r="H13" i="2"/>
  <c r="J13" i="2" s="1"/>
  <c r="H12" i="2"/>
  <c r="J12" i="2" s="1"/>
  <c r="D13" i="2"/>
  <c r="D12" i="2"/>
  <c r="F12" i="2" s="1"/>
  <c r="M31" i="2"/>
  <c r="M32" i="2"/>
  <c r="M33" i="2"/>
  <c r="M34" i="2"/>
  <c r="M35" i="2"/>
  <c r="M36" i="2"/>
  <c r="M30" i="2"/>
  <c r="I31" i="2"/>
  <c r="I32" i="2"/>
  <c r="I33" i="2"/>
  <c r="I34" i="2"/>
  <c r="I35" i="2"/>
  <c r="I36" i="2"/>
  <c r="I30" i="2"/>
  <c r="K36" i="2"/>
  <c r="G36" i="2" s="1"/>
  <c r="K35" i="2"/>
  <c r="G35" i="2" s="1"/>
  <c r="K34" i="2"/>
  <c r="G34" i="2" s="1"/>
  <c r="K33" i="2"/>
  <c r="G33" i="2" s="1"/>
  <c r="K32" i="2"/>
  <c r="G32" i="2" s="1"/>
  <c r="K31" i="2"/>
  <c r="G31" i="2" s="1"/>
  <c r="K30" i="2"/>
  <c r="G30" i="2" s="1"/>
  <c r="AJ10" i="2"/>
  <c r="AL10" i="2" s="1"/>
  <c r="AJ11" i="2"/>
  <c r="AJ14" i="2"/>
  <c r="AL14" i="2" s="1"/>
  <c r="AJ9" i="2"/>
  <c r="AL9" i="2" s="1"/>
  <c r="AF10" i="2"/>
  <c r="AH10" i="2" s="1"/>
  <c r="AF11" i="2"/>
  <c r="AH11" i="2" s="1"/>
  <c r="AF14" i="2"/>
  <c r="AF9" i="2"/>
  <c r="AH9" i="2" s="1"/>
  <c r="AB10" i="2"/>
  <c r="AD10" i="2" s="1"/>
  <c r="AB11" i="2"/>
  <c r="AB14" i="2"/>
  <c r="AD14" i="2" s="1"/>
  <c r="AB9" i="2"/>
  <c r="AD9" i="2" s="1"/>
  <c r="X10" i="2"/>
  <c r="Z10" i="2" s="1"/>
  <c r="X11" i="2"/>
  <c r="Z11" i="2" s="1"/>
  <c r="X14" i="2"/>
  <c r="X9" i="2"/>
  <c r="Z9" i="2" s="1"/>
  <c r="T10" i="2"/>
  <c r="V10" i="2" s="1"/>
  <c r="T11" i="2"/>
  <c r="T14" i="2"/>
  <c r="V14" i="2" s="1"/>
  <c r="T9" i="2"/>
  <c r="V9" i="2" s="1"/>
  <c r="P10" i="2"/>
  <c r="R10" i="2" s="1"/>
  <c r="P11" i="2"/>
  <c r="R11" i="2" s="1"/>
  <c r="P14" i="2"/>
  <c r="R14" i="2" s="1"/>
  <c r="P9" i="2"/>
  <c r="R9" i="2" s="1"/>
  <c r="L10" i="2"/>
  <c r="N10" i="2" s="1"/>
  <c r="L11" i="2"/>
  <c r="N11" i="2" s="1"/>
  <c r="L14" i="2"/>
  <c r="N14" i="2" s="1"/>
  <c r="L9" i="2"/>
  <c r="N9" i="2" s="1"/>
  <c r="H10" i="2"/>
  <c r="J10" i="2" s="1"/>
  <c r="H11" i="2"/>
  <c r="J11" i="2" s="1"/>
  <c r="H14" i="2"/>
  <c r="J14" i="2" s="1"/>
  <c r="H9" i="2"/>
  <c r="J9" i="2" s="1"/>
  <c r="AL13" i="2" s="1"/>
  <c r="D10" i="2"/>
  <c r="F10" i="2" s="1"/>
  <c r="D11" i="2"/>
  <c r="F11" i="2" s="1"/>
  <c r="D14" i="2"/>
  <c r="F14" i="2" s="1"/>
  <c r="D9" i="2"/>
  <c r="F9" i="2" s="1"/>
  <c r="AL11" i="2" s="1"/>
  <c r="V14" i="4" l="1"/>
  <c r="AD14" i="4"/>
  <c r="H34" i="4" s="1"/>
  <c r="H32" i="4"/>
  <c r="AL13" i="4"/>
  <c r="H36" i="4" s="1"/>
  <c r="V13" i="4"/>
  <c r="F13" i="4"/>
  <c r="F14" i="4"/>
  <c r="AL14" i="4"/>
  <c r="Z14" i="4"/>
  <c r="H33" i="4" s="1"/>
  <c r="R12" i="4"/>
  <c r="H31" i="4" s="1"/>
  <c r="N13" i="4"/>
  <c r="H30" i="4" s="1"/>
  <c r="Z12" i="4"/>
  <c r="J12" i="4"/>
  <c r="V12" i="4"/>
  <c r="R13" i="4"/>
  <c r="N14" i="4"/>
  <c r="AH14" i="4"/>
  <c r="H35" i="4" s="1"/>
  <c r="R14" i="4"/>
  <c r="N11" i="4"/>
  <c r="N12" i="2"/>
  <c r="AD12" i="2"/>
  <c r="R12" i="2"/>
  <c r="AH12" i="2"/>
  <c r="AD11" i="2"/>
  <c r="R13" i="2"/>
  <c r="AH13" i="2"/>
  <c r="H35" i="2" s="1"/>
  <c r="F13" i="2"/>
  <c r="V12" i="2"/>
  <c r="AL12" i="2"/>
  <c r="Z14" i="2"/>
  <c r="AH14" i="2"/>
  <c r="V11" i="2"/>
  <c r="Z13" i="2"/>
  <c r="H33" i="2" s="1"/>
  <c r="N13" i="2"/>
  <c r="AD13" i="2"/>
  <c r="V13" i="2"/>
  <c r="H30" i="2"/>
  <c r="H34" i="2"/>
  <c r="H36" i="2"/>
  <c r="H31" i="2"/>
  <c r="G44" i="4" l="1"/>
  <c r="G45" i="4"/>
  <c r="H32" i="2"/>
  <c r="G45" i="2" s="1"/>
  <c r="G44" i="2" l="1"/>
</calcChain>
</file>

<file path=xl/sharedStrings.xml><?xml version="1.0" encoding="utf-8"?>
<sst xmlns="http://schemas.openxmlformats.org/spreadsheetml/2006/main" count="354" uniqueCount="59">
  <si>
    <t>The logistics department for a new lighting product (floodlights) wants to develop a production and transportation plan which considers all stated pieces of information below.</t>
  </si>
  <si>
    <r>
      <t xml:space="preserve">There are </t>
    </r>
    <r>
      <rPr>
        <b/>
        <sz val="11"/>
        <color theme="1"/>
        <rFont val="Calibri"/>
        <family val="2"/>
        <scheme val="minor"/>
      </rPr>
      <t>two production facilities</t>
    </r>
    <r>
      <rPr>
        <sz val="11"/>
        <color theme="1"/>
        <rFont val="Calibri"/>
        <family val="2"/>
        <scheme val="minor"/>
      </rPr>
      <t xml:space="preserve"> located in </t>
    </r>
    <r>
      <rPr>
        <b/>
        <sz val="11"/>
        <color theme="1"/>
        <rFont val="Calibri"/>
        <family val="2"/>
        <scheme val="minor"/>
      </rPr>
      <t xml:space="preserve">Hannover and Hyderabad </t>
    </r>
    <r>
      <rPr>
        <sz val="11"/>
        <color theme="1"/>
        <rFont val="Calibri"/>
        <family val="2"/>
        <scheme val="minor"/>
      </rPr>
      <t xml:space="preserve">and two </t>
    </r>
    <r>
      <rPr>
        <b/>
        <sz val="11"/>
        <color theme="1"/>
        <rFont val="Calibri"/>
        <family val="2"/>
        <scheme val="minor"/>
      </rPr>
      <t>transportation hubs</t>
    </r>
    <r>
      <rPr>
        <sz val="11"/>
        <color theme="1"/>
        <rFont val="Calibri"/>
        <family val="2"/>
        <scheme val="minor"/>
      </rPr>
      <t xml:space="preserve"> situated in</t>
    </r>
    <r>
      <rPr>
        <b/>
        <sz val="11"/>
        <color theme="1"/>
        <rFont val="Calibri"/>
        <family val="2"/>
        <scheme val="minor"/>
      </rPr>
      <t xml:space="preserve"> Amman and St. Petersburg</t>
    </r>
    <r>
      <rPr>
        <sz val="11"/>
        <color theme="1"/>
        <rFont val="Calibri"/>
        <family val="2"/>
        <scheme val="minor"/>
      </rPr>
      <t>. The two transportation hubs have no storage capacity.</t>
    </r>
  </si>
  <si>
    <r>
      <t>The</t>
    </r>
    <r>
      <rPr>
        <b/>
        <sz val="11"/>
        <color theme="1"/>
        <rFont val="Calibri"/>
        <family val="2"/>
        <scheme val="minor"/>
      </rPr>
      <t xml:space="preserve"> clients</t>
    </r>
    <r>
      <rPr>
        <sz val="11"/>
        <color theme="1"/>
        <rFont val="Calibri"/>
        <family val="2"/>
        <scheme val="minor"/>
      </rPr>
      <t xml:space="preserve"> are situated in </t>
    </r>
    <r>
      <rPr>
        <b/>
        <sz val="11"/>
        <color theme="1"/>
        <rFont val="Calibri"/>
        <family val="2"/>
        <scheme val="minor"/>
      </rPr>
      <t>Munich, Hamburg, Bologna, Moscow, Dubai, Beijing and Kyoto</t>
    </r>
    <r>
      <rPr>
        <sz val="11"/>
        <color theme="1"/>
        <rFont val="Calibri"/>
        <family val="2"/>
        <scheme val="minor"/>
      </rPr>
      <t>.</t>
    </r>
  </si>
  <si>
    <r>
      <t xml:space="preserve">A direct supply from a </t>
    </r>
    <r>
      <rPr>
        <b/>
        <sz val="11"/>
        <color theme="1"/>
        <rFont val="Calibri"/>
        <family val="2"/>
        <scheme val="minor"/>
      </rPr>
      <t>production plant</t>
    </r>
    <r>
      <rPr>
        <sz val="11"/>
        <color theme="1"/>
        <rFont val="Calibri"/>
        <family val="2"/>
        <scheme val="minor"/>
      </rPr>
      <t xml:space="preserve"> to a client is </t>
    </r>
    <r>
      <rPr>
        <b/>
        <sz val="11"/>
        <color theme="1"/>
        <rFont val="Calibri"/>
        <family val="2"/>
        <scheme val="minor"/>
      </rPr>
      <t>charged with 0.0015€ per kilometer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</si>
  <si>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Ingoing or outgoing traffic </t>
    </r>
    <r>
      <rPr>
        <sz val="11"/>
        <color theme="1"/>
        <rFont val="Calibri"/>
        <family val="2"/>
        <scheme val="minor"/>
      </rPr>
      <t xml:space="preserve">with respect to the </t>
    </r>
    <r>
      <rPr>
        <b/>
        <sz val="11"/>
        <color theme="1"/>
        <rFont val="Calibri"/>
        <family val="2"/>
        <scheme val="minor"/>
      </rPr>
      <t>transportation hubs</t>
    </r>
    <r>
      <rPr>
        <sz val="11"/>
        <color theme="1"/>
        <rFont val="Calibri"/>
        <family val="2"/>
        <scheme val="minor"/>
      </rPr>
      <t xml:space="preserve"> is charged with </t>
    </r>
    <r>
      <rPr>
        <b/>
        <sz val="11"/>
        <color theme="1"/>
        <rFont val="Calibri"/>
        <family val="2"/>
        <scheme val="minor"/>
      </rPr>
      <t>0.0003€</t>
    </r>
    <r>
      <rPr>
        <sz val="11"/>
        <color theme="1"/>
        <rFont val="Calibri"/>
        <family val="2"/>
        <scheme val="minor"/>
      </rPr>
      <t xml:space="preserve"> (better prices have been negotiated).</t>
    </r>
  </si>
  <si>
    <r>
      <rPr>
        <b/>
        <sz val="11"/>
        <color theme="1"/>
        <rFont val="Calibri"/>
        <family val="2"/>
        <scheme val="minor"/>
      </rPr>
      <t>Transportation costs</t>
    </r>
    <r>
      <rPr>
        <sz val="11"/>
        <color theme="1"/>
        <rFont val="Calibri"/>
        <family val="2"/>
        <scheme val="minor"/>
      </rPr>
      <t xml:space="preserve"> between </t>
    </r>
    <r>
      <rPr>
        <b/>
        <sz val="11"/>
        <color theme="1"/>
        <rFont val="Calibri"/>
        <family val="2"/>
        <scheme val="minor"/>
      </rPr>
      <t>Amman and Dubai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are a bit higher with </t>
    </r>
    <r>
      <rPr>
        <b/>
        <sz val="11"/>
        <color theme="1"/>
        <rFont val="Calibri"/>
        <family val="2"/>
        <scheme val="minor"/>
      </rPr>
      <t>0.0022€</t>
    </r>
    <r>
      <rPr>
        <sz val="11"/>
        <color theme="1"/>
        <rFont val="Calibri"/>
        <family val="2"/>
        <scheme val="minor"/>
      </rPr>
      <t>.</t>
    </r>
  </si>
  <si>
    <t xml:space="preserve">Distances are given in the table: </t>
  </si>
  <si>
    <t>Distances</t>
  </si>
  <si>
    <t>Hannover</t>
  </si>
  <si>
    <t>Hyderabad</t>
  </si>
  <si>
    <t>Amman</t>
  </si>
  <si>
    <t>St. Petersburg</t>
  </si>
  <si>
    <t>Munich</t>
  </si>
  <si>
    <t>Hamburg</t>
  </si>
  <si>
    <t>Bologna</t>
  </si>
  <si>
    <t>Moscow</t>
  </si>
  <si>
    <t>Dubai</t>
  </si>
  <si>
    <t>Beijing</t>
  </si>
  <si>
    <t>Kyoto</t>
  </si>
  <si>
    <t>The demand of each client with the agreed unit prices is given in the next table</t>
  </si>
  <si>
    <t>City</t>
  </si>
  <si>
    <t>Demand</t>
  </si>
  <si>
    <t>Price</t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</si>
  <si>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demand </t>
    </r>
    <r>
      <rPr>
        <sz val="11"/>
        <color theme="1"/>
        <rFont val="Calibri"/>
        <family val="2"/>
        <scheme val="minor"/>
      </rPr>
      <t xml:space="preserve">of each customer shall be </t>
    </r>
    <r>
      <rPr>
        <b/>
        <sz val="11"/>
        <color theme="1"/>
        <rFont val="Calibri"/>
        <family val="2"/>
        <scheme val="minor"/>
      </rPr>
      <t>covered by at least 90%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</si>
  <si>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hubs </t>
    </r>
    <r>
      <rPr>
        <sz val="11"/>
        <color theme="1"/>
        <rFont val="Calibri"/>
        <family val="2"/>
        <scheme val="minor"/>
      </rPr>
      <t xml:space="preserve">have a </t>
    </r>
    <r>
      <rPr>
        <b/>
        <sz val="11"/>
        <color theme="1"/>
        <rFont val="Calibri"/>
        <family val="2"/>
        <scheme val="minor"/>
      </rPr>
      <t>throughput capacity of 22,000</t>
    </r>
    <r>
      <rPr>
        <sz val="11"/>
        <color theme="1"/>
        <rFont val="Calibri"/>
        <family val="2"/>
        <scheme val="minor"/>
      </rPr>
      <t xml:space="preserve"> units (no storage capacity).</t>
    </r>
  </si>
  <si>
    <r>
      <t xml:space="preserve">The </t>
    </r>
    <r>
      <rPr>
        <b/>
        <sz val="11"/>
        <color theme="1"/>
        <rFont val="Calibri"/>
        <family val="2"/>
        <scheme val="minor"/>
      </rPr>
      <t>Chinese government</t>
    </r>
    <r>
      <rPr>
        <sz val="11"/>
        <color theme="1"/>
        <rFont val="Calibri"/>
        <family val="2"/>
        <scheme val="minor"/>
      </rPr>
      <t xml:space="preserve"> has set an </t>
    </r>
    <r>
      <rPr>
        <b/>
        <sz val="11"/>
        <color theme="1"/>
        <rFont val="Calibri"/>
        <family val="2"/>
        <scheme val="minor"/>
      </rPr>
      <t>import restriction</t>
    </r>
    <r>
      <rPr>
        <sz val="11"/>
        <color theme="1"/>
        <rFont val="Calibri"/>
        <family val="2"/>
        <scheme val="minor"/>
      </rPr>
      <t xml:space="preserve"> for</t>
    </r>
    <r>
      <rPr>
        <b/>
        <sz val="11"/>
        <color theme="1"/>
        <rFont val="Calibri"/>
        <family val="2"/>
        <scheme val="minor"/>
      </rPr>
      <t xml:space="preserve"> units from Europe and Russia </t>
    </r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>at most 5,000</t>
    </r>
    <r>
      <rPr>
        <sz val="11"/>
        <color theme="1"/>
        <rFont val="Calibri"/>
        <family val="2"/>
        <scheme val="minor"/>
      </rPr>
      <t>).</t>
    </r>
  </si>
  <si>
    <r>
      <t>Due to politics,</t>
    </r>
    <r>
      <rPr>
        <b/>
        <sz val="11"/>
        <color theme="1"/>
        <rFont val="Calibri"/>
        <family val="2"/>
        <scheme val="minor"/>
      </rPr>
      <t xml:space="preserve"> no transport </t>
    </r>
    <r>
      <rPr>
        <sz val="11"/>
        <color theme="1"/>
        <rFont val="Calibri"/>
        <family val="2"/>
        <scheme val="minor"/>
      </rPr>
      <t xml:space="preserve">shall occur </t>
    </r>
    <r>
      <rPr>
        <b/>
        <sz val="11"/>
        <color theme="1"/>
        <rFont val="Calibri"/>
        <family val="2"/>
        <scheme val="minor"/>
      </rPr>
      <t>from Europe to Russia</t>
    </r>
    <r>
      <rPr>
        <sz val="11"/>
        <color theme="1"/>
        <rFont val="Calibri"/>
        <family val="2"/>
        <scheme val="minor"/>
      </rPr>
      <t>.</t>
    </r>
  </si>
  <si>
    <t>Task:</t>
  </si>
  <si>
    <t>Can you devise a production/transportation plan that considers all pieces of information and which is commercially sensible?</t>
  </si>
  <si>
    <t>Please provide all applicable assumptions / solutions in the 'SOLUTION' sheet</t>
  </si>
  <si>
    <t>S. Hosein Mousavi</t>
  </si>
  <si>
    <t>To:</t>
  </si>
  <si>
    <t>From:</t>
  </si>
  <si>
    <t>(Km)</t>
  </si>
  <si>
    <t>(per Km)</t>
  </si>
  <si>
    <t>D</t>
  </si>
  <si>
    <t>D :</t>
  </si>
  <si>
    <t>Distance</t>
  </si>
  <si>
    <t>TF/PK :</t>
  </si>
  <si>
    <t>Transportation Fee per Kilometer</t>
  </si>
  <si>
    <t>TF :</t>
  </si>
  <si>
    <t>Transportation Fee</t>
  </si>
  <si>
    <t>TF/PK</t>
  </si>
  <si>
    <t>TF</t>
  </si>
  <si>
    <t>(DxTF/PK)</t>
  </si>
  <si>
    <t>IsTrans</t>
  </si>
  <si>
    <t>(True/False)</t>
  </si>
  <si>
    <t>No. of Units</t>
  </si>
  <si>
    <t>Total Units</t>
  </si>
  <si>
    <t>&lt;=</t>
  </si>
  <si>
    <t>Revenue</t>
  </si>
  <si>
    <t>Cost</t>
  </si>
  <si>
    <t>Profit =</t>
  </si>
  <si>
    <t>Total Cost =</t>
  </si>
  <si>
    <t>from Europe and Russia</t>
  </si>
  <si>
    <t>Ha-Amman</t>
  </si>
  <si>
    <t>Hy-Amman</t>
  </si>
  <si>
    <t>Hy-St. Petersburg</t>
  </si>
  <si>
    <t>Ha-St. Petersburg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</si>
</sst>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4" fontId="0" fillId="0" borderId="1" xfId="0" applyNumberFormat="1" applyBorder="1"/>
    <xf numFmtId="4" fontId="0" fillId="0" borderId="2" xfId="0" applyNumberFormat="1" applyBorder="1" applyAlignment="1">
      <alignment horizontal="center"/>
    </xf>
    <xf numFmtId="4" fontId="0" fillId="0" borderId="3" xfId="0" applyNumberFormat="1" applyBorder="1"/>
    <xf numFmtId="4" fontId="0" fillId="0" borderId="0" xfId="0" applyNumberFormat="1" applyAlignment="1">
      <alignment horizontal="center"/>
    </xf>
    <xf numFmtId="4" fontId="0" fillId="0" borderId="0" xfId="0" applyNumberFormat="1"/>
    <xf numFmtId="0" fontId="2" fillId="0" borderId="2" xfId="0" applyFont="1" applyBorder="1"/>
    <xf numFmtId="0" fontId="2" fillId="0" borderId="4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0" fillId="3" borderId="8" xfId="0" applyNumberFormat="1" applyFill="1" applyBorder="1" applyAlignment="1">
      <alignment horizontal="center" vertical="center"/>
    </xf>
    <xf numFmtId="4" fontId="0" fillId="2" borderId="8" xfId="0" applyNumberFormat="1" applyFill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" fontId="0" fillId="0" borderId="13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4" fontId="0" fillId="2" borderId="19" xfId="0" applyNumberFormat="1" applyFill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4" fontId="0" fillId="0" borderId="2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4" fontId="0" fillId="0" borderId="23" xfId="0" applyNumberFormat="1" applyBorder="1" applyAlignment="1">
      <alignment horizontal="center" vertical="center"/>
    </xf>
    <xf numFmtId="4" fontId="0" fillId="0" borderId="24" xfId="0" applyNumberFormat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4" fontId="0" fillId="0" borderId="26" xfId="0" applyNumberFormat="1" applyBorder="1" applyAlignment="1">
      <alignment horizontal="center" vertical="center"/>
    </xf>
    <xf numFmtId="4" fontId="0" fillId="0" borderId="30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31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4" fontId="0" fillId="0" borderId="18" xfId="0" applyNumberFormat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4" fontId="0" fillId="2" borderId="27" xfId="0" applyNumberFormat="1" applyFill="1" applyBorder="1" applyAlignment="1">
      <alignment horizontal="centerContinuous" vertical="center"/>
    </xf>
    <xf numFmtId="4" fontId="0" fillId="2" borderId="28" xfId="0" applyNumberFormat="1" applyFill="1" applyBorder="1" applyAlignment="1">
      <alignment horizontal="centerContinuous" vertical="center"/>
    </xf>
    <xf numFmtId="4" fontId="0" fillId="2" borderId="29" xfId="0" applyNumberFormat="1" applyFill="1" applyBorder="1" applyAlignment="1">
      <alignment horizontal="centerContinuous" vertical="center"/>
    </xf>
    <xf numFmtId="4" fontId="0" fillId="0" borderId="27" xfId="0" applyNumberFormat="1" applyBorder="1" applyAlignment="1">
      <alignment horizontal="centerContinuous" vertical="center"/>
    </xf>
    <xf numFmtId="4" fontId="0" fillId="0" borderId="28" xfId="0" applyNumberFormat="1" applyBorder="1" applyAlignment="1">
      <alignment horizontal="centerContinuous" vertical="center"/>
    </xf>
    <xf numFmtId="4" fontId="0" fillId="0" borderId="29" xfId="0" applyNumberFormat="1" applyBorder="1" applyAlignment="1">
      <alignment horizontal="centerContinuous" vertical="center"/>
    </xf>
    <xf numFmtId="0" fontId="2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4" fontId="0" fillId="2" borderId="17" xfId="0" applyNumberFormat="1" applyFill="1" applyBorder="1" applyAlignment="1">
      <alignment horizontal="center" vertical="center"/>
    </xf>
    <xf numFmtId="4" fontId="7" fillId="2" borderId="8" xfId="0" applyNumberFormat="1" applyFont="1" applyFill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3" fontId="2" fillId="6" borderId="0" xfId="0" applyNumberFormat="1" applyFont="1" applyFill="1" applyAlignment="1">
      <alignment horizontal="center" vertical="center"/>
    </xf>
    <xf numFmtId="3" fontId="2" fillId="5" borderId="0" xfId="0" applyNumberFormat="1" applyFont="1" applyFill="1" applyAlignment="1">
      <alignment horizontal="center" vertical="center"/>
    </xf>
    <xf numFmtId="0" fontId="0" fillId="0" borderId="2" xfId="0" applyBorder="1"/>
    <xf numFmtId="0" fontId="2" fillId="0" borderId="12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" fontId="0" fillId="7" borderId="8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4" borderId="37" xfId="0" applyFill="1" applyBorder="1" applyAlignment="1">
      <alignment horizontal="center" vertical="center"/>
    </xf>
    <xf numFmtId="0" fontId="0" fillId="0" borderId="37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3" fontId="0" fillId="7" borderId="24" xfId="0" applyNumberFormat="1" applyFill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4" fontId="0" fillId="0" borderId="0" xfId="0" applyNumberFormat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 textRotation="90"/>
    </xf>
    <xf numFmtId="4" fontId="0" fillId="2" borderId="24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8" borderId="2" xfId="0" applyNumberFormat="1" applyFill="1" applyBorder="1" applyAlignment="1">
      <alignment horizontal="center" vertical="center"/>
    </xf>
    <xf numFmtId="1" fontId="0" fillId="8" borderId="37" xfId="0" applyNumberFormat="1" applyFill="1" applyBorder="1" applyAlignment="1">
      <alignment horizontal="center" vertical="center"/>
    </xf>
    <xf numFmtId="1" fontId="0" fillId="8" borderId="3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3</xdr:row>
      <xdr:rowOff>57150</xdr:rowOff>
    </xdr:from>
    <xdr:to>
      <xdr:col>5</xdr:col>
      <xdr:colOff>409351</xdr:colOff>
      <xdr:row>13</xdr:row>
      <xdr:rowOff>180721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id="{F0AD9C42-CCF7-4857-A35D-6ED898841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628650"/>
          <a:ext cx="2819176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A70CC-C6B1-4AA4-9860-EDD0D895B072}">
  <dimension ref="A2:L55"/>
  <sheetViews>
    <sheetView topLeftCell="A22" workbookViewId="0">
      <selection activeCell="F18" sqref="F18"/>
    </sheetView>
  </sheetViews>
  <sheetFormatPr defaultColWidth="11.42578125" defaultRowHeight="15" x14ac:dyDescent="0.25"/>
  <sheetData>
    <row r="2" spans="1:1" x14ac:dyDescent="0.25">
      <c r="A2" t="s">
        <v>0</v>
      </c>
    </row>
    <row r="3" spans="1:1" x14ac:dyDescent="0.25">
      <c r="A3" t="s">
        <v>1</v>
      </c>
    </row>
    <row r="15" spans="1:1" x14ac:dyDescent="0.25">
      <c r="A15" t="s">
        <v>2</v>
      </c>
    </row>
    <row r="16" spans="1:1" x14ac:dyDescent="0.25">
      <c r="A16" t="s">
        <v>3</v>
      </c>
    </row>
    <row r="17" spans="1:12" x14ac:dyDescent="0.25">
      <c r="A17" t="s">
        <v>4</v>
      </c>
    </row>
    <row r="18" spans="1:12" x14ac:dyDescent="0.25">
      <c r="A18" t="s">
        <v>5</v>
      </c>
    </row>
    <row r="20" spans="1:12" x14ac:dyDescent="0.25">
      <c r="A20" t="s">
        <v>6</v>
      </c>
    </row>
    <row r="22" spans="1:12" x14ac:dyDescent="0.25">
      <c r="A22" s="1" t="s">
        <v>7</v>
      </c>
      <c r="B22" s="2" t="s">
        <v>8</v>
      </c>
      <c r="C22" s="2" t="s">
        <v>9</v>
      </c>
      <c r="D22" s="2" t="s">
        <v>10</v>
      </c>
      <c r="E22" s="2" t="s">
        <v>11</v>
      </c>
      <c r="F22" s="2" t="s">
        <v>12</v>
      </c>
      <c r="G22" s="2" t="s">
        <v>13</v>
      </c>
      <c r="H22" s="2" t="s">
        <v>14</v>
      </c>
      <c r="I22" s="2" t="s">
        <v>15</v>
      </c>
      <c r="J22" s="2" t="s">
        <v>16</v>
      </c>
      <c r="K22" s="2" t="s">
        <v>17</v>
      </c>
      <c r="L22" s="2" t="s">
        <v>18</v>
      </c>
    </row>
    <row r="23" spans="1:12" x14ac:dyDescent="0.25">
      <c r="A23" s="3" t="s">
        <v>8</v>
      </c>
      <c r="B23" s="4">
        <v>0</v>
      </c>
      <c r="C23" s="4">
        <v>6263.9445266764415</v>
      </c>
      <c r="D23" s="4">
        <v>2955.274032161979</v>
      </c>
      <c r="E23" s="4">
        <v>1684.1280925046381</v>
      </c>
      <c r="F23" s="4">
        <v>488.45509733696423</v>
      </c>
      <c r="G23" s="4">
        <v>131.77288948117067</v>
      </c>
      <c r="H23" s="4">
        <v>884.89069121369175</v>
      </c>
      <c r="I23" s="4">
        <v>2017.9328354418535</v>
      </c>
      <c r="J23" s="4">
        <v>4450.0642532497304</v>
      </c>
      <c r="K23" s="4">
        <v>7739.324208047834</v>
      </c>
      <c r="L23" s="4">
        <v>9221.4891870753763</v>
      </c>
    </row>
    <row r="24" spans="1:12" x14ac:dyDescent="0.25">
      <c r="A24" s="3" t="s">
        <v>9</v>
      </c>
      <c r="B24" s="4">
        <v>6263.9445266764415</v>
      </c>
      <c r="C24" s="4">
        <v>0</v>
      </c>
      <c r="D24" s="4">
        <v>3434.2183535023237</v>
      </c>
      <c r="E24" s="4">
        <v>5853.9513016223709</v>
      </c>
      <c r="F24" s="4">
        <v>5875.1166146167807</v>
      </c>
      <c r="G24" s="4">
        <v>6337.1203062837185</v>
      </c>
      <c r="H24" s="4">
        <v>5660.5529676309461</v>
      </c>
      <c r="I24" s="4">
        <v>5173.4987646322525</v>
      </c>
      <c r="J24" s="4">
        <v>1863.9646446164463</v>
      </c>
      <c r="K24" s="4">
        <v>3689.1298681767662</v>
      </c>
      <c r="L24" s="4">
        <v>4551.0514138812387</v>
      </c>
    </row>
    <row r="25" spans="1:12" x14ac:dyDescent="0.25">
      <c r="A25" s="3" t="s">
        <v>10</v>
      </c>
      <c r="B25" s="4">
        <v>2955.274032161979</v>
      </c>
      <c r="C25" s="4">
        <v>3434.2183535023237</v>
      </c>
      <c r="D25" s="4">
        <v>0</v>
      </c>
      <c r="E25" s="4">
        <v>3152.5147903415359</v>
      </c>
      <c r="F25" s="4">
        <v>2515.2725360865415</v>
      </c>
      <c r="G25" s="4">
        <v>3050.6734363768487</v>
      </c>
      <c r="H25" s="4">
        <v>2250.9107419441848</v>
      </c>
      <c r="I25" s="4">
        <v>2663.9061100576714</v>
      </c>
      <c r="J25" s="4">
        <v>1570.5068695550071</v>
      </c>
      <c r="K25" s="4">
        <v>5812.5396231612358</v>
      </c>
      <c r="L25" s="4">
        <v>7152.8723349394741</v>
      </c>
    </row>
    <row r="26" spans="1:12" x14ac:dyDescent="0.25">
      <c r="A26" s="3" t="s">
        <v>11</v>
      </c>
      <c r="B26" s="4">
        <v>1684.1280925046381</v>
      </c>
      <c r="C26" s="4">
        <v>5853.9513016223709</v>
      </c>
      <c r="D26" s="4">
        <v>3152.5147903415359</v>
      </c>
      <c r="E26" s="4">
        <v>0</v>
      </c>
      <c r="F26" s="4">
        <v>1864.7877071253195</v>
      </c>
      <c r="G26" s="4">
        <v>1612.0514388875665</v>
      </c>
      <c r="H26" s="4">
        <v>2179.1040396673266</v>
      </c>
      <c r="I26" s="4">
        <v>698.67792706754324</v>
      </c>
      <c r="J26" s="4">
        <v>4271.3269649631338</v>
      </c>
      <c r="K26" s="4">
        <v>6543.5671398340537</v>
      </c>
      <c r="L26" s="4">
        <v>8048.8233839929808</v>
      </c>
    </row>
    <row r="27" spans="1:12" x14ac:dyDescent="0.25">
      <c r="A27" s="3" t="s">
        <v>12</v>
      </c>
      <c r="B27" s="4">
        <v>488.45509733696423</v>
      </c>
      <c r="C27" s="4">
        <v>5875.1166146167807</v>
      </c>
      <c r="D27" s="4">
        <v>2515.2725360865415</v>
      </c>
      <c r="E27" s="4">
        <v>1864.7877071253195</v>
      </c>
      <c r="F27" s="4">
        <v>0</v>
      </c>
      <c r="G27" s="4">
        <v>613.36568820475782</v>
      </c>
      <c r="H27" s="4">
        <v>407.16619196398585</v>
      </c>
      <c r="I27" s="4">
        <v>2034.3888831855782</v>
      </c>
      <c r="J27" s="4">
        <v>4040.2566873135816</v>
      </c>
      <c r="K27" s="4">
        <v>7537.8237490355286</v>
      </c>
      <c r="L27" s="4">
        <v>9003.9002264011342</v>
      </c>
    </row>
    <row r="28" spans="1:12" x14ac:dyDescent="0.25">
      <c r="A28" s="3" t="s">
        <v>13</v>
      </c>
      <c r="B28" s="4">
        <v>131.77288948117067</v>
      </c>
      <c r="C28" s="4">
        <v>6337.1203062837185</v>
      </c>
      <c r="D28" s="4">
        <v>3050.6734363768487</v>
      </c>
      <c r="E28" s="4">
        <v>1612.0514388875665</v>
      </c>
      <c r="F28" s="4">
        <v>613.36568820475782</v>
      </c>
      <c r="G28" s="4">
        <v>0</v>
      </c>
      <c r="H28" s="4">
        <v>1013.8117039196937</v>
      </c>
      <c r="I28" s="4">
        <v>1985.8990725095923</v>
      </c>
      <c r="J28" s="4">
        <v>4532.1885884945323</v>
      </c>
      <c r="K28" s="4">
        <v>7752.212114089798</v>
      </c>
      <c r="L28" s="4">
        <v>9238.3044655666999</v>
      </c>
    </row>
    <row r="29" spans="1:12" x14ac:dyDescent="0.25">
      <c r="A29" s="3" t="s">
        <v>14</v>
      </c>
      <c r="B29" s="4">
        <v>884.89069121369175</v>
      </c>
      <c r="C29" s="4">
        <v>5660.5529676309461</v>
      </c>
      <c r="D29" s="4">
        <v>2250.9107419441848</v>
      </c>
      <c r="E29" s="4">
        <v>2179.1040396673266</v>
      </c>
      <c r="F29" s="4">
        <v>407.16619196398585</v>
      </c>
      <c r="G29" s="4">
        <v>1013.8117039196937</v>
      </c>
      <c r="H29" s="4">
        <v>0</v>
      </c>
      <c r="I29" s="4">
        <v>2246.7807637080568</v>
      </c>
      <c r="J29" s="4">
        <v>3806.9401117860289</v>
      </c>
      <c r="K29" s="4">
        <v>7514.338011346289</v>
      </c>
      <c r="L29" s="4">
        <v>8961.6990799693485</v>
      </c>
    </row>
    <row r="30" spans="1:12" x14ac:dyDescent="0.25">
      <c r="A30" s="3" t="s">
        <v>15</v>
      </c>
      <c r="B30" s="4">
        <v>2017.9328354418535</v>
      </c>
      <c r="C30" s="4">
        <v>5173.4987646322525</v>
      </c>
      <c r="D30" s="4">
        <v>2663.9061100576714</v>
      </c>
      <c r="E30" s="4">
        <v>698.67792706754324</v>
      </c>
      <c r="F30" s="4">
        <v>2034.3888831855782</v>
      </c>
      <c r="G30" s="4">
        <v>1985.8990725095923</v>
      </c>
      <c r="H30" s="4">
        <v>2246.7807637080568</v>
      </c>
      <c r="I30" s="4">
        <v>0</v>
      </c>
      <c r="J30" s="4">
        <v>3641.940120670688</v>
      </c>
      <c r="K30" s="4">
        <v>5900.2261496965793</v>
      </c>
      <c r="L30" s="4">
        <v>7402.9421078103524</v>
      </c>
    </row>
    <row r="31" spans="1:12" x14ac:dyDescent="0.25">
      <c r="A31" s="3" t="s">
        <v>16</v>
      </c>
      <c r="B31" s="4">
        <v>4450.0642532497304</v>
      </c>
      <c r="C31" s="4">
        <v>1863.9646446164463</v>
      </c>
      <c r="D31" s="4">
        <v>1570.5068695550071</v>
      </c>
      <c r="E31" s="4">
        <v>4271.3269649631338</v>
      </c>
      <c r="F31" s="4">
        <v>4040.2566873135816</v>
      </c>
      <c r="G31" s="4">
        <v>4532.1885884945323</v>
      </c>
      <c r="H31" s="4">
        <v>3806.9401117860289</v>
      </c>
      <c r="I31" s="4">
        <v>3641.940120670688</v>
      </c>
      <c r="J31" s="4">
        <v>0</v>
      </c>
      <c r="K31" s="4">
        <v>4666.6780706643121</v>
      </c>
      <c r="L31" s="4">
        <v>5870.6207267128921</v>
      </c>
    </row>
    <row r="32" spans="1:12" x14ac:dyDescent="0.25">
      <c r="A32" s="3" t="s">
        <v>17</v>
      </c>
      <c r="B32" s="4">
        <v>7739.324208047834</v>
      </c>
      <c r="C32" s="4">
        <v>3689.1298681767662</v>
      </c>
      <c r="D32" s="4">
        <v>5812.5396231612358</v>
      </c>
      <c r="E32" s="4">
        <v>6543.5671398340537</v>
      </c>
      <c r="F32" s="4">
        <v>7537.8237490355286</v>
      </c>
      <c r="G32" s="4">
        <v>7752.212114089798</v>
      </c>
      <c r="H32" s="4">
        <v>7514.338011346289</v>
      </c>
      <c r="I32" s="4">
        <v>5900.2261496965793</v>
      </c>
      <c r="J32" s="4">
        <v>4666.6780706643121</v>
      </c>
      <c r="K32" s="4">
        <v>0</v>
      </c>
      <c r="L32" s="4">
        <v>1505.686860761029</v>
      </c>
    </row>
    <row r="33" spans="1:12" x14ac:dyDescent="0.25">
      <c r="A33" s="3" t="s">
        <v>18</v>
      </c>
      <c r="B33" s="4">
        <v>9221.4891870753763</v>
      </c>
      <c r="C33" s="4">
        <v>4551.0514138812387</v>
      </c>
      <c r="D33" s="4">
        <v>7152.8723349394741</v>
      </c>
      <c r="E33" s="4">
        <v>8048.8233839929808</v>
      </c>
      <c r="F33" s="4">
        <v>9003.9002264011342</v>
      </c>
      <c r="G33" s="4">
        <v>9238.3044655666999</v>
      </c>
      <c r="H33" s="4">
        <v>8961.6990799693485</v>
      </c>
      <c r="I33" s="4">
        <v>7402.9421078103524</v>
      </c>
      <c r="J33" s="4">
        <v>5870.6207267128921</v>
      </c>
      <c r="K33" s="4">
        <v>1505.686860761029</v>
      </c>
      <c r="L33" s="4">
        <v>0</v>
      </c>
    </row>
    <row r="34" spans="1:12" x14ac:dyDescent="0.25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t="s">
        <v>19</v>
      </c>
    </row>
    <row r="37" spans="1:12" x14ac:dyDescent="0.25">
      <c r="A37" s="6" t="s">
        <v>20</v>
      </c>
      <c r="B37" s="7" t="s">
        <v>21</v>
      </c>
      <c r="C37" s="8" t="s">
        <v>22</v>
      </c>
    </row>
    <row r="38" spans="1:12" x14ac:dyDescent="0.25">
      <c r="A38" s="9" t="s">
        <v>12</v>
      </c>
      <c r="B38" s="10">
        <v>5400</v>
      </c>
      <c r="C38">
        <v>30.61</v>
      </c>
    </row>
    <row r="39" spans="1:12" x14ac:dyDescent="0.25">
      <c r="A39" s="9" t="s">
        <v>13</v>
      </c>
      <c r="B39" s="11">
        <v>6300</v>
      </c>
      <c r="C39">
        <v>31.47</v>
      </c>
    </row>
    <row r="40" spans="1:12" x14ac:dyDescent="0.25">
      <c r="A40" s="9" t="s">
        <v>14</v>
      </c>
      <c r="B40" s="11">
        <v>6700</v>
      </c>
      <c r="C40">
        <v>29.87</v>
      </c>
    </row>
    <row r="41" spans="1:12" x14ac:dyDescent="0.25">
      <c r="A41" s="9" t="s">
        <v>15</v>
      </c>
      <c r="B41" s="11">
        <v>4100</v>
      </c>
      <c r="C41">
        <v>24.96</v>
      </c>
    </row>
    <row r="42" spans="1:12" x14ac:dyDescent="0.25">
      <c r="A42" s="9" t="s">
        <v>16</v>
      </c>
      <c r="B42" s="11">
        <v>7800</v>
      </c>
      <c r="C42">
        <v>34.65</v>
      </c>
    </row>
    <row r="43" spans="1:12" x14ac:dyDescent="0.25">
      <c r="A43" s="9" t="s">
        <v>17</v>
      </c>
      <c r="B43" s="11">
        <v>9600</v>
      </c>
      <c r="C43">
        <v>19.170000000000002</v>
      </c>
    </row>
    <row r="44" spans="1:12" x14ac:dyDescent="0.25">
      <c r="A44" s="9" t="s">
        <v>18</v>
      </c>
      <c r="B44" s="11">
        <v>8200</v>
      </c>
      <c r="C44">
        <v>38.880000000000003</v>
      </c>
    </row>
    <row r="46" spans="1:12" x14ac:dyDescent="0.25">
      <c r="A46" t="s">
        <v>23</v>
      </c>
    </row>
    <row r="48" spans="1:12" x14ac:dyDescent="0.25">
      <c r="A48" t="s">
        <v>24</v>
      </c>
    </row>
    <row r="49" spans="1:10" x14ac:dyDescent="0.25">
      <c r="A49" t="s">
        <v>25</v>
      </c>
    </row>
    <row r="50" spans="1:10" x14ac:dyDescent="0.25">
      <c r="A50" t="s">
        <v>26</v>
      </c>
    </row>
    <row r="52" spans="1:10" x14ac:dyDescent="0.25">
      <c r="A52" s="12" t="s">
        <v>27</v>
      </c>
    </row>
    <row r="53" spans="1:10" x14ac:dyDescent="0.25">
      <c r="A53" s="13" t="s">
        <v>28</v>
      </c>
    </row>
    <row r="54" spans="1:10" x14ac:dyDescent="0.25">
      <c r="A54" s="13"/>
    </row>
    <row r="55" spans="1:10" ht="15.75" x14ac:dyDescent="0.25">
      <c r="A55" s="13" t="s">
        <v>29</v>
      </c>
      <c r="J55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08EC-4A71-4630-A80E-9D10E472C2AB}">
  <dimension ref="A1:AN49"/>
  <sheetViews>
    <sheetView topLeftCell="A30" workbookViewId="0">
      <pane xSplit="3" topLeftCell="D1" activePane="topRight" state="frozen"/>
      <selection pane="topRight" activeCell="G45" sqref="G45"/>
    </sheetView>
  </sheetViews>
  <sheetFormatPr defaultRowHeight="15" x14ac:dyDescent="0.25"/>
  <cols>
    <col min="1" max="1" width="28.7109375" customWidth="1"/>
    <col min="2" max="2" width="5.7109375" customWidth="1"/>
    <col min="3" max="3" width="16.7109375" customWidth="1"/>
    <col min="4" max="7" width="12.7109375" customWidth="1"/>
    <col min="8" max="8" width="14.7109375" customWidth="1"/>
    <col min="9" max="12" width="12.7109375" customWidth="1"/>
    <col min="13" max="13" width="14.7109375" customWidth="1"/>
    <col min="14" max="16" width="12.7109375" customWidth="1"/>
    <col min="17" max="17" width="14.7109375" customWidth="1"/>
    <col min="18" max="51" width="12.7109375" customWidth="1"/>
    <col min="52" max="52" width="10.7109375" customWidth="1"/>
  </cols>
  <sheetData>
    <row r="1" spans="1:40" ht="36.75" customHeight="1" thickTop="1" thickBot="1" x14ac:dyDescent="0.3">
      <c r="A1" s="15" t="s">
        <v>30</v>
      </c>
    </row>
    <row r="2" spans="1:40" ht="15.75" thickTop="1" x14ac:dyDescent="0.25">
      <c r="D2" s="27" t="s">
        <v>36</v>
      </c>
      <c r="E2" s="26" t="s">
        <v>37</v>
      </c>
      <c r="G2" s="27" t="s">
        <v>38</v>
      </c>
      <c r="H2" s="26" t="s">
        <v>39</v>
      </c>
    </row>
    <row r="3" spans="1:40" x14ac:dyDescent="0.25">
      <c r="D3" s="27" t="s">
        <v>40</v>
      </c>
      <c r="E3" s="26" t="s">
        <v>41</v>
      </c>
    </row>
    <row r="4" spans="1:40" ht="15.75" thickBot="1" x14ac:dyDescent="0.3"/>
    <row r="5" spans="1:40" ht="20.100000000000001" customHeight="1" thickBot="1" x14ac:dyDescent="0.3">
      <c r="B5" s="105"/>
      <c r="C5" s="106"/>
      <c r="D5" s="53" t="s">
        <v>31</v>
      </c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75"/>
      <c r="AN5" s="16"/>
    </row>
    <row r="6" spans="1:40" ht="20.100000000000001" customHeight="1" x14ac:dyDescent="0.25">
      <c r="B6" s="112"/>
      <c r="C6" s="113"/>
      <c r="D6" s="55" t="s">
        <v>10</v>
      </c>
      <c r="E6" s="56"/>
      <c r="F6" s="56"/>
      <c r="G6" s="57"/>
      <c r="H6" s="56" t="s">
        <v>11</v>
      </c>
      <c r="I6" s="56"/>
      <c r="J6" s="56"/>
      <c r="K6" s="56"/>
      <c r="L6" s="58" t="s">
        <v>12</v>
      </c>
      <c r="M6" s="59"/>
      <c r="N6" s="59"/>
      <c r="O6" s="59"/>
      <c r="P6" s="58" t="s">
        <v>13</v>
      </c>
      <c r="Q6" s="59"/>
      <c r="R6" s="59"/>
      <c r="S6" s="59"/>
      <c r="T6" s="58" t="s">
        <v>14</v>
      </c>
      <c r="U6" s="59"/>
      <c r="V6" s="59"/>
      <c r="W6" s="59"/>
      <c r="X6" s="58" t="s">
        <v>15</v>
      </c>
      <c r="Y6" s="59"/>
      <c r="Z6" s="59"/>
      <c r="AA6" s="59"/>
      <c r="AB6" s="58" t="s">
        <v>16</v>
      </c>
      <c r="AC6" s="59"/>
      <c r="AD6" s="59"/>
      <c r="AE6" s="59"/>
      <c r="AF6" s="58" t="s">
        <v>17</v>
      </c>
      <c r="AG6" s="59"/>
      <c r="AH6" s="59"/>
      <c r="AI6" s="60"/>
      <c r="AJ6" s="59" t="s">
        <v>18</v>
      </c>
      <c r="AK6" s="59"/>
      <c r="AL6" s="59"/>
      <c r="AM6" s="60"/>
    </row>
    <row r="7" spans="1:40" ht="20.100000000000001" customHeight="1" x14ac:dyDescent="0.25">
      <c r="B7" s="25"/>
      <c r="C7" s="28"/>
      <c r="D7" s="42" t="s">
        <v>35</v>
      </c>
      <c r="E7" s="43" t="s">
        <v>42</v>
      </c>
      <c r="F7" s="43" t="s">
        <v>43</v>
      </c>
      <c r="G7" s="44" t="s">
        <v>45</v>
      </c>
      <c r="H7" s="46" t="s">
        <v>35</v>
      </c>
      <c r="I7" s="43" t="s">
        <v>42</v>
      </c>
      <c r="J7" s="43" t="s">
        <v>43</v>
      </c>
      <c r="K7" s="43" t="s">
        <v>45</v>
      </c>
      <c r="L7" s="42" t="s">
        <v>35</v>
      </c>
      <c r="M7" s="43" t="s">
        <v>42</v>
      </c>
      <c r="N7" s="43" t="s">
        <v>43</v>
      </c>
      <c r="O7" s="49" t="s">
        <v>45</v>
      </c>
      <c r="P7" s="42" t="s">
        <v>35</v>
      </c>
      <c r="Q7" s="43" t="s">
        <v>42</v>
      </c>
      <c r="R7" s="43" t="s">
        <v>43</v>
      </c>
      <c r="S7" s="43" t="s">
        <v>45</v>
      </c>
      <c r="T7" s="42" t="s">
        <v>35</v>
      </c>
      <c r="U7" s="43" t="s">
        <v>42</v>
      </c>
      <c r="V7" s="43" t="s">
        <v>43</v>
      </c>
      <c r="W7" s="49" t="s">
        <v>45</v>
      </c>
      <c r="X7" s="42" t="s">
        <v>35</v>
      </c>
      <c r="Y7" s="43" t="s">
        <v>42</v>
      </c>
      <c r="Z7" s="43" t="s">
        <v>43</v>
      </c>
      <c r="AA7" s="43" t="s">
        <v>45</v>
      </c>
      <c r="AB7" s="42" t="s">
        <v>35</v>
      </c>
      <c r="AC7" s="43" t="s">
        <v>42</v>
      </c>
      <c r="AD7" s="43" t="s">
        <v>43</v>
      </c>
      <c r="AE7" s="49" t="s">
        <v>45</v>
      </c>
      <c r="AF7" s="42" t="s">
        <v>35</v>
      </c>
      <c r="AG7" s="43" t="s">
        <v>42</v>
      </c>
      <c r="AH7" s="43" t="s">
        <v>43</v>
      </c>
      <c r="AI7" s="44" t="s">
        <v>45</v>
      </c>
      <c r="AJ7" s="46" t="s">
        <v>35</v>
      </c>
      <c r="AK7" s="43" t="s">
        <v>42</v>
      </c>
      <c r="AL7" s="43" t="s">
        <v>43</v>
      </c>
      <c r="AM7" s="44" t="s">
        <v>45</v>
      </c>
    </row>
    <row r="8" spans="1:40" ht="20.100000000000001" customHeight="1" thickBot="1" x14ac:dyDescent="0.3">
      <c r="B8" s="29"/>
      <c r="C8" s="30"/>
      <c r="D8" s="45" t="s">
        <v>33</v>
      </c>
      <c r="E8" s="33" t="s">
        <v>34</v>
      </c>
      <c r="F8" s="33" t="s">
        <v>44</v>
      </c>
      <c r="G8" s="36" t="s">
        <v>46</v>
      </c>
      <c r="H8" s="21" t="s">
        <v>33</v>
      </c>
      <c r="I8" s="33" t="s">
        <v>34</v>
      </c>
      <c r="J8" s="33" t="s">
        <v>44</v>
      </c>
      <c r="K8" s="33" t="s">
        <v>46</v>
      </c>
      <c r="L8" s="45" t="s">
        <v>33</v>
      </c>
      <c r="M8" s="33" t="s">
        <v>34</v>
      </c>
      <c r="N8" s="33" t="s">
        <v>44</v>
      </c>
      <c r="O8" s="50" t="s">
        <v>46</v>
      </c>
      <c r="P8" s="45" t="s">
        <v>33</v>
      </c>
      <c r="Q8" s="33" t="s">
        <v>34</v>
      </c>
      <c r="R8" s="33" t="s">
        <v>44</v>
      </c>
      <c r="S8" s="33" t="s">
        <v>46</v>
      </c>
      <c r="T8" s="45" t="s">
        <v>33</v>
      </c>
      <c r="U8" s="33" t="s">
        <v>34</v>
      </c>
      <c r="V8" s="33" t="s">
        <v>44</v>
      </c>
      <c r="W8" s="50" t="s">
        <v>46</v>
      </c>
      <c r="X8" s="45" t="s">
        <v>33</v>
      </c>
      <c r="Y8" s="33" t="s">
        <v>34</v>
      </c>
      <c r="Z8" s="33" t="s">
        <v>44</v>
      </c>
      <c r="AA8" s="33" t="s">
        <v>46</v>
      </c>
      <c r="AB8" s="45" t="s">
        <v>33</v>
      </c>
      <c r="AC8" s="33" t="s">
        <v>34</v>
      </c>
      <c r="AD8" s="33" t="s">
        <v>44</v>
      </c>
      <c r="AE8" s="50" t="s">
        <v>46</v>
      </c>
      <c r="AF8" s="45" t="s">
        <v>33</v>
      </c>
      <c r="AG8" s="33" t="s">
        <v>34</v>
      </c>
      <c r="AH8" s="33" t="s">
        <v>44</v>
      </c>
      <c r="AI8" s="36" t="s">
        <v>46</v>
      </c>
      <c r="AJ8" s="21" t="s">
        <v>33</v>
      </c>
      <c r="AK8" s="33" t="s">
        <v>34</v>
      </c>
      <c r="AL8" s="33" t="s">
        <v>44</v>
      </c>
      <c r="AM8" s="36" t="s">
        <v>46</v>
      </c>
    </row>
    <row r="9" spans="1:40" ht="24.95" customHeight="1" x14ac:dyDescent="0.25">
      <c r="B9" s="109" t="s">
        <v>32</v>
      </c>
      <c r="C9" s="31" t="s">
        <v>8</v>
      </c>
      <c r="D9" s="45">
        <f>Problem!D23</f>
        <v>2955.274032161979</v>
      </c>
      <c r="E9" s="35">
        <v>1.5E-3</v>
      </c>
      <c r="F9" s="33">
        <f>D9*E9</f>
        <v>4.4329110482429686</v>
      </c>
      <c r="G9" s="69">
        <v>1</v>
      </c>
      <c r="H9" s="21">
        <f>Problem!E23</f>
        <v>1684.1280925046381</v>
      </c>
      <c r="I9" s="35">
        <v>1.5E-3</v>
      </c>
      <c r="J9" s="33">
        <f>H9*I9</f>
        <v>2.526192138756957</v>
      </c>
      <c r="K9" s="34">
        <v>0</v>
      </c>
      <c r="L9" s="45">
        <f>Problem!F23</f>
        <v>488.45509733696423</v>
      </c>
      <c r="M9" s="35">
        <v>1.5E-3</v>
      </c>
      <c r="N9" s="33">
        <f>L9*M9</f>
        <v>0.73268264600544641</v>
      </c>
      <c r="O9" s="72">
        <v>1</v>
      </c>
      <c r="P9" s="45">
        <f>Problem!G23</f>
        <v>131.77288948117067</v>
      </c>
      <c r="Q9" s="35">
        <v>1.5E-3</v>
      </c>
      <c r="R9" s="33">
        <f>P9*Q9</f>
        <v>0.19765933422175599</v>
      </c>
      <c r="S9" s="34">
        <v>1</v>
      </c>
      <c r="T9" s="45">
        <f>Problem!H23</f>
        <v>884.89069121369175</v>
      </c>
      <c r="U9" s="35">
        <v>1.5E-3</v>
      </c>
      <c r="V9" s="33">
        <f>T9*U9</f>
        <v>1.3273360368205376</v>
      </c>
      <c r="W9" s="72">
        <v>1</v>
      </c>
      <c r="X9" s="45">
        <f>Problem!I23</f>
        <v>2017.9328354418535</v>
      </c>
      <c r="Y9" s="35">
        <v>1.5E-3</v>
      </c>
      <c r="Z9" s="33">
        <f>X9*Y9</f>
        <v>3.0268992531627803</v>
      </c>
      <c r="AA9" s="34">
        <v>0</v>
      </c>
      <c r="AB9" s="45">
        <f>Problem!J23</f>
        <v>4450.0642532497304</v>
      </c>
      <c r="AC9" s="35">
        <v>1.5E-3</v>
      </c>
      <c r="AD9" s="33">
        <f>AB9*AC9</f>
        <v>6.6750963798745957</v>
      </c>
      <c r="AE9" s="72">
        <v>1</v>
      </c>
      <c r="AF9" s="45">
        <f>Problem!K23</f>
        <v>7739.324208047834</v>
      </c>
      <c r="AG9" s="35">
        <v>1.5E-3</v>
      </c>
      <c r="AH9" s="33">
        <f>AF9*AG9</f>
        <v>11.608986312071751</v>
      </c>
      <c r="AI9" s="69">
        <v>1</v>
      </c>
      <c r="AJ9" s="21">
        <f>Problem!L23</f>
        <v>9221.4891870753763</v>
      </c>
      <c r="AK9" s="35">
        <v>1.5E-3</v>
      </c>
      <c r="AL9" s="33">
        <f>AJ9*AK9</f>
        <v>13.832233780613064</v>
      </c>
      <c r="AM9" s="69">
        <v>1</v>
      </c>
    </row>
    <row r="10" spans="1:40" ht="24.95" customHeight="1" x14ac:dyDescent="0.25">
      <c r="B10" s="110"/>
      <c r="C10" s="17" t="s">
        <v>9</v>
      </c>
      <c r="D10" s="51">
        <f>Problem!D24</f>
        <v>3434.2183535023237</v>
      </c>
      <c r="E10" s="20">
        <v>1.5E-3</v>
      </c>
      <c r="F10" s="19">
        <f t="shared" ref="F10:F11" si="0">D10*E10</f>
        <v>5.1513275302534858</v>
      </c>
      <c r="G10" s="70">
        <v>1</v>
      </c>
      <c r="H10" s="47">
        <f>Problem!E24</f>
        <v>5853.9513016223709</v>
      </c>
      <c r="I10" s="20">
        <v>1.5E-3</v>
      </c>
      <c r="J10" s="19">
        <f t="shared" ref="J10:J14" si="1">H10*I10</f>
        <v>8.7809269524335569</v>
      </c>
      <c r="K10" s="37">
        <v>1</v>
      </c>
      <c r="L10" s="51">
        <f>Problem!F24</f>
        <v>5875.1166146167807</v>
      </c>
      <c r="M10" s="20">
        <v>1.5E-3</v>
      </c>
      <c r="N10" s="19">
        <f t="shared" ref="N10" si="2">L10*M10</f>
        <v>8.8126749219251703</v>
      </c>
      <c r="O10" s="73">
        <v>1</v>
      </c>
      <c r="P10" s="51">
        <f>Problem!G24</f>
        <v>6337.1203062837185</v>
      </c>
      <c r="Q10" s="20">
        <v>1.5E-3</v>
      </c>
      <c r="R10" s="19">
        <f t="shared" ref="R10" si="3">P10*Q10</f>
        <v>9.5056804594255784</v>
      </c>
      <c r="S10" s="37">
        <v>1</v>
      </c>
      <c r="T10" s="51">
        <f>Problem!H24</f>
        <v>5660.5529676309461</v>
      </c>
      <c r="U10" s="20">
        <v>1.5E-3</v>
      </c>
      <c r="V10" s="19">
        <f t="shared" ref="V10" si="4">T10*U10</f>
        <v>8.4908294514464195</v>
      </c>
      <c r="W10" s="73">
        <v>1</v>
      </c>
      <c r="X10" s="51">
        <f>Problem!I24</f>
        <v>5173.4987646322525</v>
      </c>
      <c r="Y10" s="20">
        <v>1.5E-3</v>
      </c>
      <c r="Z10" s="19">
        <f t="shared" ref="Z10" si="5">X10*Y10</f>
        <v>7.7602481469483786</v>
      </c>
      <c r="AA10" s="37">
        <v>1</v>
      </c>
      <c r="AB10" s="51">
        <f>Problem!J24</f>
        <v>1863.9646446164463</v>
      </c>
      <c r="AC10" s="20">
        <v>1.5E-3</v>
      </c>
      <c r="AD10" s="19">
        <f t="shared" ref="AD10" si="6">AB10*AC10</f>
        <v>2.7959469669246695</v>
      </c>
      <c r="AE10" s="73">
        <v>1</v>
      </c>
      <c r="AF10" s="51">
        <f>Problem!K24</f>
        <v>3689.1298681767662</v>
      </c>
      <c r="AG10" s="20">
        <v>1.5E-3</v>
      </c>
      <c r="AH10" s="19">
        <f t="shared" ref="AH10" si="7">AF10*AG10</f>
        <v>5.5336948022651491</v>
      </c>
      <c r="AI10" s="70">
        <v>1</v>
      </c>
      <c r="AJ10" s="47">
        <f>Problem!L24</f>
        <v>4551.0514138812387</v>
      </c>
      <c r="AK10" s="20">
        <v>1.5E-3</v>
      </c>
      <c r="AL10" s="19">
        <f t="shared" ref="AL10" si="8">AJ10*AK10</f>
        <v>6.8265771208218577</v>
      </c>
      <c r="AM10" s="70">
        <v>1</v>
      </c>
    </row>
    <row r="11" spans="1:40" ht="24.95" customHeight="1" x14ac:dyDescent="0.25">
      <c r="B11" s="110"/>
      <c r="C11" s="18" t="s">
        <v>55</v>
      </c>
      <c r="D11" s="51">
        <f>Problem!D25</f>
        <v>0</v>
      </c>
      <c r="E11" s="19">
        <v>0</v>
      </c>
      <c r="F11" s="19">
        <f t="shared" si="0"/>
        <v>0</v>
      </c>
      <c r="G11" s="70">
        <v>0</v>
      </c>
      <c r="H11" s="47">
        <f>Problem!E25</f>
        <v>3152.5147903415359</v>
      </c>
      <c r="I11" s="20">
        <v>2.9999999999999997E-4</v>
      </c>
      <c r="J11" s="19">
        <f>H11*I11+$F$9</f>
        <v>5.3786654853454294</v>
      </c>
      <c r="K11" s="37">
        <v>1</v>
      </c>
      <c r="L11" s="51">
        <f>Problem!F25</f>
        <v>2515.2725360865415</v>
      </c>
      <c r="M11" s="20">
        <v>2.9999999999999997E-4</v>
      </c>
      <c r="N11" s="19">
        <f>L11*M11+$F$9</f>
        <v>5.1874928090689307</v>
      </c>
      <c r="O11" s="73">
        <v>1</v>
      </c>
      <c r="P11" s="51">
        <f>Problem!G25</f>
        <v>3050.6734363768487</v>
      </c>
      <c r="Q11" s="20">
        <v>2.9999999999999997E-4</v>
      </c>
      <c r="R11" s="19">
        <f>P11*Q11+$F$9</f>
        <v>5.3481130791560227</v>
      </c>
      <c r="S11" s="37">
        <v>1</v>
      </c>
      <c r="T11" s="51">
        <f>Problem!H25</f>
        <v>2250.9107419441848</v>
      </c>
      <c r="U11" s="20">
        <v>2.9999999999999997E-4</v>
      </c>
      <c r="V11" s="19">
        <f>T11*U11+$F$9</f>
        <v>5.1081842708262242</v>
      </c>
      <c r="W11" s="73">
        <v>1</v>
      </c>
      <c r="X11" s="51">
        <f>Problem!I25</f>
        <v>2663.9061100576714</v>
      </c>
      <c r="Y11" s="20">
        <v>2.9999999999999997E-4</v>
      </c>
      <c r="Z11" s="19">
        <f>X11*Y11+$F$9</f>
        <v>5.2320828812602702</v>
      </c>
      <c r="AA11" s="37">
        <v>1</v>
      </c>
      <c r="AB11" s="51">
        <f>Problem!J25</f>
        <v>1570.5068695550071</v>
      </c>
      <c r="AC11" s="20">
        <v>2.2000000000000001E-3</v>
      </c>
      <c r="AD11" s="19">
        <f>AB11*AC11+$F$9</f>
        <v>7.8880261612639844</v>
      </c>
      <c r="AE11" s="73">
        <v>1</v>
      </c>
      <c r="AF11" s="51">
        <f>Problem!K25</f>
        <v>5812.5396231612358</v>
      </c>
      <c r="AG11" s="20">
        <v>2.9999999999999997E-4</v>
      </c>
      <c r="AH11" s="19">
        <f>AF11*AG11+$F$9</f>
        <v>6.1766729351913394</v>
      </c>
      <c r="AI11" s="70">
        <v>1</v>
      </c>
      <c r="AJ11" s="47">
        <f>Problem!L25</f>
        <v>7152.8723349394741</v>
      </c>
      <c r="AK11" s="20">
        <v>2.9999999999999997E-4</v>
      </c>
      <c r="AL11" s="19">
        <f>AJ11*AK11+$F$9</f>
        <v>6.5787727487248109</v>
      </c>
      <c r="AM11" s="70">
        <v>1</v>
      </c>
    </row>
    <row r="12" spans="1:40" ht="24.95" customHeight="1" x14ac:dyDescent="0.25">
      <c r="B12" s="114"/>
      <c r="C12" s="18" t="s">
        <v>56</v>
      </c>
      <c r="D12" s="51">
        <f>Problem!D25</f>
        <v>0</v>
      </c>
      <c r="E12" s="19">
        <v>0</v>
      </c>
      <c r="F12" s="19">
        <f t="shared" ref="F12" si="9">D12*E12</f>
        <v>0</v>
      </c>
      <c r="G12" s="70">
        <v>0</v>
      </c>
      <c r="H12" s="46">
        <f>Problem!E25</f>
        <v>3152.5147903415359</v>
      </c>
      <c r="I12" s="20">
        <v>2.9999999999999997E-4</v>
      </c>
      <c r="J12" s="19">
        <f>H12*I12+$F$10</f>
        <v>6.0970819673559467</v>
      </c>
      <c r="K12" s="37">
        <v>1</v>
      </c>
      <c r="L12" s="42">
        <f>Problem!F25</f>
        <v>2515.2725360865415</v>
      </c>
      <c r="M12" s="20">
        <v>2.9999999999999997E-4</v>
      </c>
      <c r="N12" s="19">
        <f>L12*M12+$F$10</f>
        <v>5.905909291079448</v>
      </c>
      <c r="O12" s="118">
        <v>1</v>
      </c>
      <c r="P12" s="42">
        <f>Problem!G25</f>
        <v>3050.6734363768487</v>
      </c>
      <c r="Q12" s="20">
        <v>2.9999999999999997E-4</v>
      </c>
      <c r="R12" s="19">
        <f>P12*Q12+$F$10</f>
        <v>6.06652956116654</v>
      </c>
      <c r="S12" s="117">
        <v>1</v>
      </c>
      <c r="T12" s="42">
        <f>Problem!H25</f>
        <v>2250.9107419441848</v>
      </c>
      <c r="U12" s="20">
        <v>2.9999999999999997E-4</v>
      </c>
      <c r="V12" s="19">
        <f>T12*U12+$F$10</f>
        <v>5.8266007528367414</v>
      </c>
      <c r="W12" s="118">
        <v>1</v>
      </c>
      <c r="X12" s="42">
        <f>Problem!I25</f>
        <v>2663.9061100576714</v>
      </c>
      <c r="Y12" s="20">
        <v>2.9999999999999997E-4</v>
      </c>
      <c r="Z12" s="19">
        <f>X12*Y12+$F$10</f>
        <v>5.9504993632707874</v>
      </c>
      <c r="AA12" s="117">
        <v>1</v>
      </c>
      <c r="AB12" s="42">
        <f>Problem!J25</f>
        <v>1570.5068695550071</v>
      </c>
      <c r="AC12" s="20">
        <v>2.2000000000000001E-3</v>
      </c>
      <c r="AD12" s="19">
        <f>AB12*AC12+$F$10</f>
        <v>8.6064426432745016</v>
      </c>
      <c r="AE12" s="118">
        <v>1</v>
      </c>
      <c r="AF12" s="42">
        <f>Problem!K25</f>
        <v>5812.5396231612358</v>
      </c>
      <c r="AG12" s="20">
        <v>2.9999999999999997E-4</v>
      </c>
      <c r="AH12" s="19">
        <f>AF12*AG12+$F$10</f>
        <v>6.8950894172018566</v>
      </c>
      <c r="AI12" s="116">
        <v>1</v>
      </c>
      <c r="AJ12" s="46">
        <f>Problem!L25</f>
        <v>7152.8723349394741</v>
      </c>
      <c r="AK12" s="20">
        <v>2.9999999999999997E-4</v>
      </c>
      <c r="AL12" s="19">
        <f>AJ12*AK12+$F$10</f>
        <v>7.2971892307353272</v>
      </c>
      <c r="AM12" s="116">
        <v>1</v>
      </c>
    </row>
    <row r="13" spans="1:40" ht="24.95" customHeight="1" x14ac:dyDescent="0.25">
      <c r="B13" s="114"/>
      <c r="C13" s="115" t="s">
        <v>58</v>
      </c>
      <c r="D13" s="42">
        <f>Problem!D26</f>
        <v>3152.5147903415359</v>
      </c>
      <c r="E13" s="20">
        <v>2.9999999999999997E-4</v>
      </c>
      <c r="F13" s="19">
        <f>D13*E13+$J$9</f>
        <v>3.4719465758594179</v>
      </c>
      <c r="G13" s="70">
        <v>0</v>
      </c>
      <c r="H13" s="46">
        <f>Problem!E26</f>
        <v>0</v>
      </c>
      <c r="I13" s="19">
        <v>0</v>
      </c>
      <c r="J13" s="19">
        <f>H13*I13</f>
        <v>0</v>
      </c>
      <c r="K13" s="37">
        <v>0</v>
      </c>
      <c r="L13" s="42">
        <f>Problem!F26</f>
        <v>1864.7877071253195</v>
      </c>
      <c r="M13" s="20">
        <v>2.9999999999999997E-4</v>
      </c>
      <c r="N13" s="19">
        <f>L13*M13+$J$9</f>
        <v>3.0856284508945526</v>
      </c>
      <c r="O13" s="118">
        <v>0</v>
      </c>
      <c r="P13" s="42">
        <f>Problem!G26</f>
        <v>1612.0514388875665</v>
      </c>
      <c r="Q13" s="20">
        <v>2.9999999999999997E-4</v>
      </c>
      <c r="R13" s="19">
        <f>P13*Q13+$J$9</f>
        <v>3.0098075704232268</v>
      </c>
      <c r="S13" s="117">
        <v>0</v>
      </c>
      <c r="T13" s="42">
        <f>Problem!H26</f>
        <v>2179.1040396673266</v>
      </c>
      <c r="U13" s="20">
        <v>2.9999999999999997E-4</v>
      </c>
      <c r="V13" s="19">
        <f>T13*U13+$J$9</f>
        <v>3.1799233506571549</v>
      </c>
      <c r="W13" s="118">
        <v>0</v>
      </c>
      <c r="X13" s="42">
        <f>Problem!I26</f>
        <v>698.67792706754324</v>
      </c>
      <c r="Y13" s="20">
        <v>2.9999999999999997E-4</v>
      </c>
      <c r="Z13" s="19">
        <f>X13*Y13+$J$9</f>
        <v>2.7357955168772201</v>
      </c>
      <c r="AA13" s="117">
        <v>0</v>
      </c>
      <c r="AB13" s="42">
        <f>Problem!J26</f>
        <v>4271.3269649631338</v>
      </c>
      <c r="AC13" s="20">
        <v>2.9999999999999997E-4</v>
      </c>
      <c r="AD13" s="19">
        <f>AB13*AC13+$J$9</f>
        <v>3.8075902282458971</v>
      </c>
      <c r="AE13" s="118">
        <v>0</v>
      </c>
      <c r="AF13" s="42">
        <f>Problem!K26</f>
        <v>6543.5671398340537</v>
      </c>
      <c r="AG13" s="20">
        <v>2.9999999999999997E-4</v>
      </c>
      <c r="AH13" s="19">
        <f>AF13*AG13+$J$9</f>
        <v>4.4892622807071731</v>
      </c>
      <c r="AI13" s="116">
        <v>0</v>
      </c>
      <c r="AJ13" s="46">
        <f>Problem!L26</f>
        <v>8048.8233839929808</v>
      </c>
      <c r="AK13" s="20">
        <v>2.9999999999999997E-4</v>
      </c>
      <c r="AL13" s="19">
        <f>AJ13*AK13+$J$9</f>
        <v>4.9408391539548511</v>
      </c>
      <c r="AM13" s="116">
        <v>0</v>
      </c>
    </row>
    <row r="14" spans="1:40" ht="24.95" customHeight="1" thickBot="1" x14ac:dyDescent="0.3">
      <c r="B14" s="111"/>
      <c r="C14" s="32" t="s">
        <v>57</v>
      </c>
      <c r="D14" s="52">
        <f>Problem!D26</f>
        <v>3152.5147903415359</v>
      </c>
      <c r="E14" s="41">
        <v>2.9999999999999997E-4</v>
      </c>
      <c r="F14" s="39">
        <f>D14*E14+$J$10</f>
        <v>9.7266813895360169</v>
      </c>
      <c r="G14" s="71">
        <v>1</v>
      </c>
      <c r="H14" s="48">
        <f>Problem!E26</f>
        <v>0</v>
      </c>
      <c r="I14" s="39">
        <v>0</v>
      </c>
      <c r="J14" s="39">
        <f t="shared" si="1"/>
        <v>0</v>
      </c>
      <c r="K14" s="40">
        <v>0</v>
      </c>
      <c r="L14" s="52">
        <f>Problem!F26</f>
        <v>1864.7877071253195</v>
      </c>
      <c r="M14" s="41">
        <v>2.9999999999999997E-4</v>
      </c>
      <c r="N14" s="39">
        <f>L14*M14+$J$10</f>
        <v>9.3403632645711525</v>
      </c>
      <c r="O14" s="74">
        <v>1</v>
      </c>
      <c r="P14" s="52">
        <f>Problem!G26</f>
        <v>1612.0514388875665</v>
      </c>
      <c r="Q14" s="41">
        <v>2.9999999999999997E-4</v>
      </c>
      <c r="R14" s="39">
        <f>P14*Q14+$J$10</f>
        <v>9.2645423840998262</v>
      </c>
      <c r="S14" s="40">
        <v>1</v>
      </c>
      <c r="T14" s="52">
        <f>Problem!H26</f>
        <v>2179.1040396673266</v>
      </c>
      <c r="U14" s="41">
        <v>2.9999999999999997E-4</v>
      </c>
      <c r="V14" s="39">
        <f>T14*U14+$J$10</f>
        <v>9.4346581643337544</v>
      </c>
      <c r="W14" s="74">
        <v>1</v>
      </c>
      <c r="X14" s="52">
        <f>Problem!I26</f>
        <v>698.67792706754324</v>
      </c>
      <c r="Y14" s="41">
        <v>2.9999999999999997E-4</v>
      </c>
      <c r="Z14" s="39">
        <f>X14*Y14+$J$10</f>
        <v>8.9905303305538204</v>
      </c>
      <c r="AA14" s="40">
        <v>1</v>
      </c>
      <c r="AB14" s="52">
        <f>Problem!J26</f>
        <v>4271.3269649631338</v>
      </c>
      <c r="AC14" s="41">
        <v>2.9999999999999997E-4</v>
      </c>
      <c r="AD14" s="39">
        <f>AB14*AC14+$J$10</f>
        <v>10.062325041922497</v>
      </c>
      <c r="AE14" s="74">
        <v>1</v>
      </c>
      <c r="AF14" s="52">
        <f>Problem!K26</f>
        <v>6543.5671398340537</v>
      </c>
      <c r="AG14" s="41">
        <v>2.9999999999999997E-4</v>
      </c>
      <c r="AH14" s="39">
        <f>AF14*AG14+$J$10</f>
        <v>10.743997094383772</v>
      </c>
      <c r="AI14" s="71">
        <v>1</v>
      </c>
      <c r="AJ14" s="48">
        <f>Problem!L26</f>
        <v>8048.8233839929808</v>
      </c>
      <c r="AK14" s="41">
        <v>2.9999999999999997E-4</v>
      </c>
      <c r="AL14" s="39">
        <f>AJ14*AK14+$J$10</f>
        <v>11.19557396763145</v>
      </c>
      <c r="AM14" s="71">
        <v>1</v>
      </c>
    </row>
    <row r="17" spans="2:13" ht="15.75" thickBot="1" x14ac:dyDescent="0.3"/>
    <row r="18" spans="2:13" ht="24.95" customHeight="1" x14ac:dyDescent="0.25">
      <c r="B18" s="105" t="s">
        <v>47</v>
      </c>
      <c r="C18" s="106"/>
      <c r="D18" s="64" t="s">
        <v>31</v>
      </c>
      <c r="E18" s="65"/>
      <c r="F18" s="65"/>
      <c r="G18" s="65"/>
      <c r="H18" s="65"/>
      <c r="I18" s="65"/>
      <c r="J18" s="65"/>
      <c r="K18" s="65"/>
      <c r="L18" s="66"/>
    </row>
    <row r="19" spans="2:13" ht="24.95" customHeight="1" thickBot="1" x14ac:dyDescent="0.3">
      <c r="B19" s="107"/>
      <c r="C19" s="108"/>
      <c r="D19" s="67" t="s">
        <v>10</v>
      </c>
      <c r="E19" s="68" t="s">
        <v>11</v>
      </c>
      <c r="F19" s="19" t="s">
        <v>12</v>
      </c>
      <c r="G19" s="19" t="s">
        <v>13</v>
      </c>
      <c r="H19" s="19" t="s">
        <v>14</v>
      </c>
      <c r="I19" s="19" t="s">
        <v>15</v>
      </c>
      <c r="J19" s="19" t="s">
        <v>16</v>
      </c>
      <c r="K19" s="19" t="s">
        <v>17</v>
      </c>
      <c r="L19" s="38" t="s">
        <v>18</v>
      </c>
    </row>
    <row r="20" spans="2:13" ht="24.95" customHeight="1" x14ac:dyDescent="0.25">
      <c r="B20" s="109" t="s">
        <v>32</v>
      </c>
      <c r="C20" s="31" t="s">
        <v>8</v>
      </c>
      <c r="D20" s="37">
        <v>0</v>
      </c>
      <c r="E20" s="37">
        <v>0</v>
      </c>
      <c r="F20" s="37">
        <v>5400</v>
      </c>
      <c r="G20" s="37">
        <v>6300</v>
      </c>
      <c r="H20" s="37">
        <v>6700</v>
      </c>
      <c r="I20" s="37">
        <v>0</v>
      </c>
      <c r="J20" s="37">
        <v>0</v>
      </c>
      <c r="K20" s="37">
        <v>0</v>
      </c>
      <c r="L20" s="70">
        <v>0</v>
      </c>
    </row>
    <row r="21" spans="2:13" ht="24.95" customHeight="1" x14ac:dyDescent="0.25">
      <c r="B21" s="110"/>
      <c r="C21" s="17" t="s">
        <v>9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7800</v>
      </c>
      <c r="K21" s="37">
        <v>9600</v>
      </c>
      <c r="L21" s="70">
        <v>0</v>
      </c>
    </row>
    <row r="22" spans="2:13" ht="24.95" customHeight="1" x14ac:dyDescent="0.25">
      <c r="B22" s="110"/>
      <c r="C22" s="18" t="s">
        <v>55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4100</v>
      </c>
      <c r="J22" s="37">
        <v>0</v>
      </c>
      <c r="K22" s="37">
        <v>0</v>
      </c>
      <c r="L22" s="70">
        <v>8200</v>
      </c>
    </row>
    <row r="23" spans="2:13" ht="24.95" customHeight="1" x14ac:dyDescent="0.25">
      <c r="B23" s="114"/>
      <c r="C23" s="18" t="s">
        <v>56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70">
        <v>0</v>
      </c>
    </row>
    <row r="24" spans="2:13" ht="24.95" customHeight="1" x14ac:dyDescent="0.25">
      <c r="B24" s="114"/>
      <c r="C24" s="115" t="s">
        <v>58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70">
        <v>0</v>
      </c>
    </row>
    <row r="25" spans="2:13" ht="24.95" customHeight="1" thickBot="1" x14ac:dyDescent="0.3">
      <c r="B25" s="111"/>
      <c r="C25" s="32" t="s">
        <v>57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71">
        <v>0</v>
      </c>
    </row>
    <row r="29" spans="2:13" ht="24.95" customHeight="1" x14ac:dyDescent="0.25">
      <c r="D29" s="61" t="s">
        <v>20</v>
      </c>
      <c r="E29" s="63" t="s">
        <v>21</v>
      </c>
      <c r="F29" s="85" t="s">
        <v>22</v>
      </c>
      <c r="G29" s="85" t="s">
        <v>50</v>
      </c>
      <c r="H29" s="85" t="s">
        <v>51</v>
      </c>
      <c r="I29" s="84"/>
      <c r="J29" s="84"/>
      <c r="K29" s="61" t="s">
        <v>48</v>
      </c>
      <c r="L29" s="84"/>
      <c r="M29" s="84"/>
    </row>
    <row r="30" spans="2:13" ht="24.95" customHeight="1" x14ac:dyDescent="0.25">
      <c r="D30" s="88" t="s">
        <v>12</v>
      </c>
      <c r="E30" s="89">
        <v>5400</v>
      </c>
      <c r="F30" s="24">
        <v>30.61</v>
      </c>
      <c r="G30" s="90">
        <f>K30*F30</f>
        <v>165294</v>
      </c>
      <c r="H30" s="91">
        <f>SUMPRODUCT(F20:F25,N9:N14,O9:O14)</f>
        <v>3956.4862884294107</v>
      </c>
      <c r="I30" s="92">
        <f>0.9*E30</f>
        <v>4860</v>
      </c>
      <c r="J30" s="88" t="s">
        <v>49</v>
      </c>
      <c r="K30" s="93">
        <f>SUMPRODUCT(F20:F25,O9:O14)</f>
        <v>5400</v>
      </c>
      <c r="L30" s="88" t="s">
        <v>49</v>
      </c>
      <c r="M30" s="94">
        <f>E30</f>
        <v>5400</v>
      </c>
    </row>
    <row r="31" spans="2:13" ht="24.95" customHeight="1" x14ac:dyDescent="0.25">
      <c r="D31" s="88" t="s">
        <v>13</v>
      </c>
      <c r="E31" s="89">
        <v>6300</v>
      </c>
      <c r="F31" s="24">
        <v>31.47</v>
      </c>
      <c r="G31" s="90">
        <f>K31*F31</f>
        <v>198261</v>
      </c>
      <c r="H31" s="91">
        <f>SUMPRODUCT(G20:G25,S9:S14,R9:R14)</f>
        <v>1245.2538055970629</v>
      </c>
      <c r="I31" s="92">
        <f t="shared" ref="I31:I36" si="10">0.9*E31</f>
        <v>5670</v>
      </c>
      <c r="J31" s="88" t="s">
        <v>49</v>
      </c>
      <c r="K31" s="93">
        <f>SUMPRODUCT(G20:G25,S9:S14)</f>
        <v>6300</v>
      </c>
      <c r="L31" s="88" t="s">
        <v>49</v>
      </c>
      <c r="M31" s="94">
        <f t="shared" ref="M31:M36" si="11">E31</f>
        <v>6300</v>
      </c>
    </row>
    <row r="32" spans="2:13" ht="24.95" customHeight="1" x14ac:dyDescent="0.25">
      <c r="D32" s="88" t="s">
        <v>14</v>
      </c>
      <c r="E32" s="89">
        <v>6700</v>
      </c>
      <c r="F32" s="24">
        <v>29.87</v>
      </c>
      <c r="G32" s="90">
        <f>K32*F32</f>
        <v>200129</v>
      </c>
      <c r="H32" s="91">
        <f>SUMPRODUCT(H20:H25,W9:W14,V9:V14)</f>
        <v>8893.1514466976023</v>
      </c>
      <c r="I32" s="92">
        <f t="shared" si="10"/>
        <v>6030</v>
      </c>
      <c r="J32" s="88" t="s">
        <v>49</v>
      </c>
      <c r="K32" s="93">
        <f>SUMPRODUCT(H20:H25,W9:W14)</f>
        <v>6700</v>
      </c>
      <c r="L32" s="88" t="s">
        <v>49</v>
      </c>
      <c r="M32" s="94">
        <f t="shared" si="11"/>
        <v>6700</v>
      </c>
    </row>
    <row r="33" spans="4:13" ht="24.95" customHeight="1" x14ac:dyDescent="0.25">
      <c r="D33" s="88" t="s">
        <v>15</v>
      </c>
      <c r="E33" s="89">
        <v>4100</v>
      </c>
      <c r="F33" s="24">
        <v>24.96</v>
      </c>
      <c r="G33" s="90">
        <f>K33*F33</f>
        <v>102336</v>
      </c>
      <c r="H33" s="91">
        <f>SUMPRODUCT(I20:I25,AA9:AA14,Z9:Z14)</f>
        <v>21451.539813167106</v>
      </c>
      <c r="I33" s="92">
        <f t="shared" si="10"/>
        <v>3690</v>
      </c>
      <c r="J33" s="88" t="s">
        <v>49</v>
      </c>
      <c r="K33" s="93">
        <f>SUMPRODUCT(I20:I25,AA9:AA14)</f>
        <v>4100</v>
      </c>
      <c r="L33" s="88" t="s">
        <v>49</v>
      </c>
      <c r="M33" s="94">
        <f t="shared" si="11"/>
        <v>4100</v>
      </c>
    </row>
    <row r="34" spans="4:13" ht="24.95" customHeight="1" x14ac:dyDescent="0.25">
      <c r="D34" s="88" t="s">
        <v>16</v>
      </c>
      <c r="E34" s="89">
        <v>7800</v>
      </c>
      <c r="F34" s="24">
        <v>34.65</v>
      </c>
      <c r="G34" s="90">
        <f>K34*F34</f>
        <v>270270</v>
      </c>
      <c r="H34" s="91">
        <f>SUMPRODUCT(J20:J25,AE9:AE14,AD9:AD14)</f>
        <v>21808.386342012422</v>
      </c>
      <c r="I34" s="92">
        <f t="shared" si="10"/>
        <v>7020</v>
      </c>
      <c r="J34" s="88" t="s">
        <v>49</v>
      </c>
      <c r="K34" s="93">
        <f>SUMPRODUCT(J20:J25,AE9:AE14)</f>
        <v>7800</v>
      </c>
      <c r="L34" s="88" t="s">
        <v>49</v>
      </c>
      <c r="M34" s="94">
        <f t="shared" si="11"/>
        <v>7800</v>
      </c>
    </row>
    <row r="35" spans="4:13" ht="24.95" customHeight="1" x14ac:dyDescent="0.25">
      <c r="D35" s="88" t="s">
        <v>17</v>
      </c>
      <c r="E35" s="89">
        <v>9600</v>
      </c>
      <c r="F35" s="24">
        <v>19.170000000000002</v>
      </c>
      <c r="G35" s="90">
        <f>K35*F35</f>
        <v>184032.00000000003</v>
      </c>
      <c r="H35" s="91">
        <f>SUMPRODUCT(K20:K25,AI9:AI14,AH9:AH14)</f>
        <v>53123.470101745428</v>
      </c>
      <c r="I35" s="92">
        <f t="shared" si="10"/>
        <v>8640</v>
      </c>
      <c r="J35" s="88" t="s">
        <v>49</v>
      </c>
      <c r="K35" s="93">
        <f>SUMPRODUCT(K20:K25,AI9:AI14)</f>
        <v>9600</v>
      </c>
      <c r="L35" s="88" t="s">
        <v>49</v>
      </c>
      <c r="M35" s="94">
        <f t="shared" si="11"/>
        <v>9600</v>
      </c>
    </row>
    <row r="36" spans="4:13" ht="24.95" customHeight="1" x14ac:dyDescent="0.25">
      <c r="D36" s="16" t="s">
        <v>18</v>
      </c>
      <c r="E36" s="62">
        <v>8200</v>
      </c>
      <c r="F36" s="86">
        <v>38.880000000000003</v>
      </c>
      <c r="G36" s="103">
        <f>K36*F36</f>
        <v>318816</v>
      </c>
      <c r="H36" s="87">
        <f>SUMPRODUCT(L20:L25,AM9:AM14,AL9:AL14)</f>
        <v>53945.936539543451</v>
      </c>
      <c r="I36" s="26">
        <f t="shared" si="10"/>
        <v>7380</v>
      </c>
      <c r="J36" s="16" t="s">
        <v>49</v>
      </c>
      <c r="K36" s="77">
        <f>SUMPRODUCT(L20:L25,AM9:AM14)</f>
        <v>8200</v>
      </c>
      <c r="L36" s="16" t="s">
        <v>49</v>
      </c>
      <c r="M36" s="76">
        <f t="shared" si="11"/>
        <v>8200</v>
      </c>
    </row>
    <row r="37" spans="4:13" x14ac:dyDescent="0.25">
      <c r="G37" s="81"/>
    </row>
    <row r="38" spans="4:13" ht="24.95" customHeight="1" x14ac:dyDescent="0.25">
      <c r="G38" s="81"/>
      <c r="H38" s="23" t="s">
        <v>10</v>
      </c>
      <c r="I38" s="97">
        <v>0</v>
      </c>
      <c r="J38" s="22" t="s">
        <v>49</v>
      </c>
      <c r="K38" s="119">
        <f>SUMPRODUCT(D20:D25,G9:G14)+SUM(E22:L22)+SUM(E23:L23)</f>
        <v>12300</v>
      </c>
      <c r="L38" s="22" t="s">
        <v>49</v>
      </c>
      <c r="M38" s="98">
        <v>22000</v>
      </c>
    </row>
    <row r="39" spans="4:13" ht="24.95" customHeight="1" x14ac:dyDescent="0.25">
      <c r="G39" s="81"/>
      <c r="H39" s="95" t="s">
        <v>11</v>
      </c>
      <c r="I39" s="99">
        <v>0</v>
      </c>
      <c r="J39" s="88" t="s">
        <v>49</v>
      </c>
      <c r="K39" s="120">
        <f>SUMPRODUCT(E20:E25,K9:K14)+SUM(F24:L24)+D24+SUM(F25:L25)+D25</f>
        <v>0</v>
      </c>
      <c r="L39" s="88" t="s">
        <v>49</v>
      </c>
      <c r="M39" s="94">
        <v>22000</v>
      </c>
    </row>
    <row r="40" spans="4:13" ht="24.95" customHeight="1" x14ac:dyDescent="0.25">
      <c r="G40" s="104" t="s">
        <v>54</v>
      </c>
      <c r="H40" s="96" t="s">
        <v>17</v>
      </c>
      <c r="I40" s="100">
        <v>0</v>
      </c>
      <c r="J40" s="101" t="s">
        <v>49</v>
      </c>
      <c r="K40" s="121">
        <f>K20+K24+K25</f>
        <v>0</v>
      </c>
      <c r="L40" s="101" t="s">
        <v>49</v>
      </c>
      <c r="M40" s="102">
        <v>5000</v>
      </c>
    </row>
    <row r="41" spans="4:13" x14ac:dyDescent="0.25">
      <c r="G41" s="81"/>
    </row>
    <row r="42" spans="4:13" x14ac:dyDescent="0.25">
      <c r="G42" s="81"/>
    </row>
    <row r="43" spans="4:13" x14ac:dyDescent="0.25">
      <c r="G43" s="81"/>
    </row>
    <row r="44" spans="4:13" ht="24.95" customHeight="1" x14ac:dyDescent="0.25">
      <c r="F44" s="78" t="s">
        <v>53</v>
      </c>
      <c r="G44" s="83">
        <f>SUM(H30:H36)</f>
        <v>164424.22433719249</v>
      </c>
      <c r="H44" s="80"/>
      <c r="I44" s="79"/>
    </row>
    <row r="45" spans="4:13" ht="24.95" customHeight="1" x14ac:dyDescent="0.25">
      <c r="F45" s="78" t="s">
        <v>52</v>
      </c>
      <c r="G45" s="82">
        <f>SUM(G30:G36)-SUM(H30:H36)</f>
        <v>1274713.7756628075</v>
      </c>
    </row>
    <row r="46" spans="4:13" ht="24.95" customHeight="1" x14ac:dyDescent="0.25"/>
    <row r="47" spans="4:13" ht="24.95" customHeight="1" x14ac:dyDescent="0.25"/>
    <row r="48" spans="4:13" ht="24.95" customHeight="1" x14ac:dyDescent="0.25"/>
    <row r="49" ht="24.95" customHeight="1" x14ac:dyDescent="0.25"/>
  </sheetData>
  <mergeCells count="5">
    <mergeCell ref="B18:C19"/>
    <mergeCell ref="B20:B25"/>
    <mergeCell ref="B5:C5"/>
    <mergeCell ref="B6:C6"/>
    <mergeCell ref="B9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9A24-DB0B-4646-91FD-D5C809B082B3}">
  <dimension ref="A1:AN49"/>
  <sheetViews>
    <sheetView tabSelected="1" topLeftCell="A37" workbookViewId="0">
      <selection activeCell="G44" sqref="G44"/>
    </sheetView>
  </sheetViews>
  <sheetFormatPr defaultRowHeight="15" x14ac:dyDescent="0.25"/>
  <cols>
    <col min="1" max="1" width="28.7109375" customWidth="1"/>
    <col min="2" max="2" width="5.7109375" customWidth="1"/>
    <col min="3" max="3" width="16.7109375" customWidth="1"/>
    <col min="4" max="7" width="12.7109375" customWidth="1"/>
    <col min="8" max="8" width="14.7109375" customWidth="1"/>
    <col min="9" max="12" width="12.7109375" customWidth="1"/>
    <col min="13" max="13" width="14.7109375" customWidth="1"/>
    <col min="14" max="16" width="12.7109375" customWidth="1"/>
    <col min="17" max="17" width="14.7109375" customWidth="1"/>
    <col min="18" max="51" width="12.7109375" customWidth="1"/>
    <col min="52" max="52" width="10.7109375" customWidth="1"/>
  </cols>
  <sheetData>
    <row r="1" spans="1:40" ht="36.75" customHeight="1" thickTop="1" thickBot="1" x14ac:dyDescent="0.3">
      <c r="A1" s="15" t="s">
        <v>30</v>
      </c>
    </row>
    <row r="2" spans="1:40" ht="15.75" thickTop="1" x14ac:dyDescent="0.25">
      <c r="D2" s="27" t="s">
        <v>36</v>
      </c>
      <c r="E2" s="26" t="s">
        <v>37</v>
      </c>
      <c r="G2" s="27" t="s">
        <v>38</v>
      </c>
      <c r="H2" s="26" t="s">
        <v>39</v>
      </c>
    </row>
    <row r="3" spans="1:40" x14ac:dyDescent="0.25">
      <c r="D3" s="27" t="s">
        <v>40</v>
      </c>
      <c r="E3" s="26" t="s">
        <v>41</v>
      </c>
    </row>
    <row r="4" spans="1:40" ht="15.75" thickBot="1" x14ac:dyDescent="0.3"/>
    <row r="5" spans="1:40" ht="20.100000000000001" customHeight="1" thickBot="1" x14ac:dyDescent="0.3">
      <c r="B5" s="105"/>
      <c r="C5" s="106"/>
      <c r="D5" s="53" t="s">
        <v>31</v>
      </c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75"/>
      <c r="AN5" s="16"/>
    </row>
    <row r="6" spans="1:40" ht="20.100000000000001" customHeight="1" x14ac:dyDescent="0.25">
      <c r="B6" s="112"/>
      <c r="C6" s="113"/>
      <c r="D6" s="55" t="s">
        <v>10</v>
      </c>
      <c r="E6" s="56"/>
      <c r="F6" s="56"/>
      <c r="G6" s="57"/>
      <c r="H6" s="56" t="s">
        <v>11</v>
      </c>
      <c r="I6" s="56"/>
      <c r="J6" s="56"/>
      <c r="K6" s="56"/>
      <c r="L6" s="58" t="s">
        <v>12</v>
      </c>
      <c r="M6" s="59"/>
      <c r="N6" s="59"/>
      <c r="O6" s="59"/>
      <c r="P6" s="58" t="s">
        <v>13</v>
      </c>
      <c r="Q6" s="59"/>
      <c r="R6" s="59"/>
      <c r="S6" s="59"/>
      <c r="T6" s="58" t="s">
        <v>14</v>
      </c>
      <c r="U6" s="59"/>
      <c r="V6" s="59"/>
      <c r="W6" s="59"/>
      <c r="X6" s="58" t="s">
        <v>15</v>
      </c>
      <c r="Y6" s="59"/>
      <c r="Z6" s="59"/>
      <c r="AA6" s="59"/>
      <c r="AB6" s="58" t="s">
        <v>16</v>
      </c>
      <c r="AC6" s="59"/>
      <c r="AD6" s="59"/>
      <c r="AE6" s="59"/>
      <c r="AF6" s="58" t="s">
        <v>17</v>
      </c>
      <c r="AG6" s="59"/>
      <c r="AH6" s="59"/>
      <c r="AI6" s="60"/>
      <c r="AJ6" s="59" t="s">
        <v>18</v>
      </c>
      <c r="AK6" s="59"/>
      <c r="AL6" s="59"/>
      <c r="AM6" s="60"/>
    </row>
    <row r="7" spans="1:40" ht="20.100000000000001" customHeight="1" x14ac:dyDescent="0.25">
      <c r="B7" s="25"/>
      <c r="C7" s="28"/>
      <c r="D7" s="42" t="s">
        <v>35</v>
      </c>
      <c r="E7" s="43" t="s">
        <v>42</v>
      </c>
      <c r="F7" s="43" t="s">
        <v>43</v>
      </c>
      <c r="G7" s="44" t="s">
        <v>45</v>
      </c>
      <c r="H7" s="46" t="s">
        <v>35</v>
      </c>
      <c r="I7" s="43" t="s">
        <v>42</v>
      </c>
      <c r="J7" s="43" t="s">
        <v>43</v>
      </c>
      <c r="K7" s="43" t="s">
        <v>45</v>
      </c>
      <c r="L7" s="42" t="s">
        <v>35</v>
      </c>
      <c r="M7" s="43" t="s">
        <v>42</v>
      </c>
      <c r="N7" s="43" t="s">
        <v>43</v>
      </c>
      <c r="O7" s="49" t="s">
        <v>45</v>
      </c>
      <c r="P7" s="42" t="s">
        <v>35</v>
      </c>
      <c r="Q7" s="43" t="s">
        <v>42</v>
      </c>
      <c r="R7" s="43" t="s">
        <v>43</v>
      </c>
      <c r="S7" s="43" t="s">
        <v>45</v>
      </c>
      <c r="T7" s="42" t="s">
        <v>35</v>
      </c>
      <c r="U7" s="43" t="s">
        <v>42</v>
      </c>
      <c r="V7" s="43" t="s">
        <v>43</v>
      </c>
      <c r="W7" s="49" t="s">
        <v>45</v>
      </c>
      <c r="X7" s="42" t="s">
        <v>35</v>
      </c>
      <c r="Y7" s="43" t="s">
        <v>42</v>
      </c>
      <c r="Z7" s="43" t="s">
        <v>43</v>
      </c>
      <c r="AA7" s="43" t="s">
        <v>45</v>
      </c>
      <c r="AB7" s="42" t="s">
        <v>35</v>
      </c>
      <c r="AC7" s="43" t="s">
        <v>42</v>
      </c>
      <c r="AD7" s="43" t="s">
        <v>43</v>
      </c>
      <c r="AE7" s="49" t="s">
        <v>45</v>
      </c>
      <c r="AF7" s="42" t="s">
        <v>35</v>
      </c>
      <c r="AG7" s="43" t="s">
        <v>42</v>
      </c>
      <c r="AH7" s="43" t="s">
        <v>43</v>
      </c>
      <c r="AI7" s="44" t="s">
        <v>45</v>
      </c>
      <c r="AJ7" s="46" t="s">
        <v>35</v>
      </c>
      <c r="AK7" s="43" t="s">
        <v>42</v>
      </c>
      <c r="AL7" s="43" t="s">
        <v>43</v>
      </c>
      <c r="AM7" s="44" t="s">
        <v>45</v>
      </c>
    </row>
    <row r="8" spans="1:40" ht="20.100000000000001" customHeight="1" thickBot="1" x14ac:dyDescent="0.3">
      <c r="B8" s="29"/>
      <c r="C8" s="30"/>
      <c r="D8" s="45" t="s">
        <v>33</v>
      </c>
      <c r="E8" s="33" t="s">
        <v>34</v>
      </c>
      <c r="F8" s="33" t="s">
        <v>44</v>
      </c>
      <c r="G8" s="36" t="s">
        <v>46</v>
      </c>
      <c r="H8" s="21" t="s">
        <v>33</v>
      </c>
      <c r="I8" s="33" t="s">
        <v>34</v>
      </c>
      <c r="J8" s="33" t="s">
        <v>44</v>
      </c>
      <c r="K8" s="33" t="s">
        <v>46</v>
      </c>
      <c r="L8" s="45" t="s">
        <v>33</v>
      </c>
      <c r="M8" s="33" t="s">
        <v>34</v>
      </c>
      <c r="N8" s="33" t="s">
        <v>44</v>
      </c>
      <c r="O8" s="50" t="s">
        <v>46</v>
      </c>
      <c r="P8" s="45" t="s">
        <v>33</v>
      </c>
      <c r="Q8" s="33" t="s">
        <v>34</v>
      </c>
      <c r="R8" s="33" t="s">
        <v>44</v>
      </c>
      <c r="S8" s="33" t="s">
        <v>46</v>
      </c>
      <c r="T8" s="45" t="s">
        <v>33</v>
      </c>
      <c r="U8" s="33" t="s">
        <v>34</v>
      </c>
      <c r="V8" s="33" t="s">
        <v>44</v>
      </c>
      <c r="W8" s="50" t="s">
        <v>46</v>
      </c>
      <c r="X8" s="45" t="s">
        <v>33</v>
      </c>
      <c r="Y8" s="33" t="s">
        <v>34</v>
      </c>
      <c r="Z8" s="33" t="s">
        <v>44</v>
      </c>
      <c r="AA8" s="33" t="s">
        <v>46</v>
      </c>
      <c r="AB8" s="45" t="s">
        <v>33</v>
      </c>
      <c r="AC8" s="33" t="s">
        <v>34</v>
      </c>
      <c r="AD8" s="33" t="s">
        <v>44</v>
      </c>
      <c r="AE8" s="50" t="s">
        <v>46</v>
      </c>
      <c r="AF8" s="45" t="s">
        <v>33</v>
      </c>
      <c r="AG8" s="33" t="s">
        <v>34</v>
      </c>
      <c r="AH8" s="33" t="s">
        <v>44</v>
      </c>
      <c r="AI8" s="36" t="s">
        <v>46</v>
      </c>
      <c r="AJ8" s="21" t="s">
        <v>33</v>
      </c>
      <c r="AK8" s="33" t="s">
        <v>34</v>
      </c>
      <c r="AL8" s="33" t="s">
        <v>44</v>
      </c>
      <c r="AM8" s="36" t="s">
        <v>46</v>
      </c>
    </row>
    <row r="9" spans="1:40" ht="24.95" customHeight="1" x14ac:dyDescent="0.25">
      <c r="B9" s="109" t="s">
        <v>32</v>
      </c>
      <c r="C9" s="31" t="s">
        <v>8</v>
      </c>
      <c r="D9" s="45">
        <f>Problem!D23</f>
        <v>2955.274032161979</v>
      </c>
      <c r="E9" s="35">
        <v>1.5E-3</v>
      </c>
      <c r="F9" s="33">
        <f>D9*E9</f>
        <v>4.4329110482429686</v>
      </c>
      <c r="G9" s="69">
        <v>1</v>
      </c>
      <c r="H9" s="21">
        <f>Problem!E23</f>
        <v>1684.1280925046381</v>
      </c>
      <c r="I9" s="35">
        <v>1.5E-3</v>
      </c>
      <c r="J9" s="33">
        <f>H9*I9</f>
        <v>2.526192138756957</v>
      </c>
      <c r="K9" s="34">
        <v>0</v>
      </c>
      <c r="L9" s="45">
        <f>Problem!F23</f>
        <v>488.45509733696423</v>
      </c>
      <c r="M9" s="35">
        <v>1.5E-3</v>
      </c>
      <c r="N9" s="33">
        <f>L9*M9</f>
        <v>0.73268264600544641</v>
      </c>
      <c r="O9" s="72">
        <v>1</v>
      </c>
      <c r="P9" s="45">
        <f>Problem!G23</f>
        <v>131.77288948117067</v>
      </c>
      <c r="Q9" s="35">
        <v>1.5E-3</v>
      </c>
      <c r="R9" s="33">
        <f>P9*Q9</f>
        <v>0.19765933422175599</v>
      </c>
      <c r="S9" s="34">
        <v>1</v>
      </c>
      <c r="T9" s="45">
        <f>Problem!H23</f>
        <v>884.89069121369175</v>
      </c>
      <c r="U9" s="35">
        <v>1.5E-3</v>
      </c>
      <c r="V9" s="33">
        <f>T9*U9</f>
        <v>1.3273360368205376</v>
      </c>
      <c r="W9" s="72">
        <v>1</v>
      </c>
      <c r="X9" s="45">
        <f>Problem!I23</f>
        <v>2017.9328354418535</v>
      </c>
      <c r="Y9" s="35">
        <v>1.5E-3</v>
      </c>
      <c r="Z9" s="33">
        <f>X9*Y9</f>
        <v>3.0268992531627803</v>
      </c>
      <c r="AA9" s="34">
        <v>0</v>
      </c>
      <c r="AB9" s="45">
        <f>Problem!J23</f>
        <v>4450.0642532497304</v>
      </c>
      <c r="AC9" s="35">
        <v>1.5E-3</v>
      </c>
      <c r="AD9" s="33">
        <f>AB9*AC9</f>
        <v>6.6750963798745957</v>
      </c>
      <c r="AE9" s="72">
        <v>1</v>
      </c>
      <c r="AF9" s="45">
        <f>Problem!K23</f>
        <v>7739.324208047834</v>
      </c>
      <c r="AG9" s="35">
        <v>1.5E-3</v>
      </c>
      <c r="AH9" s="33">
        <f>AF9*AG9</f>
        <v>11.608986312071751</v>
      </c>
      <c r="AI9" s="69">
        <v>1</v>
      </c>
      <c r="AJ9" s="21">
        <f>Problem!L23</f>
        <v>9221.4891870753763</v>
      </c>
      <c r="AK9" s="35">
        <v>1.5E-3</v>
      </c>
      <c r="AL9" s="33">
        <f>AJ9*AK9</f>
        <v>13.832233780613064</v>
      </c>
      <c r="AM9" s="69">
        <v>1</v>
      </c>
    </row>
    <row r="10" spans="1:40" ht="24.95" customHeight="1" x14ac:dyDescent="0.25">
      <c r="B10" s="110"/>
      <c r="C10" s="17" t="s">
        <v>9</v>
      </c>
      <c r="D10" s="51">
        <f>Problem!D24</f>
        <v>3434.2183535023237</v>
      </c>
      <c r="E10" s="20">
        <v>1.5E-3</v>
      </c>
      <c r="F10" s="19">
        <f t="shared" ref="F10:F12" si="0">D10*E10</f>
        <v>5.1513275302534858</v>
      </c>
      <c r="G10" s="70">
        <v>1</v>
      </c>
      <c r="H10" s="47">
        <f>Problem!E24</f>
        <v>5853.9513016223709</v>
      </c>
      <c r="I10" s="20">
        <v>1.5E-3</v>
      </c>
      <c r="J10" s="19">
        <f t="shared" ref="J10:J14" si="1">H10*I10</f>
        <v>8.7809269524335569</v>
      </c>
      <c r="K10" s="37">
        <v>1</v>
      </c>
      <c r="L10" s="51">
        <f>Problem!F24</f>
        <v>5875.1166146167807</v>
      </c>
      <c r="M10" s="20">
        <v>1.5E-3</v>
      </c>
      <c r="N10" s="19">
        <f t="shared" ref="N10" si="2">L10*M10</f>
        <v>8.8126749219251703</v>
      </c>
      <c r="O10" s="73">
        <v>1</v>
      </c>
      <c r="P10" s="51">
        <f>Problem!G24</f>
        <v>6337.1203062837185</v>
      </c>
      <c r="Q10" s="20">
        <v>1.5E-3</v>
      </c>
      <c r="R10" s="19">
        <f t="shared" ref="R10" si="3">P10*Q10</f>
        <v>9.5056804594255784</v>
      </c>
      <c r="S10" s="37">
        <v>1</v>
      </c>
      <c r="T10" s="51">
        <f>Problem!H24</f>
        <v>5660.5529676309461</v>
      </c>
      <c r="U10" s="20">
        <v>1.5E-3</v>
      </c>
      <c r="V10" s="19">
        <f t="shared" ref="V10" si="4">T10*U10</f>
        <v>8.4908294514464195</v>
      </c>
      <c r="W10" s="73">
        <v>1</v>
      </c>
      <c r="X10" s="51">
        <f>Problem!I24</f>
        <v>5173.4987646322525</v>
      </c>
      <c r="Y10" s="20">
        <v>1.5E-3</v>
      </c>
      <c r="Z10" s="19">
        <f t="shared" ref="Z10" si="5">X10*Y10</f>
        <v>7.7602481469483786</v>
      </c>
      <c r="AA10" s="37">
        <v>1</v>
      </c>
      <c r="AB10" s="51">
        <f>Problem!J24</f>
        <v>1863.9646446164463</v>
      </c>
      <c r="AC10" s="20">
        <v>1.5E-3</v>
      </c>
      <c r="AD10" s="19">
        <f t="shared" ref="AD10" si="6">AB10*AC10</f>
        <v>2.7959469669246695</v>
      </c>
      <c r="AE10" s="73">
        <v>1</v>
      </c>
      <c r="AF10" s="51">
        <f>Problem!K24</f>
        <v>3689.1298681767662</v>
      </c>
      <c r="AG10" s="20">
        <v>1.5E-3</v>
      </c>
      <c r="AH10" s="19">
        <f t="shared" ref="AH10" si="7">AF10*AG10</f>
        <v>5.5336948022651491</v>
      </c>
      <c r="AI10" s="70">
        <v>1</v>
      </c>
      <c r="AJ10" s="47">
        <f>Problem!L24</f>
        <v>4551.0514138812387</v>
      </c>
      <c r="AK10" s="20">
        <v>1.5E-3</v>
      </c>
      <c r="AL10" s="19">
        <f t="shared" ref="AL10" si="8">AJ10*AK10</f>
        <v>6.8265771208218577</v>
      </c>
      <c r="AM10" s="70">
        <v>1</v>
      </c>
    </row>
    <row r="11" spans="1:40" ht="24.95" customHeight="1" x14ac:dyDescent="0.25">
      <c r="B11" s="110"/>
      <c r="C11" s="18" t="s">
        <v>55</v>
      </c>
      <c r="D11" s="51">
        <f>Problem!D25</f>
        <v>0</v>
      </c>
      <c r="E11" s="19">
        <v>0</v>
      </c>
      <c r="F11" s="19">
        <f t="shared" si="0"/>
        <v>0</v>
      </c>
      <c r="G11" s="70">
        <v>0</v>
      </c>
      <c r="H11" s="47">
        <f>Problem!E25</f>
        <v>3152.5147903415359</v>
      </c>
      <c r="I11" s="20">
        <v>2.9999999999999997E-4</v>
      </c>
      <c r="J11" s="19">
        <f>H11*I11+$F$9</f>
        <v>5.3786654853454294</v>
      </c>
      <c r="K11" s="37">
        <v>1</v>
      </c>
      <c r="L11" s="51">
        <f>Problem!F25</f>
        <v>2515.2725360865415</v>
      </c>
      <c r="M11" s="20">
        <v>2.9999999999999997E-4</v>
      </c>
      <c r="N11" s="19">
        <f>L11*M11+$F$9</f>
        <v>5.1874928090689307</v>
      </c>
      <c r="O11" s="73">
        <v>1</v>
      </c>
      <c r="P11" s="51">
        <f>Problem!G25</f>
        <v>3050.6734363768487</v>
      </c>
      <c r="Q11" s="20">
        <v>2.9999999999999997E-4</v>
      </c>
      <c r="R11" s="19">
        <f>P11*Q11+$F$9</f>
        <v>5.3481130791560227</v>
      </c>
      <c r="S11" s="37">
        <v>1</v>
      </c>
      <c r="T11" s="51">
        <f>Problem!H25</f>
        <v>2250.9107419441848</v>
      </c>
      <c r="U11" s="20">
        <v>2.9999999999999997E-4</v>
      </c>
      <c r="V11" s="19">
        <f>T11*U11+$F$9</f>
        <v>5.1081842708262242</v>
      </c>
      <c r="W11" s="73">
        <v>1</v>
      </c>
      <c r="X11" s="51">
        <f>Problem!I25</f>
        <v>2663.9061100576714</v>
      </c>
      <c r="Y11" s="20">
        <v>2.9999999999999997E-4</v>
      </c>
      <c r="Z11" s="19">
        <f>X11*Y11+$F$9</f>
        <v>5.2320828812602702</v>
      </c>
      <c r="AA11" s="37">
        <v>1</v>
      </c>
      <c r="AB11" s="51">
        <f>Problem!J25</f>
        <v>1570.5068695550071</v>
      </c>
      <c r="AC11" s="20">
        <v>2.2000000000000001E-3</v>
      </c>
      <c r="AD11" s="19">
        <f>AB11*AC11+$F$9</f>
        <v>7.8880261612639844</v>
      </c>
      <c r="AE11" s="73">
        <v>1</v>
      </c>
      <c r="AF11" s="51">
        <f>Problem!K25</f>
        <v>5812.5396231612358</v>
      </c>
      <c r="AG11" s="20">
        <v>2.9999999999999997E-4</v>
      </c>
      <c r="AH11" s="19">
        <f>AF11*AG11+$F$9</f>
        <v>6.1766729351913394</v>
      </c>
      <c r="AI11" s="70">
        <v>1</v>
      </c>
      <c r="AJ11" s="47">
        <f>Problem!L25</f>
        <v>7152.8723349394741</v>
      </c>
      <c r="AK11" s="20">
        <v>2.9999999999999997E-4</v>
      </c>
      <c r="AL11" s="19">
        <f>AJ11*AK11+$F$9</f>
        <v>6.5787727487248109</v>
      </c>
      <c r="AM11" s="70">
        <v>1</v>
      </c>
    </row>
    <row r="12" spans="1:40" ht="24.95" customHeight="1" x14ac:dyDescent="0.25">
      <c r="B12" s="114"/>
      <c r="C12" s="18" t="s">
        <v>56</v>
      </c>
      <c r="D12" s="51">
        <f>Problem!D25</f>
        <v>0</v>
      </c>
      <c r="E12" s="19">
        <v>0</v>
      </c>
      <c r="F12" s="19">
        <f t="shared" si="0"/>
        <v>0</v>
      </c>
      <c r="G12" s="70">
        <v>0</v>
      </c>
      <c r="H12" s="46">
        <f>Problem!E25</f>
        <v>3152.5147903415359</v>
      </c>
      <c r="I12" s="20">
        <v>2.9999999999999997E-4</v>
      </c>
      <c r="J12" s="19">
        <f>H12*I12+$F$10</f>
        <v>6.0970819673559467</v>
      </c>
      <c r="K12" s="37">
        <v>1</v>
      </c>
      <c r="L12" s="42">
        <f>Problem!F25</f>
        <v>2515.2725360865415</v>
      </c>
      <c r="M12" s="20">
        <v>2.9999999999999997E-4</v>
      </c>
      <c r="N12" s="19">
        <f>L12*M12+$F$10</f>
        <v>5.905909291079448</v>
      </c>
      <c r="O12" s="118">
        <v>1</v>
      </c>
      <c r="P12" s="42">
        <f>Problem!G25</f>
        <v>3050.6734363768487</v>
      </c>
      <c r="Q12" s="20">
        <v>2.9999999999999997E-4</v>
      </c>
      <c r="R12" s="19">
        <f>P12*Q12+$F$10</f>
        <v>6.06652956116654</v>
      </c>
      <c r="S12" s="117">
        <v>1</v>
      </c>
      <c r="T12" s="42">
        <f>Problem!H25</f>
        <v>2250.9107419441848</v>
      </c>
      <c r="U12" s="20">
        <v>2.9999999999999997E-4</v>
      </c>
      <c r="V12" s="19">
        <f>T12*U12+$F$10</f>
        <v>5.8266007528367414</v>
      </c>
      <c r="W12" s="118">
        <v>1</v>
      </c>
      <c r="X12" s="42">
        <f>Problem!I25</f>
        <v>2663.9061100576714</v>
      </c>
      <c r="Y12" s="20">
        <v>2.9999999999999997E-4</v>
      </c>
      <c r="Z12" s="19">
        <f>X12*Y12+$F$10</f>
        <v>5.9504993632707874</v>
      </c>
      <c r="AA12" s="117">
        <v>1</v>
      </c>
      <c r="AB12" s="42">
        <f>Problem!J25</f>
        <v>1570.5068695550071</v>
      </c>
      <c r="AC12" s="20">
        <v>2.2000000000000001E-3</v>
      </c>
      <c r="AD12" s="19">
        <f>AB12*AC12+$F$10</f>
        <v>8.6064426432745016</v>
      </c>
      <c r="AE12" s="118">
        <v>1</v>
      </c>
      <c r="AF12" s="42">
        <f>Problem!K25</f>
        <v>5812.5396231612358</v>
      </c>
      <c r="AG12" s="20">
        <v>2.9999999999999997E-4</v>
      </c>
      <c r="AH12" s="19">
        <f>AF12*AG12+$F$10</f>
        <v>6.8950894172018566</v>
      </c>
      <c r="AI12" s="116">
        <v>1</v>
      </c>
      <c r="AJ12" s="46">
        <f>Problem!L25</f>
        <v>7152.8723349394741</v>
      </c>
      <c r="AK12" s="20">
        <v>2.9999999999999997E-4</v>
      </c>
      <c r="AL12" s="19">
        <f>AJ12*AK12+$F$10</f>
        <v>7.2971892307353272</v>
      </c>
      <c r="AM12" s="116">
        <v>1</v>
      </c>
    </row>
    <row r="13" spans="1:40" ht="24.95" customHeight="1" x14ac:dyDescent="0.25">
      <c r="B13" s="114"/>
      <c r="C13" s="115" t="s">
        <v>58</v>
      </c>
      <c r="D13" s="42">
        <f>Problem!D26</f>
        <v>3152.5147903415359</v>
      </c>
      <c r="E13" s="20">
        <v>2.9999999999999997E-4</v>
      </c>
      <c r="F13" s="19">
        <f>D13*E13+$J$9</f>
        <v>3.4719465758594179</v>
      </c>
      <c r="G13" s="70">
        <v>0</v>
      </c>
      <c r="H13" s="46">
        <f>Problem!E26</f>
        <v>0</v>
      </c>
      <c r="I13" s="19">
        <v>0</v>
      </c>
      <c r="J13" s="19">
        <f>H13*I13</f>
        <v>0</v>
      </c>
      <c r="K13" s="37">
        <v>0</v>
      </c>
      <c r="L13" s="42">
        <f>Problem!F26</f>
        <v>1864.7877071253195</v>
      </c>
      <c r="M13" s="20">
        <v>2.9999999999999997E-4</v>
      </c>
      <c r="N13" s="19">
        <f>L13*M13+$J$9</f>
        <v>3.0856284508945526</v>
      </c>
      <c r="O13" s="118">
        <v>0</v>
      </c>
      <c r="P13" s="42">
        <f>Problem!G26</f>
        <v>1612.0514388875665</v>
      </c>
      <c r="Q13" s="20">
        <v>2.9999999999999997E-4</v>
      </c>
      <c r="R13" s="19">
        <f>P13*Q13+$J$9</f>
        <v>3.0098075704232268</v>
      </c>
      <c r="S13" s="117">
        <v>0</v>
      </c>
      <c r="T13" s="42">
        <f>Problem!H26</f>
        <v>2179.1040396673266</v>
      </c>
      <c r="U13" s="20">
        <v>2.9999999999999997E-4</v>
      </c>
      <c r="V13" s="19">
        <f>T13*U13+$J$9</f>
        <v>3.1799233506571549</v>
      </c>
      <c r="W13" s="118">
        <v>0</v>
      </c>
      <c r="X13" s="42">
        <f>Problem!I26</f>
        <v>698.67792706754324</v>
      </c>
      <c r="Y13" s="20">
        <v>2.9999999999999997E-4</v>
      </c>
      <c r="Z13" s="19">
        <f>X13*Y13+$J$9</f>
        <v>2.7357955168772201</v>
      </c>
      <c r="AA13" s="117">
        <v>0</v>
      </c>
      <c r="AB13" s="42">
        <f>Problem!J26</f>
        <v>4271.3269649631338</v>
      </c>
      <c r="AC13" s="20">
        <v>2.9999999999999997E-4</v>
      </c>
      <c r="AD13" s="19">
        <f>AB13*AC13+$J$9</f>
        <v>3.8075902282458971</v>
      </c>
      <c r="AE13" s="118">
        <v>0</v>
      </c>
      <c r="AF13" s="42">
        <f>Problem!K26</f>
        <v>6543.5671398340537</v>
      </c>
      <c r="AG13" s="20">
        <v>2.9999999999999997E-4</v>
      </c>
      <c r="AH13" s="19">
        <f>AF13*AG13+$J$9</f>
        <v>4.4892622807071731</v>
      </c>
      <c r="AI13" s="116">
        <v>0</v>
      </c>
      <c r="AJ13" s="46">
        <f>Problem!L26</f>
        <v>8048.8233839929808</v>
      </c>
      <c r="AK13" s="20">
        <v>2.9999999999999997E-4</v>
      </c>
      <c r="AL13" s="19">
        <f>AJ13*AK13+$J$9</f>
        <v>4.9408391539548511</v>
      </c>
      <c r="AM13" s="116">
        <v>0</v>
      </c>
    </row>
    <row r="14" spans="1:40" ht="24.95" customHeight="1" thickBot="1" x14ac:dyDescent="0.3">
      <c r="B14" s="111"/>
      <c r="C14" s="32" t="s">
        <v>57</v>
      </c>
      <c r="D14" s="52">
        <f>Problem!D26</f>
        <v>3152.5147903415359</v>
      </c>
      <c r="E14" s="41">
        <v>2.9999999999999997E-4</v>
      </c>
      <c r="F14" s="39">
        <f>D14*E14+$J$10</f>
        <v>9.7266813895360169</v>
      </c>
      <c r="G14" s="71">
        <v>1</v>
      </c>
      <c r="H14" s="48">
        <f>Problem!E26</f>
        <v>0</v>
      </c>
      <c r="I14" s="39">
        <v>0</v>
      </c>
      <c r="J14" s="39">
        <f t="shared" si="1"/>
        <v>0</v>
      </c>
      <c r="K14" s="40">
        <v>0</v>
      </c>
      <c r="L14" s="52">
        <f>Problem!F26</f>
        <v>1864.7877071253195</v>
      </c>
      <c r="M14" s="41">
        <v>2.9999999999999997E-4</v>
      </c>
      <c r="N14" s="39">
        <f>L14*M14+$J$10</f>
        <v>9.3403632645711525</v>
      </c>
      <c r="O14" s="74">
        <v>1</v>
      </c>
      <c r="P14" s="52">
        <f>Problem!G26</f>
        <v>1612.0514388875665</v>
      </c>
      <c r="Q14" s="41">
        <v>2.9999999999999997E-4</v>
      </c>
      <c r="R14" s="39">
        <f>P14*Q14+$J$10</f>
        <v>9.2645423840998262</v>
      </c>
      <c r="S14" s="40">
        <v>1</v>
      </c>
      <c r="T14" s="52">
        <f>Problem!H26</f>
        <v>2179.1040396673266</v>
      </c>
      <c r="U14" s="41">
        <v>2.9999999999999997E-4</v>
      </c>
      <c r="V14" s="39">
        <f>T14*U14+$J$10</f>
        <v>9.4346581643337544</v>
      </c>
      <c r="W14" s="74">
        <v>1</v>
      </c>
      <c r="X14" s="52">
        <f>Problem!I26</f>
        <v>698.67792706754324</v>
      </c>
      <c r="Y14" s="41">
        <v>2.9999999999999997E-4</v>
      </c>
      <c r="Z14" s="39">
        <f>X14*Y14+$J$10</f>
        <v>8.9905303305538204</v>
      </c>
      <c r="AA14" s="40">
        <v>1</v>
      </c>
      <c r="AB14" s="52">
        <f>Problem!J26</f>
        <v>4271.3269649631338</v>
      </c>
      <c r="AC14" s="41">
        <v>2.9999999999999997E-4</v>
      </c>
      <c r="AD14" s="39">
        <f>AB14*AC14+$J$10</f>
        <v>10.062325041922497</v>
      </c>
      <c r="AE14" s="74">
        <v>1</v>
      </c>
      <c r="AF14" s="52">
        <f>Problem!K26</f>
        <v>6543.5671398340537</v>
      </c>
      <c r="AG14" s="41">
        <v>2.9999999999999997E-4</v>
      </c>
      <c r="AH14" s="39">
        <f>AF14*AG14+$J$10</f>
        <v>10.743997094383772</v>
      </c>
      <c r="AI14" s="71">
        <v>1</v>
      </c>
      <c r="AJ14" s="48">
        <f>Problem!L26</f>
        <v>8048.8233839929808</v>
      </c>
      <c r="AK14" s="41">
        <v>2.9999999999999997E-4</v>
      </c>
      <c r="AL14" s="39">
        <f>AJ14*AK14+$J$10</f>
        <v>11.19557396763145</v>
      </c>
      <c r="AM14" s="71">
        <v>1</v>
      </c>
    </row>
    <row r="17" spans="2:13" ht="15.75" thickBot="1" x14ac:dyDescent="0.3"/>
    <row r="18" spans="2:13" ht="24.95" customHeight="1" x14ac:dyDescent="0.25">
      <c r="B18" s="105" t="s">
        <v>47</v>
      </c>
      <c r="C18" s="106"/>
      <c r="D18" s="64" t="s">
        <v>31</v>
      </c>
      <c r="E18" s="65"/>
      <c r="F18" s="65"/>
      <c r="G18" s="65"/>
      <c r="H18" s="65"/>
      <c r="I18" s="65"/>
      <c r="J18" s="65"/>
      <c r="K18" s="65"/>
      <c r="L18" s="66"/>
    </row>
    <row r="19" spans="2:13" ht="24.95" customHeight="1" thickBot="1" x14ac:dyDescent="0.3">
      <c r="B19" s="107"/>
      <c r="C19" s="108"/>
      <c r="D19" s="67" t="s">
        <v>10</v>
      </c>
      <c r="E19" s="68" t="s">
        <v>11</v>
      </c>
      <c r="F19" s="19" t="s">
        <v>12</v>
      </c>
      <c r="G19" s="19" t="s">
        <v>13</v>
      </c>
      <c r="H19" s="19" t="s">
        <v>14</v>
      </c>
      <c r="I19" s="19" t="s">
        <v>15</v>
      </c>
      <c r="J19" s="19" t="s">
        <v>16</v>
      </c>
      <c r="K19" s="19" t="s">
        <v>17</v>
      </c>
      <c r="L19" s="38" t="s">
        <v>18</v>
      </c>
    </row>
    <row r="20" spans="2:13" ht="24.95" customHeight="1" x14ac:dyDescent="0.25">
      <c r="B20" s="109" t="s">
        <v>32</v>
      </c>
      <c r="C20" s="31" t="s">
        <v>8</v>
      </c>
      <c r="D20" s="37">
        <v>0</v>
      </c>
      <c r="E20" s="37">
        <v>0</v>
      </c>
      <c r="F20" s="37">
        <v>4860</v>
      </c>
      <c r="G20" s="37">
        <v>5670</v>
      </c>
      <c r="H20" s="37">
        <v>6030</v>
      </c>
      <c r="I20" s="37">
        <v>0</v>
      </c>
      <c r="J20" s="37">
        <v>0</v>
      </c>
      <c r="K20" s="37">
        <v>0</v>
      </c>
      <c r="L20" s="70">
        <v>0</v>
      </c>
    </row>
    <row r="21" spans="2:13" ht="24.95" customHeight="1" x14ac:dyDescent="0.25">
      <c r="B21" s="110"/>
      <c r="C21" s="17" t="s">
        <v>9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7020</v>
      </c>
      <c r="K21" s="37">
        <v>8640</v>
      </c>
      <c r="L21" s="70">
        <v>0</v>
      </c>
    </row>
    <row r="22" spans="2:13" ht="24.95" customHeight="1" x14ac:dyDescent="0.25">
      <c r="B22" s="110"/>
      <c r="C22" s="18" t="s">
        <v>55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3690</v>
      </c>
      <c r="J22" s="37">
        <v>0</v>
      </c>
      <c r="K22" s="37">
        <v>0</v>
      </c>
      <c r="L22" s="70">
        <v>7380</v>
      </c>
    </row>
    <row r="23" spans="2:13" ht="24.95" customHeight="1" x14ac:dyDescent="0.25">
      <c r="B23" s="114"/>
      <c r="C23" s="18" t="s">
        <v>56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70">
        <v>0</v>
      </c>
    </row>
    <row r="24" spans="2:13" ht="24.95" customHeight="1" x14ac:dyDescent="0.25">
      <c r="B24" s="114"/>
      <c r="C24" s="115" t="s">
        <v>58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70">
        <v>0</v>
      </c>
    </row>
    <row r="25" spans="2:13" ht="24.95" customHeight="1" thickBot="1" x14ac:dyDescent="0.3">
      <c r="B25" s="111"/>
      <c r="C25" s="32" t="s">
        <v>57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71">
        <v>0</v>
      </c>
    </row>
    <row r="29" spans="2:13" ht="24.95" customHeight="1" x14ac:dyDescent="0.25">
      <c r="D29" s="61" t="s">
        <v>20</v>
      </c>
      <c r="E29" s="63" t="s">
        <v>21</v>
      </c>
      <c r="F29" s="85" t="s">
        <v>22</v>
      </c>
      <c r="G29" s="85" t="s">
        <v>50</v>
      </c>
      <c r="H29" s="85" t="s">
        <v>51</v>
      </c>
      <c r="I29" s="84"/>
      <c r="J29" s="84"/>
      <c r="K29" s="61" t="s">
        <v>48</v>
      </c>
      <c r="L29" s="84"/>
      <c r="M29" s="84"/>
    </row>
    <row r="30" spans="2:13" ht="24.95" customHeight="1" x14ac:dyDescent="0.25">
      <c r="D30" s="88" t="s">
        <v>12</v>
      </c>
      <c r="E30" s="89">
        <v>5400</v>
      </c>
      <c r="F30" s="24">
        <v>30.61</v>
      </c>
      <c r="G30" s="90">
        <f>K30*F30</f>
        <v>148764.6</v>
      </c>
      <c r="H30" s="91">
        <f>SUMPRODUCT(F20:F25,N9:N14,O9:O14)</f>
        <v>3560.8376595864697</v>
      </c>
      <c r="I30" s="92">
        <f>0.9*E30</f>
        <v>4860</v>
      </c>
      <c r="J30" s="88" t="s">
        <v>49</v>
      </c>
      <c r="K30" s="93">
        <f>SUMPRODUCT(F20:F25,O9:O14)</f>
        <v>4860</v>
      </c>
      <c r="L30" s="88" t="s">
        <v>49</v>
      </c>
      <c r="M30" s="94">
        <f>E30</f>
        <v>5400</v>
      </c>
    </row>
    <row r="31" spans="2:13" ht="24.95" customHeight="1" x14ac:dyDescent="0.25">
      <c r="D31" s="88" t="s">
        <v>13</v>
      </c>
      <c r="E31" s="89">
        <v>6300</v>
      </c>
      <c r="F31" s="24">
        <v>31.47</v>
      </c>
      <c r="G31" s="90">
        <f>K31*F31</f>
        <v>178434.9</v>
      </c>
      <c r="H31" s="91">
        <f>SUMPRODUCT(G20:G25,S9:S14,R9:R14)</f>
        <v>1120.7284250373566</v>
      </c>
      <c r="I31" s="92">
        <f t="shared" ref="I31:I36" si="9">0.9*E31</f>
        <v>5670</v>
      </c>
      <c r="J31" s="88" t="s">
        <v>49</v>
      </c>
      <c r="K31" s="93">
        <f>SUMPRODUCT(G20:G25,S9:S14)</f>
        <v>5670</v>
      </c>
      <c r="L31" s="88" t="s">
        <v>49</v>
      </c>
      <c r="M31" s="94">
        <f t="shared" ref="M31:M36" si="10">E31</f>
        <v>6300</v>
      </c>
    </row>
    <row r="32" spans="2:13" ht="24.95" customHeight="1" x14ac:dyDescent="0.25">
      <c r="D32" s="88" t="s">
        <v>14</v>
      </c>
      <c r="E32" s="89">
        <v>6700</v>
      </c>
      <c r="F32" s="24">
        <v>29.87</v>
      </c>
      <c r="G32" s="90">
        <f>K32*F32</f>
        <v>180116.1</v>
      </c>
      <c r="H32" s="91">
        <f>SUMPRODUCT(H20:H25,W9:W14,V9:V14)</f>
        <v>8003.8363020278412</v>
      </c>
      <c r="I32" s="92">
        <f t="shared" si="9"/>
        <v>6030</v>
      </c>
      <c r="J32" s="88" t="s">
        <v>49</v>
      </c>
      <c r="K32" s="93">
        <f>SUMPRODUCT(H20:H25,W9:W14)</f>
        <v>6030</v>
      </c>
      <c r="L32" s="88" t="s">
        <v>49</v>
      </c>
      <c r="M32" s="94">
        <f t="shared" si="10"/>
        <v>6700</v>
      </c>
    </row>
    <row r="33" spans="4:13" ht="24.95" customHeight="1" x14ac:dyDescent="0.25">
      <c r="D33" s="88" t="s">
        <v>15</v>
      </c>
      <c r="E33" s="89">
        <v>4100</v>
      </c>
      <c r="F33" s="24">
        <v>24.96</v>
      </c>
      <c r="G33" s="90">
        <f>K33*F33</f>
        <v>92102.400000000009</v>
      </c>
      <c r="H33" s="91">
        <f>SUMPRODUCT(I20:I25,AA9:AA14,Z9:Z14)</f>
        <v>19306.385831850395</v>
      </c>
      <c r="I33" s="92">
        <f t="shared" si="9"/>
        <v>3690</v>
      </c>
      <c r="J33" s="88" t="s">
        <v>49</v>
      </c>
      <c r="K33" s="93">
        <f>SUMPRODUCT(I20:I25,AA9:AA14)</f>
        <v>3690</v>
      </c>
      <c r="L33" s="88" t="s">
        <v>49</v>
      </c>
      <c r="M33" s="94">
        <f t="shared" si="10"/>
        <v>4100</v>
      </c>
    </row>
    <row r="34" spans="4:13" ht="24.95" customHeight="1" x14ac:dyDescent="0.25">
      <c r="D34" s="88" t="s">
        <v>16</v>
      </c>
      <c r="E34" s="89">
        <v>7800</v>
      </c>
      <c r="F34" s="24">
        <v>34.65</v>
      </c>
      <c r="G34" s="90">
        <f>K34*F34</f>
        <v>243243</v>
      </c>
      <c r="H34" s="91">
        <f>SUMPRODUCT(J20:J25,AE9:AE14,AD9:AD14)</f>
        <v>19627.54770781118</v>
      </c>
      <c r="I34" s="92">
        <f t="shared" si="9"/>
        <v>7020</v>
      </c>
      <c r="J34" s="88" t="s">
        <v>49</v>
      </c>
      <c r="K34" s="93">
        <f>SUMPRODUCT(J20:J25,AE9:AE14)</f>
        <v>7020</v>
      </c>
      <c r="L34" s="88" t="s">
        <v>49</v>
      </c>
      <c r="M34" s="94">
        <f t="shared" si="10"/>
        <v>7800</v>
      </c>
    </row>
    <row r="35" spans="4:13" ht="24.95" customHeight="1" x14ac:dyDescent="0.25">
      <c r="D35" s="88" t="s">
        <v>17</v>
      </c>
      <c r="E35" s="89">
        <v>9600</v>
      </c>
      <c r="F35" s="24">
        <v>19.170000000000002</v>
      </c>
      <c r="G35" s="90">
        <f>K35*F35</f>
        <v>165628.80000000002</v>
      </c>
      <c r="H35" s="91">
        <f>SUMPRODUCT(K20:K25,AI9:AI14,AH9:AH14)</f>
        <v>47811.123091570887</v>
      </c>
      <c r="I35" s="92">
        <f t="shared" si="9"/>
        <v>8640</v>
      </c>
      <c r="J35" s="88" t="s">
        <v>49</v>
      </c>
      <c r="K35" s="93">
        <f>SUMPRODUCT(K20:K25,AI9:AI14)</f>
        <v>8640</v>
      </c>
      <c r="L35" s="88" t="s">
        <v>49</v>
      </c>
      <c r="M35" s="94">
        <f t="shared" si="10"/>
        <v>9600</v>
      </c>
    </row>
    <row r="36" spans="4:13" ht="24.95" customHeight="1" x14ac:dyDescent="0.25">
      <c r="D36" s="16" t="s">
        <v>18</v>
      </c>
      <c r="E36" s="62">
        <v>8200</v>
      </c>
      <c r="F36" s="86">
        <v>38.880000000000003</v>
      </c>
      <c r="G36" s="103">
        <f>K36*F36</f>
        <v>286934.40000000002</v>
      </c>
      <c r="H36" s="87">
        <f>SUMPRODUCT(L20:L25,AM9:AM14,AL9:AL14)</f>
        <v>48551.342885589103</v>
      </c>
      <c r="I36" s="26">
        <f t="shared" si="9"/>
        <v>7380</v>
      </c>
      <c r="J36" s="16" t="s">
        <v>49</v>
      </c>
      <c r="K36" s="77">
        <f>SUMPRODUCT(L20:L25,AM9:AM14)</f>
        <v>7380</v>
      </c>
      <c r="L36" s="16" t="s">
        <v>49</v>
      </c>
      <c r="M36" s="76">
        <f t="shared" si="10"/>
        <v>8200</v>
      </c>
    </row>
    <row r="37" spans="4:13" x14ac:dyDescent="0.25">
      <c r="G37" s="81"/>
    </row>
    <row r="38" spans="4:13" ht="24.95" customHeight="1" x14ac:dyDescent="0.25">
      <c r="G38" s="81"/>
      <c r="H38" s="23" t="s">
        <v>10</v>
      </c>
      <c r="I38" s="97">
        <v>0</v>
      </c>
      <c r="J38" s="22" t="s">
        <v>49</v>
      </c>
      <c r="K38" s="119">
        <f>SUMPRODUCT(D20:D25,G9:G14)+SUM(E22:L22)+SUM(E23:L23)</f>
        <v>11070</v>
      </c>
      <c r="L38" s="22" t="s">
        <v>49</v>
      </c>
      <c r="M38" s="98">
        <v>22000</v>
      </c>
    </row>
    <row r="39" spans="4:13" ht="24.95" customHeight="1" x14ac:dyDescent="0.25">
      <c r="G39" s="81"/>
      <c r="H39" s="95" t="s">
        <v>11</v>
      </c>
      <c r="I39" s="99">
        <v>0</v>
      </c>
      <c r="J39" s="88" t="s">
        <v>49</v>
      </c>
      <c r="K39" s="120">
        <f>SUMPRODUCT(E20:E25,K9:K14)+SUM(F24:L24)+D24+SUM(F25:L25)+D25</f>
        <v>0</v>
      </c>
      <c r="L39" s="88" t="s">
        <v>49</v>
      </c>
      <c r="M39" s="94">
        <v>22000</v>
      </c>
    </row>
    <row r="40" spans="4:13" ht="24.95" customHeight="1" x14ac:dyDescent="0.25">
      <c r="G40" s="104" t="s">
        <v>54</v>
      </c>
      <c r="H40" s="96" t="s">
        <v>17</v>
      </c>
      <c r="I40" s="100">
        <v>0</v>
      </c>
      <c r="J40" s="101" t="s">
        <v>49</v>
      </c>
      <c r="K40" s="121">
        <f>K20+K24+K25</f>
        <v>0</v>
      </c>
      <c r="L40" s="101" t="s">
        <v>49</v>
      </c>
      <c r="M40" s="102">
        <v>5000</v>
      </c>
    </row>
    <row r="41" spans="4:13" x14ac:dyDescent="0.25">
      <c r="G41" s="81"/>
    </row>
    <row r="42" spans="4:13" x14ac:dyDescent="0.25">
      <c r="G42" s="81"/>
    </row>
    <row r="43" spans="4:13" x14ac:dyDescent="0.25">
      <c r="G43" s="81"/>
    </row>
    <row r="44" spans="4:13" ht="24.95" customHeight="1" x14ac:dyDescent="0.25">
      <c r="F44" s="78" t="s">
        <v>53</v>
      </c>
      <c r="G44" s="83">
        <f>SUM(H30:H36)</f>
        <v>147981.80190347324</v>
      </c>
      <c r="H44" s="80"/>
      <c r="I44" s="79"/>
    </row>
    <row r="45" spans="4:13" ht="24.95" customHeight="1" x14ac:dyDescent="0.25">
      <c r="F45" s="78" t="s">
        <v>52</v>
      </c>
      <c r="G45" s="82">
        <f>SUM(G30:G36)-SUM(H30:H36)</f>
        <v>1147242.398096527</v>
      </c>
    </row>
    <row r="46" spans="4:13" ht="24.95" customHeight="1" x14ac:dyDescent="0.25"/>
    <row r="47" spans="4:13" ht="24.95" customHeight="1" x14ac:dyDescent="0.25"/>
    <row r="48" spans="4:13" ht="24.95" customHeight="1" x14ac:dyDescent="0.25"/>
    <row r="49" ht="24.95" customHeight="1" x14ac:dyDescent="0.25"/>
  </sheetData>
  <mergeCells count="5">
    <mergeCell ref="B5:C5"/>
    <mergeCell ref="B6:C6"/>
    <mergeCell ref="B9:B14"/>
    <mergeCell ref="B18:C19"/>
    <mergeCell ref="B20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</vt:lpstr>
      <vt:lpstr>Solution-Max</vt:lpstr>
      <vt:lpstr>Solution-Min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Zadeh</dc:creator>
  <cp:lastModifiedBy>Hosein Mousavi</cp:lastModifiedBy>
  <dcterms:created xsi:type="dcterms:W3CDTF">2024-08-18T12:11:55Z</dcterms:created>
  <dcterms:modified xsi:type="dcterms:W3CDTF">2025-04-06T09:24:54Z</dcterms:modified>
</cp:coreProperties>
</file>