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/>
  <calcPr/>
</workbook>
</file>

<file path=xl/sharedStrings.xml><?xml version="1.0" encoding="utf-8"?>
<sst xmlns="http://schemas.openxmlformats.org/spreadsheetml/2006/main" count="137" uniqueCount="60">
  <si>
    <t>ID</t>
  </si>
  <si>
    <t>Sex</t>
  </si>
  <si>
    <t>Marital status</t>
  </si>
  <si>
    <t>Age</t>
  </si>
  <si>
    <t>Education</t>
  </si>
  <si>
    <t>Income</t>
  </si>
  <si>
    <t>Occupation</t>
  </si>
  <si>
    <t>Settlement size</t>
  </si>
  <si>
    <t>Centróide 1</t>
  </si>
  <si>
    <t>Centróide 2</t>
  </si>
  <si>
    <t>Centróide 3</t>
  </si>
  <si>
    <t>Cluster</t>
  </si>
  <si>
    <t>1° Interação</t>
  </si>
  <si>
    <t>Recalculo o centróide</t>
  </si>
  <si>
    <t>2° Interação</t>
  </si>
  <si>
    <t>Abaixo novos centroides</t>
  </si>
  <si>
    <t>Matemática Módulo 08</t>
  </si>
  <si>
    <t>a) Calcule os centroides dos clusters C1 = {Marcos, Ana, Silvio}, C2 = {Amanda, Marta} e C3 = {Ronaldo, Josias, Rose, Claudio}</t>
  </si>
  <si>
    <t>b) Considerando k = 3 e os centroides  execute o algoritmo k-médias, assumindo que o critério de parada é ter executado 3 iterações.</t>
  </si>
  <si>
    <t>Questões a serem respondidas</t>
  </si>
  <si>
    <t>TABELA</t>
  </si>
  <si>
    <t>i.Qual foi a partição encontrada?</t>
  </si>
  <si>
    <t>Pessoa</t>
  </si>
  <si>
    <t>Cabelo</t>
  </si>
  <si>
    <t>Peso</t>
  </si>
  <si>
    <t>Idade</t>
  </si>
  <si>
    <t>CÁLCULO DA DISTÂNCIA DA 1ª ITERAÇÃO</t>
  </si>
  <si>
    <t>Ronaldo, Amanda e Marta estão mais próximos do X1</t>
  </si>
  <si>
    <t>Marcos</t>
  </si>
  <si>
    <t>ii.Qual é o erro quadrático dessa partição?</t>
  </si>
  <si>
    <t>Ana</t>
  </si>
  <si>
    <t>Ronaldo</t>
  </si>
  <si>
    <t>iii.Quais são os centroides que representam a partição encontrada?</t>
  </si>
  <si>
    <t>Amanda</t>
  </si>
  <si>
    <t>Marta</t>
  </si>
  <si>
    <t>iv.Quais são os centroides após a primeira iteração?</t>
  </si>
  <si>
    <t>Josias</t>
  </si>
  <si>
    <t>Rose</t>
  </si>
  <si>
    <t>v.Você identifica algum potencial significado dos clusters encontrados?</t>
  </si>
  <si>
    <t>Claudio</t>
  </si>
  <si>
    <t>Silvio</t>
  </si>
  <si>
    <t>CENTRÓIDES = MÉDIA DOS CLUSTERS</t>
  </si>
  <si>
    <t>Centróide Base</t>
  </si>
  <si>
    <t>CÁLCULO DA DISTÂNCIA DA 2ª ITERAÇÃO</t>
  </si>
  <si>
    <t>Cluster 1</t>
  </si>
  <si>
    <t>Centróide</t>
  </si>
  <si>
    <t>Cluster 2</t>
  </si>
  <si>
    <t>X1</t>
  </si>
  <si>
    <t>Cluster 3</t>
  </si>
  <si>
    <t>X2</t>
  </si>
  <si>
    <t>X3</t>
  </si>
  <si>
    <t>1° ITERAÇÃO</t>
  </si>
  <si>
    <t>2° ITERAÇÃO</t>
  </si>
  <si>
    <t>CÁLCULO DA DISTÂNCIA DA 3ª ITERAÇÃO</t>
  </si>
  <si>
    <t>3° ITERAÇÃO</t>
  </si>
  <si>
    <t>CÁLCULO DO ERRO QUADRÁTICO</t>
  </si>
  <si>
    <t>Erro Quadrático</t>
  </si>
  <si>
    <t>x1</t>
  </si>
  <si>
    <t>x2</t>
  </si>
  <si>
    <t>x3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</si>
</sst>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sz val="11.0"/>
      <color rgb="FF1D1C1D"/>
      <name val="Slack-Lato"/>
    </font>
    <font>
      <sz val="11.0"/>
      <color theme="1"/>
      <name val="Arial"/>
      <scheme val="minor"/>
    </font>
    <font>
      <color theme="1"/>
      <name val="Arial"/>
      <scheme val="minor"/>
    </font>
    <font>
      <sz val="11.0"/>
      <color rgb="FF1D1C1D"/>
      <name val="Arial"/>
    </font>
    <font>
      <b/>
      <sz val="36.0"/>
      <color theme="1"/>
      <name val="Arial"/>
      <scheme val="minor"/>
    </font>
    <font>
      <sz val="12.0"/>
      <color theme="1"/>
      <name val="Arial"/>
      <scheme val="minor"/>
    </font>
    <font>
      <b/>
      <sz val="12.0"/>
      <color rgb="FF000000"/>
      <name val="Arial"/>
    </font>
    <font>
      <b/>
      <sz val="12.0"/>
      <color theme="1"/>
      <name val="Arial"/>
      <scheme val="minor"/>
    </font>
    <font>
      <b/>
      <sz val="14.0"/>
      <color theme="1"/>
      <name val="Arial"/>
      <scheme val="minor"/>
    </font>
    <font>
      <b/>
      <u/>
      <sz val="14.0"/>
      <color theme="1"/>
      <name val="Arial"/>
      <scheme val="minor"/>
    </font>
    <font>
      <sz val="12.0"/>
      <color rgb="FF000000"/>
      <name val="Arial"/>
    </font>
    <font>
      <b/>
      <sz val="12.0"/>
      <color theme="1"/>
      <name val="Arial"/>
    </font>
    <font>
      <b/>
      <sz val="14.0"/>
      <color theme="1"/>
      <name val="Arial"/>
    </font>
    <font>
      <sz val="12.0"/>
      <color theme="1"/>
      <name val="Arial"/>
    </font>
    <font>
      <sz val="12.0"/>
      <color rgb="FF000000"/>
      <name val="&quot;Google Sans Mono&quot;"/>
    </font>
    <font>
      <b/>
      <u/>
      <sz val="14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8F8F8"/>
        <bgColor rgb="FFF8F8F8"/>
      </patternFill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1">
    <border/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horizontal="center" readingOrder="0"/>
    </xf>
    <xf borderId="0" fillId="2" fontId="4" numFmtId="0" xfId="0" applyAlignment="1" applyFont="1">
      <alignment horizontal="center" readingOrder="0"/>
    </xf>
    <xf borderId="0" fillId="3" fontId="5" numFmtId="0" xfId="0" applyAlignment="1" applyFill="1" applyFont="1">
      <alignment horizontal="center" readingOrder="0" vertical="center"/>
    </xf>
    <xf borderId="0" fillId="3" fontId="6" numFmtId="0" xfId="0" applyFont="1"/>
    <xf borderId="0" fillId="4" fontId="5" numFmtId="0" xfId="0" applyAlignment="1" applyFill="1" applyFont="1">
      <alignment horizontal="center" readingOrder="0" vertical="center"/>
    </xf>
    <xf borderId="0" fillId="4" fontId="6" numFmtId="0" xfId="0" applyFont="1"/>
    <xf borderId="0" fillId="5" fontId="5" numFmtId="0" xfId="0" applyAlignment="1" applyFill="1" applyFont="1">
      <alignment horizontal="center" readingOrder="0" vertical="center"/>
    </xf>
    <xf borderId="0" fillId="5" fontId="6" numFmtId="0" xfId="0" applyFont="1"/>
    <xf borderId="0" fillId="5" fontId="7" numFmtId="0" xfId="0" applyAlignment="1" applyFont="1">
      <alignment horizontal="center" readingOrder="0" shrinkToFit="0" vertical="center" wrapText="1"/>
    </xf>
    <xf borderId="0" fillId="5" fontId="8" numFmtId="0" xfId="0" applyAlignment="1" applyFont="1">
      <alignment horizontal="center" readingOrder="0" vertical="center"/>
    </xf>
    <xf borderId="0" fillId="4" fontId="9" numFmtId="0" xfId="0" applyAlignment="1" applyFont="1">
      <alignment horizontal="center" readingOrder="0" shrinkToFit="0" vertical="center" wrapText="1"/>
    </xf>
    <xf borderId="0" fillId="4" fontId="7" numFmtId="0" xfId="0" applyAlignment="1" applyFont="1">
      <alignment horizontal="center" readingOrder="0" shrinkToFit="0" vertical="center" wrapText="1"/>
    </xf>
    <xf borderId="0" fillId="4" fontId="6" numFmtId="0" xfId="0" applyAlignment="1" applyFont="1">
      <alignment readingOrder="0" shrinkToFit="0" wrapText="1"/>
    </xf>
    <xf borderId="0" fillId="5" fontId="7" numFmtId="0" xfId="0" applyAlignment="1" applyFont="1">
      <alignment horizontal="center" readingOrder="0" vertical="center"/>
    </xf>
    <xf borderId="0" fillId="5" fontId="9" numFmtId="0" xfId="0" applyAlignment="1" applyFont="1">
      <alignment horizontal="center" readingOrder="0" shrinkToFit="0" vertical="center" wrapText="1"/>
    </xf>
    <xf borderId="0" fillId="5" fontId="10" numFmtId="0" xfId="0" applyAlignment="1" applyFont="1">
      <alignment horizontal="center" readingOrder="0"/>
    </xf>
    <xf borderId="0" fillId="5" fontId="6" numFmtId="0" xfId="0" applyAlignment="1" applyFont="1">
      <alignment readingOrder="0" shrinkToFit="0" wrapText="1"/>
    </xf>
    <xf borderId="0" fillId="4" fontId="11" numFmtId="0" xfId="0" applyAlignment="1" applyFont="1">
      <alignment horizontal="center" readingOrder="0" vertical="center"/>
    </xf>
    <xf borderId="0" fillId="4" fontId="7" numFmtId="0" xfId="0" applyAlignment="1" applyFont="1">
      <alignment horizontal="center" readingOrder="0" vertical="center"/>
    </xf>
    <xf borderId="0" fillId="4" fontId="12" numFmtId="0" xfId="0" applyAlignment="1" applyFont="1">
      <alignment horizontal="center" vertical="center"/>
    </xf>
    <xf borderId="0" fillId="5" fontId="11" numFmtId="0" xfId="0" applyAlignment="1" applyFont="1">
      <alignment horizontal="center" readingOrder="0" vertical="center"/>
    </xf>
    <xf borderId="0" fillId="5" fontId="6" numFmtId="0" xfId="0" applyAlignment="1" applyFont="1">
      <alignment horizontal="center" vertical="center"/>
    </xf>
    <xf borderId="0" fillId="5" fontId="6" numFmtId="0" xfId="0" applyAlignment="1" applyFont="1">
      <alignment shrinkToFit="0" wrapText="1"/>
    </xf>
    <xf borderId="0" fillId="4" fontId="6" numFmtId="0" xfId="0" applyAlignment="1" applyFont="1">
      <alignment horizontal="center" vertical="center"/>
    </xf>
    <xf borderId="0" fillId="4" fontId="9" numFmtId="0" xfId="0" applyAlignment="1" applyFont="1">
      <alignment horizontal="center" readingOrder="0"/>
    </xf>
    <xf borderId="0" fillId="5" fontId="8" numFmtId="0" xfId="0" applyAlignment="1" applyFont="1">
      <alignment horizontal="center" readingOrder="0"/>
    </xf>
    <xf borderId="0" fillId="5" fontId="13" numFmtId="0" xfId="0" applyAlignment="1" applyFont="1">
      <alignment horizontal="center" readingOrder="0" vertical="bottom"/>
    </xf>
    <xf borderId="0" fillId="4" fontId="6" numFmtId="0" xfId="0" applyAlignment="1" applyFont="1">
      <alignment horizontal="center" readingOrder="0" vertical="center"/>
    </xf>
    <xf borderId="0" fillId="4" fontId="12" numFmtId="0" xfId="0" applyAlignment="1" applyFont="1">
      <alignment horizontal="center" vertical="bottom"/>
    </xf>
    <xf borderId="0" fillId="4" fontId="12" numFmtId="0" xfId="0" applyAlignment="1" applyFont="1">
      <alignment horizontal="center"/>
    </xf>
    <xf borderId="0" fillId="5" fontId="6" numFmtId="0" xfId="0" applyAlignment="1" applyFont="1">
      <alignment horizontal="center" readingOrder="0" vertical="center"/>
    </xf>
    <xf borderId="0" fillId="5" fontId="14" numFmtId="0" xfId="0" applyAlignment="1" applyFont="1">
      <alignment horizontal="center" vertical="center"/>
    </xf>
    <xf borderId="0" fillId="4" fontId="14" numFmtId="0" xfId="0" applyAlignment="1" applyFont="1">
      <alignment horizontal="center" vertical="center"/>
    </xf>
    <xf borderId="0" fillId="5" fontId="13" numFmtId="0" xfId="0" applyAlignment="1" applyFont="1">
      <alignment horizontal="center" readingOrder="0" vertical="center"/>
    </xf>
    <xf borderId="0" fillId="4" fontId="15" numFmtId="0" xfId="0" applyAlignment="1" applyFont="1">
      <alignment horizontal="center" vertical="center"/>
    </xf>
    <xf borderId="0" fillId="5" fontId="16" numFmtId="0" xfId="0" applyAlignment="1" applyFont="1">
      <alignment horizontal="center" readingOrder="0" vertical="center"/>
    </xf>
    <xf borderId="0" fillId="4" fontId="8" numFmtId="0" xfId="0" applyAlignment="1" applyFont="1">
      <alignment horizontal="center" readingOrder="0" shrinkToFit="0" vertical="center" wrapText="1"/>
    </xf>
    <xf borderId="0" fillId="5" fontId="2" numFmtId="0" xfId="0" applyAlignment="1" applyFont="1">
      <alignment readingOrder="0"/>
    </xf>
    <xf borderId="0" fillId="5" fontId="6" numFmtId="0" xfId="0" applyAlignment="1" applyFont="1">
      <alignment horizontal="center" shrinkToFit="0" vertical="center" wrapText="1"/>
    </xf>
    <xf borderId="0" fillId="4" fontId="2" numFmtId="0" xfId="0" applyAlignment="1" applyFont="1">
      <alignment readingOrder="0"/>
    </xf>
    <xf borderId="0" fillId="4" fontId="6" numFmtId="0" xfId="0" applyAlignment="1" applyFont="1">
      <alignment horizontal="center" shrinkToFit="0" vertical="center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S1" s="2" t="s">
        <v>8</v>
      </c>
      <c r="T1" s="2" t="s">
        <v>9</v>
      </c>
      <c r="U1" s="2" t="s">
        <v>10</v>
      </c>
      <c r="V1" s="3" t="s">
        <v>11</v>
      </c>
    </row>
    <row r="2">
      <c r="A2" s="1">
        <v>1.00000001E8</v>
      </c>
      <c r="B2" s="1">
        <v>0.0</v>
      </c>
      <c r="C2" s="1">
        <v>0.0</v>
      </c>
      <c r="D2" s="1">
        <v>67.0</v>
      </c>
      <c r="E2" s="1">
        <v>2.0</v>
      </c>
      <c r="F2" s="1">
        <v>124670.0</v>
      </c>
      <c r="G2" s="1">
        <v>1.0</v>
      </c>
      <c r="H2" s="1">
        <v>2.0</v>
      </c>
      <c r="J2" s="1">
        <v>1.00000001E8</v>
      </c>
      <c r="K2" s="1">
        <v>0.0</v>
      </c>
      <c r="L2" s="1">
        <v>0.0</v>
      </c>
      <c r="M2" s="1">
        <f t="shared" ref="M2:M11" si="1">(D2-MIN($D$2:$D$11))/(MAX($D$2:$D$11)-MIN($D$2:$D$11))</f>
        <v>1</v>
      </c>
      <c r="N2" s="1">
        <v>2.0</v>
      </c>
      <c r="O2" s="1">
        <f t="shared" ref="O2:O11" si="2">(F2-MIN($F$2:$F$11))/(MAX($F$2:$F$11)-MIN($F$2:$F$11))</f>
        <v>0.3396193888</v>
      </c>
      <c r="P2" s="1">
        <v>1.0</v>
      </c>
      <c r="Q2" s="1">
        <v>2.0</v>
      </c>
      <c r="S2" s="4">
        <f t="shared" ref="S2:S11" si="3">SQRT((K2-$B$13)^2+(L2-$C$13)^2+(M2-$D$13)^2+(N2-$E$13)^2+(O2-$F$13)^2+(P2-$G$13)^2+(Q2-$H$13)^2)</f>
        <v>0</v>
      </c>
      <c r="T2" s="4">
        <f t="shared" ref="T2:T11" si="4">SQRT((K2-$B$14)^2+(L2-$C$14)^2+(M2-$D$14)^2+(N2-$E$14)^2+(O2-$F$14)^2+(P2-$G$14)^2+(Q2-$H$14)^2)</f>
        <v>2.015564734</v>
      </c>
      <c r="U2" s="4">
        <f t="shared" ref="U2:U11" si="5">SQRT((K2-$B$15)^2+(L2-$C$15)^2+(M2-$D$15)^2+(N2-$E$15)^2+(O2-$F$15)^2+(P2-$G$15)^2+(Q2-$H$15)^2)</f>
        <v>2.505063139</v>
      </c>
      <c r="V2" s="4" t="str">
        <f t="shared" ref="V2:V11" si="6">IF(S2=MIN(S2:U2),"1",IF(T2=MIN(S2:U2),"2","3"))
</f>
        <v>1</v>
      </c>
    </row>
    <row r="3">
      <c r="A3" s="1">
        <v>1.00000002E8</v>
      </c>
      <c r="B3" s="1">
        <v>1.0</v>
      </c>
      <c r="C3" s="1">
        <v>1.0</v>
      </c>
      <c r="D3" s="1">
        <v>22.0</v>
      </c>
      <c r="E3" s="1">
        <v>1.0</v>
      </c>
      <c r="F3" s="1">
        <v>150773.0</v>
      </c>
      <c r="G3" s="1">
        <v>1.0</v>
      </c>
      <c r="H3" s="1">
        <v>2.0</v>
      </c>
      <c r="J3" s="1">
        <v>1.00000002E8</v>
      </c>
      <c r="K3" s="1">
        <v>1.0</v>
      </c>
      <c r="L3" s="1">
        <v>1.0</v>
      </c>
      <c r="M3" s="1">
        <f t="shared" si="1"/>
        <v>0</v>
      </c>
      <c r="N3" s="1">
        <v>1.0</v>
      </c>
      <c r="O3" s="1">
        <f t="shared" si="2"/>
        <v>0.5896217831</v>
      </c>
      <c r="P3" s="1">
        <v>1.0</v>
      </c>
      <c r="Q3" s="1">
        <v>2.0</v>
      </c>
      <c r="S3" s="4">
        <f t="shared" si="3"/>
        <v>2.015564734</v>
      </c>
      <c r="T3" s="4">
        <f t="shared" si="4"/>
        <v>0</v>
      </c>
      <c r="U3" s="4">
        <f t="shared" si="5"/>
        <v>2.77626617</v>
      </c>
      <c r="V3" s="4" t="str">
        <f t="shared" si="6"/>
        <v>2</v>
      </c>
    </row>
    <row r="4">
      <c r="A4" s="1">
        <v>1.00000003E8</v>
      </c>
      <c r="B4" s="1">
        <v>0.0</v>
      </c>
      <c r="C4" s="1">
        <v>0.0</v>
      </c>
      <c r="D4" s="1">
        <v>49.0</v>
      </c>
      <c r="E4" s="1">
        <v>1.0</v>
      </c>
      <c r="F4" s="1">
        <v>89210.0</v>
      </c>
      <c r="G4" s="1">
        <v>0.0</v>
      </c>
      <c r="H4" s="1">
        <v>0.0</v>
      </c>
      <c r="J4" s="1">
        <v>1.00000003E8</v>
      </c>
      <c r="K4" s="1">
        <v>0.0</v>
      </c>
      <c r="L4" s="1">
        <v>0.0</v>
      </c>
      <c r="M4" s="1">
        <f t="shared" si="1"/>
        <v>0.6</v>
      </c>
      <c r="N4" s="1">
        <v>1.0</v>
      </c>
      <c r="O4" s="1">
        <f t="shared" si="2"/>
        <v>0</v>
      </c>
      <c r="P4" s="1">
        <v>0.0</v>
      </c>
      <c r="Q4" s="1">
        <v>0.0</v>
      </c>
      <c r="S4" s="4">
        <f t="shared" si="3"/>
        <v>2.505063139</v>
      </c>
      <c r="T4" s="4">
        <f t="shared" si="4"/>
        <v>2.77626617</v>
      </c>
      <c r="U4" s="4">
        <f t="shared" si="5"/>
        <v>0</v>
      </c>
      <c r="V4" s="4" t="str">
        <f t="shared" si="6"/>
        <v>3</v>
      </c>
    </row>
    <row r="5">
      <c r="A5" s="1">
        <v>1.00000004E8</v>
      </c>
      <c r="B5" s="1">
        <v>0.0</v>
      </c>
      <c r="C5" s="1">
        <v>0.0</v>
      </c>
      <c r="D5" s="1">
        <v>45.0</v>
      </c>
      <c r="E5" s="1">
        <v>1.0</v>
      </c>
      <c r="F5" s="1">
        <v>171565.0</v>
      </c>
      <c r="G5" s="1">
        <v>1.0</v>
      </c>
      <c r="H5" s="1">
        <v>1.0</v>
      </c>
      <c r="J5" s="1">
        <v>1.00000004E8</v>
      </c>
      <c r="K5" s="1">
        <v>0.0</v>
      </c>
      <c r="L5" s="1">
        <v>0.0</v>
      </c>
      <c r="M5" s="1">
        <f t="shared" si="1"/>
        <v>0.5111111111</v>
      </c>
      <c r="N5" s="1">
        <v>1.0</v>
      </c>
      <c r="O5" s="1">
        <f t="shared" si="2"/>
        <v>0.7887578895</v>
      </c>
      <c r="P5" s="1">
        <v>1.0</v>
      </c>
      <c r="Q5" s="1">
        <v>1.0</v>
      </c>
      <c r="S5" s="4">
        <f t="shared" si="3"/>
        <v>1.562286062</v>
      </c>
      <c r="T5" s="4">
        <f t="shared" si="4"/>
        <v>1.816835093</v>
      </c>
      <c r="U5" s="4">
        <f t="shared" si="5"/>
        <v>1.621739881</v>
      </c>
      <c r="V5" s="4" t="str">
        <f t="shared" si="6"/>
        <v>1</v>
      </c>
    </row>
    <row r="6">
      <c r="A6" s="1">
        <v>1.00000005E8</v>
      </c>
      <c r="B6" s="1">
        <v>0.0</v>
      </c>
      <c r="C6" s="1">
        <v>0.0</v>
      </c>
      <c r="D6" s="1">
        <v>53.0</v>
      </c>
      <c r="E6" s="1">
        <v>1.0</v>
      </c>
      <c r="F6" s="1">
        <v>149031.0</v>
      </c>
      <c r="G6" s="1">
        <v>1.0</v>
      </c>
      <c r="H6" s="1">
        <v>1.0</v>
      </c>
      <c r="J6" s="1">
        <v>1.00000005E8</v>
      </c>
      <c r="K6" s="1">
        <v>0.0</v>
      </c>
      <c r="L6" s="1">
        <v>0.0</v>
      </c>
      <c r="M6" s="1">
        <f t="shared" si="1"/>
        <v>0.6888888889</v>
      </c>
      <c r="N6" s="1">
        <v>1.0</v>
      </c>
      <c r="O6" s="1">
        <f t="shared" si="2"/>
        <v>0.5729377173</v>
      </c>
      <c r="P6" s="1">
        <v>1.0</v>
      </c>
      <c r="Q6" s="1">
        <v>1.0</v>
      </c>
      <c r="S6" s="4">
        <f t="shared" si="3"/>
        <v>1.466706367</v>
      </c>
      <c r="T6" s="4">
        <f t="shared" si="4"/>
        <v>1.864093951</v>
      </c>
      <c r="U6" s="4">
        <f t="shared" si="5"/>
        <v>1.528449823</v>
      </c>
      <c r="V6" s="4" t="str">
        <f t="shared" si="6"/>
        <v>1</v>
      </c>
    </row>
    <row r="7">
      <c r="A7" s="1">
        <v>1.00000006E8</v>
      </c>
      <c r="B7" s="1">
        <v>0.0</v>
      </c>
      <c r="C7" s="1">
        <v>0.0</v>
      </c>
      <c r="D7" s="1">
        <v>35.0</v>
      </c>
      <c r="E7" s="1">
        <v>1.0</v>
      </c>
      <c r="F7" s="1">
        <v>144848.0</v>
      </c>
      <c r="G7" s="1">
        <v>0.0</v>
      </c>
      <c r="H7" s="1">
        <v>0.0</v>
      </c>
      <c r="J7" s="1">
        <v>1.00000006E8</v>
      </c>
      <c r="K7" s="1">
        <v>0.0</v>
      </c>
      <c r="L7" s="1">
        <v>0.0</v>
      </c>
      <c r="M7" s="1">
        <f t="shared" si="1"/>
        <v>0.2888888889</v>
      </c>
      <c r="N7" s="1">
        <v>1.0</v>
      </c>
      <c r="O7" s="1">
        <f t="shared" si="2"/>
        <v>0.5328748887</v>
      </c>
      <c r="P7" s="1">
        <v>0.0</v>
      </c>
      <c r="Q7" s="1">
        <v>0.0</v>
      </c>
      <c r="S7" s="4">
        <f t="shared" si="3"/>
        <v>2.557934069</v>
      </c>
      <c r="T7" s="4">
        <f t="shared" si="4"/>
        <v>2.662081329</v>
      </c>
      <c r="U7" s="4">
        <f t="shared" si="5"/>
        <v>0.6170460035</v>
      </c>
      <c r="V7" s="4" t="str">
        <f t="shared" si="6"/>
        <v>3</v>
      </c>
    </row>
    <row r="8">
      <c r="A8" s="1">
        <v>1.00000007E8</v>
      </c>
      <c r="B8" s="1">
        <v>0.0</v>
      </c>
      <c r="C8" s="1">
        <v>0.0</v>
      </c>
      <c r="D8" s="1">
        <v>53.0</v>
      </c>
      <c r="E8" s="1">
        <v>1.0</v>
      </c>
      <c r="F8" s="1">
        <v>156495.0</v>
      </c>
      <c r="G8" s="1">
        <v>1.0</v>
      </c>
      <c r="H8" s="1">
        <v>1.0</v>
      </c>
      <c r="J8" s="1">
        <v>1.00000007E8</v>
      </c>
      <c r="K8" s="1">
        <v>0.0</v>
      </c>
      <c r="L8" s="1">
        <v>0.0</v>
      </c>
      <c r="M8" s="1">
        <f t="shared" si="1"/>
        <v>0.6888888889</v>
      </c>
      <c r="N8" s="1">
        <v>1.0</v>
      </c>
      <c r="O8" s="1">
        <f t="shared" si="2"/>
        <v>0.644424438</v>
      </c>
      <c r="P8" s="1">
        <v>1.0</v>
      </c>
      <c r="Q8" s="1">
        <v>1.0</v>
      </c>
      <c r="S8" s="4">
        <f t="shared" si="3"/>
        <v>1.479762225</v>
      </c>
      <c r="T8" s="4">
        <f t="shared" si="4"/>
        <v>1.864824719</v>
      </c>
      <c r="U8" s="4">
        <f t="shared" si="5"/>
        <v>1.556657988</v>
      </c>
      <c r="V8" s="4" t="str">
        <f t="shared" si="6"/>
        <v>1</v>
      </c>
    </row>
    <row r="9">
      <c r="A9" s="1">
        <v>1.00000008E8</v>
      </c>
      <c r="B9" s="1">
        <v>0.0</v>
      </c>
      <c r="C9" s="1">
        <v>0.0</v>
      </c>
      <c r="D9" s="1">
        <v>35.0</v>
      </c>
      <c r="E9" s="1">
        <v>1.0</v>
      </c>
      <c r="F9" s="1">
        <v>193621.0</v>
      </c>
      <c r="G9" s="1">
        <v>2.0</v>
      </c>
      <c r="H9" s="1">
        <v>1.0</v>
      </c>
      <c r="J9" s="1">
        <v>1.00000008E8</v>
      </c>
      <c r="K9" s="1">
        <v>0.0</v>
      </c>
      <c r="L9" s="1">
        <v>0.0</v>
      </c>
      <c r="M9" s="1">
        <f t="shared" si="1"/>
        <v>0.2888888889</v>
      </c>
      <c r="N9" s="1">
        <v>1.0</v>
      </c>
      <c r="O9" s="1">
        <f t="shared" si="2"/>
        <v>1</v>
      </c>
      <c r="P9" s="1">
        <v>2.0</v>
      </c>
      <c r="Q9" s="1">
        <v>1.0</v>
      </c>
      <c r="S9" s="4">
        <f t="shared" si="3"/>
        <v>1.985392043</v>
      </c>
      <c r="T9" s="4">
        <f t="shared" si="4"/>
        <v>2.062005594</v>
      </c>
      <c r="U9" s="4">
        <f t="shared" si="5"/>
        <v>2.469167901</v>
      </c>
      <c r="V9" s="4" t="str">
        <f t="shared" si="6"/>
        <v>1</v>
      </c>
    </row>
    <row r="10">
      <c r="A10" s="1">
        <v>1.00000009E8</v>
      </c>
      <c r="B10" s="1">
        <v>0.0</v>
      </c>
      <c r="C10" s="1">
        <v>1.0</v>
      </c>
      <c r="D10" s="1">
        <v>61.0</v>
      </c>
      <c r="E10" s="1">
        <v>2.0</v>
      </c>
      <c r="F10" s="1">
        <v>151591.0</v>
      </c>
      <c r="G10" s="1">
        <v>0.0</v>
      </c>
      <c r="H10" s="1">
        <v>0.0</v>
      </c>
      <c r="J10" s="1">
        <v>1.00000009E8</v>
      </c>
      <c r="K10" s="1">
        <v>0.0</v>
      </c>
      <c r="L10" s="1">
        <v>1.0</v>
      </c>
      <c r="M10" s="1">
        <f t="shared" si="1"/>
        <v>0.8666666667</v>
      </c>
      <c r="N10" s="1">
        <v>2.0</v>
      </c>
      <c r="O10" s="1">
        <f t="shared" si="2"/>
        <v>0.5974562067</v>
      </c>
      <c r="P10" s="1">
        <v>0.0</v>
      </c>
      <c r="Q10" s="1">
        <v>0.0</v>
      </c>
      <c r="S10" s="4">
        <f t="shared" si="3"/>
        <v>2.466628793</v>
      </c>
      <c r="T10" s="4">
        <f t="shared" si="4"/>
        <v>2.784092759</v>
      </c>
      <c r="U10" s="4">
        <f t="shared" si="5"/>
        <v>1.558224961</v>
      </c>
      <c r="V10" s="4" t="str">
        <f t="shared" si="6"/>
        <v>3</v>
      </c>
    </row>
    <row r="11">
      <c r="A11" s="1">
        <v>1.0000001E8</v>
      </c>
      <c r="B11" s="1">
        <v>0.0</v>
      </c>
      <c r="C11" s="1">
        <v>1.0</v>
      </c>
      <c r="D11" s="1">
        <v>28.0</v>
      </c>
      <c r="E11" s="1">
        <v>1.0</v>
      </c>
      <c r="F11" s="1">
        <v>174646.0</v>
      </c>
      <c r="G11" s="1">
        <v>2.0</v>
      </c>
      <c r="H11" s="1">
        <v>0.0</v>
      </c>
      <c r="J11" s="1">
        <v>1.0000001E8</v>
      </c>
      <c r="K11" s="1">
        <v>0.0</v>
      </c>
      <c r="L11" s="1">
        <v>1.0</v>
      </c>
      <c r="M11" s="1">
        <f t="shared" si="1"/>
        <v>0.1333333333</v>
      </c>
      <c r="N11" s="1">
        <v>1.0</v>
      </c>
      <c r="O11" s="1">
        <f t="shared" si="2"/>
        <v>0.8182662746</v>
      </c>
      <c r="P11" s="1">
        <v>2.0</v>
      </c>
      <c r="Q11" s="1">
        <v>0.0</v>
      </c>
      <c r="S11" s="4">
        <f t="shared" si="3"/>
        <v>2.824927247</v>
      </c>
      <c r="T11" s="4">
        <f t="shared" si="4"/>
        <v>2.46374838</v>
      </c>
      <c r="U11" s="4">
        <f t="shared" si="5"/>
        <v>2.426383621</v>
      </c>
      <c r="V11" s="4" t="str">
        <f t="shared" si="6"/>
        <v>3</v>
      </c>
    </row>
    <row r="12">
      <c r="A12" s="5" t="s">
        <v>12</v>
      </c>
      <c r="B12" s="3" t="s">
        <v>13</v>
      </c>
    </row>
    <row r="13">
      <c r="A13" s="6" t="s">
        <v>8</v>
      </c>
      <c r="B13" s="5">
        <v>0.0</v>
      </c>
      <c r="C13" s="5">
        <v>0.0</v>
      </c>
      <c r="D13" s="5">
        <v>1.0</v>
      </c>
      <c r="E13" s="5">
        <v>2.0</v>
      </c>
      <c r="F13" s="5">
        <v>0.3396193887617205</v>
      </c>
      <c r="G13" s="5">
        <v>1.0</v>
      </c>
      <c r="H13" s="5">
        <v>2.0</v>
      </c>
    </row>
    <row r="14">
      <c r="A14" s="6" t="s">
        <v>9</v>
      </c>
      <c r="B14" s="5">
        <v>1.0</v>
      </c>
      <c r="C14" s="5">
        <v>1.0</v>
      </c>
      <c r="D14" s="5">
        <v>0.0</v>
      </c>
      <c r="E14" s="5">
        <v>1.0</v>
      </c>
      <c r="F14" s="5">
        <v>0.589621783145454</v>
      </c>
      <c r="G14" s="5">
        <v>1.0</v>
      </c>
      <c r="H14" s="5">
        <v>2.0</v>
      </c>
    </row>
    <row r="15">
      <c r="A15" s="6" t="s">
        <v>10</v>
      </c>
      <c r="B15" s="5">
        <v>0.0</v>
      </c>
      <c r="C15" s="5">
        <v>0.0</v>
      </c>
      <c r="D15" s="5">
        <v>0.6</v>
      </c>
      <c r="E15" s="5">
        <v>1.0</v>
      </c>
      <c r="F15" s="5">
        <v>0.0</v>
      </c>
      <c r="G15" s="5">
        <v>0.0</v>
      </c>
      <c r="H15" s="5">
        <v>0.0</v>
      </c>
    </row>
    <row r="16">
      <c r="A16" s="5" t="s">
        <v>14</v>
      </c>
      <c r="B16" s="3" t="s">
        <v>15</v>
      </c>
    </row>
    <row r="17">
      <c r="A17" s="6" t="s">
        <v>8</v>
      </c>
      <c r="B17" s="5">
        <f t="shared" ref="B17:H17" si="7">AVERAGEIF($V$2:$V$11,"1",B2:B11)</f>
        <v>0</v>
      </c>
      <c r="C17" s="5">
        <f t="shared" si="7"/>
        <v>0</v>
      </c>
      <c r="D17" s="5">
        <f t="shared" si="7"/>
        <v>50.6</v>
      </c>
      <c r="E17" s="5">
        <f t="shared" si="7"/>
        <v>1.2</v>
      </c>
      <c r="F17" s="5">
        <f t="shared" si="7"/>
        <v>159076.4</v>
      </c>
      <c r="G17" s="5">
        <f t="shared" si="7"/>
        <v>1.2</v>
      </c>
      <c r="H17" s="5">
        <f t="shared" si="7"/>
        <v>1.2</v>
      </c>
    </row>
    <row r="18">
      <c r="A18" s="6" t="s">
        <v>9</v>
      </c>
      <c r="B18" s="5">
        <f t="shared" ref="B18:H18" si="8">AVERAGEIF($V$2:$V$11,"2",B2:B11)</f>
        <v>1</v>
      </c>
      <c r="C18" s="5">
        <f t="shared" si="8"/>
        <v>1</v>
      </c>
      <c r="D18" s="5">
        <f t="shared" si="8"/>
        <v>22</v>
      </c>
      <c r="E18" s="5">
        <f t="shared" si="8"/>
        <v>1</v>
      </c>
      <c r="F18" s="5">
        <f t="shared" si="8"/>
        <v>150773</v>
      </c>
      <c r="G18" s="5">
        <f t="shared" si="8"/>
        <v>1</v>
      </c>
      <c r="H18" s="5">
        <f t="shared" si="8"/>
        <v>2</v>
      </c>
    </row>
    <row r="19">
      <c r="A19" s="6" t="s">
        <v>10</v>
      </c>
      <c r="B19" s="5">
        <f t="shared" ref="B19:H19" si="9">AVERAGEIF($V$2:$V$11,"3",B2:B11)</f>
        <v>0</v>
      </c>
      <c r="C19" s="5">
        <f t="shared" si="9"/>
        <v>0.5</v>
      </c>
      <c r="D19" s="5">
        <f t="shared" si="9"/>
        <v>43.25</v>
      </c>
      <c r="E19" s="5">
        <f t="shared" si="9"/>
        <v>1.25</v>
      </c>
      <c r="F19" s="5">
        <f t="shared" si="9"/>
        <v>140073.75</v>
      </c>
      <c r="G19" s="5">
        <f t="shared" si="9"/>
        <v>0.5</v>
      </c>
      <c r="H19" s="5">
        <f t="shared" si="9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5.13"/>
    <col customWidth="1" min="8" max="8" width="15.0"/>
    <col customWidth="1" min="9" max="9" width="15.63"/>
    <col customWidth="1" min="10" max="10" width="15.5"/>
    <col customWidth="1" min="11" max="11" width="16.38"/>
    <col customWidth="1" min="12" max="12" width="16.5"/>
    <col customWidth="1" min="13" max="14" width="15.63"/>
  </cols>
  <sheetData>
    <row r="1">
      <c r="A1" s="7" t="s">
        <v>16</v>
      </c>
      <c r="R1" s="7"/>
      <c r="S1" s="8"/>
      <c r="T1" s="8"/>
      <c r="U1" s="8"/>
      <c r="V1" s="8"/>
      <c r="W1" s="8"/>
      <c r="X1" s="8"/>
      <c r="Y1" s="8"/>
      <c r="Z1" s="8"/>
      <c r="AA1" s="8"/>
    </row>
    <row r="2">
      <c r="R2" s="9"/>
      <c r="S2" s="10"/>
      <c r="T2" s="10"/>
      <c r="U2" s="10"/>
      <c r="V2" s="10"/>
      <c r="W2" s="10"/>
      <c r="X2" s="10"/>
      <c r="Y2" s="10"/>
      <c r="Z2" s="10"/>
      <c r="AA2" s="10"/>
    </row>
    <row r="3">
      <c r="R3" s="11"/>
      <c r="S3" s="12"/>
      <c r="T3" s="12"/>
      <c r="U3" s="12"/>
      <c r="V3" s="12"/>
      <c r="W3" s="12"/>
      <c r="X3" s="12"/>
      <c r="Y3" s="12"/>
      <c r="Z3" s="12"/>
      <c r="AA3" s="12"/>
    </row>
    <row r="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10"/>
      <c r="T4" s="10"/>
      <c r="U4" s="10"/>
      <c r="V4" s="10"/>
      <c r="W4" s="10"/>
      <c r="X4" s="10"/>
      <c r="Y4" s="10"/>
      <c r="Z4" s="10"/>
      <c r="AA4" s="10"/>
    </row>
    <row r="5">
      <c r="A5" s="13" t="s">
        <v>17</v>
      </c>
      <c r="G5" s="12"/>
      <c r="I5" s="13" t="s">
        <v>18</v>
      </c>
      <c r="R5" s="13"/>
      <c r="S5" s="12"/>
      <c r="T5" s="14" t="s">
        <v>19</v>
      </c>
      <c r="X5" s="12"/>
      <c r="Y5" s="12"/>
      <c r="Z5" s="12"/>
      <c r="AA5" s="12"/>
    </row>
    <row r="6">
      <c r="A6" s="15" t="s">
        <v>20</v>
      </c>
      <c r="E6" s="10"/>
      <c r="F6" s="10"/>
      <c r="I6" s="16"/>
      <c r="J6" s="16"/>
      <c r="K6" s="16"/>
      <c r="L6" s="16"/>
      <c r="M6" s="16"/>
      <c r="N6" s="16"/>
      <c r="O6" s="16"/>
      <c r="P6" s="16"/>
      <c r="Q6" s="16"/>
      <c r="R6" s="16"/>
      <c r="S6" s="10"/>
      <c r="T6" s="17" t="s">
        <v>21</v>
      </c>
      <c r="X6" s="10"/>
      <c r="Y6" s="10"/>
      <c r="Z6" s="10"/>
      <c r="AA6" s="10"/>
    </row>
    <row r="7">
      <c r="A7" s="18" t="s">
        <v>22</v>
      </c>
      <c r="B7" s="18" t="s">
        <v>23</v>
      </c>
      <c r="C7" s="18" t="s">
        <v>24</v>
      </c>
      <c r="D7" s="18" t="s">
        <v>25</v>
      </c>
      <c r="E7" s="12"/>
      <c r="F7" s="12"/>
      <c r="I7" s="19" t="s">
        <v>20</v>
      </c>
      <c r="M7" s="12"/>
      <c r="N7" s="20" t="s">
        <v>26</v>
      </c>
      <c r="S7" s="12"/>
      <c r="T7" s="21" t="s">
        <v>27</v>
      </c>
      <c r="X7" s="12"/>
      <c r="Y7" s="12"/>
      <c r="Z7" s="12"/>
      <c r="AA7" s="12"/>
    </row>
    <row r="8">
      <c r="A8" s="22" t="s">
        <v>28</v>
      </c>
      <c r="B8" s="22">
        <v>0.0</v>
      </c>
      <c r="C8" s="22">
        <v>113.0</v>
      </c>
      <c r="D8" s="22">
        <v>36.0</v>
      </c>
      <c r="E8" s="23"/>
      <c r="F8" s="10"/>
      <c r="I8" s="23" t="s">
        <v>22</v>
      </c>
      <c r="J8" s="23" t="s">
        <v>23</v>
      </c>
      <c r="K8" s="23" t="s">
        <v>24</v>
      </c>
      <c r="L8" s="23" t="s">
        <v>25</v>
      </c>
      <c r="M8" s="10"/>
      <c r="N8" s="24" t="s">
        <v>8</v>
      </c>
      <c r="O8" s="24" t="s">
        <v>9</v>
      </c>
      <c r="P8" s="24" t="s">
        <v>10</v>
      </c>
      <c r="Q8" s="24" t="s">
        <v>11</v>
      </c>
      <c r="S8" s="10"/>
      <c r="T8" s="17" t="s">
        <v>29</v>
      </c>
      <c r="X8" s="10"/>
      <c r="Y8" s="10"/>
      <c r="Z8" s="10"/>
      <c r="AA8" s="10"/>
    </row>
    <row r="9">
      <c r="A9" s="25" t="s">
        <v>30</v>
      </c>
      <c r="B9" s="25">
        <v>10.0</v>
      </c>
      <c r="C9" s="25">
        <v>68.0</v>
      </c>
      <c r="D9" s="25">
        <v>34.0</v>
      </c>
      <c r="E9" s="18"/>
      <c r="F9" s="12"/>
      <c r="I9" s="25" t="s">
        <v>28</v>
      </c>
      <c r="J9" s="25">
        <v>0.0</v>
      </c>
      <c r="K9" s="25">
        <v>113.0</v>
      </c>
      <c r="L9" s="25">
        <v>36.0</v>
      </c>
      <c r="M9" s="12"/>
      <c r="N9" s="26">
        <f t="shared" ref="N9:N17" si="1">SQRT((J9-$J$21)^2+(K9-$K$21)^2+(L9-$L$21)^2)</f>
        <v>64.28792888</v>
      </c>
      <c r="O9" s="26">
        <f t="shared" ref="O9:O17" si="2">SQRT((J9-$J$22)^2+(K9-$K$22)^2+(L9-$L$22)^2)</f>
        <v>50.61962762</v>
      </c>
      <c r="P9" s="26">
        <f t="shared" ref="P9:P17" si="3">SQRT((J9-$J$23)^2+(K9-$K$23)^2+(L9-$L$23)^2)</f>
        <v>36.71959831</v>
      </c>
      <c r="Q9" s="26" t="str">
        <f t="shared" ref="Q9:Q17" si="4">IF(N9=MIN(N9:P9),"1",IF(O9=MIN(N9:P9),"2","3"))</f>
        <v>3</v>
      </c>
      <c r="S9" s="12"/>
      <c r="T9" s="27"/>
      <c r="X9" s="12"/>
      <c r="Y9" s="12"/>
      <c r="Z9" s="12"/>
      <c r="AA9" s="12"/>
    </row>
    <row r="10">
      <c r="A10" s="22" t="s">
        <v>31</v>
      </c>
      <c r="B10" s="22">
        <v>2.0</v>
      </c>
      <c r="C10" s="22">
        <v>41.0</v>
      </c>
      <c r="D10" s="22">
        <v>10.0</v>
      </c>
      <c r="E10" s="10"/>
      <c r="F10" s="10"/>
      <c r="I10" s="22" t="s">
        <v>30</v>
      </c>
      <c r="J10" s="22">
        <v>10.0</v>
      </c>
      <c r="K10" s="22">
        <v>68.0</v>
      </c>
      <c r="L10" s="22">
        <v>34.0</v>
      </c>
      <c r="N10" s="28">
        <f t="shared" si="1"/>
        <v>25.51544238</v>
      </c>
      <c r="O10" s="28">
        <f t="shared" si="2"/>
        <v>8.388486157</v>
      </c>
      <c r="P10" s="28">
        <f t="shared" si="3"/>
        <v>22.38367485</v>
      </c>
      <c r="Q10" s="28" t="str">
        <f t="shared" si="4"/>
        <v>2</v>
      </c>
      <c r="S10" s="10"/>
      <c r="T10" s="17" t="s">
        <v>32</v>
      </c>
      <c r="X10" s="10"/>
      <c r="Y10" s="10"/>
      <c r="Z10" s="10"/>
      <c r="AA10" s="10"/>
    </row>
    <row r="11">
      <c r="A11" s="25" t="s">
        <v>33</v>
      </c>
      <c r="B11" s="25">
        <v>6.0</v>
      </c>
      <c r="C11" s="25">
        <v>35.0</v>
      </c>
      <c r="D11" s="25">
        <v>8.0</v>
      </c>
      <c r="E11" s="12"/>
      <c r="F11" s="12"/>
      <c r="I11" s="25" t="s">
        <v>31</v>
      </c>
      <c r="J11" s="25">
        <v>2.0</v>
      </c>
      <c r="K11" s="25">
        <v>41.0</v>
      </c>
      <c r="L11" s="25">
        <v>10.0</v>
      </c>
      <c r="N11" s="26">
        <f t="shared" si="1"/>
        <v>12.45543255</v>
      </c>
      <c r="O11" s="26">
        <f t="shared" si="2"/>
        <v>29.02872198</v>
      </c>
      <c r="P11" s="26">
        <f t="shared" si="3"/>
        <v>57.61812996</v>
      </c>
      <c r="Q11" s="26" t="str">
        <f t="shared" si="4"/>
        <v>1</v>
      </c>
      <c r="S11" s="12"/>
      <c r="T11" s="27"/>
      <c r="X11" s="12"/>
      <c r="Y11" s="12"/>
      <c r="Z11" s="12"/>
      <c r="AA11" s="12"/>
    </row>
    <row r="12">
      <c r="A12" s="22" t="s">
        <v>34</v>
      </c>
      <c r="B12" s="22">
        <v>4.0</v>
      </c>
      <c r="C12" s="22">
        <v>9.0</v>
      </c>
      <c r="D12" s="22">
        <v>1.0</v>
      </c>
      <c r="E12" s="10"/>
      <c r="F12" s="10"/>
      <c r="I12" s="22" t="s">
        <v>33</v>
      </c>
      <c r="J12" s="22">
        <v>6.0</v>
      </c>
      <c r="K12" s="22">
        <v>35.0</v>
      </c>
      <c r="L12" s="22">
        <v>8.0</v>
      </c>
      <c r="N12" s="28">
        <f t="shared" si="1"/>
        <v>18.88009004</v>
      </c>
      <c r="O12" s="28">
        <f t="shared" si="2"/>
        <v>34.60327586</v>
      </c>
      <c r="P12" s="28">
        <f t="shared" si="3"/>
        <v>63.18076369</v>
      </c>
      <c r="Q12" s="28" t="str">
        <f t="shared" si="4"/>
        <v>1</v>
      </c>
      <c r="S12" s="10"/>
      <c r="T12" s="17" t="s">
        <v>35</v>
      </c>
      <c r="X12" s="10"/>
      <c r="Y12" s="10"/>
      <c r="Z12" s="10"/>
      <c r="AA12" s="10"/>
    </row>
    <row r="13">
      <c r="A13" s="25" t="s">
        <v>36</v>
      </c>
      <c r="B13" s="25">
        <v>1.0</v>
      </c>
      <c r="C13" s="25">
        <v>77.0</v>
      </c>
      <c r="D13" s="25">
        <v>70.0</v>
      </c>
      <c r="E13" s="12"/>
      <c r="F13" s="12"/>
      <c r="I13" s="25" t="s">
        <v>34</v>
      </c>
      <c r="J13" s="25">
        <v>4.0</v>
      </c>
      <c r="K13" s="25">
        <v>9.0</v>
      </c>
      <c r="L13" s="25">
        <v>1.0</v>
      </c>
      <c r="N13" s="26">
        <f t="shared" si="1"/>
        <v>45.54050724</v>
      </c>
      <c r="O13" s="26">
        <f t="shared" si="2"/>
        <v>60.77142997</v>
      </c>
      <c r="P13" s="26">
        <f t="shared" si="3"/>
        <v>87.69246775</v>
      </c>
      <c r="Q13" s="26" t="str">
        <f t="shared" si="4"/>
        <v>1</v>
      </c>
      <c r="S13" s="12"/>
      <c r="T13" s="21"/>
      <c r="X13" s="12"/>
      <c r="Y13" s="12"/>
      <c r="Z13" s="12"/>
      <c r="AA13" s="12"/>
    </row>
    <row r="14">
      <c r="A14" s="22" t="s">
        <v>37</v>
      </c>
      <c r="B14" s="22">
        <v>8.0</v>
      </c>
      <c r="C14" s="22">
        <v>73.0</v>
      </c>
      <c r="D14" s="22">
        <v>41.0</v>
      </c>
      <c r="E14" s="10"/>
      <c r="F14" s="10"/>
      <c r="I14" s="22" t="s">
        <v>36</v>
      </c>
      <c r="J14" s="22">
        <v>1.0</v>
      </c>
      <c r="K14" s="22">
        <v>77.0</v>
      </c>
      <c r="L14" s="22">
        <v>70.0</v>
      </c>
      <c r="N14" s="28">
        <f t="shared" si="1"/>
        <v>60.32443783</v>
      </c>
      <c r="O14" s="28">
        <f t="shared" si="2"/>
        <v>45.14960354</v>
      </c>
      <c r="P14" s="28">
        <f t="shared" si="3"/>
        <v>18.73736641</v>
      </c>
      <c r="Q14" s="28" t="str">
        <f t="shared" si="4"/>
        <v>3</v>
      </c>
      <c r="S14" s="10"/>
      <c r="T14" s="17" t="s">
        <v>38</v>
      </c>
      <c r="X14" s="10"/>
      <c r="Y14" s="10"/>
      <c r="Z14" s="10"/>
      <c r="AA14" s="10"/>
    </row>
    <row r="15">
      <c r="A15" s="25" t="s">
        <v>39</v>
      </c>
      <c r="B15" s="25">
        <v>10.0</v>
      </c>
      <c r="C15" s="25">
        <v>82.0</v>
      </c>
      <c r="D15" s="25">
        <v>38.0</v>
      </c>
      <c r="E15" s="12"/>
      <c r="F15" s="12"/>
      <c r="I15" s="25" t="s">
        <v>37</v>
      </c>
      <c r="J15" s="25">
        <v>8.0</v>
      </c>
      <c r="K15" s="25">
        <v>73.0</v>
      </c>
      <c r="L15" s="25">
        <v>41.0</v>
      </c>
      <c r="N15" s="26">
        <f t="shared" si="1"/>
        <v>33.54188128</v>
      </c>
      <c r="O15" s="26">
        <f t="shared" si="2"/>
        <v>16.56401823</v>
      </c>
      <c r="P15" s="26">
        <f t="shared" si="3"/>
        <v>13.5546634</v>
      </c>
      <c r="Q15" s="26" t="str">
        <f t="shared" si="4"/>
        <v>3</v>
      </c>
      <c r="S15" s="12"/>
      <c r="T15" s="12"/>
      <c r="U15" s="12"/>
      <c r="V15" s="12"/>
      <c r="W15" s="12"/>
      <c r="X15" s="12"/>
      <c r="Y15" s="12"/>
      <c r="Z15" s="12"/>
      <c r="AA15" s="12"/>
    </row>
    <row r="16">
      <c r="A16" s="22" t="s">
        <v>40</v>
      </c>
      <c r="B16" s="22">
        <v>6.0</v>
      </c>
      <c r="C16" s="22">
        <v>91.0</v>
      </c>
      <c r="D16" s="22">
        <v>45.0</v>
      </c>
      <c r="E16" s="10"/>
      <c r="F16" s="10"/>
      <c r="I16" s="22" t="s">
        <v>39</v>
      </c>
      <c r="J16" s="22">
        <v>10.0</v>
      </c>
      <c r="K16" s="22">
        <v>82.0</v>
      </c>
      <c r="L16" s="22">
        <v>38.0</v>
      </c>
      <c r="N16" s="28">
        <f t="shared" si="1"/>
        <v>38.12870048</v>
      </c>
      <c r="O16" s="28">
        <f t="shared" si="2"/>
        <v>21.37677946</v>
      </c>
      <c r="P16" s="28">
        <f t="shared" si="3"/>
        <v>14.95957553</v>
      </c>
      <c r="Q16" s="28" t="str">
        <f t="shared" si="4"/>
        <v>3</v>
      </c>
      <c r="S16" s="10"/>
      <c r="T16" s="10"/>
      <c r="U16" s="10"/>
      <c r="V16" s="10"/>
      <c r="W16" s="10"/>
      <c r="X16" s="10"/>
      <c r="Y16" s="10"/>
      <c r="Z16" s="10"/>
      <c r="AA16" s="10"/>
    </row>
    <row r="17">
      <c r="A17" s="25"/>
      <c r="B17" s="12"/>
      <c r="C17" s="12"/>
      <c r="D17" s="12"/>
      <c r="E17" s="12"/>
      <c r="F17" s="12"/>
      <c r="I17" s="25" t="s">
        <v>40</v>
      </c>
      <c r="J17" s="25">
        <v>6.0</v>
      </c>
      <c r="K17" s="25">
        <v>91.0</v>
      </c>
      <c r="L17" s="25">
        <v>45.0</v>
      </c>
      <c r="N17" s="26">
        <f t="shared" si="1"/>
        <v>49.01528129</v>
      </c>
      <c r="O17" s="26">
        <f t="shared" si="2"/>
        <v>32.57186977</v>
      </c>
      <c r="P17" s="26">
        <f t="shared" si="3"/>
        <v>12.80034765</v>
      </c>
      <c r="Q17" s="26" t="str">
        <f t="shared" si="4"/>
        <v>3</v>
      </c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29" t="s">
        <v>41</v>
      </c>
      <c r="E18" s="10"/>
      <c r="F18" s="10"/>
      <c r="I18" s="10"/>
      <c r="J18" s="10"/>
      <c r="K18" s="10"/>
      <c r="L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>
      <c r="A19" s="30" t="s">
        <v>11</v>
      </c>
      <c r="B19" s="18" t="s">
        <v>23</v>
      </c>
      <c r="C19" s="18" t="s">
        <v>24</v>
      </c>
      <c r="D19" s="18" t="s">
        <v>25</v>
      </c>
      <c r="E19" s="12"/>
      <c r="F19" s="12"/>
      <c r="I19" s="31" t="s">
        <v>42</v>
      </c>
      <c r="M19" s="12"/>
      <c r="N19" s="20" t="s">
        <v>43</v>
      </c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>
      <c r="A20" s="32" t="s">
        <v>44</v>
      </c>
      <c r="B20" s="28">
        <f t="shared" ref="B20:D20" si="5">(B8+B9+B16)/3</f>
        <v>5.333333333</v>
      </c>
      <c r="C20" s="28">
        <f t="shared" si="5"/>
        <v>90.66666667</v>
      </c>
      <c r="D20" s="28">
        <f t="shared" si="5"/>
        <v>38.33333333</v>
      </c>
      <c r="E20" s="10"/>
      <c r="F20" s="10"/>
      <c r="I20" s="23" t="s">
        <v>45</v>
      </c>
      <c r="J20" s="23" t="s">
        <v>23</v>
      </c>
      <c r="K20" s="23" t="s">
        <v>24</v>
      </c>
      <c r="L20" s="23" t="s">
        <v>25</v>
      </c>
      <c r="M20" s="10"/>
      <c r="N20" s="33" t="s">
        <v>8</v>
      </c>
      <c r="O20" s="33" t="s">
        <v>9</v>
      </c>
      <c r="P20" s="33" t="s">
        <v>10</v>
      </c>
      <c r="Q20" s="34" t="s">
        <v>11</v>
      </c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>
      <c r="A21" s="35" t="s">
        <v>46</v>
      </c>
      <c r="B21" s="26">
        <f t="shared" ref="B21:D21" si="6">(B11+B12)/2</f>
        <v>5</v>
      </c>
      <c r="C21" s="26">
        <f t="shared" si="6"/>
        <v>22</v>
      </c>
      <c r="D21" s="26">
        <f t="shared" si="6"/>
        <v>4.5</v>
      </c>
      <c r="E21" s="12"/>
      <c r="F21" s="12"/>
      <c r="I21" s="36" t="s">
        <v>47</v>
      </c>
      <c r="J21" s="35">
        <v>3.33</v>
      </c>
      <c r="K21" s="35">
        <v>52.33</v>
      </c>
      <c r="L21" s="35">
        <v>15.0</v>
      </c>
      <c r="M21" s="12"/>
      <c r="N21" s="26">
        <f t="shared" ref="N21:N29" si="8">SQRT((J9-$J$27)^2+(K9-$K$27)^2+(L9-$L$27)^2)</f>
        <v>89.80287053</v>
      </c>
      <c r="O21" s="26">
        <f t="shared" ref="O21:O29" si="9">SQRT((J9-$J$28)^2+(K9-$K$28)^2+(L9-$L$28)^2)</f>
        <v>46.14108798</v>
      </c>
      <c r="P21" s="26">
        <f t="shared" ref="P21:P29" si="10">SQRT((J9-$J$29)^2+(K9-$K$29)^2+(L9-$L$29)^2)</f>
        <v>28.11832143</v>
      </c>
      <c r="Q21" s="26" t="str">
        <f t="shared" ref="Q21:Q29" si="11">IF(N21=MIN(N21:P21),"1",IF(O21=MIN(N21:P21),"2","3"))</f>
        <v>3</v>
      </c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>
      <c r="A22" s="32" t="s">
        <v>48</v>
      </c>
      <c r="B22" s="28">
        <f t="shared" ref="B22:D22" si="7">(B10+B13+B14+B15)/4</f>
        <v>5.25</v>
      </c>
      <c r="C22" s="28">
        <f t="shared" si="7"/>
        <v>68.25</v>
      </c>
      <c r="D22" s="28">
        <f t="shared" si="7"/>
        <v>39.75</v>
      </c>
      <c r="E22" s="10"/>
      <c r="F22" s="10"/>
      <c r="I22" s="37" t="s">
        <v>49</v>
      </c>
      <c r="J22" s="32">
        <v>7.33</v>
      </c>
      <c r="K22" s="32">
        <v>63.67</v>
      </c>
      <c r="L22" s="32">
        <v>27.33</v>
      </c>
      <c r="M22" s="10"/>
      <c r="N22" s="28">
        <f t="shared" si="8"/>
        <v>48.73283173</v>
      </c>
      <c r="O22" s="28">
        <f t="shared" si="9"/>
        <v>0</v>
      </c>
      <c r="P22" s="28">
        <f t="shared" si="10"/>
        <v>23.18706536</v>
      </c>
      <c r="Q22" s="28" t="str">
        <f t="shared" si="11"/>
        <v>2</v>
      </c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>
      <c r="A23" s="12"/>
      <c r="B23" s="12"/>
      <c r="C23" s="12"/>
      <c r="D23" s="12"/>
      <c r="E23" s="12"/>
      <c r="F23" s="12"/>
      <c r="I23" s="36" t="s">
        <v>50</v>
      </c>
      <c r="J23" s="35">
        <v>5.0</v>
      </c>
      <c r="K23" s="35">
        <v>80.33</v>
      </c>
      <c r="L23" s="35">
        <v>52.0</v>
      </c>
      <c r="M23" s="12"/>
      <c r="N23" s="26">
        <f t="shared" si="8"/>
        <v>13.33749935</v>
      </c>
      <c r="O23" s="26">
        <f t="shared" si="9"/>
        <v>37</v>
      </c>
      <c r="P23" s="26">
        <f t="shared" si="10"/>
        <v>58.64673904</v>
      </c>
      <c r="Q23" s="26" t="str">
        <f t="shared" si="11"/>
        <v>1</v>
      </c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>
      <c r="A24" s="10"/>
      <c r="B24" s="10"/>
      <c r="C24" s="10"/>
      <c r="D24" s="10"/>
      <c r="E24" s="10"/>
      <c r="F24" s="10"/>
      <c r="I24" s="10"/>
      <c r="J24" s="10"/>
      <c r="K24" s="10"/>
      <c r="L24" s="10"/>
      <c r="M24" s="10"/>
      <c r="N24" s="28">
        <f t="shared" si="8"/>
        <v>7.156970185</v>
      </c>
      <c r="O24" s="28">
        <f t="shared" si="9"/>
        <v>42.20189569</v>
      </c>
      <c r="P24" s="28">
        <f t="shared" si="10"/>
        <v>64.57429829</v>
      </c>
      <c r="Q24" s="28" t="str">
        <f t="shared" si="11"/>
        <v>1</v>
      </c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>
      <c r="A25" s="12"/>
      <c r="B25" s="12"/>
      <c r="C25" s="12"/>
      <c r="D25" s="12"/>
      <c r="E25" s="12"/>
      <c r="F25" s="12"/>
      <c r="I25" s="38" t="s">
        <v>51</v>
      </c>
      <c r="M25" s="12"/>
      <c r="N25" s="26">
        <f t="shared" si="8"/>
        <v>20.05547861</v>
      </c>
      <c r="O25" s="26">
        <f t="shared" si="9"/>
        <v>67.867518</v>
      </c>
      <c r="P25" s="26">
        <f t="shared" si="10"/>
        <v>90.22882023</v>
      </c>
      <c r="Q25" s="26" t="str">
        <f t="shared" si="11"/>
        <v>1</v>
      </c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>
      <c r="A26" s="10"/>
      <c r="B26" s="10"/>
      <c r="C26" s="10"/>
      <c r="D26" s="10"/>
      <c r="E26" s="10"/>
      <c r="F26" s="10"/>
      <c r="I26" s="23" t="s">
        <v>45</v>
      </c>
      <c r="J26" s="23" t="s">
        <v>23</v>
      </c>
      <c r="K26" s="23" t="s">
        <v>24</v>
      </c>
      <c r="L26" s="23" t="s">
        <v>25</v>
      </c>
      <c r="M26" s="10"/>
      <c r="N26" s="28">
        <f t="shared" si="8"/>
        <v>80.19282318</v>
      </c>
      <c r="O26" s="28">
        <f t="shared" si="9"/>
        <v>38.18376618</v>
      </c>
      <c r="P26" s="28">
        <f t="shared" si="10"/>
        <v>26.38257</v>
      </c>
      <c r="Q26" s="28" t="str">
        <f t="shared" si="11"/>
        <v>3</v>
      </c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>
      <c r="A27" s="12"/>
      <c r="B27" s="12"/>
      <c r="C27" s="12"/>
      <c r="D27" s="12"/>
      <c r="E27" s="12"/>
      <c r="F27" s="12"/>
      <c r="I27" s="36" t="s">
        <v>47</v>
      </c>
      <c r="J27" s="35">
        <f t="shared" ref="J27:L27" si="12">AVERAGEIF($Q$9:$Q$17,"1",J9:J17)</f>
        <v>4</v>
      </c>
      <c r="K27" s="35">
        <f t="shared" si="12"/>
        <v>28.33333333</v>
      </c>
      <c r="L27" s="35">
        <f t="shared" si="12"/>
        <v>6.333333333</v>
      </c>
      <c r="M27" s="12"/>
      <c r="N27" s="26">
        <f t="shared" si="8"/>
        <v>56.68235077</v>
      </c>
      <c r="O27" s="26">
        <f t="shared" si="9"/>
        <v>8.831760866</v>
      </c>
      <c r="P27" s="26">
        <f t="shared" si="10"/>
        <v>15.35057002</v>
      </c>
      <c r="Q27" s="26" t="str">
        <f t="shared" si="11"/>
        <v>2</v>
      </c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10"/>
      <c r="B28" s="10"/>
      <c r="C28" s="10"/>
      <c r="D28" s="10"/>
      <c r="E28" s="10"/>
      <c r="F28" s="10"/>
      <c r="I28" s="37" t="s">
        <v>49</v>
      </c>
      <c r="J28" s="39">
        <f t="shared" ref="J28:L28" si="13">AVERAGEIF($Q$9:$Q$17,"2",J9:J17)</f>
        <v>10</v>
      </c>
      <c r="K28" s="39">
        <f t="shared" si="13"/>
        <v>68</v>
      </c>
      <c r="L28" s="39">
        <f t="shared" si="13"/>
        <v>34</v>
      </c>
      <c r="M28" s="10"/>
      <c r="N28" s="28">
        <f t="shared" si="8"/>
        <v>62.60102946</v>
      </c>
      <c r="O28" s="28">
        <f t="shared" si="9"/>
        <v>14.56021978</v>
      </c>
      <c r="P28" s="28">
        <f t="shared" si="10"/>
        <v>10.77218641</v>
      </c>
      <c r="Q28" s="28" t="str">
        <f t="shared" si="11"/>
        <v>3</v>
      </c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>
      <c r="A29" s="12"/>
      <c r="F29" s="12"/>
      <c r="I29" s="36" t="s">
        <v>50</v>
      </c>
      <c r="J29" s="35">
        <f t="shared" ref="J29:L29" si="14">AVERAGEIF($Q$9:$Q$17,"3",J9:J17)</f>
        <v>5</v>
      </c>
      <c r="K29" s="35">
        <f t="shared" si="14"/>
        <v>87.2</v>
      </c>
      <c r="L29" s="35">
        <f t="shared" si="14"/>
        <v>46</v>
      </c>
      <c r="M29" s="12"/>
      <c r="N29" s="26">
        <f t="shared" si="8"/>
        <v>73.66289583</v>
      </c>
      <c r="O29" s="26">
        <f t="shared" si="9"/>
        <v>25.8069758</v>
      </c>
      <c r="P29" s="26">
        <f t="shared" si="10"/>
        <v>4.054626987</v>
      </c>
      <c r="Q29" s="26" t="str">
        <f t="shared" si="11"/>
        <v>3</v>
      </c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>
      <c r="A30" s="10"/>
      <c r="F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>
      <c r="A31" s="12"/>
      <c r="F31" s="12"/>
      <c r="I31" s="38" t="s">
        <v>52</v>
      </c>
      <c r="M31" s="12"/>
      <c r="N31" s="40" t="s">
        <v>53</v>
      </c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>
      <c r="A32" s="10"/>
      <c r="F32" s="10"/>
      <c r="I32" s="23" t="s">
        <v>45</v>
      </c>
      <c r="J32" s="23" t="s">
        <v>23</v>
      </c>
      <c r="K32" s="23" t="s">
        <v>24</v>
      </c>
      <c r="L32" s="23" t="s">
        <v>25</v>
      </c>
      <c r="M32" s="10"/>
      <c r="N32" s="33" t="s">
        <v>8</v>
      </c>
      <c r="O32" s="33" t="s">
        <v>9</v>
      </c>
      <c r="P32" s="33" t="s">
        <v>10</v>
      </c>
      <c r="Q32" s="34" t="s">
        <v>11</v>
      </c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>
      <c r="A33" s="12"/>
      <c r="F33" s="12"/>
      <c r="I33" s="36" t="s">
        <v>47</v>
      </c>
      <c r="J33" s="35">
        <f t="shared" ref="J33:L33" si="15">AVERAGEIF($Q$21:$Q$29,"1",J9:J17)</f>
        <v>4</v>
      </c>
      <c r="K33" s="35">
        <f t="shared" si="15"/>
        <v>28.33333333</v>
      </c>
      <c r="L33" s="35">
        <f t="shared" si="15"/>
        <v>6.333333333</v>
      </c>
      <c r="M33" s="12"/>
      <c r="N33" s="26">
        <f t="shared" ref="N33:N41" si="17">SQRT((J9-$J$33)^2+(K9-$K$33)^2+(L9-$L$33)^2)</f>
        <v>89.80287053</v>
      </c>
      <c r="O33" s="26">
        <f t="shared" ref="O33:O41" si="18">SQRT((J9-$J$34)^2+(K9-$K$34)^2+(L9-$L$34)^2)</f>
        <v>43.46837931</v>
      </c>
      <c r="P33" s="26">
        <f t="shared" ref="P33:P41" si="19">SQRT((J9-$J$35)^2+(K9-$K$35)^2+(L9-$L$35)^2)</f>
        <v>25.2920442</v>
      </c>
      <c r="Q33" s="26" t="str">
        <f t="shared" ref="Q33:Q41" si="20">IF(N33=MIN(N33:P33),"1",IF(O33=MIN(N33:P33),"2","3"))</f>
        <v>3</v>
      </c>
      <c r="R33" s="25" t="s">
        <v>28</v>
      </c>
      <c r="S33" s="12"/>
      <c r="T33" s="12"/>
      <c r="U33" s="12"/>
      <c r="V33" s="12"/>
      <c r="W33" s="12"/>
      <c r="X33" s="12"/>
      <c r="Y33" s="12"/>
      <c r="Z33" s="12"/>
      <c r="AA33" s="12"/>
    </row>
    <row r="34">
      <c r="A34" s="10"/>
      <c r="F34" s="10"/>
      <c r="I34" s="37" t="s">
        <v>49</v>
      </c>
      <c r="J34" s="39">
        <f t="shared" ref="J34:L34" si="16">AVERAGEIF($Q$21:$Q$29,"2",J9:J17)</f>
        <v>9</v>
      </c>
      <c r="K34" s="39">
        <f t="shared" si="16"/>
        <v>70.5</v>
      </c>
      <c r="L34" s="39">
        <f t="shared" si="16"/>
        <v>37.5</v>
      </c>
      <c r="M34" s="10"/>
      <c r="N34" s="28">
        <f t="shared" si="17"/>
        <v>48.73283173</v>
      </c>
      <c r="O34" s="28">
        <f t="shared" si="18"/>
        <v>4.415880433</v>
      </c>
      <c r="P34" s="28">
        <f t="shared" si="19"/>
        <v>26.94786633</v>
      </c>
      <c r="Q34" s="28" t="str">
        <f t="shared" si="20"/>
        <v>2</v>
      </c>
      <c r="R34" s="22" t="s">
        <v>30</v>
      </c>
      <c r="S34" s="10"/>
      <c r="T34" s="10"/>
      <c r="U34" s="10"/>
      <c r="V34" s="10"/>
      <c r="W34" s="10"/>
      <c r="X34" s="10"/>
      <c r="Y34" s="10"/>
      <c r="Z34" s="10"/>
      <c r="AA34" s="10"/>
    </row>
    <row r="35">
      <c r="A35" s="12"/>
      <c r="F35" s="12"/>
      <c r="I35" s="36" t="s">
        <v>50</v>
      </c>
      <c r="J35" s="35">
        <f t="shared" ref="J35:L35" si="21">AVERAGEIF($Q$21:$Q$29,"3",J9:J17)</f>
        <v>4.25</v>
      </c>
      <c r="K35" s="35">
        <f t="shared" si="21"/>
        <v>90.75</v>
      </c>
      <c r="L35" s="35">
        <f t="shared" si="21"/>
        <v>47.25</v>
      </c>
      <c r="M35" s="12"/>
      <c r="N35" s="26">
        <f t="shared" si="17"/>
        <v>13.33749935</v>
      </c>
      <c r="O35" s="26">
        <f t="shared" si="18"/>
        <v>40.93287188</v>
      </c>
      <c r="P35" s="26">
        <f t="shared" si="19"/>
        <v>62.19073484</v>
      </c>
      <c r="Q35" s="26" t="str">
        <f t="shared" si="20"/>
        <v>1</v>
      </c>
      <c r="R35" s="25" t="s">
        <v>31</v>
      </c>
      <c r="S35" s="12"/>
      <c r="T35" s="12"/>
      <c r="U35" s="12"/>
      <c r="V35" s="12"/>
      <c r="W35" s="12"/>
      <c r="X35" s="12"/>
      <c r="Y35" s="12"/>
      <c r="Z35" s="12"/>
      <c r="AA35" s="12"/>
    </row>
    <row r="36">
      <c r="A36" s="10"/>
      <c r="F36" s="10"/>
      <c r="I36" s="22"/>
      <c r="J36" s="22"/>
      <c r="K36" s="22"/>
      <c r="L36" s="22"/>
      <c r="M36" s="10"/>
      <c r="N36" s="28">
        <f t="shared" si="17"/>
        <v>7.156970185</v>
      </c>
      <c r="O36" s="28">
        <f t="shared" si="18"/>
        <v>46.25472949</v>
      </c>
      <c r="P36" s="28">
        <f t="shared" si="19"/>
        <v>68.20328071</v>
      </c>
      <c r="Q36" s="28" t="str">
        <f t="shared" si="20"/>
        <v>1</v>
      </c>
      <c r="R36" s="22" t="s">
        <v>33</v>
      </c>
      <c r="S36" s="10"/>
      <c r="T36" s="10"/>
      <c r="U36" s="10"/>
      <c r="V36" s="10"/>
      <c r="W36" s="10"/>
      <c r="X36" s="10"/>
      <c r="Y36" s="10"/>
      <c r="Z36" s="10"/>
      <c r="AA36" s="10"/>
    </row>
    <row r="37">
      <c r="A37" s="12"/>
      <c r="F37" s="12"/>
      <c r="I37" s="38" t="s">
        <v>54</v>
      </c>
      <c r="M37" s="12"/>
      <c r="N37" s="26">
        <f t="shared" si="17"/>
        <v>20.05547861</v>
      </c>
      <c r="O37" s="26">
        <f t="shared" si="18"/>
        <v>71.69030618</v>
      </c>
      <c r="P37" s="26">
        <f t="shared" si="19"/>
        <v>93.92650052</v>
      </c>
      <c r="Q37" s="26" t="str">
        <f t="shared" si="20"/>
        <v>1</v>
      </c>
      <c r="R37" s="25" t="s">
        <v>34</v>
      </c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10"/>
      <c r="F38" s="10"/>
      <c r="I38" s="23" t="s">
        <v>45</v>
      </c>
      <c r="J38" s="23" t="s">
        <v>23</v>
      </c>
      <c r="K38" s="23" t="s">
        <v>24</v>
      </c>
      <c r="L38" s="23" t="s">
        <v>25</v>
      </c>
      <c r="N38" s="28">
        <f t="shared" si="17"/>
        <v>80.19282318</v>
      </c>
      <c r="O38" s="28">
        <f t="shared" si="18"/>
        <v>34.09545424</v>
      </c>
      <c r="P38" s="28">
        <f t="shared" si="19"/>
        <v>26.78035661</v>
      </c>
      <c r="Q38" s="28" t="str">
        <f t="shared" si="20"/>
        <v>3</v>
      </c>
      <c r="R38" s="22" t="s">
        <v>36</v>
      </c>
      <c r="S38" s="10"/>
      <c r="T38" s="10"/>
      <c r="U38" s="10"/>
      <c r="V38" s="10"/>
      <c r="W38" s="10"/>
      <c r="X38" s="10"/>
      <c r="Y38" s="10"/>
      <c r="Z38" s="10"/>
      <c r="AA38" s="10"/>
    </row>
    <row r="39">
      <c r="A39" s="12"/>
      <c r="B39" s="27"/>
      <c r="F39" s="12"/>
      <c r="I39" s="36" t="s">
        <v>47</v>
      </c>
      <c r="J39" s="35">
        <f t="shared" ref="J39:L39" si="22">AVERAGEIF($Q$33:$Q$41,"1",J9:J17)</f>
        <v>4</v>
      </c>
      <c r="K39" s="35">
        <f t="shared" si="22"/>
        <v>28.33333333</v>
      </c>
      <c r="L39" s="35">
        <f t="shared" si="22"/>
        <v>6.333333333</v>
      </c>
      <c r="N39" s="26">
        <f t="shared" si="17"/>
        <v>56.68235077</v>
      </c>
      <c r="O39" s="26">
        <f t="shared" si="18"/>
        <v>4.415880433</v>
      </c>
      <c r="P39" s="26">
        <f t="shared" si="19"/>
        <v>19.18821253</v>
      </c>
      <c r="Q39" s="26" t="str">
        <f t="shared" si="20"/>
        <v>2</v>
      </c>
      <c r="R39" s="25" t="s">
        <v>37</v>
      </c>
      <c r="S39" s="12"/>
      <c r="T39" s="12"/>
      <c r="U39" s="12"/>
      <c r="V39" s="12"/>
      <c r="W39" s="12"/>
      <c r="X39" s="12"/>
      <c r="Y39" s="12"/>
      <c r="Z39" s="12"/>
      <c r="AA39" s="12"/>
    </row>
    <row r="40">
      <c r="A40" s="10"/>
      <c r="B40" s="10"/>
      <c r="C40" s="10"/>
      <c r="D40" s="10"/>
      <c r="E40" s="10"/>
      <c r="F40" s="10"/>
      <c r="I40" s="37" t="s">
        <v>49</v>
      </c>
      <c r="J40" s="39">
        <f t="shared" ref="J40:L40" si="23">AVERAGEIF($Q$33:$Q$41,"2",J9:J17)</f>
        <v>9.333333333</v>
      </c>
      <c r="K40" s="39">
        <f t="shared" si="23"/>
        <v>74.33333333</v>
      </c>
      <c r="L40" s="39">
        <f t="shared" si="23"/>
        <v>37.66666667</v>
      </c>
      <c r="N40" s="28">
        <f t="shared" si="17"/>
        <v>62.60102946</v>
      </c>
      <c r="O40" s="28">
        <f t="shared" si="18"/>
        <v>11.55422001</v>
      </c>
      <c r="P40" s="28">
        <f t="shared" si="19"/>
        <v>13.97095201</v>
      </c>
      <c r="Q40" s="28" t="str">
        <f t="shared" si="20"/>
        <v>2</v>
      </c>
      <c r="R40" s="22" t="s">
        <v>39</v>
      </c>
      <c r="S40" s="10"/>
      <c r="T40" s="10"/>
      <c r="U40" s="10"/>
      <c r="V40" s="10"/>
      <c r="W40" s="10"/>
      <c r="X40" s="10"/>
      <c r="Y40" s="10"/>
      <c r="Z40" s="10"/>
      <c r="AA40" s="10"/>
    </row>
    <row r="41">
      <c r="A41" s="12"/>
      <c r="B41" s="25"/>
      <c r="C41" s="12"/>
      <c r="D41" s="12"/>
      <c r="E41" s="12"/>
      <c r="F41" s="12"/>
      <c r="I41" s="36" t="s">
        <v>50</v>
      </c>
      <c r="J41" s="35">
        <f t="shared" ref="J41:L41" si="24">AVERAGEIF($Q$33:$Q$41,"3",J9:J17)</f>
        <v>2.333333333</v>
      </c>
      <c r="K41" s="35">
        <f t="shared" si="24"/>
        <v>93.66666667</v>
      </c>
      <c r="L41" s="35">
        <f t="shared" si="24"/>
        <v>50.33333333</v>
      </c>
      <c r="N41" s="26">
        <f t="shared" si="17"/>
        <v>73.66289583</v>
      </c>
      <c r="O41" s="26">
        <f t="shared" si="18"/>
        <v>22.03406454</v>
      </c>
      <c r="P41" s="26">
        <f t="shared" si="19"/>
        <v>2.861380786</v>
      </c>
      <c r="Q41" s="26" t="str">
        <f t="shared" si="20"/>
        <v>3</v>
      </c>
      <c r="R41" s="25" t="s">
        <v>40</v>
      </c>
      <c r="S41" s="12"/>
      <c r="T41" s="12"/>
      <c r="U41" s="12"/>
      <c r="V41" s="12"/>
      <c r="W41" s="12"/>
      <c r="X41" s="12"/>
      <c r="Y41" s="12"/>
      <c r="Z41" s="12"/>
      <c r="AA41" s="12"/>
    </row>
    <row r="42">
      <c r="A42" s="10"/>
      <c r="B42" s="22"/>
      <c r="C42" s="10"/>
      <c r="D42" s="10"/>
      <c r="E42" s="10"/>
      <c r="F42" s="10"/>
      <c r="I42" s="10"/>
      <c r="J42" s="10"/>
      <c r="K42" s="10"/>
      <c r="L42" s="28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>
      <c r="A43" s="12"/>
      <c r="B43" s="25"/>
      <c r="C43" s="12"/>
      <c r="D43" s="12"/>
      <c r="E43" s="12"/>
      <c r="F43" s="12"/>
      <c r="I43" s="19" t="s">
        <v>55</v>
      </c>
      <c r="O43" s="14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>
      <c r="A44" s="10"/>
      <c r="B44" s="22"/>
      <c r="C44" s="10"/>
      <c r="D44" s="10"/>
      <c r="E44" s="10"/>
      <c r="F44" s="10"/>
      <c r="I44" s="41" t="s">
        <v>56</v>
      </c>
      <c r="O44" s="34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>
      <c r="A45" s="12"/>
      <c r="B45" s="25"/>
      <c r="C45" s="12"/>
      <c r="D45" s="12"/>
      <c r="E45" s="12"/>
      <c r="F45" s="12"/>
      <c r="I45" s="42" t="s">
        <v>57</v>
      </c>
      <c r="J45" s="43">
        <f>SQRT((J11-J39)^2+(K11-K39)^2+(L11-L39)^2)+SQRT((J12-J39)^2+(K12-K39)^2+(L12-L39)^2)+SQRT((J13-J39)^2+(K13-K39)^2+(L13-L39)^2)
</f>
        <v>40.54994814</v>
      </c>
      <c r="O45" s="26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>
      <c r="A46" s="10"/>
      <c r="B46" s="22"/>
      <c r="C46" s="10"/>
      <c r="D46" s="10"/>
      <c r="E46" s="10"/>
      <c r="F46" s="10"/>
      <c r="I46" s="44" t="s">
        <v>58</v>
      </c>
      <c r="J46" s="45">
        <f>SQRT((J10-J40)^2+(K10-K40)^2+(L10-L40)^2)+SQRT((J15-J40)^2+(K15-K40)^2+(L15-L40)^2)+SQRT((J16-J40)^2+(K16-K40)^2+(L16-L40)^2)
</f>
        <v>18.880991</v>
      </c>
      <c r="O46" s="28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>
      <c r="A47" s="12"/>
      <c r="B47" s="25"/>
      <c r="C47" s="12"/>
      <c r="D47" s="12"/>
      <c r="E47" s="12"/>
      <c r="F47" s="12"/>
      <c r="I47" s="42" t="s">
        <v>59</v>
      </c>
      <c r="J47" s="43">
        <f>SQRT((J9-J41)^2+(K9-K41)^2+(L9-L41)^2)+SQRT((J14-J41)^2+(K14-K41)^2+(L14-L41)^2)+SQRT((J17-J41)^2+(K17-K41)^2+(L17-L41)^2)
</f>
        <v>56.99331464</v>
      </c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>
      <c r="A48" s="10"/>
      <c r="B48" s="22"/>
      <c r="C48" s="10"/>
      <c r="D48" s="10"/>
      <c r="E48" s="10"/>
      <c r="F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>
      <c r="A49" s="12"/>
      <c r="B49" s="12"/>
      <c r="C49" s="12"/>
      <c r="D49" s="12"/>
      <c r="E49" s="12"/>
      <c r="F49" s="12"/>
      <c r="G49" s="12"/>
      <c r="H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>
      <c r="A50" s="10"/>
      <c r="B50" s="10"/>
      <c r="C50" s="10"/>
      <c r="D50" s="10"/>
      <c r="E50" s="10"/>
      <c r="F50" s="10"/>
      <c r="G50" s="10"/>
      <c r="H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>
      <c r="A51" s="12"/>
      <c r="B51" s="12"/>
      <c r="C51" s="12"/>
      <c r="D51" s="12"/>
      <c r="E51" s="12"/>
      <c r="F51" s="12"/>
      <c r="G51" s="12"/>
      <c r="H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</row>
    <row r="1002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</row>
    <row r="1003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</row>
  </sheetData>
  <mergeCells count="30">
    <mergeCell ref="A6:D6"/>
    <mergeCell ref="A18:D18"/>
    <mergeCell ref="A5:F5"/>
    <mergeCell ref="I7:L7"/>
    <mergeCell ref="I5:Q5"/>
    <mergeCell ref="A1:Q3"/>
    <mergeCell ref="N19:Q19"/>
    <mergeCell ref="I19:L19"/>
    <mergeCell ref="I25:L25"/>
    <mergeCell ref="J46:L46"/>
    <mergeCell ref="I44:L44"/>
    <mergeCell ref="N31:Q31"/>
    <mergeCell ref="I31:L31"/>
    <mergeCell ref="B39:E39"/>
    <mergeCell ref="T13:W13"/>
    <mergeCell ref="T14:W14"/>
    <mergeCell ref="T12:W12"/>
    <mergeCell ref="N7:Q7"/>
    <mergeCell ref="T8:W8"/>
    <mergeCell ref="T9:W9"/>
    <mergeCell ref="T10:W10"/>
    <mergeCell ref="T11:W11"/>
    <mergeCell ref="T5:W5"/>
    <mergeCell ref="T6:W6"/>
    <mergeCell ref="T7:W7"/>
    <mergeCell ref="G5:H48"/>
    <mergeCell ref="I37:L37"/>
    <mergeCell ref="J47:L47"/>
    <mergeCell ref="I43:L43"/>
    <mergeCell ref="J45:L45"/>
  </mergeCells>
  <drawing r:id="rId1"/>
</worksheet>
</file>