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ricd\Desktop\"/>
    </mc:Choice>
  </mc:AlternateContent>
  <xr:revisionPtr revIDLastSave="0" documentId="13_ncr:1_{0F92F8F6-5FE8-4589-AEA2-B8122858039E}" xr6:coauthVersionLast="47" xr6:coauthVersionMax="47" xr10:uidLastSave="{00000000-0000-0000-0000-000000000000}"/>
  <bookViews>
    <workbookView xWindow="-120" yWindow="-120" windowWidth="57840" windowHeight="23520" activeTab="1" xr2:uid="{B2196A87-B6A4-4582-A1B3-413454955665}"/>
  </bookViews>
  <sheets>
    <sheet name="Table1" sheetId="2" r:id="rId1"/>
    <sheet name="Sheet1" sheetId="1" r:id="rId2"/>
  </sheets>
  <definedNames>
    <definedName name="ExternalData_1" localSheetId="0" hidden="1">Table1!$A$1:$C$18</definedName>
    <definedName name="FromArray_1">_xlfn.ANCHORARRAY(Sheet1!#REF!)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 a="1"/>
  <c r="J25" i="1" s="1"/>
  <c r="F25" i="1" a="1"/>
  <c r="F25" i="1" s="1"/>
  <c r="T26" i="1" a="1"/>
  <c r="T26" i="1" s="1"/>
  <c r="O25" i="1" a="1"/>
  <c r="O25" i="1" s="1"/>
  <c r="D2" i="2"/>
  <c r="H19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H17" i="1"/>
  <c r="H2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9F1CE-DC33-4362-8C8F-065D8D57463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<sst xmlns="http://schemas.openxmlformats.org/spreadsheetml/2006/main" count="73" uniqueCount="18">
  <si>
    <t>Food</t>
  </si>
  <si>
    <t>Gas</t>
  </si>
  <si>
    <t>Supplies</t>
  </si>
  <si>
    <t>Travel</t>
  </si>
  <si>
    <t>Date</t>
  </si>
  <si>
    <t>Category</t>
  </si>
  <si>
    <t>Amount</t>
  </si>
  <si>
    <t>Entertainment</t>
  </si>
  <si>
    <t>EXPENSE REPORT</t>
  </si>
  <si>
    <t>Parking Ticket</t>
  </si>
  <si>
    <t>Sums</t>
  </si>
  <si>
    <t>CHK</t>
  </si>
  <si>
    <t>Requested</t>
  </si>
  <si>
    <t>Approved</t>
  </si>
  <si>
    <t>Out of Pocket</t>
  </si>
  <si>
    <t>Dayve's New Formula</t>
  </si>
  <si>
    <t>Oz's Table Summary</t>
  </si>
  <si>
    <t>Test GROUPBY Date/Category in a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</si>
</sst>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i/>
      <sz val="16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4" fontId="0" fillId="0" borderId="0" xfId="0" applyNumberFormat="1"/>
    <xf numFmtId="44" fontId="0" fillId="0" borderId="0" xfId="0" applyNumberFormat="1"/>
    <xf numFmtId="0" fontId="2" fillId="0" borderId="0" xfId="0" applyFont="1" applyAlignment="1">
      <alignment horizontal="center"/>
    </xf>
    <xf numFmtId="15" fontId="0" fillId="2" borderId="0" xfId="0" applyNumberFormat="1" applyFill="1"/>
    <xf numFmtId="0" fontId="0" fillId="2" borderId="0" xfId="0" applyFill="1"/>
    <xf numFmtId="44" fontId="0" fillId="2" borderId="0" xfId="1" applyFont="1" applyFill="1"/>
    <xf numFmtId="15" fontId="0" fillId="3" borderId="0" xfId="0" applyNumberFormat="1" applyFill="1"/>
    <xf numFmtId="0" fontId="0" fillId="3" borderId="0" xfId="0" applyFill="1"/>
    <xf numFmtId="44" fontId="0" fillId="3" borderId="0" xfId="1" applyFont="1" applyFill="1"/>
    <xf numFmtId="15" fontId="0" fillId="4" borderId="0" xfId="0" applyNumberFormat="1" applyFill="1"/>
    <xf numFmtId="0" fontId="0" fillId="4" borderId="0" xfId="0" applyFill="1"/>
    <xf numFmtId="44" fontId="0" fillId="4" borderId="0" xfId="1" applyFont="1" applyFill="1"/>
    <xf numFmtId="0" fontId="0" fillId="0" borderId="1" xfId="0" applyBorder="1"/>
    <xf numFmtId="0" fontId="3" fillId="0" borderId="1" xfId="0" applyFont="1" applyBorder="1"/>
    <xf numFmtId="15" fontId="0" fillId="0" borderId="1" xfId="0" applyNumberFormat="1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0" fillId="0" borderId="1" xfId="0" applyNumberFormat="1" applyBorder="1"/>
    <xf numFmtId="15" fontId="0" fillId="0" borderId="0" xfId="0" applyNumberFormat="1" applyFill="1" applyAlignment="1">
      <alignment horizontal="left"/>
    </xf>
    <xf numFmtId="0" fontId="0" fillId="0" borderId="0" xfId="0" applyFill="1"/>
    <xf numFmtId="44" fontId="0" fillId="0" borderId="0" xfId="1" applyFont="1" applyFill="1"/>
    <xf numFmtId="15" fontId="0" fillId="0" borderId="0" xfId="0" applyNumberFormat="1" applyFill="1"/>
  </cellXfs>
  <cellStyles count="2">
    <cellStyle name="Currency" xfId="1" builtinId="4"/>
    <cellStyle name="Normal" xfId="0" builtinId="0"/>
  </cellStyles>
  <dxfs count="14"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  <numFmt numFmtId="20" formatCode="d\-mmm\-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  <numFmt numFmtId="20" formatCode="d\-mmm\-yy"/>
    </dxf>
    <dxf>
      <font>
        <strike val="0"/>
        <outline val="0"/>
        <shadow val="0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345622</xdr:colOff>
      <xdr:row>2</xdr:row>
      <xdr:rowOff>14970</xdr:rowOff>
    </xdr:from>
    <xdr:to>
      <xdr:col>15</xdr:col>
      <xdr:colOff>929370</xdr:colOff>
      <xdr:row>17</xdr:row>
      <xdr:rowOff>176893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F2EC92C-015B-5125-C982-5568BE7C3389}"/>
            </a:ext>
          </a:extLst>
        </xdr:cNvPr>
        <xdr:cNvGrpSpPr/>
      </xdr:nvGrpSpPr>
      <xdr:grpSpPr>
        <a:xfrm>
          <a:off x="8556172" y="434070"/>
          <a:ext cx="5774873" cy="3886198"/>
          <a:chOff x="8382000" y="250373"/>
          <a:chExt cx="5774873" cy="3918856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B669129B-1FB9-4166-9279-409A391BE228}"/>
              </a:ext>
            </a:extLst>
          </xdr:cNvPr>
          <xdr:cNvSpPr/>
        </xdr:nvSpPr>
        <xdr:spPr>
          <a:xfrm>
            <a:off x="8382000" y="250373"/>
            <a:ext cx="3630385" cy="3918856"/>
          </a:xfrm>
          <a:prstGeom prst="roundRect">
            <a:avLst>
              <a:gd name="adj" fmla="val 10914"/>
            </a:avLst>
          </a:prstGeom>
          <a:solidFill>
            <a:schemeClr val="bg2">
              <a:lumMod val="60000"/>
              <a:lumOff val="40000"/>
            </a:schemeClr>
          </a:solidFill>
          <a:ln w="28575">
            <a:solidFill>
              <a:schemeClr val="bg2">
                <a:lumMod val="75000"/>
              </a:schemeClr>
            </a:solidFill>
          </a:ln>
          <a:effectLst>
            <a:outerShdw blurRad="88900" dist="50800" dir="2700000" sx="101000" sy="101000" algn="tl" rotWithShape="0">
              <a:prstClr val="black">
                <a:alpha val="32000"/>
              </a:prstClr>
            </a:outerShdw>
          </a:effectLst>
          <a:scene3d>
            <a:camera prst="orthographicFront"/>
            <a:lightRig rig="flat" dir="t"/>
          </a:scene3d>
          <a:sp3d extrusionH="279400" contourW="12700" prstMaterial="flat">
            <a:bevelT w="146050" h="234950" prst="convex"/>
            <a:bevelB w="171450" h="107950" prst="angle"/>
            <a:extrusionClr>
              <a:schemeClr val="accent1">
                <a:lumMod val="75000"/>
              </a:schemeClr>
            </a:extrusionClr>
            <a:contourClr>
              <a:schemeClr val="tx1"/>
            </a:contourClr>
          </a:sp3d>
        </xdr:spPr>
        <xdr:style>
          <a:lnRef idx="2">
            <a:schemeClr val="accent1">
              <a:shade val="15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 u="sng">
                <a:solidFill>
                  <a:sysClr val="windowText" lastClr="000000"/>
                </a:solidFill>
              </a:rPr>
              <a:t>OBJECTIVE</a:t>
            </a:r>
          </a:p>
          <a:p>
            <a:pPr algn="l"/>
            <a:endParaRPr lang="en-US" sz="800">
              <a:solidFill>
                <a:sysClr val="windowText" lastClr="000000"/>
              </a:solidFill>
            </a:endParaRPr>
          </a:p>
          <a:p>
            <a:pPr algn="l"/>
            <a:r>
              <a:rPr lang="en-US" sz="1800">
                <a:solidFill>
                  <a:sysClr val="windowText" lastClr="000000"/>
                </a:solidFill>
              </a:rPr>
              <a:t>•Calculate</a:t>
            </a:r>
            <a:r>
              <a:rPr lang="en-US" sz="1800" baseline="0">
                <a:solidFill>
                  <a:sysClr val="windowText" lastClr="000000"/>
                </a:solidFill>
              </a:rPr>
              <a:t> h</a:t>
            </a:r>
            <a:r>
              <a:rPr lang="en-US" sz="1800">
                <a:solidFill>
                  <a:sysClr val="windowText" lastClr="000000"/>
                </a:solidFill>
              </a:rPr>
              <a:t>ow much will this person NOT be reimbursed?</a:t>
            </a:r>
          </a:p>
          <a:p>
            <a:pPr algn="l"/>
            <a:endParaRPr lang="en-US" sz="1800">
              <a:solidFill>
                <a:sysClr val="windowText" lastClr="000000"/>
              </a:solidFill>
            </a:endParaRPr>
          </a:p>
          <a:p>
            <a:pPr algn="ctr"/>
            <a:r>
              <a:rPr lang="en-US" sz="1800" b="1" u="sng">
                <a:solidFill>
                  <a:sysClr val="windowText" lastClr="000000"/>
                </a:solidFill>
              </a:rPr>
              <a:t>AGREEMENT</a:t>
            </a:r>
          </a:p>
          <a:p>
            <a:pPr algn="l"/>
            <a:endParaRPr lang="en-US" sz="800">
              <a:solidFill>
                <a:sysClr val="windowText" lastClr="000000"/>
              </a:solidFill>
            </a:endParaRPr>
          </a:p>
          <a:p>
            <a:pPr algn="l"/>
            <a:r>
              <a:rPr lang="en-US" sz="1800">
                <a:solidFill>
                  <a:sysClr val="windowText" lastClr="000000"/>
                </a:solidFill>
              </a:rPr>
              <a:t>•  Up</a:t>
            </a:r>
            <a:r>
              <a:rPr lang="en-US" sz="1800" baseline="0">
                <a:solidFill>
                  <a:sysClr val="windowText" lastClr="000000"/>
                </a:solidFill>
              </a:rPr>
              <a:t> to </a:t>
            </a:r>
            <a:r>
              <a:rPr lang="en-US" sz="1800">
                <a:solidFill>
                  <a:sysClr val="windowText" lastClr="000000"/>
                </a:solidFill>
              </a:rPr>
              <a:t>$55/day for food. </a:t>
            </a:r>
          </a:p>
          <a:p>
            <a:pPr algn="l"/>
            <a:r>
              <a:rPr lang="en-US" sz="1800">
                <a:solidFill>
                  <a:sysClr val="windowText" lastClr="000000"/>
                </a:solidFill>
              </a:rPr>
              <a:t>•  Acceptable categories</a:t>
            </a:r>
          </a:p>
          <a:p>
            <a:pPr lvl="1" algn="l"/>
            <a:r>
              <a:rPr lang="en-US" sz="1800">
                <a:solidFill>
                  <a:sysClr val="windowText" lastClr="000000"/>
                </a:solidFill>
              </a:rPr>
              <a:t>Food        Gas</a:t>
            </a:r>
          </a:p>
          <a:p>
            <a:pPr lvl="1" algn="l"/>
            <a:r>
              <a:rPr lang="en-US" sz="1800">
                <a:solidFill>
                  <a:sysClr val="windowText" lastClr="000000"/>
                </a:solidFill>
              </a:rPr>
              <a:t>Supplies   Travel</a:t>
            </a: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58A941A3-BF66-63E0-0BEC-A244B114E9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5325" y="1148443"/>
            <a:ext cx="3091548" cy="1545774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20036-9C7F-41B0-B0AD-A9DFB708C5E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ategory" tableColumnId="1"/>
      <queryTableField id="2" name="Date" tableColumnId="2"/>
      <queryTableField id="3" name="Sums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F313A-DEC8-4A7A-87D8-6051B21DB27E}" name="Table1_1" displayName="Table1_1" ref="A1:D18" tableType="queryTable" totalsRowShown="0">
  <autoFilter ref="A1:D18" xr:uid="{2B6F313A-DEC8-4A7A-87D8-6051B21DB27E}"/>
  <tableColumns count="4">
    <tableColumn id="1" xr3:uid="{A3370764-8CD6-4BD7-9F83-5A219FED5464}" uniqueName="1" name="Category" queryTableFieldId="1" dataDxfId="13"/>
    <tableColumn id="2" xr3:uid="{4867506F-A0C2-4F5D-AE86-A81E1691A630}" uniqueName="2" name="Date" queryTableFieldId="2" dataDxfId="12"/>
    <tableColumn id="3" xr3:uid="{E42E2408-93C6-4F68-B4ED-41C28F5277FE}" uniqueName="3" name="Sums" queryTableFieldId="3"/>
    <tableColumn id="4" xr3:uid="{FCF5A75B-C633-400F-A474-4A624FEE4C23}" uniqueName="4" name="CHK" queryTableFieldId="4" dataDxfId="11">
      <calculatedColumnFormula>IF(AND(Table1_1[[#This Row],[Category]]="food",Table1_1[[#This Row],[Sums]]&gt;55),55,Table1_1[[#This Row],[Sums]])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495-8095-4972-9D65-6B2035595BB4}" name="Table1" displayName="Table1" ref="B3:D30" totalsRowShown="0" headerRowDxfId="10" dataDxfId="9">
  <autoFilter ref="B3:D30" xr:uid="{873B6495-8095-4972-9D65-6B2035595BB4}">
    <filterColumn colId="0" hiddenButton="1"/>
    <filterColumn colId="1" hiddenButton="1"/>
    <filterColumn colId="2" hiddenButton="1"/>
  </autoFilter>
  <tableColumns count="3">
    <tableColumn id="1" xr3:uid="{4A160F53-FE2F-4AD1-8D20-53D211E0C6A1}" name="Date" dataDxfId="8"/>
    <tableColumn id="2" xr3:uid="{80B1D71A-6D6F-4884-BD43-6C2AEE89965E}" name="Category" dataDxfId="7"/>
    <tableColumn id="3" xr3:uid="{6E3964FA-C0BB-4414-9431-50A9F6C68FF3}" name="Amount" dataDxfId="6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92FCC-E79D-495D-A6E9-F99F0189932A}" name="Table2" displayName="Table2" ref="F3:H15" totalsRowShown="0" headerRowDxfId="5" dataDxfId="0">
  <autoFilter ref="F3:H15" xr:uid="{0D692FCC-E79D-495D-A6E9-F99F0189932A}">
    <filterColumn colId="0" hiddenButton="1"/>
    <filterColumn colId="1" hiddenButton="1"/>
    <filterColumn colId="2" hiddenButton="1"/>
  </autoFilter>
  <tableColumns count="3">
    <tableColumn id="1" xr3:uid="{A3C985B9-3361-4EC1-8F6B-04EA21C6AFBC}" name="Date" dataDxfId="3"/>
    <tableColumn id="2" xr3:uid="{9B5B49CD-C9F3-4871-AAAF-414CC22B7EA1}" name="Category" dataDxfId="2"/>
    <tableColumn id="3" xr3:uid="{538D54BB-E708-464C-B294-C3895EFCDFD5}" name="Amount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D73B-8909-449E-B88B-2F16C17850AB}">
  <sheetPr codeName="Sheet1"/>
  <dimension ref="A1:D18"/>
  <sheetViews>
    <sheetView showGridLines="0" workbookViewId="0">
      <selection activeCell="G2" sqref="G2"/>
    </sheetView>
  </sheetViews>
  <sheetFormatPr defaultRowHeight="19.5" x14ac:dyDescent="0.25"/>
  <cols>
    <col min="1" max="2" width="10.33203125" bestFit="1" customWidth="1"/>
    <col min="3" max="3" width="6.75" bestFit="1" customWidth="1"/>
  </cols>
  <sheetData>
    <row r="1" spans="1:4" x14ac:dyDescent="0.25">
      <c r="A1" t="s">
        <v>5</v>
      </c>
      <c r="B1" t="s">
        <v>4</v>
      </c>
      <c r="C1" t="s">
        <v>10</v>
      </c>
      <c r="D1" t="s">
        <v>11</v>
      </c>
    </row>
    <row r="2" spans="1:4" x14ac:dyDescent="0.25">
      <c r="A2" t="s">
        <v>0</v>
      </c>
      <c r="B2" s="2">
        <v>45601</v>
      </c>
      <c r="C2">
        <v>51.47</v>
      </c>
      <c r="D2">
        <f>IF(AND(Table1_1[[#This Row],[Category]]="food",Table1_1[[#This Row],[Sums]]&gt;55),55,Table1_1[[#This Row],[Sums]])</f>
        <v>51.47</v>
      </c>
    </row>
    <row r="3" spans="1:4" x14ac:dyDescent="0.25">
      <c r="A3" t="s">
        <v>2</v>
      </c>
      <c r="B3" s="2">
        <v>45601</v>
      </c>
      <c r="C3">
        <v>49.12</v>
      </c>
      <c r="D3">
        <f>IF(AND(Table1_1[[#This Row],[Category]]="food",Table1_1[[#This Row],[Sums]]&gt;55),55,Table1_1[[#This Row],[Sums]])</f>
        <v>49.12</v>
      </c>
    </row>
    <row r="4" spans="1:4" x14ac:dyDescent="0.25">
      <c r="A4" t="s">
        <v>2</v>
      </c>
      <c r="B4" s="2">
        <v>45602</v>
      </c>
      <c r="C4">
        <v>102.74</v>
      </c>
      <c r="D4">
        <f>IF(AND(Table1_1[[#This Row],[Category]]="food",Table1_1[[#This Row],[Sums]]&gt;55),55,Table1_1[[#This Row],[Sums]])</f>
        <v>102.74</v>
      </c>
    </row>
    <row r="5" spans="1:4" x14ac:dyDescent="0.25">
      <c r="A5" t="s">
        <v>0</v>
      </c>
      <c r="B5" s="2">
        <v>45602</v>
      </c>
      <c r="C5">
        <v>49.849999999999994</v>
      </c>
      <c r="D5">
        <f>IF(AND(Table1_1[[#This Row],[Category]]="food",Table1_1[[#This Row],[Sums]]&gt;55),55,Table1_1[[#This Row],[Sums]])</f>
        <v>49.849999999999994</v>
      </c>
    </row>
    <row r="6" spans="1:4" x14ac:dyDescent="0.25">
      <c r="A6" t="s">
        <v>1</v>
      </c>
      <c r="B6" s="2">
        <v>45603</v>
      </c>
      <c r="C6">
        <v>52.35</v>
      </c>
      <c r="D6">
        <f>IF(AND(Table1_1[[#This Row],[Category]]="food",Table1_1[[#This Row],[Sums]]&gt;55),55,Table1_1[[#This Row],[Sums]])</f>
        <v>52.35</v>
      </c>
    </row>
    <row r="7" spans="1:4" x14ac:dyDescent="0.25">
      <c r="A7" t="s">
        <v>0</v>
      </c>
      <c r="B7" s="2">
        <v>45603</v>
      </c>
      <c r="C7">
        <v>37.42</v>
      </c>
      <c r="D7">
        <f>IF(AND(Table1_1[[#This Row],[Category]]="food",Table1_1[[#This Row],[Sums]]&gt;55),55,Table1_1[[#This Row],[Sums]])</f>
        <v>37.42</v>
      </c>
    </row>
    <row r="8" spans="1:4" x14ac:dyDescent="0.25">
      <c r="A8" t="s">
        <v>0</v>
      </c>
      <c r="B8" s="2">
        <v>45614</v>
      </c>
      <c r="C8">
        <v>70.510000000000005</v>
      </c>
      <c r="D8">
        <f>IF(AND(Table1_1[[#This Row],[Category]]="food",Table1_1[[#This Row],[Sums]]&gt;55),55,Table1_1[[#This Row],[Sums]])</f>
        <v>55</v>
      </c>
    </row>
    <row r="9" spans="1:4" x14ac:dyDescent="0.25">
      <c r="A9" t="s">
        <v>2</v>
      </c>
      <c r="B9" s="2">
        <v>45614</v>
      </c>
      <c r="C9">
        <v>13.05</v>
      </c>
      <c r="D9">
        <f>IF(AND(Table1_1[[#This Row],[Category]]="food",Table1_1[[#This Row],[Sums]]&gt;55),55,Table1_1[[#This Row],[Sums]])</f>
        <v>13.05</v>
      </c>
    </row>
    <row r="10" spans="1:4" x14ac:dyDescent="0.25">
      <c r="A10" t="s">
        <v>0</v>
      </c>
      <c r="B10" s="2">
        <v>45615</v>
      </c>
      <c r="C10">
        <v>77.929999999999993</v>
      </c>
      <c r="D10">
        <f>IF(AND(Table1_1[[#This Row],[Category]]="food",Table1_1[[#This Row],[Sums]]&gt;55),55,Table1_1[[#This Row],[Sums]])</f>
        <v>55</v>
      </c>
    </row>
    <row r="11" spans="1:4" x14ac:dyDescent="0.25">
      <c r="A11" t="s">
        <v>2</v>
      </c>
      <c r="B11" s="2">
        <v>45615</v>
      </c>
      <c r="C11">
        <v>4.55</v>
      </c>
      <c r="D11">
        <f>IF(AND(Table1_1[[#This Row],[Category]]="food",Table1_1[[#This Row],[Sums]]&gt;55),55,Table1_1[[#This Row],[Sums]])</f>
        <v>4.55</v>
      </c>
    </row>
    <row r="12" spans="1:4" x14ac:dyDescent="0.25">
      <c r="A12" t="s">
        <v>0</v>
      </c>
      <c r="B12" s="2">
        <v>45616</v>
      </c>
      <c r="C12">
        <v>71.53</v>
      </c>
      <c r="D12">
        <f>IF(AND(Table1_1[[#This Row],[Category]]="food",Table1_1[[#This Row],[Sums]]&gt;55),55,Table1_1[[#This Row],[Sums]])</f>
        <v>55</v>
      </c>
    </row>
    <row r="13" spans="1:4" x14ac:dyDescent="0.25">
      <c r="A13" t="s">
        <v>3</v>
      </c>
      <c r="B13" s="2">
        <v>45616</v>
      </c>
      <c r="C13">
        <v>103</v>
      </c>
      <c r="D13">
        <f>IF(AND(Table1_1[[#This Row],[Category]]="food",Table1_1[[#This Row],[Sums]]&gt;55),55,Table1_1[[#This Row],[Sums]])</f>
        <v>103</v>
      </c>
    </row>
    <row r="14" spans="1:4" x14ac:dyDescent="0.25">
      <c r="A14" t="s">
        <v>0</v>
      </c>
      <c r="B14" s="2">
        <v>45617</v>
      </c>
      <c r="C14">
        <v>68.150000000000006</v>
      </c>
      <c r="D14">
        <f>IF(AND(Table1_1[[#This Row],[Category]]="food",Table1_1[[#This Row],[Sums]]&gt;55),55,Table1_1[[#This Row],[Sums]])</f>
        <v>55</v>
      </c>
    </row>
    <row r="15" spans="1:4" x14ac:dyDescent="0.25">
      <c r="A15" t="s">
        <v>1</v>
      </c>
      <c r="B15" s="2">
        <v>45618</v>
      </c>
      <c r="C15">
        <v>41.19</v>
      </c>
      <c r="D15">
        <f>IF(AND(Table1_1[[#This Row],[Category]]="food",Table1_1[[#This Row],[Sums]]&gt;55),55,Table1_1[[#This Row],[Sums]])</f>
        <v>41.19</v>
      </c>
    </row>
    <row r="16" spans="1:4" x14ac:dyDescent="0.25">
      <c r="A16" t="s">
        <v>0</v>
      </c>
      <c r="B16" s="2">
        <v>45618</v>
      </c>
      <c r="C16">
        <v>36.119999999999997</v>
      </c>
      <c r="D16">
        <f>IF(AND(Table1_1[[#This Row],[Category]]="food",Table1_1[[#This Row],[Sums]]&gt;55),55,Table1_1[[#This Row],[Sums]])</f>
        <v>36.119999999999997</v>
      </c>
    </row>
    <row r="17" spans="1:4" x14ac:dyDescent="0.25">
      <c r="A17" t="s">
        <v>2</v>
      </c>
      <c r="B17" s="2">
        <v>45619</v>
      </c>
      <c r="C17">
        <v>61.12</v>
      </c>
      <c r="D17">
        <f>IF(AND(Table1_1[[#This Row],[Category]]="food",Table1_1[[#This Row],[Sums]]&gt;55),55,Table1_1[[#This Row],[Sums]])</f>
        <v>61.12</v>
      </c>
    </row>
    <row r="18" spans="1:4" x14ac:dyDescent="0.25">
      <c r="A18" t="s">
        <v>3</v>
      </c>
      <c r="B18" s="2">
        <v>45620</v>
      </c>
      <c r="C18">
        <v>103</v>
      </c>
      <c r="D18">
        <f>IF(AND(Table1_1[[#This Row],[Category]]="food",Table1_1[[#This Row],[Sums]]&gt;55),55,Table1_1[[#This Row],[Sums]])</f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429-5D30-4FD4-847B-B3E531C90625}">
  <sheetPr codeName="Sheet2"/>
  <dimension ref="B1:X75"/>
  <sheetViews>
    <sheetView showGridLines="0" tabSelected="1" zoomScaleNormal="100" workbookViewId="0">
      <selection activeCell="C37" sqref="C37"/>
    </sheetView>
  </sheetViews>
  <sheetFormatPr defaultColWidth="8.6640625" defaultRowHeight="19.5" x14ac:dyDescent="0.25"/>
  <cols>
    <col min="1" max="1" width="2.1640625" customWidth="1"/>
    <col min="2" max="2" width="9.58203125" bestFit="1" customWidth="1"/>
    <col min="3" max="3" width="12.5" bestFit="1" customWidth="1"/>
    <col min="4" max="4" width="8.4140625" bestFit="1" customWidth="1"/>
    <col min="5" max="5" width="1.75" customWidth="1"/>
    <col min="6" max="6" width="11.5" style="19" bestFit="1" customWidth="1"/>
    <col min="7" max="7" width="12.5" bestFit="1" customWidth="1"/>
    <col min="8" max="8" width="11" bestFit="1" customWidth="1"/>
    <col min="9" max="9" width="2.4140625" customWidth="1"/>
    <col min="10" max="10" width="12.6640625" bestFit="1" customWidth="1"/>
    <col min="11" max="11" width="9.5" bestFit="1" customWidth="1"/>
    <col min="12" max="12" width="8.6640625" style="17"/>
    <col min="13" max="14" width="1.83203125" style="17" customWidth="1"/>
    <col min="15" max="15" width="10.9140625" customWidth="1"/>
    <col min="16" max="16" width="9.4140625" customWidth="1"/>
    <col min="17" max="17" width="9.5" bestFit="1" customWidth="1"/>
    <col min="18" max="18" width="8.6640625" customWidth="1"/>
    <col min="19" max="19" width="9.25" bestFit="1" customWidth="1"/>
    <col min="20" max="20" width="11.33203125" customWidth="1"/>
    <col min="21" max="21" width="14.58203125" customWidth="1"/>
    <col min="22" max="22" width="9.9140625" customWidth="1"/>
    <col min="25" max="25" width="12.08203125" customWidth="1"/>
  </cols>
  <sheetData>
    <row r="1" spans="2:8" ht="20.25" x14ac:dyDescent="0.3">
      <c r="B1" s="4" t="s">
        <v>8</v>
      </c>
      <c r="C1" s="4"/>
      <c r="D1" s="4"/>
    </row>
    <row r="2" spans="2:8" ht="12.95" customHeight="1" x14ac:dyDescent="0.25"/>
    <row r="3" spans="2:8" ht="20.25" x14ac:dyDescent="0.3">
      <c r="B3" s="1" t="s">
        <v>4</v>
      </c>
      <c r="C3" s="1" t="s">
        <v>5</v>
      </c>
      <c r="D3" s="1" t="s">
        <v>6</v>
      </c>
      <c r="F3" s="20" t="s">
        <v>4</v>
      </c>
      <c r="G3" s="1" t="s">
        <v>5</v>
      </c>
      <c r="H3" s="1" t="s">
        <v>6</v>
      </c>
    </row>
    <row r="4" spans="2:8" x14ac:dyDescent="0.25">
      <c r="B4" s="11">
        <v>45601</v>
      </c>
      <c r="C4" s="12" t="s">
        <v>0</v>
      </c>
      <c r="D4" s="13">
        <v>11.28</v>
      </c>
      <c r="F4" s="35">
        <v>45615</v>
      </c>
      <c r="G4" s="36" t="s">
        <v>0</v>
      </c>
      <c r="H4" s="37">
        <v>27.27</v>
      </c>
    </row>
    <row r="5" spans="2:8" x14ac:dyDescent="0.25">
      <c r="B5" s="11">
        <v>45601</v>
      </c>
      <c r="C5" s="12" t="s">
        <v>0</v>
      </c>
      <c r="D5" s="13">
        <v>3.09</v>
      </c>
      <c r="F5" s="35">
        <v>45615</v>
      </c>
      <c r="G5" s="36" t="s">
        <v>0</v>
      </c>
      <c r="H5" s="37">
        <v>50.66</v>
      </c>
    </row>
    <row r="6" spans="2:8" x14ac:dyDescent="0.25">
      <c r="B6" s="11">
        <v>45601</v>
      </c>
      <c r="C6" s="12" t="s">
        <v>0</v>
      </c>
      <c r="D6" s="13">
        <v>24.1</v>
      </c>
      <c r="F6" s="35">
        <v>45615</v>
      </c>
      <c r="G6" s="38" t="s">
        <v>2</v>
      </c>
      <c r="H6" s="37">
        <v>4.55</v>
      </c>
    </row>
    <row r="7" spans="2:8" x14ac:dyDescent="0.25">
      <c r="B7" s="11">
        <v>45601</v>
      </c>
      <c r="C7" s="12" t="s">
        <v>0</v>
      </c>
      <c r="D7" s="13">
        <v>13</v>
      </c>
      <c r="F7" s="35">
        <v>45616</v>
      </c>
      <c r="G7" s="36" t="s">
        <v>0</v>
      </c>
      <c r="H7" s="37">
        <v>71.53</v>
      </c>
    </row>
    <row r="8" spans="2:8" x14ac:dyDescent="0.25">
      <c r="B8" s="11">
        <v>45601</v>
      </c>
      <c r="C8" s="12" t="s">
        <v>2</v>
      </c>
      <c r="D8" s="13">
        <v>49.12</v>
      </c>
      <c r="F8" s="35">
        <v>45616</v>
      </c>
      <c r="G8" s="36" t="s">
        <v>3</v>
      </c>
      <c r="H8" s="37">
        <v>103</v>
      </c>
    </row>
    <row r="9" spans="2:8" x14ac:dyDescent="0.25">
      <c r="B9" s="11">
        <v>45602</v>
      </c>
      <c r="C9" s="12" t="s">
        <v>2</v>
      </c>
      <c r="D9" s="13">
        <v>102.74</v>
      </c>
      <c r="F9" s="35">
        <v>45617</v>
      </c>
      <c r="G9" s="36" t="s">
        <v>0</v>
      </c>
      <c r="H9" s="37">
        <v>68.150000000000006</v>
      </c>
    </row>
    <row r="10" spans="2:8" x14ac:dyDescent="0.25">
      <c r="B10" s="11">
        <v>45602</v>
      </c>
      <c r="C10" s="12" t="s">
        <v>0</v>
      </c>
      <c r="D10" s="13">
        <v>19.2</v>
      </c>
      <c r="F10" s="35">
        <v>45618</v>
      </c>
      <c r="G10" s="36" t="s">
        <v>1</v>
      </c>
      <c r="H10" s="37">
        <v>41.19</v>
      </c>
    </row>
    <row r="11" spans="2:8" x14ac:dyDescent="0.25">
      <c r="B11" s="8">
        <v>45602</v>
      </c>
      <c r="C11" s="9" t="s">
        <v>9</v>
      </c>
      <c r="D11" s="10">
        <v>87</v>
      </c>
      <c r="F11" s="35">
        <v>45618</v>
      </c>
      <c r="G11" s="36" t="s">
        <v>0</v>
      </c>
      <c r="H11" s="37">
        <v>13.6</v>
      </c>
    </row>
    <row r="12" spans="2:8" x14ac:dyDescent="0.25">
      <c r="B12" s="11">
        <v>45602</v>
      </c>
      <c r="C12" s="12" t="s">
        <v>0</v>
      </c>
      <c r="D12" s="13">
        <v>30.65</v>
      </c>
      <c r="F12" s="35">
        <v>45618</v>
      </c>
      <c r="G12" s="36" t="s">
        <v>7</v>
      </c>
      <c r="H12" s="37">
        <v>238.58</v>
      </c>
    </row>
    <row r="13" spans="2:8" x14ac:dyDescent="0.25">
      <c r="B13" s="11">
        <v>45603</v>
      </c>
      <c r="C13" s="12" t="s">
        <v>1</v>
      </c>
      <c r="D13" s="13">
        <v>52.35</v>
      </c>
      <c r="F13" s="35">
        <v>45618</v>
      </c>
      <c r="G13" s="36" t="s">
        <v>0</v>
      </c>
      <c r="H13" s="37">
        <v>22.52</v>
      </c>
    </row>
    <row r="14" spans="2:8" x14ac:dyDescent="0.25">
      <c r="B14" s="8">
        <v>45603</v>
      </c>
      <c r="C14" s="9" t="s">
        <v>7</v>
      </c>
      <c r="D14" s="10">
        <v>85</v>
      </c>
      <c r="F14" s="35">
        <v>45619</v>
      </c>
      <c r="G14" s="38" t="s">
        <v>2</v>
      </c>
      <c r="H14" s="37">
        <v>61.12</v>
      </c>
    </row>
    <row r="15" spans="2:8" x14ac:dyDescent="0.25">
      <c r="B15" s="11">
        <v>45603</v>
      </c>
      <c r="C15" s="12" t="s">
        <v>0</v>
      </c>
      <c r="D15" s="13">
        <v>37.42</v>
      </c>
      <c r="F15" s="35">
        <v>45620</v>
      </c>
      <c r="G15" s="36" t="s">
        <v>3</v>
      </c>
      <c r="H15" s="37">
        <v>103</v>
      </c>
    </row>
    <row r="16" spans="2:8" x14ac:dyDescent="0.25">
      <c r="B16" s="11">
        <v>45614</v>
      </c>
      <c r="C16" s="12" t="s">
        <v>0</v>
      </c>
      <c r="D16" s="13">
        <v>4.28</v>
      </c>
    </row>
    <row r="17" spans="2:24" x14ac:dyDescent="0.25">
      <c r="B17" s="11">
        <v>45614</v>
      </c>
      <c r="C17" s="12" t="s">
        <v>2</v>
      </c>
      <c r="D17" s="13">
        <v>13.05</v>
      </c>
      <c r="G17" t="s">
        <v>12</v>
      </c>
      <c r="H17" s="3">
        <f>SUM(Table1[Amount])</f>
        <v>1403.6799999999996</v>
      </c>
    </row>
    <row r="18" spans="2:24" x14ac:dyDescent="0.25">
      <c r="B18" s="5">
        <v>45614</v>
      </c>
      <c r="C18" s="6" t="s">
        <v>0</v>
      </c>
      <c r="D18" s="7">
        <v>66.23</v>
      </c>
    </row>
    <row r="19" spans="2:24" x14ac:dyDescent="0.25">
      <c r="B19" s="11">
        <v>45615</v>
      </c>
      <c r="C19" s="12" t="s">
        <v>0</v>
      </c>
      <c r="D19" s="13">
        <v>27.27</v>
      </c>
      <c r="G19" t="s">
        <v>13</v>
      </c>
      <c r="H19" s="3">
        <f>SUM(Table1_1[CHK])</f>
        <v>924.98</v>
      </c>
    </row>
    <row r="20" spans="2:24" x14ac:dyDescent="0.25">
      <c r="B20" s="11">
        <v>45615</v>
      </c>
      <c r="C20" s="12" t="s">
        <v>0</v>
      </c>
      <c r="D20" s="13">
        <v>50.66</v>
      </c>
      <c r="G20" t="s">
        <v>14</v>
      </c>
      <c r="H20" s="3">
        <f>H17-H19</f>
        <v>478.69999999999959</v>
      </c>
    </row>
    <row r="21" spans="2:24" x14ac:dyDescent="0.25">
      <c r="B21" s="11">
        <v>45615</v>
      </c>
      <c r="C21" s="11" t="s">
        <v>2</v>
      </c>
      <c r="D21" s="13">
        <v>4.55</v>
      </c>
    </row>
    <row r="22" spans="2:24" x14ac:dyDescent="0.25">
      <c r="B22" s="5">
        <v>45616</v>
      </c>
      <c r="C22" s="6" t="s">
        <v>0</v>
      </c>
      <c r="D22" s="7">
        <v>71.53</v>
      </c>
    </row>
    <row r="23" spans="2:24" x14ac:dyDescent="0.25">
      <c r="B23" s="11">
        <v>45616</v>
      </c>
      <c r="C23" s="12" t="s">
        <v>3</v>
      </c>
      <c r="D23" s="13">
        <v>103</v>
      </c>
      <c r="F23" s="27"/>
      <c r="G23" s="26"/>
      <c r="H23" s="26"/>
    </row>
    <row r="24" spans="2:24" ht="20.25" x14ac:dyDescent="0.3">
      <c r="B24" s="5">
        <v>45617</v>
      </c>
      <c r="C24" s="6" t="s">
        <v>0</v>
      </c>
      <c r="D24" s="7">
        <v>68.150000000000006</v>
      </c>
      <c r="F24" s="24" t="s">
        <v>15</v>
      </c>
      <c r="G24" s="18"/>
      <c r="H24" s="17"/>
      <c r="O24" s="25" t="s">
        <v>16</v>
      </c>
    </row>
    <row r="25" spans="2:24" ht="20.25" x14ac:dyDescent="0.3">
      <c r="B25" s="11">
        <v>45618</v>
      </c>
      <c r="C25" s="12" t="s">
        <v>1</v>
      </c>
      <c r="D25" s="13">
        <v>41.19</v>
      </c>
      <c r="F25" s="28" t="str" cm="1">
        <f t="array" ref="F25:H43">_xlfn.LET(
    _xlpm.AllData, Table1[Date],
    _xlpm.Categories, Table1[Category],
    _xlpm.Amounts, Table1[Amount],
    _xlpm.AllowableCategories, {"Food","Supplies","Gas","Travel"},
    _xlpm.GroupedTotals, _xlfn.GROUPBY(_xlfn.HSTACK(_xlpm.AllData, _xlpm.Categories), _xlpm.Amounts, _xleta.SUM),
    _xlpm.GroupedDates, INDEX(_xlpm.GroupedTotals,,1),
    _xlpm.GroupedCategories, INDEX(_xlpm.GroupedTotals,,2),
    _xlpm.GroupedAmounts, INDEX(_xlpm.GroupedTotals,,3),
    _xlpm.CategoryMatch, _xlfn.XMATCH(_xlpm.GroupedCategories, _xlpm.AllowableCategories),
    _xlpm.FoodCappedAmounts, IF((_xlpm.GroupedCategories="Food") * (_xlpm.GroupedAmounts &gt; 55), 55, _xlpm.GroupedAmounts),
    _xlpm.IsAllowable, ISNUMBER(_xlpm.CategoryMatch),
    _xlpm.FilteredDates, _xlfn._xlws.FILTER(_xlpm.GroupedDates, _xlpm.IsAllowable),
    _xlpm.FilteredCategories, _xlfn._xlws.FILTER(_xlpm.GroupedCategories, _xlpm.IsAllowable),
    _xlpm.FilteredAmounts, _xlfn._xlws.FILTER(_xlpm.FoodCappedAmounts, _xlpm.IsAllowable),
    _xlpm.ExceptionTotal, SUM(_xlpm.FilteredAmounts),
    _xlpm.Headers, {"Category","Date","Amount"},
    _xlpm.FilteredOutput, _xlfn.HSTACK(_xlpm.FilteredCategories, TEXT(_xlpm.FilteredDates, "dd-mmm-yy"), _xlpm.FilteredAmounts),
    _xlfn.VSTACK(_xlpm.Headers, _xlpm.FilteredOutput, _xlfn.HSTACK("Allowable $", "", TEXT(_xlpm.ExceptionTotal, "0.00")))
)</f>
        <v>Category</v>
      </c>
      <c r="G25" s="21" t="str">
        <v>Date</v>
      </c>
      <c r="H25" s="22" t="str">
        <v>Amount</v>
      </c>
      <c r="J25" s="15" t="str" cm="1">
        <f t="array" ref="J25:L33">_xlfn.LET(
    _xlpm.AllData, Table1[Date],
    _xlpm.Categories, Table1[Category],
    _xlpm.Amounts, Table1[Amount],
    _xlpm.AllowableCategories, {"Food","Supplies","Gas","Travel"},
    _xlpm.GroupedTotals, _xlfn.GROUPBY(_xlfn.HSTACK(_xlpm.AllData, _xlpm.Categories), _xlpm.Amounts, _xleta.SUM, 0, 0),
    _xlpm.GroupedDates, INDEX(_xlpm.GroupedTotals,,1),
    _xlpm.GroupedCategories, INDEX(_xlpm.GroupedTotals,,2),
    _xlpm.GroupedAmounts, INDEX(_xlpm.GroupedTotals,,3),
    _xlpm.CategoryMatch, _xlfn.XMATCH(_xlpm.GroupedCategories, _xlpm.AllowableCategories),
    _xlpm.FoodOverLimit, (_xlpm.GroupedCategories="Food") * (_xlpm.GroupedAmounts &gt; 55),
    _xlpm.ExceptionAmounts, IF(_xlpm.FoodOverLimit, _xlpm.GroupedAmounts - 55, IF(ISNA(_xlpm.CategoryMatch), _xlpm.GroupedAmounts, 0)),
    _xlpm.IsException, ISNA(_xlpm.CategoryMatch) + _xlpm.FoodOverLimit,
    _xlpm.FilteredDates, _xlfn._xlws.FILTER(_xlpm.GroupedDates, _xlpm.IsException),
    _xlpm.FilteredCategories, _xlfn._xlws.FILTER(_xlpm.GroupedCategories, _xlpm.IsException),
    _xlpm.FilteredAmounts, _xlfn._xlws.FILTER(_xlpm.ExceptionAmounts, _xlpm.IsException),
    _xlpm.ExceptionTotal, SUM(_xlpm.FilteredAmounts),
    _xlpm.Headers, {"Category","Date","Amount"},
    _xlpm.FilteredOutput, _xlfn.HSTACK(_xlpm.FilteredCategories, TEXT(_xlpm.FilteredDates, "dd-mmm-yy"), _xlpm.FilteredAmounts),
    _xlfn.VSTACK(_xlpm.Headers, _xlpm.FilteredOutput, _xlfn.HSTACK("Exception $", "", _xlpm.ExceptionTotal))
)</f>
        <v>Category</v>
      </c>
      <c r="K25" s="15" t="str">
        <v>Date</v>
      </c>
      <c r="L25" s="22" t="str">
        <v>Amount</v>
      </c>
      <c r="O25" s="15" t="str" cm="1">
        <f t="array" ref="O25:R42">Table1_1[#All]</f>
        <v>Category</v>
      </c>
      <c r="P25" s="15" t="str">
        <v>Date</v>
      </c>
      <c r="Q25" s="15" t="str">
        <v>Sums</v>
      </c>
      <c r="R25" s="15" t="str">
        <v>CHK</v>
      </c>
      <c r="T25" s="1" t="s">
        <v>17</v>
      </c>
    </row>
    <row r="26" spans="2:24" x14ac:dyDescent="0.25">
      <c r="B26" s="11">
        <v>45618</v>
      </c>
      <c r="C26" s="12" t="s">
        <v>0</v>
      </c>
      <c r="D26" s="13">
        <v>13.6</v>
      </c>
      <c r="F26" s="29" t="str">
        <v>Food</v>
      </c>
      <c r="G26" s="23" t="str">
        <v>05-Nov-24</v>
      </c>
      <c r="H26" s="32">
        <v>51.47</v>
      </c>
      <c r="J26" s="14" t="str">
        <v>Parking Ticket</v>
      </c>
      <c r="K26" s="14" t="str">
        <v>06-Nov-24</v>
      </c>
      <c r="L26" s="32">
        <v>87</v>
      </c>
      <c r="O26" s="14" t="str">
        <v>Food</v>
      </c>
      <c r="P26" s="16">
        <v>45601</v>
      </c>
      <c r="Q26" s="14">
        <v>51.47</v>
      </c>
      <c r="R26" s="34">
        <v>51.47</v>
      </c>
      <c r="T26" s="2" cm="1">
        <f t="array" ref="T26:X46">_xlfn.LET(
    _xlpm.AllData, _xlfn.VSTACK(B4:B30, F4:F15),
    _xlpm.Categories, _xlfn.VSTACK(C4:C30, G4:G15),
    _xlpm.Amounts, _xlfn.VSTACK(D4:D30, H4:H15),
    _xlpm.GroupedTotals, _xlfn.GROUPBY(_xlfn.HSTACK(_xlpm.AllData, _xlpm.Categories), _xlpm.Amounts, _xleta.SUM,0,1),
    _xlpm.GroupedDates, INDEX(_xlpm.GroupedTotals,,1),
    _xlpm.GroupedCategories, INDEX(_xlpm.GroupedTotals,,2),
    _xlpm.GroupedAmounts, INDEX(_xlpm.GroupedTotals,,3),
    _xlpm.DailyFoodOverLimit, (_xlpm.GroupedCategories="Food") * (_xlpm.GroupedAmounts &gt; 55),
    _xlpm.AdjustedAmounts, IF(_xlpm.DailyFoodOverLimit, _xlpm.GroupedAmounts - 55, _xlpm.GroupedAmounts),
    _xlfn.HSTACK(_xlpm.GroupedDates, _xlpm.GroupedCategories, _xlpm.GroupedAmounts, _xlpm.DailyFoodOverLimit, _xlpm.AdjustedAmounts)
)</f>
        <v>45601</v>
      </c>
      <c r="U26" t="str">
        <v>Food</v>
      </c>
      <c r="V26">
        <v>51.47</v>
      </c>
      <c r="W26">
        <v>0</v>
      </c>
      <c r="X26" s="31">
        <v>51.47</v>
      </c>
    </row>
    <row r="27" spans="2:24" x14ac:dyDescent="0.25">
      <c r="B27" s="8">
        <v>45618</v>
      </c>
      <c r="C27" s="9" t="s">
        <v>7</v>
      </c>
      <c r="D27" s="10">
        <v>238.58</v>
      </c>
      <c r="F27" s="29" t="str">
        <v>Supplies</v>
      </c>
      <c r="G27" s="23" t="str">
        <v>05-Nov-24</v>
      </c>
      <c r="H27" s="32">
        <v>49.12</v>
      </c>
      <c r="J27" s="14" t="str">
        <v>Entertainment</v>
      </c>
      <c r="K27" s="14" t="str">
        <v>07-Nov-24</v>
      </c>
      <c r="L27" s="32">
        <v>85</v>
      </c>
      <c r="O27" s="14" t="str">
        <v>Supplies</v>
      </c>
      <c r="P27" s="16">
        <v>45601</v>
      </c>
      <c r="Q27" s="14">
        <v>49.12</v>
      </c>
      <c r="R27" s="34">
        <v>49.12</v>
      </c>
      <c r="T27" s="2">
        <v>45601</v>
      </c>
      <c r="U27" t="str">
        <v>Supplies</v>
      </c>
      <c r="V27">
        <v>49.12</v>
      </c>
      <c r="W27">
        <v>0</v>
      </c>
      <c r="X27" s="31">
        <v>49.12</v>
      </c>
    </row>
    <row r="28" spans="2:24" x14ac:dyDescent="0.25">
      <c r="B28" s="11">
        <v>45618</v>
      </c>
      <c r="C28" s="12" t="s">
        <v>0</v>
      </c>
      <c r="D28" s="13">
        <v>22.52</v>
      </c>
      <c r="F28" s="29" t="str">
        <v>Food</v>
      </c>
      <c r="G28" s="23" t="str">
        <v>06-Nov-24</v>
      </c>
      <c r="H28" s="32">
        <v>49.849999999999994</v>
      </c>
      <c r="J28" s="14" t="str">
        <v>Food</v>
      </c>
      <c r="K28" s="14" t="str">
        <v>18-Nov-24</v>
      </c>
      <c r="L28" s="32">
        <v>15.510000000000005</v>
      </c>
      <c r="O28" s="14" t="str">
        <v>Supplies</v>
      </c>
      <c r="P28" s="16">
        <v>45602</v>
      </c>
      <c r="Q28" s="14">
        <v>102.74</v>
      </c>
      <c r="R28" s="34">
        <v>102.74</v>
      </c>
      <c r="T28" s="2">
        <v>45602</v>
      </c>
      <c r="U28" t="str">
        <v>Food</v>
      </c>
      <c r="V28">
        <v>49.849999999999994</v>
      </c>
      <c r="W28">
        <v>0</v>
      </c>
      <c r="X28" s="31">
        <v>49.849999999999994</v>
      </c>
    </row>
    <row r="29" spans="2:24" x14ac:dyDescent="0.25">
      <c r="B29" s="11">
        <v>45619</v>
      </c>
      <c r="C29" s="11" t="s">
        <v>2</v>
      </c>
      <c r="D29" s="13">
        <v>61.12</v>
      </c>
      <c r="F29" s="29" t="str">
        <v>Supplies</v>
      </c>
      <c r="G29" s="23" t="str">
        <v>06-Nov-24</v>
      </c>
      <c r="H29" s="32">
        <v>102.74</v>
      </c>
      <c r="J29" s="14" t="str">
        <v>Food</v>
      </c>
      <c r="K29" s="14" t="str">
        <v>19-Nov-24</v>
      </c>
      <c r="L29" s="32">
        <v>22.929999999999993</v>
      </c>
      <c r="O29" s="14" t="str">
        <v>Food</v>
      </c>
      <c r="P29" s="16">
        <v>45602</v>
      </c>
      <c r="Q29" s="14">
        <v>49.849999999999994</v>
      </c>
      <c r="R29" s="34">
        <v>49.849999999999994</v>
      </c>
      <c r="T29" s="2">
        <v>45602</v>
      </c>
      <c r="U29" t="str">
        <v>Parking Ticket</v>
      </c>
      <c r="V29">
        <v>87</v>
      </c>
      <c r="W29">
        <v>0</v>
      </c>
      <c r="X29" s="31">
        <v>87</v>
      </c>
    </row>
    <row r="30" spans="2:24" x14ac:dyDescent="0.25">
      <c r="B30" s="11">
        <v>45620</v>
      </c>
      <c r="C30" s="12" t="s">
        <v>3</v>
      </c>
      <c r="D30" s="13">
        <v>103</v>
      </c>
      <c r="F30" s="29" t="str">
        <v>Food</v>
      </c>
      <c r="G30" s="23" t="str">
        <v>07-Nov-24</v>
      </c>
      <c r="H30" s="32">
        <v>37.42</v>
      </c>
      <c r="J30" s="14" t="str">
        <v>Food</v>
      </c>
      <c r="K30" s="14" t="str">
        <v>20-Nov-24</v>
      </c>
      <c r="L30" s="32">
        <v>16.53</v>
      </c>
      <c r="O30" s="14" t="str">
        <v>Gas</v>
      </c>
      <c r="P30" s="16">
        <v>45603</v>
      </c>
      <c r="Q30" s="14">
        <v>52.35</v>
      </c>
      <c r="R30" s="34">
        <v>52.35</v>
      </c>
      <c r="T30" s="2">
        <v>45602</v>
      </c>
      <c r="U30" t="str">
        <v>Supplies</v>
      </c>
      <c r="V30">
        <v>102.74</v>
      </c>
      <c r="W30">
        <v>0</v>
      </c>
      <c r="X30" s="31">
        <v>102.74</v>
      </c>
    </row>
    <row r="31" spans="2:24" x14ac:dyDescent="0.25">
      <c r="F31" s="29" t="str">
        <v>Gas</v>
      </c>
      <c r="G31" s="23" t="str">
        <v>07-Nov-24</v>
      </c>
      <c r="H31" s="32">
        <v>52.35</v>
      </c>
      <c r="J31" s="14" t="str">
        <v>Food</v>
      </c>
      <c r="K31" s="14" t="str">
        <v>21-Nov-24</v>
      </c>
      <c r="L31" s="32">
        <v>13.150000000000006</v>
      </c>
      <c r="O31" s="14" t="str">
        <v>Food</v>
      </c>
      <c r="P31" s="16">
        <v>45603</v>
      </c>
      <c r="Q31" s="14">
        <v>37.42</v>
      </c>
      <c r="R31" s="34">
        <v>37.42</v>
      </c>
      <c r="T31" s="2">
        <v>45603</v>
      </c>
      <c r="U31" t="str">
        <v>Entertainment</v>
      </c>
      <c r="V31">
        <v>85</v>
      </c>
      <c r="W31">
        <v>0</v>
      </c>
      <c r="X31" s="31">
        <v>85</v>
      </c>
    </row>
    <row r="32" spans="2:24" x14ac:dyDescent="0.25">
      <c r="F32" s="29" t="str">
        <v>Food</v>
      </c>
      <c r="G32" s="23" t="str">
        <v>18-Nov-24</v>
      </c>
      <c r="H32" s="32">
        <v>55</v>
      </c>
      <c r="J32" s="14" t="str">
        <v>Entertainment</v>
      </c>
      <c r="K32" s="14" t="str">
        <v>22-Nov-24</v>
      </c>
      <c r="L32" s="32">
        <v>238.58</v>
      </c>
      <c r="O32" s="14" t="str">
        <v>Food</v>
      </c>
      <c r="P32" s="16">
        <v>45614</v>
      </c>
      <c r="Q32" s="14">
        <v>70.510000000000005</v>
      </c>
      <c r="R32" s="34">
        <v>55</v>
      </c>
      <c r="T32" s="2">
        <v>45603</v>
      </c>
      <c r="U32" t="str">
        <v>Food</v>
      </c>
      <c r="V32">
        <v>37.42</v>
      </c>
      <c r="W32">
        <v>0</v>
      </c>
      <c r="X32" s="31">
        <v>37.42</v>
      </c>
    </row>
    <row r="33" spans="6:24" ht="20.25" x14ac:dyDescent="0.3">
      <c r="F33" s="29" t="str">
        <v>Supplies</v>
      </c>
      <c r="G33" s="23" t="str">
        <v>18-Nov-24</v>
      </c>
      <c r="H33" s="32">
        <v>13.05</v>
      </c>
      <c r="J33" s="15" t="str">
        <v>Exception $</v>
      </c>
      <c r="K33" s="15" t="str">
        <v/>
      </c>
      <c r="L33" s="33">
        <v>478.70000000000005</v>
      </c>
      <c r="O33" s="14" t="str">
        <v>Supplies</v>
      </c>
      <c r="P33" s="16">
        <v>45614</v>
      </c>
      <c r="Q33" s="14">
        <v>13.05</v>
      </c>
      <c r="R33" s="34">
        <v>13.05</v>
      </c>
      <c r="T33" s="2">
        <v>45603</v>
      </c>
      <c r="U33" t="str">
        <v>Gas</v>
      </c>
      <c r="V33">
        <v>52.35</v>
      </c>
      <c r="W33">
        <v>0</v>
      </c>
      <c r="X33" s="31">
        <v>52.35</v>
      </c>
    </row>
    <row r="34" spans="6:24" x14ac:dyDescent="0.25">
      <c r="F34" s="29" t="str">
        <v>Food</v>
      </c>
      <c r="G34" s="23" t="str">
        <v>19-Nov-24</v>
      </c>
      <c r="H34" s="32">
        <v>55</v>
      </c>
      <c r="O34" s="14" t="str">
        <v>Food</v>
      </c>
      <c r="P34" s="16">
        <v>45615</v>
      </c>
      <c r="Q34" s="14">
        <v>77.929999999999993</v>
      </c>
      <c r="R34" s="34">
        <v>55</v>
      </c>
      <c r="T34" s="2">
        <v>45614</v>
      </c>
      <c r="U34" t="str">
        <v>Food</v>
      </c>
      <c r="V34">
        <v>70.510000000000005</v>
      </c>
      <c r="W34">
        <v>1</v>
      </c>
      <c r="X34" s="31">
        <v>15.510000000000005</v>
      </c>
    </row>
    <row r="35" spans="6:24" x14ac:dyDescent="0.25">
      <c r="F35" s="29" t="str">
        <v>Supplies</v>
      </c>
      <c r="G35" s="23" t="str">
        <v>19-Nov-24</v>
      </c>
      <c r="H35" s="32">
        <v>4.55</v>
      </c>
      <c r="O35" s="14" t="str">
        <v>Supplies</v>
      </c>
      <c r="P35" s="16">
        <v>45615</v>
      </c>
      <c r="Q35" s="14">
        <v>4.55</v>
      </c>
      <c r="R35" s="34">
        <v>4.55</v>
      </c>
      <c r="T35" s="2">
        <v>45614</v>
      </c>
      <c r="U35" t="str">
        <v>Supplies</v>
      </c>
      <c r="V35">
        <v>13.05</v>
      </c>
      <c r="W35">
        <v>0</v>
      </c>
      <c r="X35" s="31">
        <v>13.05</v>
      </c>
    </row>
    <row r="36" spans="6:24" x14ac:dyDescent="0.25">
      <c r="F36" s="29" t="str">
        <v>Food</v>
      </c>
      <c r="G36" s="23" t="str">
        <v>20-Nov-24</v>
      </c>
      <c r="H36" s="32">
        <v>55</v>
      </c>
      <c r="O36" s="14" t="str">
        <v>Food</v>
      </c>
      <c r="P36" s="16">
        <v>45616</v>
      </c>
      <c r="Q36" s="14">
        <v>71.53</v>
      </c>
      <c r="R36" s="34">
        <v>55</v>
      </c>
      <c r="T36" s="2">
        <v>45615</v>
      </c>
      <c r="U36" t="str">
        <v>Food</v>
      </c>
      <c r="V36">
        <v>155.85999999999999</v>
      </c>
      <c r="W36">
        <v>1</v>
      </c>
      <c r="X36" s="31">
        <v>100.85999999999999</v>
      </c>
    </row>
    <row r="37" spans="6:24" x14ac:dyDescent="0.25">
      <c r="F37" s="29" t="str">
        <v>Travel</v>
      </c>
      <c r="G37" s="23" t="str">
        <v>20-Nov-24</v>
      </c>
      <c r="H37" s="32">
        <v>103</v>
      </c>
      <c r="O37" s="14" t="str">
        <v>Travel</v>
      </c>
      <c r="P37" s="16">
        <v>45616</v>
      </c>
      <c r="Q37" s="14">
        <v>103</v>
      </c>
      <c r="R37" s="34">
        <v>103</v>
      </c>
      <c r="T37" s="2">
        <v>45615</v>
      </c>
      <c r="U37" t="str">
        <v>Supplies</v>
      </c>
      <c r="V37">
        <v>9.1</v>
      </c>
      <c r="W37">
        <v>0</v>
      </c>
      <c r="X37" s="31">
        <v>9.1</v>
      </c>
    </row>
    <row r="38" spans="6:24" x14ac:dyDescent="0.25">
      <c r="F38" s="29" t="str">
        <v>Food</v>
      </c>
      <c r="G38" s="23" t="str">
        <v>21-Nov-24</v>
      </c>
      <c r="H38" s="32">
        <v>55</v>
      </c>
      <c r="O38" s="14" t="str">
        <v>Food</v>
      </c>
      <c r="P38" s="16">
        <v>45617</v>
      </c>
      <c r="Q38" s="14">
        <v>68.150000000000006</v>
      </c>
      <c r="R38" s="34">
        <v>55</v>
      </c>
      <c r="T38" s="2">
        <v>45616</v>
      </c>
      <c r="U38" t="str">
        <v>Food</v>
      </c>
      <c r="V38">
        <v>143.06</v>
      </c>
      <c r="W38">
        <v>1</v>
      </c>
      <c r="X38" s="31">
        <v>88.06</v>
      </c>
    </row>
    <row r="39" spans="6:24" x14ac:dyDescent="0.25">
      <c r="F39" s="29" t="str">
        <v>Food</v>
      </c>
      <c r="G39" s="23" t="str">
        <v>22-Nov-24</v>
      </c>
      <c r="H39" s="32">
        <v>36.119999999999997</v>
      </c>
      <c r="O39" s="14" t="str">
        <v>Gas</v>
      </c>
      <c r="P39" s="16">
        <v>45618</v>
      </c>
      <c r="Q39" s="14">
        <v>41.19</v>
      </c>
      <c r="R39" s="34">
        <v>41.19</v>
      </c>
      <c r="T39" s="2">
        <v>45616</v>
      </c>
      <c r="U39" t="str">
        <v>Travel</v>
      </c>
      <c r="V39">
        <v>206</v>
      </c>
      <c r="W39">
        <v>0</v>
      </c>
      <c r="X39" s="31">
        <v>206</v>
      </c>
    </row>
    <row r="40" spans="6:24" x14ac:dyDescent="0.25">
      <c r="F40" s="29" t="str">
        <v>Gas</v>
      </c>
      <c r="G40" s="23" t="str">
        <v>22-Nov-24</v>
      </c>
      <c r="H40" s="32">
        <v>41.19</v>
      </c>
      <c r="O40" s="14" t="str">
        <v>Food</v>
      </c>
      <c r="P40" s="16">
        <v>45618</v>
      </c>
      <c r="Q40" s="14">
        <v>36.119999999999997</v>
      </c>
      <c r="R40" s="34">
        <v>36.119999999999997</v>
      </c>
      <c r="T40" s="2">
        <v>45617</v>
      </c>
      <c r="U40" t="str">
        <v>Food</v>
      </c>
      <c r="V40">
        <v>136.30000000000001</v>
      </c>
      <c r="W40">
        <v>1</v>
      </c>
      <c r="X40" s="31">
        <v>81.300000000000011</v>
      </c>
    </row>
    <row r="41" spans="6:24" x14ac:dyDescent="0.25">
      <c r="F41" s="29" t="str">
        <v>Supplies</v>
      </c>
      <c r="G41" s="23" t="str">
        <v>23-Nov-24</v>
      </c>
      <c r="H41" s="32">
        <v>61.12</v>
      </c>
      <c r="O41" s="14" t="str">
        <v>Supplies</v>
      </c>
      <c r="P41" s="16">
        <v>45619</v>
      </c>
      <c r="Q41" s="14">
        <v>61.12</v>
      </c>
      <c r="R41" s="34">
        <v>61.12</v>
      </c>
      <c r="T41" s="2">
        <v>45618</v>
      </c>
      <c r="U41" t="str">
        <v>Entertainment</v>
      </c>
      <c r="V41">
        <v>477.16</v>
      </c>
      <c r="W41">
        <v>0</v>
      </c>
      <c r="X41" s="31">
        <v>477.16</v>
      </c>
    </row>
    <row r="42" spans="6:24" x14ac:dyDescent="0.25">
      <c r="F42" s="29" t="str">
        <v>Travel</v>
      </c>
      <c r="G42" s="23" t="str">
        <v>24-Nov-24</v>
      </c>
      <c r="H42" s="32">
        <v>103</v>
      </c>
      <c r="O42" s="14" t="str">
        <v>Travel</v>
      </c>
      <c r="P42" s="16">
        <v>45620</v>
      </c>
      <c r="Q42" s="14">
        <v>103</v>
      </c>
      <c r="R42" s="34">
        <v>103</v>
      </c>
      <c r="T42" s="2">
        <v>45618</v>
      </c>
      <c r="U42" t="str">
        <v>Food</v>
      </c>
      <c r="V42">
        <v>72.239999999999995</v>
      </c>
      <c r="W42">
        <v>1</v>
      </c>
      <c r="X42" s="31">
        <v>17.239999999999995</v>
      </c>
    </row>
    <row r="43" spans="6:24" ht="20.25" x14ac:dyDescent="0.3">
      <c r="F43" s="28" t="str">
        <v>Allowable $</v>
      </c>
      <c r="G43" s="21" t="str">
        <v/>
      </c>
      <c r="H43" s="33" t="str">
        <v>924.98</v>
      </c>
      <c r="T43" s="2">
        <v>45618</v>
      </c>
      <c r="U43" t="str">
        <v>Gas</v>
      </c>
      <c r="V43">
        <v>82.38</v>
      </c>
      <c r="W43">
        <v>0</v>
      </c>
      <c r="X43" s="31">
        <v>82.38</v>
      </c>
    </row>
    <row r="44" spans="6:24" x14ac:dyDescent="0.25">
      <c r="T44" s="2">
        <v>45619</v>
      </c>
      <c r="U44" t="str">
        <v>Supplies</v>
      </c>
      <c r="V44">
        <v>122.24</v>
      </c>
      <c r="W44">
        <v>0</v>
      </c>
      <c r="X44" s="31">
        <v>122.24</v>
      </c>
    </row>
    <row r="45" spans="6:24" x14ac:dyDescent="0.25">
      <c r="T45" s="2">
        <v>45620</v>
      </c>
      <c r="U45" t="str">
        <v>Travel</v>
      </c>
      <c r="V45">
        <v>206</v>
      </c>
      <c r="W45">
        <v>0</v>
      </c>
      <c r="X45" s="31">
        <v>206</v>
      </c>
    </row>
    <row r="46" spans="6:24" x14ac:dyDescent="0.25">
      <c r="T46" t="str">
        <v>Total</v>
      </c>
      <c r="U46" t="str">
        <v/>
      </c>
      <c r="V46">
        <v>2208.8499999999995</v>
      </c>
      <c r="W46">
        <v>0</v>
      </c>
      <c r="X46" s="31">
        <v>2208.8499999999995</v>
      </c>
    </row>
    <row r="53" spans="6:7" x14ac:dyDescent="0.25">
      <c r="G53" s="2"/>
    </row>
    <row r="57" spans="6:7" x14ac:dyDescent="0.25">
      <c r="F57" s="30"/>
    </row>
    <row r="58" spans="6:7" x14ac:dyDescent="0.25">
      <c r="F58" s="30"/>
    </row>
    <row r="59" spans="6:7" x14ac:dyDescent="0.25">
      <c r="F59" s="30"/>
    </row>
    <row r="60" spans="6:7" x14ac:dyDescent="0.25">
      <c r="F60" s="30"/>
    </row>
    <row r="61" spans="6:7" x14ac:dyDescent="0.25">
      <c r="F61" s="30"/>
    </row>
    <row r="62" spans="6:7" x14ac:dyDescent="0.25">
      <c r="F62" s="30"/>
    </row>
    <row r="63" spans="6:7" x14ac:dyDescent="0.25">
      <c r="F63" s="30"/>
    </row>
    <row r="64" spans="6:7" x14ac:dyDescent="0.25">
      <c r="F64" s="30"/>
    </row>
    <row r="65" spans="6:6" x14ac:dyDescent="0.25">
      <c r="F65" s="30"/>
    </row>
    <row r="66" spans="6:6" x14ac:dyDescent="0.25">
      <c r="F66" s="30"/>
    </row>
    <row r="67" spans="6:6" x14ac:dyDescent="0.25">
      <c r="F67" s="30"/>
    </row>
    <row r="68" spans="6:6" x14ac:dyDescent="0.25">
      <c r="F68" s="30"/>
    </row>
    <row r="69" spans="6:6" x14ac:dyDescent="0.25">
      <c r="F69" s="30"/>
    </row>
    <row r="70" spans="6:6" x14ac:dyDescent="0.25">
      <c r="F70" s="30"/>
    </row>
    <row r="71" spans="6:6" x14ac:dyDescent="0.25">
      <c r="F71" s="30"/>
    </row>
    <row r="72" spans="6:6" x14ac:dyDescent="0.25">
      <c r="F72" s="30"/>
    </row>
    <row r="73" spans="6:6" x14ac:dyDescent="0.25">
      <c r="F73" s="30"/>
    </row>
    <row r="74" spans="6:6" x14ac:dyDescent="0.25">
      <c r="F74" s="30"/>
    </row>
    <row r="75" spans="6:6" x14ac:dyDescent="0.25">
      <c r="F75" s="30"/>
    </row>
  </sheetData>
  <sortState xmlns:xlrd2="http://schemas.microsoft.com/office/spreadsheetml/2017/richdata2" ref="F4:H15">
    <sortCondition ref="F10:F15"/>
  </sortState>
  <mergeCells count="1">
    <mergeCell ref="B1:D1"/>
  </mergeCells>
  <conditionalFormatting sqref="W26:W46">
    <cfRule type="cellIs" dxfId="4" priority="1" operator="equal">
      <formula>1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C5975-AF91-439C-BD71-726A3E6C71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Ferrick, David</cp:lastModifiedBy>
  <dcterms:created xsi:type="dcterms:W3CDTF">2024-08-28T09:40:16Z</dcterms:created>
  <dcterms:modified xsi:type="dcterms:W3CDTF">2025-03-10T22:33:11Z</dcterms:modified>
</cp:coreProperties>
</file>