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king/Desktop/Excel Portfolio/"/>
    </mc:Choice>
  </mc:AlternateContent>
  <xr:revisionPtr revIDLastSave="0" documentId="13_ncr:1_{B9778AE9-E19B-4C4E-9DA9-5C524CB5E27D}" xr6:coauthVersionLast="47" xr6:coauthVersionMax="47" xr10:uidLastSave="{00000000-0000-0000-0000-000000000000}"/>
  <bookViews>
    <workbookView xWindow="20" yWindow="500" windowWidth="25600" windowHeight="14380" activeTab="5" xr2:uid="{C4FF2115-4482-A446-B93A-EE36EAD7CAEE}"/>
  </bookViews>
  <sheets>
    <sheet name="Empoyee Payroll" sheetId="1" r:id="rId1"/>
    <sheet name="Gradebook" sheetId="2" r:id="rId2"/>
    <sheet name="Career Decision" sheetId="3" r:id="rId3"/>
    <sheet name="Sales Database" sheetId="4" r:id="rId4"/>
    <sheet name="Pivot Table for Sales Database" sheetId="5" r:id="rId5"/>
    <sheet name="Car Database" sheetId="6" r:id="rId6"/>
    <sheet name="Pivot Table for Car Database" sheetId="7" r:id="rId7"/>
    <sheet name="Business Loan Options" sheetId="8" r:id="rId8"/>
  </sheets>
  <definedNames>
    <definedName name="_xlnm._FilterDatabase" localSheetId="3" hidden="1">'Sales Database'!$K$2:$K$176</definedName>
  </definedNames>
  <calcPr calcId="191029"/>
  <pivotCaches>
    <pivotCache cacheId="7" r:id="rId9"/>
    <pivotCache cacheId="1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 i="6" l="1"/>
  <c r="N2" i="6"/>
  <c r="I2" i="6"/>
  <c r="C12" i="6"/>
  <c r="C8" i="6"/>
  <c r="E12" i="6"/>
  <c r="E6" i="6"/>
  <c r="N21" i="6"/>
  <c r="N45" i="6"/>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6" i="2"/>
  <c r="H3" i="4"/>
  <c r="L7" i="1"/>
  <c r="M6" i="1"/>
  <c r="T6" i="1"/>
  <c r="H5" i="8"/>
  <c r="H6" i="8"/>
  <c r="H7" i="8"/>
  <c r="H4" i="8"/>
  <c r="G5" i="8"/>
  <c r="G6" i="8"/>
  <c r="G7" i="8"/>
  <c r="G4" i="8"/>
  <c r="F5" i="8"/>
  <c r="F6" i="8"/>
  <c r="F7" i="8"/>
  <c r="F4" i="8"/>
  <c r="F28" i="6"/>
  <c r="G28" i="6" s="1"/>
  <c r="I28" i="6" s="1"/>
  <c r="F21" i="6"/>
  <c r="G21" i="6" s="1"/>
  <c r="I21" i="6" s="1"/>
  <c r="F33" i="6"/>
  <c r="G33" i="6" s="1"/>
  <c r="I33" i="6" s="1"/>
  <c r="F35" i="6"/>
  <c r="G35" i="6" s="1"/>
  <c r="I35" i="6" s="1"/>
  <c r="F27" i="6"/>
  <c r="G27" i="6" s="1"/>
  <c r="I27" i="6" s="1"/>
  <c r="F19" i="6"/>
  <c r="G19" i="6" s="1"/>
  <c r="I19" i="6" s="1"/>
  <c r="F32" i="6"/>
  <c r="G32" i="6" s="1"/>
  <c r="I32" i="6" s="1"/>
  <c r="F22" i="6"/>
  <c r="G22" i="6" s="1"/>
  <c r="I22" i="6" s="1"/>
  <c r="F23" i="6"/>
  <c r="G23" i="6" s="1"/>
  <c r="I23" i="6" s="1"/>
  <c r="F48" i="6"/>
  <c r="G48" i="6" s="1"/>
  <c r="I48" i="6" s="1"/>
  <c r="F38" i="6"/>
  <c r="G38" i="6" s="1"/>
  <c r="I38" i="6" s="1"/>
  <c r="F52" i="6"/>
  <c r="G52" i="6" s="1"/>
  <c r="I52" i="6" s="1"/>
  <c r="F46" i="6"/>
  <c r="G46" i="6" s="1"/>
  <c r="I46" i="6" s="1"/>
  <c r="F47" i="6"/>
  <c r="G47" i="6" s="1"/>
  <c r="I47" i="6" s="1"/>
  <c r="F50" i="6"/>
  <c r="G50" i="6" s="1"/>
  <c r="I50" i="6" s="1"/>
  <c r="F36" i="6"/>
  <c r="G36" i="6" s="1"/>
  <c r="I36" i="6" s="1"/>
  <c r="F13" i="6"/>
  <c r="G13" i="6" s="1"/>
  <c r="I13" i="6" s="1"/>
  <c r="F8" i="6"/>
  <c r="G8" i="6" s="1"/>
  <c r="I8" i="6" s="1"/>
  <c r="F2" i="6"/>
  <c r="G2" i="6" s="1"/>
  <c r="F5" i="6"/>
  <c r="G5" i="6" s="1"/>
  <c r="I5" i="6" s="1"/>
  <c r="F4" i="6"/>
  <c r="G4" i="6" s="1"/>
  <c r="I4" i="6" s="1"/>
  <c r="F15" i="6"/>
  <c r="G15" i="6" s="1"/>
  <c r="I15" i="6" s="1"/>
  <c r="F7" i="6"/>
  <c r="G7" i="6" s="1"/>
  <c r="I7" i="6" s="1"/>
  <c r="F20" i="6"/>
  <c r="G20" i="6" s="1"/>
  <c r="I20" i="6" s="1"/>
  <c r="F6" i="6"/>
  <c r="G6" i="6" s="1"/>
  <c r="I6" i="6" s="1"/>
  <c r="F45" i="6"/>
  <c r="G45" i="6" s="1"/>
  <c r="I45" i="6" s="1"/>
  <c r="F25" i="6"/>
  <c r="G25" i="6" s="1"/>
  <c r="I25" i="6" s="1"/>
  <c r="F44" i="6"/>
  <c r="G44" i="6" s="1"/>
  <c r="I44" i="6" s="1"/>
  <c r="F10" i="6"/>
  <c r="G10" i="6" s="1"/>
  <c r="I10" i="6" s="1"/>
  <c r="F17" i="6"/>
  <c r="G17" i="6" s="1"/>
  <c r="I17" i="6" s="1"/>
  <c r="F49" i="6"/>
  <c r="G49" i="6" s="1"/>
  <c r="I49" i="6" s="1"/>
  <c r="F30" i="6"/>
  <c r="G30" i="6" s="1"/>
  <c r="I30" i="6" s="1"/>
  <c r="F31" i="6"/>
  <c r="G31" i="6" s="1"/>
  <c r="I31" i="6" s="1"/>
  <c r="F41" i="6"/>
  <c r="G41" i="6" s="1"/>
  <c r="I41" i="6" s="1"/>
  <c r="F51" i="6"/>
  <c r="G51" i="6" s="1"/>
  <c r="I51" i="6" s="1"/>
  <c r="F11" i="6"/>
  <c r="G11" i="6" s="1"/>
  <c r="I11" i="6" s="1"/>
  <c r="F16" i="6"/>
  <c r="G16" i="6" s="1"/>
  <c r="I16" i="6" s="1"/>
  <c r="F24" i="6"/>
  <c r="G24" i="6" s="1"/>
  <c r="I24" i="6" s="1"/>
  <c r="F18" i="6"/>
  <c r="G18" i="6" s="1"/>
  <c r="I18" i="6" s="1"/>
  <c r="F53" i="6"/>
  <c r="G53" i="6" s="1"/>
  <c r="I53" i="6" s="1"/>
  <c r="F9" i="6"/>
  <c r="G9" i="6" s="1"/>
  <c r="I9" i="6" s="1"/>
  <c r="F29" i="6"/>
  <c r="G29" i="6" s="1"/>
  <c r="I29" i="6" s="1"/>
  <c r="F39" i="6"/>
  <c r="G39" i="6" s="1"/>
  <c r="I39" i="6" s="1"/>
  <c r="F14" i="6"/>
  <c r="G14" i="6" s="1"/>
  <c r="I14" i="6" s="1"/>
  <c r="F12" i="6"/>
  <c r="G12" i="6" s="1"/>
  <c r="I12" i="6" s="1"/>
  <c r="F3" i="6"/>
  <c r="G3" i="6" s="1"/>
  <c r="I3" i="6" s="1"/>
  <c r="F26" i="6"/>
  <c r="G26" i="6" s="1"/>
  <c r="I26" i="6" s="1"/>
  <c r="F34" i="6"/>
  <c r="G34" i="6" s="1"/>
  <c r="I34" i="6" s="1"/>
  <c r="F43" i="6"/>
  <c r="G43" i="6" s="1"/>
  <c r="I43" i="6" s="1"/>
  <c r="F42" i="6"/>
  <c r="G42" i="6" s="1"/>
  <c r="I42" i="6" s="1"/>
  <c r="F40" i="6"/>
  <c r="G40" i="6" s="1"/>
  <c r="I40" i="6" s="1"/>
  <c r="F37" i="6"/>
  <c r="G37" i="6" s="1"/>
  <c r="I37" i="6" s="1"/>
  <c r="E35" i="6"/>
  <c r="E52" i="6"/>
  <c r="E36" i="6"/>
  <c r="E5" i="6"/>
  <c r="E44" i="6"/>
  <c r="E30" i="6"/>
  <c r="E29" i="6"/>
  <c r="D28" i="6"/>
  <c r="E28" i="6" s="1"/>
  <c r="D21" i="6"/>
  <c r="E21" i="6" s="1"/>
  <c r="D33" i="6"/>
  <c r="E33" i="6" s="1"/>
  <c r="D35" i="6"/>
  <c r="D27" i="6"/>
  <c r="E27" i="6" s="1"/>
  <c r="D19" i="6"/>
  <c r="E19" i="6" s="1"/>
  <c r="D32" i="6"/>
  <c r="E32" i="6" s="1"/>
  <c r="D22" i="6"/>
  <c r="E22" i="6" s="1"/>
  <c r="D23" i="6"/>
  <c r="E23" i="6" s="1"/>
  <c r="D48" i="6"/>
  <c r="E48" i="6" s="1"/>
  <c r="D38" i="6"/>
  <c r="E38" i="6" s="1"/>
  <c r="D52" i="6"/>
  <c r="D46" i="6"/>
  <c r="E46" i="6" s="1"/>
  <c r="D47" i="6"/>
  <c r="E47" i="6" s="1"/>
  <c r="D50" i="6"/>
  <c r="E50" i="6" s="1"/>
  <c r="D36" i="6"/>
  <c r="D13" i="6"/>
  <c r="E13" i="6" s="1"/>
  <c r="D8" i="6"/>
  <c r="E8" i="6" s="1"/>
  <c r="D2" i="6"/>
  <c r="E2" i="6" s="1"/>
  <c r="D5" i="6"/>
  <c r="D4" i="6"/>
  <c r="E4" i="6" s="1"/>
  <c r="D15" i="6"/>
  <c r="E15" i="6" s="1"/>
  <c r="D7" i="6"/>
  <c r="E7" i="6" s="1"/>
  <c r="D20" i="6"/>
  <c r="E20" i="6" s="1"/>
  <c r="D6" i="6"/>
  <c r="D45" i="6"/>
  <c r="E45" i="6" s="1"/>
  <c r="D25" i="6"/>
  <c r="E25" i="6" s="1"/>
  <c r="D44" i="6"/>
  <c r="D10" i="6"/>
  <c r="E10" i="6" s="1"/>
  <c r="D17" i="6"/>
  <c r="E17" i="6" s="1"/>
  <c r="D49" i="6"/>
  <c r="E49" i="6" s="1"/>
  <c r="D30" i="6"/>
  <c r="D31" i="6"/>
  <c r="E31" i="6" s="1"/>
  <c r="D41" i="6"/>
  <c r="E41" i="6" s="1"/>
  <c r="D51" i="6"/>
  <c r="E51" i="6" s="1"/>
  <c r="D11" i="6"/>
  <c r="E11" i="6" s="1"/>
  <c r="D16" i="6"/>
  <c r="E16" i="6" s="1"/>
  <c r="D24" i="6"/>
  <c r="E24" i="6" s="1"/>
  <c r="D18" i="6"/>
  <c r="E18" i="6" s="1"/>
  <c r="D53" i="6"/>
  <c r="E53" i="6" s="1"/>
  <c r="D9" i="6"/>
  <c r="E9" i="6" s="1"/>
  <c r="D29" i="6"/>
  <c r="D39" i="6"/>
  <c r="E39" i="6" s="1"/>
  <c r="D14" i="6"/>
  <c r="E14" i="6" s="1"/>
  <c r="D12" i="6"/>
  <c r="D3" i="6"/>
  <c r="E3" i="6" s="1"/>
  <c r="D26" i="6"/>
  <c r="E26" i="6" s="1"/>
  <c r="D34" i="6"/>
  <c r="E34" i="6" s="1"/>
  <c r="D43" i="6"/>
  <c r="E43" i="6" s="1"/>
  <c r="D42" i="6"/>
  <c r="E42" i="6" s="1"/>
  <c r="D40" i="6"/>
  <c r="E40" i="6" s="1"/>
  <c r="D37" i="6"/>
  <c r="E37" i="6" s="1"/>
  <c r="C48" i="6"/>
  <c r="C2" i="6"/>
  <c r="C25" i="6"/>
  <c r="C51" i="6"/>
  <c r="B28" i="6"/>
  <c r="C28" i="6" s="1"/>
  <c r="B21" i="6"/>
  <c r="C21" i="6" s="1"/>
  <c r="B33" i="6"/>
  <c r="C33" i="6" s="1"/>
  <c r="B35" i="6"/>
  <c r="C35" i="6" s="1"/>
  <c r="B27" i="6"/>
  <c r="C27" i="6" s="1"/>
  <c r="B19" i="6"/>
  <c r="N19" i="6" s="1"/>
  <c r="B32" i="6"/>
  <c r="N32" i="6" s="1"/>
  <c r="B22" i="6"/>
  <c r="C22" i="6" s="1"/>
  <c r="B23" i="6"/>
  <c r="C23" i="6" s="1"/>
  <c r="B48" i="6"/>
  <c r="N48" i="6" s="1"/>
  <c r="B38" i="6"/>
  <c r="N38" i="6" s="1"/>
  <c r="B52" i="6"/>
  <c r="C52" i="6" s="1"/>
  <c r="B46" i="6"/>
  <c r="C46" i="6" s="1"/>
  <c r="B47" i="6"/>
  <c r="C47" i="6" s="1"/>
  <c r="B50" i="6"/>
  <c r="N50" i="6" s="1"/>
  <c r="B36" i="6"/>
  <c r="N36" i="6" s="1"/>
  <c r="B13" i="6"/>
  <c r="C13" i="6" s="1"/>
  <c r="B8" i="6"/>
  <c r="B2" i="6"/>
  <c r="B5" i="6"/>
  <c r="C5" i="6" s="1"/>
  <c r="B4" i="6"/>
  <c r="C4" i="6" s="1"/>
  <c r="B15" i="6"/>
  <c r="C15" i="6" s="1"/>
  <c r="B7" i="6"/>
  <c r="N7" i="6" s="1"/>
  <c r="B20" i="6"/>
  <c r="N20" i="6" s="1"/>
  <c r="B6" i="6"/>
  <c r="C6" i="6" s="1"/>
  <c r="B45" i="6"/>
  <c r="C45" i="6" s="1"/>
  <c r="B25" i="6"/>
  <c r="B44" i="6"/>
  <c r="C44" i="6" s="1"/>
  <c r="B10" i="6"/>
  <c r="C10" i="6" s="1"/>
  <c r="B17" i="6"/>
  <c r="C17" i="6" s="1"/>
  <c r="B49" i="6"/>
  <c r="C49" i="6" s="1"/>
  <c r="B30" i="6"/>
  <c r="N30" i="6" s="1"/>
  <c r="B31" i="6"/>
  <c r="C31" i="6" s="1"/>
  <c r="B41" i="6"/>
  <c r="C41" i="6" s="1"/>
  <c r="B51" i="6"/>
  <c r="N51" i="6" s="1"/>
  <c r="B11" i="6"/>
  <c r="C11" i="6" s="1"/>
  <c r="B16" i="6"/>
  <c r="C16" i="6" s="1"/>
  <c r="B24" i="6"/>
  <c r="C24" i="6" s="1"/>
  <c r="B18" i="6"/>
  <c r="C18" i="6" s="1"/>
  <c r="B53" i="6"/>
  <c r="C53" i="6" s="1"/>
  <c r="B9" i="6"/>
  <c r="C9" i="6" s="1"/>
  <c r="B29" i="6"/>
  <c r="N29" i="6" s="1"/>
  <c r="B39" i="6"/>
  <c r="C39" i="6" s="1"/>
  <c r="B14" i="6"/>
  <c r="N14" i="6" s="1"/>
  <c r="B12" i="6"/>
  <c r="B3" i="6"/>
  <c r="N3" i="6" s="1"/>
  <c r="B26" i="6"/>
  <c r="C26" i="6" s="1"/>
  <c r="B34" i="6"/>
  <c r="N34" i="6" s="1"/>
  <c r="B43" i="6"/>
  <c r="C43" i="6" s="1"/>
  <c r="B42" i="6"/>
  <c r="N42" i="6" s="1"/>
  <c r="B40" i="6"/>
  <c r="C40" i="6" s="1"/>
  <c r="B37" i="6"/>
  <c r="C37" i="6" s="1"/>
  <c r="Q5" i="4"/>
  <c r="Q4" i="4"/>
  <c r="Q3" i="4"/>
  <c r="G4" i="4"/>
  <c r="H4" i="4" s="1"/>
  <c r="G5" i="4"/>
  <c r="H5" i="4" s="1"/>
  <c r="G6" i="4"/>
  <c r="H6" i="4" s="1"/>
  <c r="G7" i="4"/>
  <c r="H7" i="4" s="1"/>
  <c r="G8" i="4"/>
  <c r="H8" i="4" s="1"/>
  <c r="G9" i="4"/>
  <c r="H9" i="4" s="1"/>
  <c r="G10" i="4"/>
  <c r="H10" i="4" s="1"/>
  <c r="G11" i="4"/>
  <c r="H11" i="4" s="1"/>
  <c r="G12" i="4"/>
  <c r="H12" i="4" s="1"/>
  <c r="G13" i="4"/>
  <c r="H13" i="4" s="1"/>
  <c r="G14" i="4"/>
  <c r="H14" i="4" s="1"/>
  <c r="G15" i="4"/>
  <c r="H15" i="4" s="1"/>
  <c r="G16" i="4"/>
  <c r="H16" i="4" s="1"/>
  <c r="G17" i="4"/>
  <c r="H17" i="4" s="1"/>
  <c r="G18" i="4"/>
  <c r="H18" i="4" s="1"/>
  <c r="G19" i="4"/>
  <c r="H19" i="4" s="1"/>
  <c r="G20" i="4"/>
  <c r="H20" i="4" s="1"/>
  <c r="G21" i="4"/>
  <c r="H21" i="4" s="1"/>
  <c r="G22" i="4"/>
  <c r="H22" i="4" s="1"/>
  <c r="G23" i="4"/>
  <c r="H23" i="4" s="1"/>
  <c r="G24" i="4"/>
  <c r="H24" i="4" s="1"/>
  <c r="G25" i="4"/>
  <c r="H25" i="4" s="1"/>
  <c r="G26" i="4"/>
  <c r="H26" i="4" s="1"/>
  <c r="G27" i="4"/>
  <c r="H27" i="4" s="1"/>
  <c r="G28" i="4"/>
  <c r="H28" i="4" s="1"/>
  <c r="G29" i="4"/>
  <c r="H29" i="4" s="1"/>
  <c r="G30" i="4"/>
  <c r="H30" i="4" s="1"/>
  <c r="G31" i="4"/>
  <c r="H31" i="4" s="1"/>
  <c r="G32" i="4"/>
  <c r="H32" i="4" s="1"/>
  <c r="G33" i="4"/>
  <c r="H33" i="4" s="1"/>
  <c r="G34" i="4"/>
  <c r="H34" i="4" s="1"/>
  <c r="G35" i="4"/>
  <c r="H35" i="4" s="1"/>
  <c r="G36" i="4"/>
  <c r="H36" i="4" s="1"/>
  <c r="G37" i="4"/>
  <c r="H37" i="4" s="1"/>
  <c r="G38" i="4"/>
  <c r="H38" i="4" s="1"/>
  <c r="G39" i="4"/>
  <c r="H39" i="4" s="1"/>
  <c r="G40" i="4"/>
  <c r="H40" i="4" s="1"/>
  <c r="G41" i="4"/>
  <c r="H41" i="4" s="1"/>
  <c r="G42" i="4"/>
  <c r="H42" i="4" s="1"/>
  <c r="G43" i="4"/>
  <c r="H43" i="4" s="1"/>
  <c r="G44" i="4"/>
  <c r="H44" i="4" s="1"/>
  <c r="G45" i="4"/>
  <c r="H45" i="4" s="1"/>
  <c r="G46" i="4"/>
  <c r="H46" i="4" s="1"/>
  <c r="G47" i="4"/>
  <c r="H47" i="4" s="1"/>
  <c r="G48" i="4"/>
  <c r="H48" i="4" s="1"/>
  <c r="G49" i="4"/>
  <c r="H49" i="4"/>
  <c r="G50" i="4"/>
  <c r="H50" i="4" s="1"/>
  <c r="G51" i="4"/>
  <c r="H51" i="4" s="1"/>
  <c r="G52" i="4"/>
  <c r="H52" i="4" s="1"/>
  <c r="G53" i="4"/>
  <c r="H53" i="4" s="1"/>
  <c r="G54" i="4"/>
  <c r="H54" i="4" s="1"/>
  <c r="G55" i="4"/>
  <c r="H55" i="4" s="1"/>
  <c r="G56" i="4"/>
  <c r="H56" i="4" s="1"/>
  <c r="G57" i="4"/>
  <c r="H57" i="4" s="1"/>
  <c r="G58" i="4"/>
  <c r="H58" i="4" s="1"/>
  <c r="G59" i="4"/>
  <c r="H59" i="4" s="1"/>
  <c r="G60" i="4"/>
  <c r="H60" i="4" s="1"/>
  <c r="G61" i="4"/>
  <c r="H61" i="4" s="1"/>
  <c r="G62" i="4"/>
  <c r="H62" i="4" s="1"/>
  <c r="G63" i="4"/>
  <c r="H63" i="4" s="1"/>
  <c r="G64" i="4"/>
  <c r="H64" i="4" s="1"/>
  <c r="G65" i="4"/>
  <c r="H65" i="4" s="1"/>
  <c r="G66" i="4"/>
  <c r="H66" i="4" s="1"/>
  <c r="G67" i="4"/>
  <c r="H67" i="4" s="1"/>
  <c r="G68" i="4"/>
  <c r="H68" i="4" s="1"/>
  <c r="G69" i="4"/>
  <c r="H69" i="4" s="1"/>
  <c r="G70" i="4"/>
  <c r="H70" i="4" s="1"/>
  <c r="G71" i="4"/>
  <c r="H71" i="4" s="1"/>
  <c r="G72" i="4"/>
  <c r="H72" i="4" s="1"/>
  <c r="G73" i="4"/>
  <c r="H73" i="4" s="1"/>
  <c r="G74" i="4"/>
  <c r="H74" i="4" s="1"/>
  <c r="G75" i="4"/>
  <c r="H75" i="4" s="1"/>
  <c r="G76" i="4"/>
  <c r="H76" i="4" s="1"/>
  <c r="G77" i="4"/>
  <c r="H77" i="4" s="1"/>
  <c r="G78" i="4"/>
  <c r="H78" i="4" s="1"/>
  <c r="G79" i="4"/>
  <c r="H79" i="4" s="1"/>
  <c r="G80" i="4"/>
  <c r="H80" i="4" s="1"/>
  <c r="G81" i="4"/>
  <c r="H81" i="4"/>
  <c r="G82" i="4"/>
  <c r="H82" i="4" s="1"/>
  <c r="G83" i="4"/>
  <c r="H83" i="4" s="1"/>
  <c r="G84" i="4"/>
  <c r="H84" i="4" s="1"/>
  <c r="G85" i="4"/>
  <c r="H85" i="4" s="1"/>
  <c r="G86" i="4"/>
  <c r="H86" i="4" s="1"/>
  <c r="G87" i="4"/>
  <c r="H87" i="4" s="1"/>
  <c r="G88" i="4"/>
  <c r="H88" i="4" s="1"/>
  <c r="G89" i="4"/>
  <c r="H89" i="4" s="1"/>
  <c r="G90" i="4"/>
  <c r="H90" i="4" s="1"/>
  <c r="G91" i="4"/>
  <c r="H91" i="4" s="1"/>
  <c r="G92" i="4"/>
  <c r="H92" i="4" s="1"/>
  <c r="G93" i="4"/>
  <c r="H93" i="4" s="1"/>
  <c r="G94" i="4"/>
  <c r="H94" i="4" s="1"/>
  <c r="G95" i="4"/>
  <c r="H95" i="4" s="1"/>
  <c r="G96" i="4"/>
  <c r="H96" i="4" s="1"/>
  <c r="G97" i="4"/>
  <c r="H97" i="4" s="1"/>
  <c r="G98" i="4"/>
  <c r="H98" i="4" s="1"/>
  <c r="G99" i="4"/>
  <c r="H99" i="4" s="1"/>
  <c r="G100" i="4"/>
  <c r="H100" i="4" s="1"/>
  <c r="G101" i="4"/>
  <c r="H101" i="4" s="1"/>
  <c r="G102" i="4"/>
  <c r="H102" i="4" s="1"/>
  <c r="G103" i="4"/>
  <c r="H103" i="4" s="1"/>
  <c r="G104" i="4"/>
  <c r="H104" i="4" s="1"/>
  <c r="G105" i="4"/>
  <c r="H105" i="4" s="1"/>
  <c r="G106" i="4"/>
  <c r="H106" i="4" s="1"/>
  <c r="G107" i="4"/>
  <c r="H107" i="4" s="1"/>
  <c r="G108" i="4"/>
  <c r="H108" i="4" s="1"/>
  <c r="G109" i="4"/>
  <c r="H109" i="4" s="1"/>
  <c r="G110" i="4"/>
  <c r="H110" i="4" s="1"/>
  <c r="G111" i="4"/>
  <c r="H111" i="4" s="1"/>
  <c r="G112" i="4"/>
  <c r="H112" i="4" s="1"/>
  <c r="G113" i="4"/>
  <c r="H113" i="4" s="1"/>
  <c r="G114" i="4"/>
  <c r="H114" i="4" s="1"/>
  <c r="G115" i="4"/>
  <c r="H115" i="4" s="1"/>
  <c r="G116" i="4"/>
  <c r="H116" i="4" s="1"/>
  <c r="G117" i="4"/>
  <c r="H117" i="4" s="1"/>
  <c r="G118" i="4"/>
  <c r="H118" i="4" s="1"/>
  <c r="G119" i="4"/>
  <c r="H119" i="4" s="1"/>
  <c r="G120" i="4"/>
  <c r="H120" i="4" s="1"/>
  <c r="G121" i="4"/>
  <c r="H121" i="4" s="1"/>
  <c r="G122" i="4"/>
  <c r="H122" i="4" s="1"/>
  <c r="G123" i="4"/>
  <c r="H123" i="4" s="1"/>
  <c r="G124" i="4"/>
  <c r="H124" i="4" s="1"/>
  <c r="G125" i="4"/>
  <c r="H125" i="4" s="1"/>
  <c r="G126" i="4"/>
  <c r="H126" i="4" s="1"/>
  <c r="G127" i="4"/>
  <c r="H127" i="4" s="1"/>
  <c r="G128" i="4"/>
  <c r="H128" i="4" s="1"/>
  <c r="G129" i="4"/>
  <c r="H129" i="4" s="1"/>
  <c r="G130" i="4"/>
  <c r="H130" i="4" s="1"/>
  <c r="G131" i="4"/>
  <c r="H131" i="4" s="1"/>
  <c r="G132" i="4"/>
  <c r="H132" i="4" s="1"/>
  <c r="G133" i="4"/>
  <c r="H133" i="4" s="1"/>
  <c r="G134" i="4"/>
  <c r="H134" i="4" s="1"/>
  <c r="G135" i="4"/>
  <c r="H135" i="4" s="1"/>
  <c r="G136" i="4"/>
  <c r="H136" i="4" s="1"/>
  <c r="G137" i="4"/>
  <c r="H137" i="4" s="1"/>
  <c r="G138" i="4"/>
  <c r="H138" i="4" s="1"/>
  <c r="G139" i="4"/>
  <c r="H139" i="4" s="1"/>
  <c r="G140" i="4"/>
  <c r="H140" i="4" s="1"/>
  <c r="G141" i="4"/>
  <c r="H141" i="4" s="1"/>
  <c r="G142" i="4"/>
  <c r="H142" i="4" s="1"/>
  <c r="G143" i="4"/>
  <c r="H143" i="4" s="1"/>
  <c r="G144" i="4"/>
  <c r="H144" i="4" s="1"/>
  <c r="G145" i="4"/>
  <c r="H145" i="4" s="1"/>
  <c r="G146" i="4"/>
  <c r="H146" i="4" s="1"/>
  <c r="G147" i="4"/>
  <c r="H147" i="4" s="1"/>
  <c r="G148" i="4"/>
  <c r="H148" i="4" s="1"/>
  <c r="G149" i="4"/>
  <c r="H149" i="4" s="1"/>
  <c r="G150" i="4"/>
  <c r="H150" i="4" s="1"/>
  <c r="G151" i="4"/>
  <c r="H151" i="4" s="1"/>
  <c r="G152" i="4"/>
  <c r="H152" i="4" s="1"/>
  <c r="G153" i="4"/>
  <c r="H153" i="4"/>
  <c r="G154" i="4"/>
  <c r="H154" i="4" s="1"/>
  <c r="G155" i="4"/>
  <c r="H155" i="4" s="1"/>
  <c r="G156" i="4"/>
  <c r="H156" i="4" s="1"/>
  <c r="G157" i="4"/>
  <c r="H157" i="4" s="1"/>
  <c r="G158" i="4"/>
  <c r="H158" i="4" s="1"/>
  <c r="G159" i="4"/>
  <c r="H159" i="4" s="1"/>
  <c r="G160" i="4"/>
  <c r="H160" i="4" s="1"/>
  <c r="G161" i="4"/>
  <c r="H161" i="4" s="1"/>
  <c r="G162" i="4"/>
  <c r="H162" i="4" s="1"/>
  <c r="G163" i="4"/>
  <c r="H163" i="4" s="1"/>
  <c r="G164" i="4"/>
  <c r="H164" i="4" s="1"/>
  <c r="G165" i="4"/>
  <c r="H165" i="4" s="1"/>
  <c r="G166" i="4"/>
  <c r="H166" i="4" s="1"/>
  <c r="G167" i="4"/>
  <c r="H167" i="4" s="1"/>
  <c r="G168" i="4"/>
  <c r="H168" i="4" s="1"/>
  <c r="G169" i="4"/>
  <c r="H169" i="4" s="1"/>
  <c r="G170" i="4"/>
  <c r="H170" i="4" s="1"/>
  <c r="G171" i="4"/>
  <c r="H171" i="4" s="1"/>
  <c r="G172" i="4"/>
  <c r="H172" i="4" s="1"/>
  <c r="G173" i="4"/>
  <c r="H173" i="4" s="1"/>
  <c r="G3" i="4"/>
  <c r="L9" i="3"/>
  <c r="L8" i="3"/>
  <c r="L7" i="3"/>
  <c r="L6" i="3"/>
  <c r="L5" i="3"/>
  <c r="J9" i="3"/>
  <c r="J8" i="3"/>
  <c r="J7" i="3"/>
  <c r="J6" i="3"/>
  <c r="J5" i="3"/>
  <c r="H9" i="3"/>
  <c r="H8" i="3"/>
  <c r="H7" i="3"/>
  <c r="H6" i="3"/>
  <c r="H5" i="3"/>
  <c r="F9" i="3"/>
  <c r="F8" i="3"/>
  <c r="F7" i="3"/>
  <c r="F6" i="3"/>
  <c r="F5" i="3"/>
  <c r="D6" i="3"/>
  <c r="D7" i="3"/>
  <c r="D8" i="3"/>
  <c r="D9" i="3"/>
  <c r="D5" i="3"/>
  <c r="M7" i="2"/>
  <c r="M8" i="2"/>
  <c r="M9" i="2"/>
  <c r="M10" i="2"/>
  <c r="M11" i="2"/>
  <c r="M12" i="2"/>
  <c r="M13" i="2"/>
  <c r="M14" i="2"/>
  <c r="M15" i="2"/>
  <c r="M16" i="2"/>
  <c r="M17" i="2"/>
  <c r="M18" i="2"/>
  <c r="M19" i="2"/>
  <c r="M20" i="2"/>
  <c r="M21" i="2"/>
  <c r="M22" i="2"/>
  <c r="M23" i="2"/>
  <c r="M24" i="2"/>
  <c r="M25" i="2"/>
  <c r="M26" i="2"/>
  <c r="K7" i="2"/>
  <c r="K8" i="2"/>
  <c r="K9" i="2"/>
  <c r="K10" i="2"/>
  <c r="K11" i="2"/>
  <c r="K12" i="2"/>
  <c r="K13" i="2"/>
  <c r="K14" i="2"/>
  <c r="K15" i="2"/>
  <c r="K16" i="2"/>
  <c r="K17" i="2"/>
  <c r="K18" i="2"/>
  <c r="K19" i="2"/>
  <c r="K20" i="2"/>
  <c r="K21" i="2"/>
  <c r="K22" i="2"/>
  <c r="K23" i="2"/>
  <c r="K24" i="2"/>
  <c r="K25" i="2"/>
  <c r="K26" i="2"/>
  <c r="K6" i="2"/>
  <c r="J7" i="2"/>
  <c r="J8" i="2"/>
  <c r="J9" i="2"/>
  <c r="J10" i="2"/>
  <c r="J11" i="2"/>
  <c r="J12" i="2"/>
  <c r="J13" i="2"/>
  <c r="J14" i="2"/>
  <c r="J15" i="2"/>
  <c r="J16" i="2"/>
  <c r="J17" i="2"/>
  <c r="J18" i="2"/>
  <c r="J19" i="2"/>
  <c r="J20" i="2"/>
  <c r="J21" i="2"/>
  <c r="J22" i="2"/>
  <c r="J23" i="2"/>
  <c r="J24" i="2"/>
  <c r="J25" i="2"/>
  <c r="J26" i="2"/>
  <c r="J6" i="2"/>
  <c r="I7" i="2"/>
  <c r="I8" i="2"/>
  <c r="I9" i="2"/>
  <c r="I10" i="2"/>
  <c r="I11" i="2"/>
  <c r="I12" i="2"/>
  <c r="I13" i="2"/>
  <c r="I14" i="2"/>
  <c r="I15" i="2"/>
  <c r="I16" i="2"/>
  <c r="I17" i="2"/>
  <c r="I18" i="2"/>
  <c r="I19" i="2"/>
  <c r="I20" i="2"/>
  <c r="I21" i="2"/>
  <c r="I22" i="2"/>
  <c r="I23" i="2"/>
  <c r="I24" i="2"/>
  <c r="I25" i="2"/>
  <c r="I26" i="2"/>
  <c r="I6" i="2"/>
  <c r="H7" i="2"/>
  <c r="H8" i="2"/>
  <c r="H9" i="2"/>
  <c r="H10" i="2"/>
  <c r="H11" i="2"/>
  <c r="H12" i="2"/>
  <c r="H13" i="2"/>
  <c r="H14" i="2"/>
  <c r="H15" i="2"/>
  <c r="H16" i="2"/>
  <c r="H17" i="2"/>
  <c r="H18" i="2"/>
  <c r="H19" i="2"/>
  <c r="H20" i="2"/>
  <c r="H21" i="2"/>
  <c r="H22" i="2"/>
  <c r="H23" i="2"/>
  <c r="H24" i="2"/>
  <c r="H25" i="2"/>
  <c r="H26" i="2"/>
  <c r="H6" i="2"/>
  <c r="U5" i="1"/>
  <c r="V5" i="1" s="1"/>
  <c r="W5" i="1" s="1"/>
  <c r="Q5" i="1"/>
  <c r="R5" i="1" s="1"/>
  <c r="S5" i="1" s="1"/>
  <c r="N6" i="1"/>
  <c r="O26" i="1"/>
  <c r="N26" i="1"/>
  <c r="M26" i="1"/>
  <c r="O25" i="1"/>
  <c r="N25" i="1"/>
  <c r="M25" i="1"/>
  <c r="O24" i="1"/>
  <c r="N24" i="1"/>
  <c r="M24" i="1"/>
  <c r="O23" i="1"/>
  <c r="N23" i="1"/>
  <c r="M23" i="1"/>
  <c r="O22" i="1"/>
  <c r="N22" i="1"/>
  <c r="M22" i="1"/>
  <c r="O21" i="1"/>
  <c r="N21" i="1"/>
  <c r="M21" i="1"/>
  <c r="O20" i="1"/>
  <c r="N20" i="1"/>
  <c r="M20" i="1"/>
  <c r="O19" i="1"/>
  <c r="N19" i="1"/>
  <c r="M19" i="1"/>
  <c r="O18" i="1"/>
  <c r="N18" i="1"/>
  <c r="M18" i="1"/>
  <c r="O17" i="1"/>
  <c r="N17" i="1"/>
  <c r="M17" i="1"/>
  <c r="O16" i="1"/>
  <c r="N16" i="1"/>
  <c r="M16" i="1"/>
  <c r="O15" i="1"/>
  <c r="N15" i="1"/>
  <c r="M15" i="1"/>
  <c r="O14" i="1"/>
  <c r="N14" i="1"/>
  <c r="M14" i="1"/>
  <c r="O13" i="1"/>
  <c r="N13" i="1"/>
  <c r="M13" i="1"/>
  <c r="O12" i="1"/>
  <c r="N12" i="1"/>
  <c r="M12" i="1"/>
  <c r="O11" i="1"/>
  <c r="N11" i="1"/>
  <c r="M11" i="1"/>
  <c r="O10" i="1"/>
  <c r="N10" i="1"/>
  <c r="M10" i="1"/>
  <c r="O9" i="1"/>
  <c r="N9" i="1"/>
  <c r="N29" i="1" s="1"/>
  <c r="M9" i="1"/>
  <c r="O8" i="1"/>
  <c r="N8" i="1"/>
  <c r="M8" i="1"/>
  <c r="M30" i="1" s="1"/>
  <c r="O7" i="1"/>
  <c r="N7" i="1"/>
  <c r="M7" i="1"/>
  <c r="O6" i="1"/>
  <c r="L8" i="1"/>
  <c r="L9" i="1"/>
  <c r="L10" i="1"/>
  <c r="L11" i="1"/>
  <c r="L12" i="1"/>
  <c r="L13" i="1"/>
  <c r="L14" i="1"/>
  <c r="L15" i="1"/>
  <c r="L16" i="1"/>
  <c r="L17" i="1"/>
  <c r="L18" i="1"/>
  <c r="L19" i="1"/>
  <c r="L20" i="1"/>
  <c r="L21" i="1"/>
  <c r="L22" i="1"/>
  <c r="L23" i="1"/>
  <c r="L24" i="1"/>
  <c r="L25" i="1"/>
  <c r="L26" i="1"/>
  <c r="L6" i="1"/>
  <c r="M5" i="1"/>
  <c r="N5" i="1" s="1"/>
  <c r="O5" i="1" s="1"/>
  <c r="K26" i="1"/>
  <c r="S26" i="1" s="1"/>
  <c r="K25" i="1"/>
  <c r="S25" i="1" s="1"/>
  <c r="K24" i="1"/>
  <c r="S24" i="1" s="1"/>
  <c r="K23" i="1"/>
  <c r="S23" i="1" s="1"/>
  <c r="K22" i="1"/>
  <c r="S22" i="1" s="1"/>
  <c r="K21" i="1"/>
  <c r="S21" i="1" s="1"/>
  <c r="K20" i="1"/>
  <c r="S20" i="1" s="1"/>
  <c r="K19" i="1"/>
  <c r="S19" i="1" s="1"/>
  <c r="K18" i="1"/>
  <c r="S18" i="1" s="1"/>
  <c r="K17" i="1"/>
  <c r="S17" i="1" s="1"/>
  <c r="K16" i="1"/>
  <c r="S16" i="1" s="1"/>
  <c r="K15" i="1"/>
  <c r="S15" i="1" s="1"/>
  <c r="K14" i="1"/>
  <c r="S14" i="1" s="1"/>
  <c r="K13" i="1"/>
  <c r="S13" i="1" s="1"/>
  <c r="K12" i="1"/>
  <c r="S12" i="1" s="1"/>
  <c r="K11" i="1"/>
  <c r="S11" i="1" s="1"/>
  <c r="K10" i="1"/>
  <c r="S10" i="1" s="1"/>
  <c r="K9" i="1"/>
  <c r="S9" i="1" s="1"/>
  <c r="K8" i="1"/>
  <c r="S8" i="1" s="1"/>
  <c r="K7" i="1"/>
  <c r="S7" i="1" s="1"/>
  <c r="K6" i="1"/>
  <c r="S6" i="1" s="1"/>
  <c r="J26" i="1"/>
  <c r="R26" i="1" s="1"/>
  <c r="J25" i="1"/>
  <c r="R25" i="1" s="1"/>
  <c r="J24" i="1"/>
  <c r="R24" i="1" s="1"/>
  <c r="J23" i="1"/>
  <c r="R23" i="1" s="1"/>
  <c r="J22" i="1"/>
  <c r="R22" i="1" s="1"/>
  <c r="J21" i="1"/>
  <c r="R21" i="1" s="1"/>
  <c r="J20" i="1"/>
  <c r="R20" i="1" s="1"/>
  <c r="J19" i="1"/>
  <c r="R19" i="1" s="1"/>
  <c r="J18" i="1"/>
  <c r="R18" i="1" s="1"/>
  <c r="J17" i="1"/>
  <c r="R17" i="1" s="1"/>
  <c r="J16" i="1"/>
  <c r="R16" i="1" s="1"/>
  <c r="J15" i="1"/>
  <c r="R15" i="1" s="1"/>
  <c r="J14" i="1"/>
  <c r="R14" i="1" s="1"/>
  <c r="J13" i="1"/>
  <c r="R13" i="1" s="1"/>
  <c r="J12" i="1"/>
  <c r="R12" i="1" s="1"/>
  <c r="J11" i="1"/>
  <c r="R11" i="1" s="1"/>
  <c r="J10" i="1"/>
  <c r="R10" i="1" s="1"/>
  <c r="J9" i="1"/>
  <c r="R9" i="1" s="1"/>
  <c r="J8" i="1"/>
  <c r="R8" i="1" s="1"/>
  <c r="J7" i="1"/>
  <c r="R7" i="1" s="1"/>
  <c r="J6" i="1"/>
  <c r="R6" i="1" s="1"/>
  <c r="R30" i="1" s="1"/>
  <c r="I26" i="1"/>
  <c r="Q26" i="1" s="1"/>
  <c r="I25" i="1"/>
  <c r="Q25" i="1" s="1"/>
  <c r="I24" i="1"/>
  <c r="Q24" i="1" s="1"/>
  <c r="I23" i="1"/>
  <c r="Q23" i="1" s="1"/>
  <c r="I22" i="1"/>
  <c r="Q22" i="1" s="1"/>
  <c r="I21" i="1"/>
  <c r="Q21" i="1" s="1"/>
  <c r="I20" i="1"/>
  <c r="Q20" i="1" s="1"/>
  <c r="I19" i="1"/>
  <c r="Q19" i="1" s="1"/>
  <c r="I18" i="1"/>
  <c r="Q18" i="1" s="1"/>
  <c r="I17" i="1"/>
  <c r="Q17" i="1" s="1"/>
  <c r="I16" i="1"/>
  <c r="Q16" i="1" s="1"/>
  <c r="I15" i="1"/>
  <c r="Q15" i="1" s="1"/>
  <c r="I14" i="1"/>
  <c r="Q14" i="1" s="1"/>
  <c r="I13" i="1"/>
  <c r="Q13" i="1" s="1"/>
  <c r="I12" i="1"/>
  <c r="Q12" i="1" s="1"/>
  <c r="I11" i="1"/>
  <c r="Q11" i="1" s="1"/>
  <c r="I10" i="1"/>
  <c r="Q10" i="1" s="1"/>
  <c r="I9" i="1"/>
  <c r="Q9" i="1" s="1"/>
  <c r="I8" i="1"/>
  <c r="Q8" i="1" s="1"/>
  <c r="I7" i="1"/>
  <c r="Q7" i="1" s="1"/>
  <c r="Q30" i="1" s="1"/>
  <c r="I6" i="1"/>
  <c r="Q6" i="1" s="1"/>
  <c r="H7" i="1"/>
  <c r="P7" i="1" s="1"/>
  <c r="H8" i="1"/>
  <c r="P8" i="1" s="1"/>
  <c r="H9" i="1"/>
  <c r="P9" i="1" s="1"/>
  <c r="H10" i="1"/>
  <c r="P10" i="1" s="1"/>
  <c r="H11" i="1"/>
  <c r="P11" i="1" s="1"/>
  <c r="T11" i="1" s="1"/>
  <c r="H12" i="1"/>
  <c r="P12" i="1" s="1"/>
  <c r="H13" i="1"/>
  <c r="P13" i="1" s="1"/>
  <c r="H14" i="1"/>
  <c r="P14" i="1" s="1"/>
  <c r="H15" i="1"/>
  <c r="P15" i="1" s="1"/>
  <c r="H16" i="1"/>
  <c r="P16" i="1" s="1"/>
  <c r="H17" i="1"/>
  <c r="P17" i="1" s="1"/>
  <c r="H18" i="1"/>
  <c r="P18" i="1" s="1"/>
  <c r="H19" i="1"/>
  <c r="P19" i="1" s="1"/>
  <c r="H20" i="1"/>
  <c r="P20" i="1" s="1"/>
  <c r="H21" i="1"/>
  <c r="P21" i="1" s="1"/>
  <c r="H22" i="1"/>
  <c r="P22" i="1" s="1"/>
  <c r="H23" i="1"/>
  <c r="P23" i="1" s="1"/>
  <c r="H24" i="1"/>
  <c r="P24" i="1" s="1"/>
  <c r="H25" i="1"/>
  <c r="P25" i="1" s="1"/>
  <c r="H26" i="1"/>
  <c r="P26" i="1" s="1"/>
  <c r="I5" i="1"/>
  <c r="J5" i="1" s="1"/>
  <c r="K5" i="1" s="1"/>
  <c r="E5" i="1"/>
  <c r="F5" i="1" s="1"/>
  <c r="G5" i="1" s="1"/>
  <c r="H6" i="1"/>
  <c r="P6" i="1" s="1"/>
  <c r="P28" i="1" s="1"/>
  <c r="D31" i="1"/>
  <c r="D30" i="1"/>
  <c r="D29" i="1"/>
  <c r="D28" i="1"/>
  <c r="C30" i="1"/>
  <c r="C29" i="1"/>
  <c r="C28" i="1"/>
  <c r="N53" i="6" l="1"/>
  <c r="N49" i="6"/>
  <c r="N41" i="6"/>
  <c r="N37" i="6"/>
  <c r="N33" i="6"/>
  <c r="N25" i="6"/>
  <c r="N17" i="6"/>
  <c r="N13" i="6"/>
  <c r="N9" i="6"/>
  <c r="N5" i="6"/>
  <c r="C14" i="6"/>
  <c r="C30" i="6"/>
  <c r="C20" i="6"/>
  <c r="C36" i="6"/>
  <c r="C32" i="6"/>
  <c r="N52" i="6"/>
  <c r="N44" i="6"/>
  <c r="N40" i="6"/>
  <c r="N28" i="6"/>
  <c r="N24" i="6"/>
  <c r="N16" i="6"/>
  <c r="N12" i="6"/>
  <c r="N8" i="6"/>
  <c r="N4" i="6"/>
  <c r="C34" i="6"/>
  <c r="C7" i="6"/>
  <c r="C50" i="6"/>
  <c r="C19" i="6"/>
  <c r="N47" i="6"/>
  <c r="N43" i="6"/>
  <c r="N39" i="6"/>
  <c r="N35" i="6"/>
  <c r="N31" i="6"/>
  <c r="N27" i="6"/>
  <c r="N23" i="6"/>
  <c r="N15" i="6"/>
  <c r="N11" i="6"/>
  <c r="C38" i="6"/>
  <c r="N46" i="6"/>
  <c r="N26" i="6"/>
  <c r="N22" i="6"/>
  <c r="N18" i="6"/>
  <c r="N10" i="6"/>
  <c r="M8" i="3"/>
  <c r="M9" i="3"/>
  <c r="M7" i="3"/>
  <c r="M5" i="3"/>
  <c r="M6" i="3"/>
  <c r="O29" i="1"/>
  <c r="S28" i="1"/>
  <c r="S29" i="1"/>
  <c r="M31" i="1"/>
  <c r="N30" i="1"/>
  <c r="L31" i="1"/>
  <c r="Q31" i="1"/>
  <c r="L28" i="1"/>
  <c r="O28" i="1"/>
  <c r="S31" i="1"/>
  <c r="O31" i="1"/>
  <c r="P30" i="1"/>
  <c r="L30" i="1"/>
  <c r="Q29" i="1"/>
  <c r="M29" i="1"/>
  <c r="R28" i="1"/>
  <c r="N28" i="1"/>
  <c r="W16" i="1"/>
  <c r="U18" i="1"/>
  <c r="W20" i="1"/>
  <c r="U22" i="1"/>
  <c r="W24" i="1"/>
  <c r="U26" i="1"/>
  <c r="R31" i="1"/>
  <c r="N31" i="1"/>
  <c r="S30" i="1"/>
  <c r="O30" i="1"/>
  <c r="P29" i="1"/>
  <c r="L29" i="1"/>
  <c r="Q28" i="1"/>
  <c r="M28" i="1"/>
  <c r="P31" i="1"/>
  <c r="R29" i="1"/>
  <c r="W8" i="1"/>
  <c r="U13" i="1"/>
  <c r="W15" i="1"/>
  <c r="U17" i="1"/>
  <c r="V18" i="1"/>
  <c r="W19" i="1"/>
  <c r="U21" i="1"/>
  <c r="V22" i="1"/>
  <c r="W23" i="1"/>
  <c r="U25" i="1"/>
  <c r="V26" i="1"/>
  <c r="U10" i="1"/>
  <c r="U16" i="1"/>
  <c r="V17" i="1"/>
  <c r="W18" i="1"/>
  <c r="U20" i="1"/>
  <c r="V21" i="1"/>
  <c r="W22" i="1"/>
  <c r="U24" i="1"/>
  <c r="V25" i="1"/>
  <c r="W26" i="1"/>
  <c r="T7" i="1"/>
  <c r="V14" i="1"/>
  <c r="W12" i="1"/>
  <c r="U14" i="1"/>
  <c r="U8" i="1"/>
  <c r="V9" i="1"/>
  <c r="W10" i="1"/>
  <c r="U12" i="1"/>
  <c r="V13" i="1"/>
  <c r="W14" i="1"/>
  <c r="V8" i="1"/>
  <c r="V12" i="1"/>
  <c r="C42" i="6"/>
  <c r="C3" i="6"/>
  <c r="C29" i="6"/>
  <c r="W9" i="1"/>
  <c r="W13" i="1"/>
  <c r="U15" i="1"/>
  <c r="V16" i="1"/>
  <c r="W17" i="1"/>
  <c r="U19" i="1"/>
  <c r="V20" i="1"/>
  <c r="W21" i="1"/>
  <c r="U23" i="1"/>
  <c r="V24" i="1"/>
  <c r="W25" i="1"/>
  <c r="U7" i="1"/>
  <c r="U11" i="1"/>
  <c r="T8" i="1"/>
  <c r="V7" i="1"/>
  <c r="V11" i="1"/>
  <c r="V15" i="1"/>
  <c r="V19" i="1"/>
  <c r="V23" i="1"/>
  <c r="W7" i="1"/>
  <c r="U9" i="1"/>
  <c r="V10" i="1"/>
  <c r="W11" i="1"/>
  <c r="U6" i="1"/>
  <c r="V6" i="1"/>
  <c r="W6" i="1"/>
  <c r="T23" i="1"/>
  <c r="T19" i="1"/>
  <c r="T15" i="1"/>
  <c r="T12" i="1"/>
  <c r="T26" i="1"/>
  <c r="T22" i="1"/>
  <c r="T18" i="1"/>
  <c r="T14" i="1"/>
  <c r="T10" i="1"/>
  <c r="T24" i="1"/>
  <c r="T16" i="1"/>
  <c r="T25" i="1"/>
  <c r="T21" i="1"/>
  <c r="T17" i="1"/>
  <c r="T13" i="1"/>
  <c r="T9" i="1"/>
  <c r="T20" i="1"/>
  <c r="V30" i="1" l="1"/>
  <c r="V31" i="1"/>
  <c r="V28" i="1"/>
  <c r="V29" i="1"/>
  <c r="U31" i="1"/>
  <c r="U30" i="1"/>
  <c r="U28" i="1"/>
  <c r="U29" i="1"/>
  <c r="T28" i="1"/>
  <c r="T29" i="1"/>
  <c r="T30" i="1"/>
  <c r="T31" i="1"/>
  <c r="X25" i="1"/>
  <c r="W29" i="1"/>
  <c r="W30" i="1"/>
  <c r="W28" i="1"/>
  <c r="W31" i="1"/>
  <c r="X18" i="1"/>
  <c r="X10" i="1"/>
  <c r="X26" i="1"/>
  <c r="X23" i="1"/>
  <c r="X11" i="1"/>
  <c r="X17" i="1"/>
  <c r="X16" i="1"/>
  <c r="X20" i="1"/>
  <c r="X21" i="1"/>
  <c r="X24" i="1"/>
  <c r="X22" i="1"/>
  <c r="X19" i="1"/>
  <c r="X7" i="1"/>
  <c r="X9" i="1"/>
  <c r="X13" i="1"/>
  <c r="X14" i="1"/>
  <c r="X12" i="1"/>
  <c r="X8" i="1"/>
  <c r="X6" i="1"/>
  <c r="X15" i="1"/>
  <c r="X28" i="1" l="1"/>
  <c r="X31" i="1"/>
  <c r="X29" i="1"/>
  <c r="X30" i="1"/>
</calcChain>
</file>

<file path=xl/sharedStrings.xml><?xml version="1.0" encoding="utf-8"?>
<sst xmlns="http://schemas.openxmlformats.org/spreadsheetml/2006/main" count="1252" uniqueCount="272">
  <si>
    <t>Employee Payroll</t>
  </si>
  <si>
    <t>Hourly Wage</t>
  </si>
  <si>
    <t>Pay</t>
  </si>
  <si>
    <t>First Name</t>
  </si>
  <si>
    <t>Last Name</t>
  </si>
  <si>
    <t>Rodgers</t>
  </si>
  <si>
    <t>Lashona</t>
  </si>
  <si>
    <t>Essex</t>
  </si>
  <si>
    <t>Aaron</t>
  </si>
  <si>
    <t>Arrington</t>
  </si>
  <si>
    <t>Stephen</t>
  </si>
  <si>
    <t>Arvin</t>
  </si>
  <si>
    <t>Ash</t>
  </si>
  <si>
    <t>Brown</t>
  </si>
  <si>
    <t>Cameron</t>
  </si>
  <si>
    <t>Burton</t>
  </si>
  <si>
    <t>Bruce</t>
  </si>
  <si>
    <t>David</t>
  </si>
  <si>
    <t>Connor</t>
  </si>
  <si>
    <t>Joshua</t>
  </si>
  <si>
    <t>Davis</t>
  </si>
  <si>
    <t>Albert</t>
  </si>
  <si>
    <t>Robert</t>
  </si>
  <si>
    <t>Dawson</t>
  </si>
  <si>
    <t>Howard</t>
  </si>
  <si>
    <t>Dontique</t>
  </si>
  <si>
    <t>Black</t>
  </si>
  <si>
    <t>Dorian</t>
  </si>
  <si>
    <t>Dunlap Jr.</t>
  </si>
  <si>
    <t>Tony</t>
  </si>
  <si>
    <t>Floyd</t>
  </si>
  <si>
    <t>John</t>
  </si>
  <si>
    <t>Omosanya</t>
  </si>
  <si>
    <t>Fola</t>
  </si>
  <si>
    <t>Goodlow</t>
  </si>
  <si>
    <t>Phillip</t>
  </si>
  <si>
    <t>Harris</t>
  </si>
  <si>
    <t>Rylan</t>
  </si>
  <si>
    <t>Henson</t>
  </si>
  <si>
    <t>Hiler</t>
  </si>
  <si>
    <t>Ericka</t>
  </si>
  <si>
    <t>Hines</t>
  </si>
  <si>
    <t>Zac</t>
  </si>
  <si>
    <t>Hughes</t>
  </si>
  <si>
    <t>Cynthia</t>
  </si>
  <si>
    <t>Min</t>
  </si>
  <si>
    <t>Max</t>
  </si>
  <si>
    <t>Avg</t>
  </si>
  <si>
    <t>Total</t>
  </si>
  <si>
    <t>Hours Worked</t>
  </si>
  <si>
    <t>Overtime Hours</t>
  </si>
  <si>
    <t>Overtime Bonus</t>
  </si>
  <si>
    <t>Total Pay</t>
  </si>
  <si>
    <t>June Pay</t>
  </si>
  <si>
    <t>Employee Gradebook</t>
  </si>
  <si>
    <t>Points Possible</t>
  </si>
  <si>
    <t>Safety Test</t>
  </si>
  <si>
    <t>Philosophy Test</t>
  </si>
  <si>
    <t>Financial Skills Test</t>
  </si>
  <si>
    <t>Drug Test</t>
  </si>
  <si>
    <t>Fire Employee</t>
  </si>
  <si>
    <t>Career Decision</t>
  </si>
  <si>
    <t>Job Title</t>
  </si>
  <si>
    <t>Enjoyment</t>
  </si>
  <si>
    <t>Job Market</t>
  </si>
  <si>
    <t>Talent</t>
  </si>
  <si>
    <t>Education</t>
  </si>
  <si>
    <t>Physical Therapist</t>
  </si>
  <si>
    <t>Data Analyst</t>
  </si>
  <si>
    <t>Financial Analyst</t>
  </si>
  <si>
    <t>Hardware Engineer</t>
  </si>
  <si>
    <t>Cloud Architect</t>
  </si>
  <si>
    <t>Scenario: You've just graduated from undergrad and still need to find your first career role. Your degree is in Business Administration, and you've taken courses ranging from accounting to engineering to economics and more. You've narrowed your list to 5 roles that you want to start applying for, or pursuing, if it requires you to go back to school. Which role will be the overall best fit for you based on pay, enjoyment, the job market, your talents, and formal education as well as the weight of each decision factor? Rate each factor on scale of 1-5 for each role.</t>
  </si>
  <si>
    <t>Pay Weight</t>
  </si>
  <si>
    <t>JM Weight</t>
  </si>
  <si>
    <t>Talent Weight</t>
  </si>
  <si>
    <t>Ed Weight</t>
  </si>
  <si>
    <t>Enjoyment Weight</t>
  </si>
  <si>
    <t>Month</t>
  </si>
  <si>
    <t>Transaction Number</t>
  </si>
  <si>
    <t>Product Code</t>
  </si>
  <si>
    <t>Product Description</t>
  </si>
  <si>
    <t>Store Cost</t>
  </si>
  <si>
    <t>Sale Price</t>
  </si>
  <si>
    <t>Profit</t>
  </si>
  <si>
    <t>Sale Location</t>
  </si>
  <si>
    <t>Jan</t>
  </si>
  <si>
    <t>Pool Cover</t>
  </si>
  <si>
    <t>NM</t>
  </si>
  <si>
    <t>Net</t>
  </si>
  <si>
    <t>CA</t>
  </si>
  <si>
    <t>8 ft Hose</t>
  </si>
  <si>
    <t>AZ</t>
  </si>
  <si>
    <t>Water Pump</t>
  </si>
  <si>
    <t>Chlorine Test Kit</t>
  </si>
  <si>
    <t>CO</t>
  </si>
  <si>
    <t>Skimmer</t>
  </si>
  <si>
    <t>1 Gal Muratic Acid</t>
  </si>
  <si>
    <t>Feb</t>
  </si>
  <si>
    <t>AutoVac</t>
  </si>
  <si>
    <t>NV</t>
  </si>
  <si>
    <t>UT</t>
  </si>
  <si>
    <t>Algea Killer 8 oz</t>
  </si>
  <si>
    <t>Mar</t>
  </si>
  <si>
    <t>5 Gal Chlorine</t>
  </si>
  <si>
    <t>April</t>
  </si>
  <si>
    <t>May</t>
  </si>
  <si>
    <t>June</t>
  </si>
  <si>
    <t>July</t>
  </si>
  <si>
    <t>Aug</t>
  </si>
  <si>
    <t>Sept</t>
  </si>
  <si>
    <t>Oct</t>
  </si>
  <si>
    <t>Nov</t>
  </si>
  <si>
    <t>Dec</t>
  </si>
  <si>
    <t>Commision 10% for items less than $50. 20% for items more than $50.</t>
  </si>
  <si>
    <t>Chalie</t>
  </si>
  <si>
    <t>Barns</t>
  </si>
  <si>
    <t>Juan</t>
  </si>
  <si>
    <t>Hernandez</t>
  </si>
  <si>
    <t>Doug</t>
  </si>
  <si>
    <t>Smith</t>
  </si>
  <si>
    <t>Hellen</t>
  </si>
  <si>
    <t>Johnson</t>
  </si>
  <si>
    <t>Sum of All Items</t>
  </si>
  <si>
    <t>Sum of All Items Valued more than $50</t>
  </si>
  <si>
    <t>Sum of All Items Valued at $50 or less</t>
  </si>
  <si>
    <t>Sum of Sale Price</t>
  </si>
  <si>
    <t>Row Labels</t>
  </si>
  <si>
    <t>Grand Total</t>
  </si>
  <si>
    <t>Sum of Profit</t>
  </si>
  <si>
    <t>Sum of Store Cost</t>
  </si>
  <si>
    <t>Car ID</t>
  </si>
  <si>
    <t>Make</t>
  </si>
  <si>
    <t>Make (Full Name)</t>
  </si>
  <si>
    <t>Model</t>
  </si>
  <si>
    <t>Model (Full Name)</t>
  </si>
  <si>
    <t>Manufacture Year</t>
  </si>
  <si>
    <t>Age</t>
  </si>
  <si>
    <t>Miles</t>
  </si>
  <si>
    <t>Miles / Year</t>
  </si>
  <si>
    <t>Color</t>
  </si>
  <si>
    <t>Driver</t>
  </si>
  <si>
    <t>Covered?</t>
  </si>
  <si>
    <t>FD06MTG001</t>
  </si>
  <si>
    <t>FD06MTG002</t>
  </si>
  <si>
    <t>White</t>
  </si>
  <si>
    <t>McCall</t>
  </si>
  <si>
    <t>FD08MTG003</t>
  </si>
  <si>
    <t>Green</t>
  </si>
  <si>
    <t>Lyon</t>
  </si>
  <si>
    <t>FD08MTG004</t>
  </si>
  <si>
    <t>Jones</t>
  </si>
  <si>
    <t>FD08MTG005</t>
  </si>
  <si>
    <t>Ewenty</t>
  </si>
  <si>
    <t>FD06FCS007</t>
  </si>
  <si>
    <t>FD09FCS008</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</si>
  <si>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</si>
  <si>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</si>
  <si>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</si>
  <si>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</si>
  <si>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</si>
  <si>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</si>
  <si>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</si>
  <si>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</si>
  <si>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</si>
  <si>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</si>
  <si>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</si>
  <si>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</si>
  <si>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</si>
  <si>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</si>
  <si>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</si>
  <si>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</si>
  <si>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</si>
  <si>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</si>
  <si>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</si>
  <si>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</si>
  <si>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</si>
  <si>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</si>
  <si>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</si>
  <si>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</si>
  <si>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</si>
  <si>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</si>
  <si>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</si>
  <si>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</si>
  <si>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</si>
  <si>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</si>
  <si>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</si>
  <si>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</si>
  <si>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</si>
  <si>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</si>
  <si>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</si>
  <si>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</si>
  <si>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</si>
  <si>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</si>
  <si>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</si>
  <si>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</si>
  <si>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</si>
  <si>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</si>
  <si>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HO14ODY041</t>
  </si>
  <si>
    <t>CR04PTC042</t>
  </si>
  <si>
    <t>CR07PTC043</t>
  </si>
  <si>
    <t>CR11PTC044</t>
  </si>
  <si>
    <t>CR99CAR045</t>
  </si>
  <si>
    <t>CR00CAR046</t>
  </si>
  <si>
    <t>CR04CAR047</t>
  </si>
  <si>
    <t>CR04CAR048</t>
  </si>
  <si>
    <t>HY11ELA049</t>
  </si>
  <si>
    <t>HY12ELA050</t>
  </si>
  <si>
    <t>HY13ELA051</t>
  </si>
  <si>
    <t>HY13ELA052</t>
  </si>
  <si>
    <t>FD</t>
  </si>
  <si>
    <t>GM</t>
  </si>
  <si>
    <t>TY</t>
  </si>
  <si>
    <t>HO</t>
  </si>
  <si>
    <t>CR</t>
  </si>
  <si>
    <t>HY</t>
  </si>
  <si>
    <t>Ford</t>
  </si>
  <si>
    <t>General Motors</t>
  </si>
  <si>
    <t>Toyota</t>
  </si>
  <si>
    <t>Honda</t>
  </si>
  <si>
    <t>Chrysler</t>
  </si>
  <si>
    <t>Hyundai</t>
  </si>
  <si>
    <t>Warranty Miles</t>
  </si>
  <si>
    <t>MTG</t>
  </si>
  <si>
    <t>CAR</t>
  </si>
  <si>
    <t>ELA</t>
  </si>
  <si>
    <t>PTC</t>
  </si>
  <si>
    <t>ODY</t>
  </si>
  <si>
    <t>CIV</t>
  </si>
  <si>
    <t>CAM</t>
  </si>
  <si>
    <t>COR</t>
  </si>
  <si>
    <t>SIL</t>
  </si>
  <si>
    <t>CMR</t>
  </si>
  <si>
    <t>FCS</t>
  </si>
  <si>
    <t>Mustang</t>
  </si>
  <si>
    <t>Elantra</t>
  </si>
  <si>
    <t>PT Cruiser</t>
  </si>
  <si>
    <t>Odyssey</t>
  </si>
  <si>
    <t>Civic</t>
  </si>
  <si>
    <t>Camry</t>
  </si>
  <si>
    <t>Corolla</t>
  </si>
  <si>
    <t>Silverado</t>
  </si>
  <si>
    <t>Focus</t>
  </si>
  <si>
    <t>Carravan</t>
  </si>
  <si>
    <t>Camaro</t>
  </si>
  <si>
    <t>HO01ODY040</t>
  </si>
  <si>
    <t>HO05ODY037</t>
  </si>
  <si>
    <t>GM09CMR014</t>
  </si>
  <si>
    <t>FD06FCS006</t>
  </si>
  <si>
    <t>Sum of Miles</t>
  </si>
  <si>
    <t>How much profit did each sales person generate? Provide a graph that breaks down the total gross revenue by sales person.</t>
  </si>
  <si>
    <t>Which driver has driven the most amount of miles? Provide a graph that illustrates this finding.</t>
  </si>
  <si>
    <t>Drivers</t>
  </si>
  <si>
    <t>Sales Database</t>
  </si>
  <si>
    <t>Car ID2</t>
  </si>
  <si>
    <t>Loan A</t>
  </si>
  <si>
    <t>Loan B</t>
  </si>
  <si>
    <t>Loan C</t>
  </si>
  <si>
    <t>Loan D</t>
  </si>
  <si>
    <t>Principle</t>
  </si>
  <si>
    <t>Interest Rate</t>
  </si>
  <si>
    <t>Months</t>
  </si>
  <si>
    <t>Insitution</t>
  </si>
  <si>
    <t>Interest Paid</t>
  </si>
  <si>
    <t>Total Loan Paid</t>
  </si>
  <si>
    <t>Monthly Installments</t>
  </si>
  <si>
    <t>Navy Federal</t>
  </si>
  <si>
    <t>Wells Fargo</t>
  </si>
  <si>
    <t>Bank of America</t>
  </si>
  <si>
    <t>Texans Credit Union</t>
  </si>
  <si>
    <t>Loans</t>
  </si>
  <si>
    <t>Business Loan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</si>
</sst>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_(* #,##0_);_(* \(#,##0\);_(* &quot;-&quot;??_);_(@_)"/>
  </numFmts>
  <fonts count="11" x14ac:knownFonts="1">
    <font>
      <sz val="12"/>
      <color theme="1"/>
      <name val="Arial"/>
      <family val="2"/>
      <scheme val="minor"/>
    </font>
    <font>
      <sz val="12"/>
      <color theme="1"/>
      <name val="Arial"/>
      <family val="2"/>
      <scheme val="minor"/>
    </font>
    <font>
      <b/>
      <sz val="12"/>
      <color theme="1"/>
      <name val="Arial"/>
      <family val="2"/>
      <scheme val="minor"/>
    </font>
    <font>
      <sz val="18"/>
      <color theme="3"/>
      <name val="Arial"/>
      <family val="2"/>
      <scheme val="major"/>
    </font>
    <font>
      <b/>
      <sz val="11"/>
      <color theme="3"/>
      <name val="Arial"/>
      <family val="2"/>
      <scheme val="minor"/>
    </font>
    <font>
      <b/>
      <sz val="12"/>
      <color rgb="FFFA7D00"/>
      <name val="Arial"/>
      <family val="2"/>
      <scheme val="minor"/>
    </font>
    <font>
      <sz val="12"/>
      <color theme="0"/>
      <name val="Arial"/>
      <family val="2"/>
      <scheme val="minor"/>
    </font>
    <font>
      <sz val="8"/>
      <name val="Arial"/>
      <family val="2"/>
      <scheme val="minor"/>
    </font>
    <font>
      <b/>
      <sz val="11"/>
      <color theme="0"/>
      <name val="Arial"/>
      <family val="2"/>
      <scheme val="minor"/>
    </font>
    <font>
      <sz val="24"/>
      <color theme="1"/>
      <name val="Arial"/>
      <family val="2"/>
      <scheme val="minor"/>
    </font>
    <font>
      <sz val="18"/>
      <color theme="0"/>
      <name val="Arial"/>
      <family val="2"/>
      <scheme val="major"/>
    </font>
  </fonts>
  <fills count="1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2F2F2"/>
      </patternFill>
    </fill>
    <fill>
      <patternFill patternType="solid">
        <fgColor theme="9" tint="0.59999389629810485"/>
        <bgColor indexed="65"/>
      </patternFill>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theme="5"/>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s>
  <borders count="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8" borderId="2" applyNumberFormat="0" applyAlignment="0" applyProtection="0"/>
    <xf numFmtId="0" fontId="2" fillId="0" borderId="3" applyNumberFormat="0" applyFill="0" applyAlignment="0" applyProtection="0"/>
    <xf numFmtId="0" fontId="1" fillId="9" borderId="0" applyNumberFormat="0" applyBorder="0" applyAlignment="0" applyProtection="0"/>
  </cellStyleXfs>
  <cellXfs count="68">
    <xf numFmtId="0" fontId="0" fillId="0" borderId="0" xfId="0"/>
    <xf numFmtId="44" fontId="0" fillId="0" borderId="0" xfId="1" applyFont="1"/>
    <xf numFmtId="44" fontId="0" fillId="0" borderId="0" xfId="0" applyNumberFormat="1"/>
    <xf numFmtId="16" fontId="0" fillId="2" borderId="0" xfId="0" applyNumberFormat="1" applyFill="1"/>
    <xf numFmtId="0" fontId="0" fillId="2" borderId="0" xfId="0" applyFill="1"/>
    <xf numFmtId="16" fontId="0" fillId="3" borderId="0" xfId="0" applyNumberFormat="1" applyFill="1"/>
    <xf numFmtId="0" fontId="0" fillId="3" borderId="0" xfId="0" applyFill="1"/>
    <xf numFmtId="16" fontId="0" fillId="4" borderId="0" xfId="0" applyNumberFormat="1" applyFill="1"/>
    <xf numFmtId="44" fontId="0" fillId="4" borderId="0" xfId="1" applyFont="1" applyFill="1"/>
    <xf numFmtId="44" fontId="0" fillId="5" borderId="0" xfId="0" applyNumberFormat="1" applyFill="1"/>
    <xf numFmtId="16" fontId="0" fillId="5" borderId="0" xfId="0" applyNumberFormat="1" applyFill="1"/>
    <xf numFmtId="16" fontId="0" fillId="6" borderId="0" xfId="0" applyNumberFormat="1" applyFill="1"/>
    <xf numFmtId="44" fontId="0" fillId="6" borderId="0" xfId="0" applyNumberFormat="1" applyFill="1"/>
    <xf numFmtId="0" fontId="2" fillId="0" borderId="0" xfId="0" applyFont="1"/>
    <xf numFmtId="0" fontId="0" fillId="7" borderId="0" xfId="0" applyFill="1"/>
    <xf numFmtId="44" fontId="0" fillId="7" borderId="0" xfId="0" applyNumberFormat="1" applyFill="1"/>
    <xf numFmtId="9" fontId="0" fillId="0" borderId="0" xfId="2" applyFont="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3" borderId="0" xfId="0" applyFill="1" applyAlignment="1">
      <alignment wrapText="1"/>
    </xf>
    <xf numFmtId="0" fontId="2" fillId="3" borderId="0" xfId="0" applyFont="1" applyFill="1" applyAlignment="1">
      <alignment vertical="center"/>
    </xf>
    <xf numFmtId="0" fontId="2" fillId="3" borderId="0" xfId="0" applyFont="1" applyFill="1"/>
    <xf numFmtId="0" fontId="0" fillId="2" borderId="0" xfId="0" applyFill="1" applyAlignment="1">
      <alignment wrapText="1"/>
    </xf>
    <xf numFmtId="0" fontId="2" fillId="2" borderId="0" xfId="0" applyFont="1" applyFill="1" applyAlignment="1">
      <alignment vertical="center" wrapText="1"/>
    </xf>
    <xf numFmtId="0" fontId="2" fillId="2" borderId="0" xfId="0" applyFont="1" applyFill="1"/>
    <xf numFmtId="0" fontId="0" fillId="6" borderId="0" xfId="0" applyFill="1" applyAlignment="1">
      <alignment wrapText="1"/>
    </xf>
    <xf numFmtId="0" fontId="2" fillId="6" borderId="0" xfId="0" applyFont="1" applyFill="1" applyAlignment="1">
      <alignment vertical="center" wrapText="1"/>
    </xf>
    <xf numFmtId="0" fontId="2" fillId="6" borderId="0" xfId="0" applyFont="1" applyFill="1"/>
    <xf numFmtId="0" fontId="0" fillId="6" borderId="0" xfId="0" applyFill="1"/>
    <xf numFmtId="0" fontId="0" fillId="4" borderId="0" xfId="0" applyFill="1" applyAlignment="1">
      <alignment wrapText="1"/>
    </xf>
    <xf numFmtId="0" fontId="2" fillId="4" borderId="0" xfId="0" applyFont="1" applyFill="1" applyAlignment="1">
      <alignment vertical="center" wrapText="1"/>
    </xf>
    <xf numFmtId="0" fontId="2" fillId="4" borderId="0" xfId="0" applyFont="1" applyFill="1"/>
    <xf numFmtId="0" fontId="0" fillId="4" borderId="0" xfId="0" applyFill="1"/>
    <xf numFmtId="0" fontId="0" fillId="5" borderId="0" xfId="0" applyFill="1" applyAlignment="1">
      <alignment wrapText="1"/>
    </xf>
    <xf numFmtId="0" fontId="2" fillId="5" borderId="0" xfId="0" applyFont="1" applyFill="1" applyAlignment="1">
      <alignment vertical="center" wrapText="1"/>
    </xf>
    <xf numFmtId="0" fontId="2" fillId="5" borderId="0" xfId="0" applyFont="1" applyFill="1"/>
    <xf numFmtId="0" fontId="0" fillId="5" borderId="0" xfId="0" applyFill="1"/>
    <xf numFmtId="0" fontId="0" fillId="0" borderId="0" xfId="0" pivotButton="1"/>
    <xf numFmtId="0" fontId="0" fillId="0" borderId="0" xfId="0" applyAlignment="1">
      <alignment horizontal="left"/>
    </xf>
    <xf numFmtId="43" fontId="0" fillId="0" borderId="0" xfId="3" applyFont="1" applyAlignment="1">
      <alignment vertical="center"/>
    </xf>
    <xf numFmtId="43" fontId="0" fillId="0" borderId="0" xfId="3" applyFont="1"/>
    <xf numFmtId="0" fontId="0" fillId="0" borderId="0" xfId="0" applyNumberFormat="1"/>
    <xf numFmtId="0" fontId="6" fillId="0" borderId="0" xfId="0" applyFont="1"/>
    <xf numFmtId="0" fontId="5" fillId="8" borderId="2" xfId="6"/>
    <xf numFmtId="44" fontId="5" fillId="8" borderId="2" xfId="6" applyNumberFormat="1"/>
    <xf numFmtId="164" fontId="5" fillId="8" borderId="2" xfId="6" applyNumberFormat="1"/>
    <xf numFmtId="0" fontId="2" fillId="13" borderId="0" xfId="0" applyFont="1" applyFill="1"/>
    <xf numFmtId="14" fontId="1" fillId="9" borderId="0" xfId="8" applyNumberFormat="1"/>
    <xf numFmtId="165" fontId="1" fillId="9" borderId="0" xfId="8" applyNumberFormat="1"/>
    <xf numFmtId="0" fontId="1" fillId="9" borderId="0" xfId="8"/>
    <xf numFmtId="44" fontId="1" fillId="9" borderId="0" xfId="8" applyNumberFormat="1"/>
    <xf numFmtId="0" fontId="2" fillId="9" borderId="3" xfId="7" applyFill="1" applyAlignment="1">
      <alignment vertical="center" wrapText="1"/>
    </xf>
    <xf numFmtId="0" fontId="10" fillId="14" borderId="0" xfId="4" applyFont="1" applyFill="1"/>
    <xf numFmtId="0" fontId="10" fillId="13" borderId="0" xfId="4" applyFont="1" applyFill="1" applyAlignment="1">
      <alignment vertical="center"/>
    </xf>
    <xf numFmtId="0" fontId="10" fillId="13" borderId="0" xfId="4" applyFont="1" applyFill="1"/>
    <xf numFmtId="0" fontId="10" fillId="10" borderId="0" xfId="4" applyFont="1" applyFill="1"/>
    <xf numFmtId="0" fontId="10" fillId="12" borderId="0" xfId="4" applyFont="1" applyFill="1"/>
    <xf numFmtId="0" fontId="8" fillId="12" borderId="1" xfId="5" applyFont="1" applyFill="1"/>
    <xf numFmtId="0" fontId="8" fillId="10" borderId="1" xfId="5" applyFont="1" applyFill="1" applyAlignment="1">
      <alignment textRotation="90"/>
    </xf>
    <xf numFmtId="0" fontId="8" fillId="10" borderId="1" xfId="5" applyFont="1" applyFill="1"/>
    <xf numFmtId="0" fontId="9" fillId="15" borderId="0" xfId="0" applyFont="1" applyFill="1"/>
    <xf numFmtId="0" fontId="0" fillId="15" borderId="0" xfId="0" applyFont="1" applyFill="1"/>
    <xf numFmtId="9" fontId="0" fillId="0" borderId="0" xfId="0" applyNumberFormat="1"/>
    <xf numFmtId="14" fontId="0" fillId="11" borderId="0" xfId="3" applyNumberFormat="1" applyFont="1" applyFill="1"/>
    <xf numFmtId="0" fontId="0" fillId="11" borderId="0" xfId="0" applyFill="1"/>
    <xf numFmtId="44" fontId="0" fillId="11" borderId="0" xfId="1" applyFont="1" applyFill="1"/>
    <xf numFmtId="0" fontId="0" fillId="16" borderId="0" xfId="0" applyFill="1"/>
  </cellXfs>
  <cellStyles count="9">
    <cellStyle name="40% - Accent6" xfId="8" builtinId="51"/>
    <cellStyle name="Calculation" xfId="6" builtinId="22"/>
    <cellStyle name="Comma" xfId="3" builtinId="3"/>
    <cellStyle name="Currency" xfId="1" builtinId="4"/>
    <cellStyle name="Heading 3" xfId="5" builtinId="18"/>
    <cellStyle name="Normal" xfId="0" builtinId="0"/>
    <cellStyle name="Percent" xfId="2" builtinId="5"/>
    <cellStyle name="Title" xfId="4" builtinId="15"/>
    <cellStyle name="Total" xfId="7" builtinId="25"/>
  </cellStyles>
  <dxfs count="12">
    <dxf>
      <numFmt numFmtId="0" formatCode="General"/>
    </dxf>
    <dxf>
      <font>
        <b val="0"/>
        <i val="0"/>
        <strike val="0"/>
        <condense val="0"/>
        <extend val="0"/>
        <outline val="0"/>
        <shadow val="0"/>
        <u val="none"/>
        <vertAlign val="baseline"/>
        <sz val="12"/>
        <color theme="1"/>
        <name val="Arial"/>
        <family val="2"/>
        <scheme val="minor"/>
      </font>
    </dxf>
    <dxf>
      <font>
        <b val="0"/>
        <i val="0"/>
        <strike val="0"/>
        <condense val="0"/>
        <extend val="0"/>
        <outline val="0"/>
        <shadow val="0"/>
        <u val="none"/>
        <vertAlign val="baseline"/>
        <sz val="12"/>
        <color theme="1"/>
        <name val="Arial"/>
        <family val="2"/>
        <scheme val="minor"/>
      </font>
    </dxf>
    <dxf>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93F2FF"/>
      <color rgb="FFFF4D1E"/>
      <color rgb="FFF01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Safety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Gradebook!$A$6:$A$26</c:f>
              <c:strCache>
                <c:ptCount val="21"/>
                <c:pt idx="0">
                  <c:v>Rodgers</c:v>
                </c:pt>
                <c:pt idx="1">
                  <c:v>Essex</c:v>
                </c:pt>
                <c:pt idx="2">
                  <c:v>Arrington</c:v>
                </c:pt>
                <c:pt idx="3">
                  <c:v>Arvin</c:v>
                </c:pt>
                <c:pt idx="4">
                  <c:v>Brown</c:v>
                </c:pt>
                <c:pt idx="5">
                  <c:v>Burton</c:v>
                </c:pt>
                <c:pt idx="6">
                  <c:v>Burton</c:v>
                </c:pt>
                <c:pt idx="7">
                  <c:v>Connor</c:v>
                </c:pt>
                <c:pt idx="8">
                  <c:v>Davis</c:v>
                </c:pt>
                <c:pt idx="9">
                  <c:v>Dawson</c:v>
                </c:pt>
                <c:pt idx="10">
                  <c:v>Howard</c:v>
                </c:pt>
                <c:pt idx="11">
                  <c:v>Black</c:v>
                </c:pt>
                <c:pt idx="12">
                  <c:v>Dunlap Jr.</c:v>
                </c:pt>
                <c:pt idx="13">
                  <c:v>Floyd</c:v>
                </c:pt>
                <c:pt idx="14">
                  <c:v>Omosanya</c:v>
                </c:pt>
                <c:pt idx="15">
                  <c:v>Goodlow</c:v>
                </c:pt>
                <c:pt idx="16">
                  <c:v>Harris</c:v>
                </c:pt>
                <c:pt idx="17">
                  <c:v>Henson</c:v>
                </c:pt>
                <c:pt idx="18">
                  <c:v>Hiler</c:v>
                </c:pt>
                <c:pt idx="19">
                  <c:v>Hines</c:v>
                </c:pt>
                <c:pt idx="20">
                  <c:v>Hughes</c:v>
                </c:pt>
              </c:strCache>
            </c:strRef>
          </c:cat>
          <c:val>
            <c:numRef>
              <c:f>Gradebook!$C$6:$C$26</c:f>
              <c:numCache>
                <c:formatCode>General</c:formatCode>
                <c:ptCount val="21"/>
                <c:pt idx="0">
                  <c:v>10</c:v>
                </c:pt>
                <c:pt idx="1">
                  <c:v>8</c:v>
                </c:pt>
                <c:pt idx="2">
                  <c:v>7</c:v>
                </c:pt>
                <c:pt idx="3">
                  <c:v>9</c:v>
                </c:pt>
                <c:pt idx="4">
                  <c:v>5</c:v>
                </c:pt>
                <c:pt idx="5">
                  <c:v>4</c:v>
                </c:pt>
                <c:pt idx="6">
                  <c:v>9</c:v>
                </c:pt>
                <c:pt idx="7">
                  <c:v>7</c:v>
                </c:pt>
                <c:pt idx="8">
                  <c:v>10</c:v>
                </c:pt>
                <c:pt idx="9">
                  <c:v>6</c:v>
                </c:pt>
                <c:pt idx="10">
                  <c:v>7</c:v>
                </c:pt>
                <c:pt idx="11">
                  <c:v>7</c:v>
                </c:pt>
                <c:pt idx="12">
                  <c:v>8</c:v>
                </c:pt>
                <c:pt idx="13">
                  <c:v>6</c:v>
                </c:pt>
                <c:pt idx="14">
                  <c:v>9</c:v>
                </c:pt>
                <c:pt idx="15">
                  <c:v>10</c:v>
                </c:pt>
                <c:pt idx="16">
                  <c:v>7</c:v>
                </c:pt>
                <c:pt idx="17">
                  <c:v>8</c:v>
                </c:pt>
                <c:pt idx="18">
                  <c:v>8</c:v>
                </c:pt>
                <c:pt idx="19">
                  <c:v>6</c:v>
                </c:pt>
                <c:pt idx="20">
                  <c:v>9</c:v>
                </c:pt>
              </c:numCache>
            </c:numRef>
          </c:val>
          <c:extLst>
            <c:ext xmlns:c16="http://schemas.microsoft.com/office/drawing/2014/chart" uri="{C3380CC4-5D6E-409C-BE32-E72D297353CC}">
              <c16:uniqueId val="{00000005-EF98-FC4E-A4F0-11C2F264BC6C}"/>
            </c:ext>
          </c:extLst>
        </c:ser>
        <c:dLbls>
          <c:showLegendKey val="0"/>
          <c:showVal val="0"/>
          <c:showCatName val="0"/>
          <c:showSerName val="0"/>
          <c:showPercent val="0"/>
          <c:showBubbleSize val="0"/>
        </c:dLbls>
        <c:gapWidth val="219"/>
        <c:overlap val="-27"/>
        <c:axId val="938890319"/>
        <c:axId val="1000855007"/>
      </c:barChart>
      <c:catAx>
        <c:axId val="93889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855007"/>
        <c:crosses val="autoZero"/>
        <c:auto val="1"/>
        <c:lblAlgn val="ctr"/>
        <c:lblOffset val="100"/>
        <c:noMultiLvlLbl val="0"/>
      </c:catAx>
      <c:valAx>
        <c:axId val="100085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890319"/>
        <c:crosses val="autoZero"/>
        <c:crossBetween val="between"/>
      </c:valAx>
      <c:spPr>
        <a:noFill/>
        <a:ln>
          <a:noFill/>
        </a:ln>
        <a:effectLst/>
      </c:spPr>
    </c:plotArea>
    <c:plotVisOnly val="0"/>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Philosophy</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Gradebook!$A$6:$A$26</c:f>
              <c:strCache>
                <c:ptCount val="21"/>
                <c:pt idx="0">
                  <c:v>Rodgers</c:v>
                </c:pt>
                <c:pt idx="1">
                  <c:v>Essex</c:v>
                </c:pt>
                <c:pt idx="2">
                  <c:v>Arrington</c:v>
                </c:pt>
                <c:pt idx="3">
                  <c:v>Arvin</c:v>
                </c:pt>
                <c:pt idx="4">
                  <c:v>Brown</c:v>
                </c:pt>
                <c:pt idx="5">
                  <c:v>Burton</c:v>
                </c:pt>
                <c:pt idx="6">
                  <c:v>Burton</c:v>
                </c:pt>
                <c:pt idx="7">
                  <c:v>Connor</c:v>
                </c:pt>
                <c:pt idx="8">
                  <c:v>Davis</c:v>
                </c:pt>
                <c:pt idx="9">
                  <c:v>Dawson</c:v>
                </c:pt>
                <c:pt idx="10">
                  <c:v>Howard</c:v>
                </c:pt>
                <c:pt idx="11">
                  <c:v>Black</c:v>
                </c:pt>
                <c:pt idx="12">
                  <c:v>Dunlap Jr.</c:v>
                </c:pt>
                <c:pt idx="13">
                  <c:v>Floyd</c:v>
                </c:pt>
                <c:pt idx="14">
                  <c:v>Omosanya</c:v>
                </c:pt>
                <c:pt idx="15">
                  <c:v>Goodlow</c:v>
                </c:pt>
                <c:pt idx="16">
                  <c:v>Harris</c:v>
                </c:pt>
                <c:pt idx="17">
                  <c:v>Henson</c:v>
                </c:pt>
                <c:pt idx="18">
                  <c:v>Hiler</c:v>
                </c:pt>
                <c:pt idx="19">
                  <c:v>Hines</c:v>
                </c:pt>
                <c:pt idx="20">
                  <c:v>Hughes</c:v>
                </c:pt>
              </c:strCache>
            </c:strRef>
          </c:cat>
          <c:val>
            <c:numRef>
              <c:f>Gradebook!$D$6:$D$26</c:f>
              <c:numCache>
                <c:formatCode>General</c:formatCode>
                <c:ptCount val="21"/>
                <c:pt idx="0">
                  <c:v>15</c:v>
                </c:pt>
                <c:pt idx="1">
                  <c:v>16</c:v>
                </c:pt>
                <c:pt idx="2">
                  <c:v>19</c:v>
                </c:pt>
                <c:pt idx="3">
                  <c:v>11</c:v>
                </c:pt>
                <c:pt idx="4">
                  <c:v>18</c:v>
                </c:pt>
                <c:pt idx="5">
                  <c:v>20</c:v>
                </c:pt>
                <c:pt idx="6">
                  <c:v>13</c:v>
                </c:pt>
                <c:pt idx="7">
                  <c:v>15</c:v>
                </c:pt>
                <c:pt idx="8">
                  <c:v>15</c:v>
                </c:pt>
                <c:pt idx="9">
                  <c:v>17</c:v>
                </c:pt>
                <c:pt idx="10">
                  <c:v>18</c:v>
                </c:pt>
                <c:pt idx="11">
                  <c:v>16</c:v>
                </c:pt>
                <c:pt idx="12">
                  <c:v>9</c:v>
                </c:pt>
                <c:pt idx="13">
                  <c:v>13</c:v>
                </c:pt>
                <c:pt idx="14">
                  <c:v>13</c:v>
                </c:pt>
                <c:pt idx="15">
                  <c:v>19</c:v>
                </c:pt>
                <c:pt idx="16">
                  <c:v>12</c:v>
                </c:pt>
                <c:pt idx="17">
                  <c:v>18</c:v>
                </c:pt>
                <c:pt idx="18">
                  <c:v>19</c:v>
                </c:pt>
                <c:pt idx="19">
                  <c:v>17</c:v>
                </c:pt>
                <c:pt idx="20">
                  <c:v>16</c:v>
                </c:pt>
              </c:numCache>
            </c:numRef>
          </c:val>
          <c:extLst>
            <c:ext xmlns:c16="http://schemas.microsoft.com/office/drawing/2014/chart" uri="{C3380CC4-5D6E-409C-BE32-E72D297353CC}">
              <c16:uniqueId val="{00000000-A46E-DD45-A191-4A9A218886CD}"/>
            </c:ext>
          </c:extLst>
        </c:ser>
        <c:dLbls>
          <c:showLegendKey val="0"/>
          <c:showVal val="0"/>
          <c:showCatName val="0"/>
          <c:showSerName val="0"/>
          <c:showPercent val="0"/>
          <c:showBubbleSize val="0"/>
        </c:dLbls>
        <c:gapWidth val="219"/>
        <c:overlap val="-27"/>
        <c:axId val="994234303"/>
        <c:axId val="1004736447"/>
      </c:barChart>
      <c:catAx>
        <c:axId val="9942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36447"/>
        <c:crosses val="autoZero"/>
        <c:auto val="1"/>
        <c:lblAlgn val="ctr"/>
        <c:lblOffset val="100"/>
        <c:noMultiLvlLbl val="0"/>
      </c:catAx>
      <c:valAx>
        <c:axId val="100473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3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Skills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Gradebook!$A$6:$A$26</c:f>
              <c:strCache>
                <c:ptCount val="21"/>
                <c:pt idx="0">
                  <c:v>Rodgers</c:v>
                </c:pt>
                <c:pt idx="1">
                  <c:v>Essex</c:v>
                </c:pt>
                <c:pt idx="2">
                  <c:v>Arrington</c:v>
                </c:pt>
                <c:pt idx="3">
                  <c:v>Arvin</c:v>
                </c:pt>
                <c:pt idx="4">
                  <c:v>Brown</c:v>
                </c:pt>
                <c:pt idx="5">
                  <c:v>Burton</c:v>
                </c:pt>
                <c:pt idx="6">
                  <c:v>Burton</c:v>
                </c:pt>
                <c:pt idx="7">
                  <c:v>Connor</c:v>
                </c:pt>
                <c:pt idx="8">
                  <c:v>Davis</c:v>
                </c:pt>
                <c:pt idx="9">
                  <c:v>Dawson</c:v>
                </c:pt>
                <c:pt idx="10">
                  <c:v>Howard</c:v>
                </c:pt>
                <c:pt idx="11">
                  <c:v>Black</c:v>
                </c:pt>
                <c:pt idx="12">
                  <c:v>Dunlap Jr.</c:v>
                </c:pt>
                <c:pt idx="13">
                  <c:v>Floyd</c:v>
                </c:pt>
                <c:pt idx="14">
                  <c:v>Omosanya</c:v>
                </c:pt>
                <c:pt idx="15">
                  <c:v>Goodlow</c:v>
                </c:pt>
                <c:pt idx="16">
                  <c:v>Harris</c:v>
                </c:pt>
                <c:pt idx="17">
                  <c:v>Henson</c:v>
                </c:pt>
                <c:pt idx="18">
                  <c:v>Hiler</c:v>
                </c:pt>
                <c:pt idx="19">
                  <c:v>Hines</c:v>
                </c:pt>
                <c:pt idx="20">
                  <c:v>Hughes</c:v>
                </c:pt>
              </c:strCache>
            </c:strRef>
          </c:cat>
          <c:val>
            <c:numRef>
              <c:f>Gradebook!$E$6:$E$26</c:f>
              <c:numCache>
                <c:formatCode>General</c:formatCode>
                <c:ptCount val="21"/>
                <c:pt idx="0">
                  <c:v>9</c:v>
                </c:pt>
                <c:pt idx="1">
                  <c:v>4</c:v>
                </c:pt>
                <c:pt idx="2">
                  <c:v>7</c:v>
                </c:pt>
                <c:pt idx="3">
                  <c:v>7</c:v>
                </c:pt>
                <c:pt idx="4">
                  <c:v>8</c:v>
                </c:pt>
                <c:pt idx="5">
                  <c:v>9</c:v>
                </c:pt>
                <c:pt idx="6">
                  <c:v>5</c:v>
                </c:pt>
                <c:pt idx="7">
                  <c:v>9</c:v>
                </c:pt>
                <c:pt idx="8">
                  <c:v>6</c:v>
                </c:pt>
                <c:pt idx="9">
                  <c:v>6</c:v>
                </c:pt>
                <c:pt idx="10">
                  <c:v>7</c:v>
                </c:pt>
                <c:pt idx="11">
                  <c:v>8</c:v>
                </c:pt>
                <c:pt idx="12">
                  <c:v>9</c:v>
                </c:pt>
                <c:pt idx="13">
                  <c:v>9</c:v>
                </c:pt>
                <c:pt idx="14">
                  <c:v>9</c:v>
                </c:pt>
                <c:pt idx="15">
                  <c:v>4</c:v>
                </c:pt>
                <c:pt idx="16">
                  <c:v>6</c:v>
                </c:pt>
                <c:pt idx="17">
                  <c:v>8</c:v>
                </c:pt>
                <c:pt idx="18">
                  <c:v>10</c:v>
                </c:pt>
                <c:pt idx="19">
                  <c:v>8</c:v>
                </c:pt>
                <c:pt idx="20">
                  <c:v>9</c:v>
                </c:pt>
              </c:numCache>
            </c:numRef>
          </c:val>
          <c:extLst>
            <c:ext xmlns:c16="http://schemas.microsoft.com/office/drawing/2014/chart" uri="{C3380CC4-5D6E-409C-BE32-E72D297353CC}">
              <c16:uniqueId val="{00000000-BF26-E946-B261-FE8778078CBC}"/>
            </c:ext>
          </c:extLst>
        </c:ser>
        <c:dLbls>
          <c:showLegendKey val="0"/>
          <c:showVal val="0"/>
          <c:showCatName val="0"/>
          <c:showSerName val="0"/>
          <c:showPercent val="0"/>
          <c:showBubbleSize val="0"/>
        </c:dLbls>
        <c:gapWidth val="219"/>
        <c:overlap val="-27"/>
        <c:axId val="994500687"/>
        <c:axId val="994926863"/>
      </c:barChart>
      <c:catAx>
        <c:axId val="99450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26863"/>
        <c:crosses val="autoZero"/>
        <c:auto val="1"/>
        <c:lblAlgn val="ctr"/>
        <c:lblOffset val="100"/>
        <c:noMultiLvlLbl val="0"/>
      </c:catAx>
      <c:valAx>
        <c:axId val="99492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0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Projects.xlsx]Pivot Table for Sales Database!PivotTable1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for Sales Database'!$B$3</c:f>
              <c:strCache>
                <c:ptCount val="1"/>
                <c:pt idx="0">
                  <c:v>Sum of Sale Price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43C-6345-9BE7-8EBE316ACF71}"/>
              </c:ext>
            </c:extLst>
          </c:dPt>
          <c:cat>
            <c:strRef>
              <c:f>'Pivot Table for Sales Database'!$A$4:$A$8</c:f>
              <c:strCache>
                <c:ptCount val="4"/>
                <c:pt idx="0">
                  <c:v>Barns</c:v>
                </c:pt>
                <c:pt idx="1">
                  <c:v>Hernandez</c:v>
                </c:pt>
                <c:pt idx="2">
                  <c:v>Johnson</c:v>
                </c:pt>
                <c:pt idx="3">
                  <c:v>Smith</c:v>
                </c:pt>
              </c:strCache>
            </c:strRef>
          </c:cat>
          <c:val>
            <c:numRef>
              <c:f>'Pivot Table for Sales Database'!$B$4:$B$8</c:f>
              <c:numCache>
                <c:formatCode>_("$"* #,##0.00_);_("$"* \(#,##0.00\);_("$"* "-"??_);_(@_)</c:formatCode>
                <c:ptCount val="4"/>
                <c:pt idx="0">
                  <c:v>2373.6</c:v>
                </c:pt>
                <c:pt idx="1">
                  <c:v>2619.0999999999995</c:v>
                </c:pt>
                <c:pt idx="2">
                  <c:v>745.49999999999989</c:v>
                </c:pt>
                <c:pt idx="3">
                  <c:v>11372.399999999996</c:v>
                </c:pt>
              </c:numCache>
            </c:numRef>
          </c:val>
          <c:extLst>
            <c:ext xmlns:c16="http://schemas.microsoft.com/office/drawing/2014/chart" uri="{C3380CC4-5D6E-409C-BE32-E72D297353CC}">
              <c16:uniqueId val="{00000000-A43C-6345-9BE7-8EBE316ACF71}"/>
            </c:ext>
          </c:extLst>
        </c:ser>
        <c:ser>
          <c:idx val="1"/>
          <c:order val="1"/>
          <c:tx>
            <c:strRef>
              <c:f>'Pivot Table for Sales Database'!$C$3</c:f>
              <c:strCache>
                <c:ptCount val="1"/>
                <c:pt idx="0">
                  <c:v>Sum of Store Cost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 for Sales Database'!$A$4:$A$8</c:f>
              <c:strCache>
                <c:ptCount val="4"/>
                <c:pt idx="0">
                  <c:v>Barns</c:v>
                </c:pt>
                <c:pt idx="1">
                  <c:v>Hernandez</c:v>
                </c:pt>
                <c:pt idx="2">
                  <c:v>Johnson</c:v>
                </c:pt>
                <c:pt idx="3">
                  <c:v>Smith</c:v>
                </c:pt>
              </c:strCache>
            </c:strRef>
          </c:cat>
          <c:val>
            <c:numRef>
              <c:f>'Pivot Table for Sales Database'!$C$4:$C$8</c:f>
              <c:numCache>
                <c:formatCode>_("$"* #,##0.00_);_("$"* \(#,##0.00\);_("$"* "-"??_);_(@_)</c:formatCode>
                <c:ptCount val="4"/>
                <c:pt idx="0">
                  <c:v>1526.1000000000004</c:v>
                </c:pt>
                <c:pt idx="1">
                  <c:v>1641.8000000000006</c:v>
                </c:pt>
                <c:pt idx="2">
                  <c:v>437.19999999999987</c:v>
                </c:pt>
                <c:pt idx="3">
                  <c:v>7148.800000000002</c:v>
                </c:pt>
              </c:numCache>
            </c:numRef>
          </c:val>
          <c:extLst>
            <c:ext xmlns:c16="http://schemas.microsoft.com/office/drawing/2014/chart" uri="{C3380CC4-5D6E-409C-BE32-E72D297353CC}">
              <c16:uniqueId val="{00000001-A43C-6345-9BE7-8EBE316ACF71}"/>
            </c:ext>
          </c:extLst>
        </c:ser>
        <c:ser>
          <c:idx val="2"/>
          <c:order val="2"/>
          <c:tx>
            <c:strRef>
              <c:f>'Pivot Table for Sales Database'!$D$3</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 for Sales Database'!$A$4:$A$8</c:f>
              <c:strCache>
                <c:ptCount val="4"/>
                <c:pt idx="0">
                  <c:v>Barns</c:v>
                </c:pt>
                <c:pt idx="1">
                  <c:v>Hernandez</c:v>
                </c:pt>
                <c:pt idx="2">
                  <c:v>Johnson</c:v>
                </c:pt>
                <c:pt idx="3">
                  <c:v>Smith</c:v>
                </c:pt>
              </c:strCache>
            </c:strRef>
          </c:cat>
          <c:val>
            <c:numRef>
              <c:f>'Pivot Table for Sales Database'!$D$4:$D$8</c:f>
              <c:numCache>
                <c:formatCode>_("$"* #,##0.00_);_("$"* \(#,##0.00\);_("$"* "-"??_);_(@_)</c:formatCode>
                <c:ptCount val="4"/>
                <c:pt idx="0">
                  <c:v>847.49999999999989</c:v>
                </c:pt>
                <c:pt idx="1">
                  <c:v>977.3</c:v>
                </c:pt>
                <c:pt idx="2">
                  <c:v>308.29999999999995</c:v>
                </c:pt>
                <c:pt idx="3">
                  <c:v>4223.5999999999985</c:v>
                </c:pt>
              </c:numCache>
            </c:numRef>
          </c:val>
          <c:extLst>
            <c:ext xmlns:c16="http://schemas.microsoft.com/office/drawing/2014/chart" uri="{C3380CC4-5D6E-409C-BE32-E72D297353CC}">
              <c16:uniqueId val="{00000002-A43C-6345-9BE7-8EBE316ACF7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Projects.xlsx]Pivot Table for Car Database!PivotTable2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Miles by</a:t>
            </a:r>
            <a:r>
              <a:rPr lang="en-US" baseline="0"/>
              <a:t> Driver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Car Database'!$B$3</c:f>
              <c:strCache>
                <c:ptCount val="1"/>
                <c:pt idx="0">
                  <c:v>Total</c:v>
                </c:pt>
              </c:strCache>
            </c:strRef>
          </c:tx>
          <c:spPr>
            <a:solidFill>
              <a:schemeClr val="accent1"/>
            </a:solidFill>
            <a:ln>
              <a:noFill/>
            </a:ln>
            <a:effectLst/>
          </c:spPr>
          <c:invertIfNegative val="0"/>
          <c:cat>
            <c:strRef>
              <c:f>'Pivot Table for Car Database'!$A$4:$A$21</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'Pivot Table for Car Database'!$B$4:$B$21</c:f>
              <c:numCache>
                <c:formatCode>General</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138561.5</c:v>
                </c:pt>
                <c:pt idx="11">
                  <c:v>141229.4</c:v>
                </c:pt>
                <c:pt idx="12">
                  <c:v>305432.40000000002</c:v>
                </c:pt>
                <c:pt idx="13">
                  <c:v>177713.9</c:v>
                </c:pt>
                <c:pt idx="14">
                  <c:v>65964.899999999994</c:v>
                </c:pt>
                <c:pt idx="15">
                  <c:v>130601.59999999999</c:v>
                </c:pt>
                <c:pt idx="16">
                  <c:v>19341.7</c:v>
                </c:pt>
              </c:numCache>
            </c:numRef>
          </c:val>
          <c:extLst>
            <c:ext xmlns:c16="http://schemas.microsoft.com/office/drawing/2014/chart" uri="{C3380CC4-5D6E-409C-BE32-E72D297353CC}">
              <c16:uniqueId val="{00000000-EC6F-9248-B709-64A6D343978A}"/>
            </c:ext>
          </c:extLst>
        </c:ser>
        <c:dLbls>
          <c:showLegendKey val="0"/>
          <c:showVal val="0"/>
          <c:showCatName val="0"/>
          <c:showSerName val="0"/>
          <c:showPercent val="0"/>
          <c:showBubbleSize val="0"/>
        </c:dLbls>
        <c:gapWidth val="219"/>
        <c:overlap val="-27"/>
        <c:axId val="993154463"/>
        <c:axId val="916375823"/>
      </c:barChart>
      <c:catAx>
        <c:axId val="99315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75823"/>
        <c:crosses val="autoZero"/>
        <c:auto val="1"/>
        <c:lblAlgn val="ctr"/>
        <c:lblOffset val="100"/>
        <c:noMultiLvlLbl val="0"/>
      </c:catAx>
      <c:valAx>
        <c:axId val="91637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5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Monthly Payments for 10k Business Loan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'Business Loan Options'!$D$4:$D$7</c:f>
              <c:numCache>
                <c:formatCode>0%</c:formatCode>
                <c:ptCount val="4"/>
                <c:pt idx="0">
                  <c:v>0.05</c:v>
                </c:pt>
                <c:pt idx="1">
                  <c:v>0.08</c:v>
                </c:pt>
                <c:pt idx="2">
                  <c:v>0.13</c:v>
                </c:pt>
                <c:pt idx="3">
                  <c:v>7.0000000000000007E-2</c:v>
                </c:pt>
              </c:numCache>
            </c:numRef>
          </c:cat>
          <c:val>
            <c:numRef>
              <c:f>'Business Loan Options'!$H$4:$H$7</c:f>
              <c:numCache>
                <c:formatCode>_("$"* #,##0.00_);_("$"* \(#,##0.00\);_("$"* "-"??_);_(@_)</c:formatCode>
                <c:ptCount val="4"/>
                <c:pt idx="0">
                  <c:v>875</c:v>
                </c:pt>
                <c:pt idx="1">
                  <c:v>900</c:v>
                </c:pt>
                <c:pt idx="2">
                  <c:v>941.66666666666663</c:v>
                </c:pt>
                <c:pt idx="3">
                  <c:v>891.66666666666663</c:v>
                </c:pt>
              </c:numCache>
            </c:numRef>
          </c:val>
          <c:extLst>
            <c:ext xmlns:c16="http://schemas.microsoft.com/office/drawing/2014/chart" uri="{C3380CC4-5D6E-409C-BE32-E72D297353CC}">
              <c16:uniqueId val="{00000000-E0FE-734D-9F5D-B633AA5D6306}"/>
            </c:ext>
          </c:extLst>
        </c:ser>
        <c:dLbls>
          <c:dLblPos val="inEnd"/>
          <c:showLegendKey val="0"/>
          <c:showVal val="1"/>
          <c:showCatName val="0"/>
          <c:showSerName val="0"/>
          <c:showPercent val="0"/>
          <c:showBubbleSize val="0"/>
        </c:dLbls>
        <c:gapWidth val="100"/>
        <c:overlap val="-24"/>
        <c:axId val="1003628911"/>
        <c:axId val="1108381599"/>
      </c:barChart>
      <c:catAx>
        <c:axId val="100362891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08381599"/>
        <c:crosses val="autoZero"/>
        <c:auto val="1"/>
        <c:lblAlgn val="ctr"/>
        <c:lblOffset val="100"/>
        <c:noMultiLvlLbl val="0"/>
      </c:catAx>
      <c:valAx>
        <c:axId val="11083815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362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31751</xdr:colOff>
      <xdr:row>27</xdr:row>
      <xdr:rowOff>2117</xdr:rowOff>
    </xdr:from>
    <xdr:to>
      <xdr:col>13</xdr:col>
      <xdr:colOff>685800</xdr:colOff>
      <xdr:row>42</xdr:row>
      <xdr:rowOff>80433</xdr:rowOff>
    </xdr:to>
    <xdr:graphicFrame macro="">
      <xdr:nvGraphicFramePr>
        <xdr:cNvPr id="2" name="Chart 1">
          <a:extLst>
            <a:ext uri="{FF2B5EF4-FFF2-40B4-BE49-F238E27FC236}">
              <a16:creationId xmlns:a16="http://schemas.microsoft.com/office/drawing/2014/main" id="{91BA4019-5A50-9901-0055-DEBCDA775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11288</xdr:rowOff>
    </xdr:from>
    <xdr:to>
      <xdr:col>6</xdr:col>
      <xdr:colOff>931333</xdr:colOff>
      <xdr:row>41</xdr:row>
      <xdr:rowOff>183444</xdr:rowOff>
    </xdr:to>
    <xdr:graphicFrame macro="">
      <xdr:nvGraphicFramePr>
        <xdr:cNvPr id="3" name="Chart 2">
          <a:extLst>
            <a:ext uri="{FF2B5EF4-FFF2-40B4-BE49-F238E27FC236}">
              <a16:creationId xmlns:a16="http://schemas.microsoft.com/office/drawing/2014/main" id="{B31EB4C7-6BA3-33DF-B905-BFC326B16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17639</xdr:colOff>
      <xdr:row>11</xdr:row>
      <xdr:rowOff>2117</xdr:rowOff>
    </xdr:from>
    <xdr:to>
      <xdr:col>18</xdr:col>
      <xdr:colOff>671690</xdr:colOff>
      <xdr:row>26</xdr:row>
      <xdr:rowOff>21167</xdr:rowOff>
    </xdr:to>
    <xdr:graphicFrame macro="">
      <xdr:nvGraphicFramePr>
        <xdr:cNvPr id="4" name="Chart 3">
          <a:extLst>
            <a:ext uri="{FF2B5EF4-FFF2-40B4-BE49-F238E27FC236}">
              <a16:creationId xmlns:a16="http://schemas.microsoft.com/office/drawing/2014/main" id="{43BBA016-771A-62B7-7EC4-6C5DFA5FC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14112</xdr:colOff>
      <xdr:row>2</xdr:row>
      <xdr:rowOff>1439333</xdr:rowOff>
    </xdr:from>
    <xdr:to>
      <xdr:col>16</xdr:col>
      <xdr:colOff>1</xdr:colOff>
      <xdr:row>9</xdr:row>
      <xdr:rowOff>126999</xdr:rowOff>
    </xdr:to>
    <xdr:sp macro="" textlink="">
      <xdr:nvSpPr>
        <xdr:cNvPr id="5" name="TextBox 4">
          <a:extLst>
            <a:ext uri="{FF2B5EF4-FFF2-40B4-BE49-F238E27FC236}">
              <a16:creationId xmlns:a16="http://schemas.microsoft.com/office/drawing/2014/main" id="{9E91CD68-5EC6-6FD5-D4FB-F6C579D4F8FC}"/>
            </a:ext>
          </a:extLst>
        </xdr:cNvPr>
        <xdr:cNvSpPr txBox="1"/>
      </xdr:nvSpPr>
      <xdr:spPr>
        <a:xfrm>
          <a:off x="11528779" y="1933222"/>
          <a:ext cx="2864555" cy="135466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mn-ea"/>
              <a:cs typeface="+mn-cs"/>
            </a:rPr>
            <a:t>Use of OR Function w/ Conditional Formatting:</a:t>
          </a:r>
        </a:p>
        <a:p>
          <a:r>
            <a:rPr lang="en-US" sz="1400" b="0">
              <a:solidFill>
                <a:schemeClr val="bg1"/>
              </a:solidFill>
              <a:latin typeface="+mn-lt"/>
              <a:ea typeface="+mn-ea"/>
              <a:cs typeface="+mn-cs"/>
            </a:rPr>
            <a:t>To identify the employees that may have to be terminated based on the results of their examinations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6</xdr:row>
      <xdr:rowOff>0</xdr:rowOff>
    </xdr:from>
    <xdr:to>
      <xdr:col>13</xdr:col>
      <xdr:colOff>952500</xdr:colOff>
      <xdr:row>10</xdr:row>
      <xdr:rowOff>177800</xdr:rowOff>
    </xdr:to>
    <xdr:sp macro="" textlink="">
      <xdr:nvSpPr>
        <xdr:cNvPr id="2" name="TextBox 1">
          <a:extLst>
            <a:ext uri="{FF2B5EF4-FFF2-40B4-BE49-F238E27FC236}">
              <a16:creationId xmlns:a16="http://schemas.microsoft.com/office/drawing/2014/main" id="{EFCFEECD-502D-0C8B-57B8-906DC45A0A9D}"/>
            </a:ext>
          </a:extLst>
        </xdr:cNvPr>
        <xdr:cNvSpPr txBox="1"/>
      </xdr:nvSpPr>
      <xdr:spPr>
        <a:xfrm>
          <a:off x="9626600" y="2209800"/>
          <a:ext cx="2882900" cy="9906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Use of SUMIF Function</a:t>
          </a:r>
          <a:r>
            <a:rPr lang="en-US" sz="1100">
              <a:solidFill>
                <a:schemeClr val="bg1"/>
              </a:solidFill>
            </a:rPr>
            <a:t>:</a:t>
          </a:r>
        </a:p>
        <a:p>
          <a:r>
            <a:rPr lang="en-US" sz="1400">
              <a:solidFill>
                <a:schemeClr val="bg1"/>
              </a:solidFill>
            </a:rPr>
            <a:t>To</a:t>
          </a:r>
          <a:r>
            <a:rPr lang="en-US" sz="1400" baseline="0">
              <a:solidFill>
                <a:schemeClr val="bg1"/>
              </a:solidFill>
            </a:rPr>
            <a:t> find the sum of all items with a price greater than $50, and less than or equal to $50</a:t>
          </a:r>
        </a:p>
      </xdr:txBody>
    </xdr:sp>
    <xdr:clientData/>
  </xdr:twoCellAnchor>
  <xdr:twoCellAnchor>
    <xdr:from>
      <xdr:col>11</xdr:col>
      <xdr:colOff>0</xdr:colOff>
      <xdr:row>11</xdr:row>
      <xdr:rowOff>190500</xdr:rowOff>
    </xdr:from>
    <xdr:to>
      <xdr:col>14</xdr:col>
      <xdr:colOff>25400</xdr:colOff>
      <xdr:row>18</xdr:row>
      <xdr:rowOff>0</xdr:rowOff>
    </xdr:to>
    <xdr:sp macro="" textlink="">
      <xdr:nvSpPr>
        <xdr:cNvPr id="3" name="TextBox 2">
          <a:extLst>
            <a:ext uri="{FF2B5EF4-FFF2-40B4-BE49-F238E27FC236}">
              <a16:creationId xmlns:a16="http://schemas.microsoft.com/office/drawing/2014/main" id="{D7E5586A-89B9-690C-A9D6-4F043AEAE83A}"/>
            </a:ext>
          </a:extLst>
        </xdr:cNvPr>
        <xdr:cNvSpPr txBox="1"/>
      </xdr:nvSpPr>
      <xdr:spPr>
        <a:xfrm>
          <a:off x="9626600" y="3416300"/>
          <a:ext cx="2921000" cy="12319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Use of Text</a:t>
          </a:r>
          <a:r>
            <a:rPr lang="en-US" sz="1400" b="1" baseline="0">
              <a:solidFill>
                <a:schemeClr val="bg1"/>
              </a:solidFill>
            </a:rPr>
            <a:t> to Column</a:t>
          </a:r>
          <a:r>
            <a:rPr lang="en-US" sz="1400" b="0" baseline="0">
              <a:solidFill>
                <a:schemeClr val="bg1"/>
              </a:solidFill>
            </a:rPr>
            <a:t>:</a:t>
          </a:r>
        </a:p>
        <a:p>
          <a:r>
            <a:rPr lang="en-US" sz="1400" baseline="0">
              <a:solidFill>
                <a:schemeClr val="bg1"/>
              </a:solidFill>
            </a:rPr>
            <a:t>To separate the name column into First Name and Last Name columns respectively</a:t>
          </a:r>
          <a:endParaRPr lang="en-US" sz="1400">
            <a:solidFill>
              <a:schemeClr val="bg1"/>
            </a:solidFill>
          </a:endParaRPr>
        </a:p>
      </xdr:txBody>
    </xdr:sp>
    <xdr:clientData/>
  </xdr:twoCellAnchor>
  <xdr:twoCellAnchor>
    <xdr:from>
      <xdr:col>10</xdr:col>
      <xdr:colOff>889000</xdr:colOff>
      <xdr:row>19</xdr:row>
      <xdr:rowOff>25400</xdr:rowOff>
    </xdr:from>
    <xdr:to>
      <xdr:col>14</xdr:col>
      <xdr:colOff>12700</xdr:colOff>
      <xdr:row>24</xdr:row>
      <xdr:rowOff>190500</xdr:rowOff>
    </xdr:to>
    <xdr:sp macro="" textlink="">
      <xdr:nvSpPr>
        <xdr:cNvPr id="4" name="TextBox 3">
          <a:extLst>
            <a:ext uri="{FF2B5EF4-FFF2-40B4-BE49-F238E27FC236}">
              <a16:creationId xmlns:a16="http://schemas.microsoft.com/office/drawing/2014/main" id="{F27AB3B5-2217-33CA-FEFE-26A5171B1762}"/>
            </a:ext>
          </a:extLst>
        </xdr:cNvPr>
        <xdr:cNvSpPr txBox="1"/>
      </xdr:nvSpPr>
      <xdr:spPr>
        <a:xfrm>
          <a:off x="9613900" y="4876800"/>
          <a:ext cx="2921000" cy="11811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Use of IF Function</a:t>
          </a:r>
          <a:r>
            <a:rPr lang="en-US" sz="1100">
              <a:solidFill>
                <a:schemeClr val="bg1"/>
              </a:solidFill>
            </a:rPr>
            <a:t>:</a:t>
          </a:r>
        </a:p>
        <a:p>
          <a:r>
            <a:rPr lang="en-US" sz="1400">
              <a:solidFill>
                <a:schemeClr val="bg1"/>
              </a:solidFill>
            </a:rPr>
            <a:t>To conditionally calculate the commission of</a:t>
          </a:r>
          <a:r>
            <a:rPr lang="en-US" sz="1400" baseline="0">
              <a:solidFill>
                <a:schemeClr val="bg1"/>
              </a:solidFill>
            </a:rPr>
            <a:t> each sale based on the sales price being greater than or less than $50</a:t>
          </a:r>
          <a:endParaRPr lang="en-US" sz="14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584200</xdr:colOff>
      <xdr:row>9</xdr:row>
      <xdr:rowOff>0</xdr:rowOff>
    </xdr:from>
    <xdr:to>
      <xdr:col>4</xdr:col>
      <xdr:colOff>0</xdr:colOff>
      <xdr:row>22</xdr:row>
      <xdr:rowOff>101600</xdr:rowOff>
    </xdr:to>
    <xdr:graphicFrame macro="">
      <xdr:nvGraphicFramePr>
        <xdr:cNvPr id="3" name="Chart 2">
          <a:extLst>
            <a:ext uri="{FF2B5EF4-FFF2-40B4-BE49-F238E27FC236}">
              <a16:creationId xmlns:a16="http://schemas.microsoft.com/office/drawing/2014/main" id="{41931839-A7A7-2811-B134-70D6CE766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50800</xdr:colOff>
      <xdr:row>13</xdr:row>
      <xdr:rowOff>0</xdr:rowOff>
    </xdr:from>
    <xdr:to>
      <xdr:col>16</xdr:col>
      <xdr:colOff>1143000</xdr:colOff>
      <xdr:row>18</xdr:row>
      <xdr:rowOff>190500</xdr:rowOff>
    </xdr:to>
    <xdr:sp macro="" textlink="">
      <xdr:nvSpPr>
        <xdr:cNvPr id="2" name="TextBox 1">
          <a:extLst>
            <a:ext uri="{FF2B5EF4-FFF2-40B4-BE49-F238E27FC236}">
              <a16:creationId xmlns:a16="http://schemas.microsoft.com/office/drawing/2014/main" id="{9ECA8FBF-23BF-9C50-F12B-35A2A5E73509}"/>
            </a:ext>
          </a:extLst>
        </xdr:cNvPr>
        <xdr:cNvSpPr txBox="1"/>
      </xdr:nvSpPr>
      <xdr:spPr>
        <a:xfrm>
          <a:off x="15303500" y="2870200"/>
          <a:ext cx="2997200" cy="12065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Use</a:t>
          </a:r>
          <a:r>
            <a:rPr lang="en-US" sz="1400" b="1" baseline="0">
              <a:solidFill>
                <a:schemeClr val="bg1"/>
              </a:solidFill>
            </a:rPr>
            <a:t> of VLOOKUP function w/ Lookup Tables</a:t>
          </a:r>
          <a:r>
            <a:rPr lang="en-US" sz="1400" baseline="0">
              <a:solidFill>
                <a:schemeClr val="bg1"/>
              </a:solidFill>
            </a:rPr>
            <a:t>:</a:t>
          </a:r>
        </a:p>
        <a:p>
          <a:r>
            <a:rPr lang="en-US" sz="1400" baseline="0">
              <a:solidFill>
                <a:schemeClr val="bg1"/>
              </a:solidFill>
            </a:rPr>
            <a:t>To retrieve the full model names of each vehicle by using Exact Range Lookup</a:t>
          </a:r>
          <a:endParaRPr lang="en-US" sz="1400">
            <a:solidFill>
              <a:schemeClr val="bg1"/>
            </a:solidFill>
          </a:endParaRPr>
        </a:p>
      </xdr:txBody>
    </xdr:sp>
    <xdr:clientData/>
  </xdr:twoCellAnchor>
  <xdr:twoCellAnchor>
    <xdr:from>
      <xdr:col>14</xdr:col>
      <xdr:colOff>25400</xdr:colOff>
      <xdr:row>19</xdr:row>
      <xdr:rowOff>88900</xdr:rowOff>
    </xdr:from>
    <xdr:to>
      <xdr:col>16</xdr:col>
      <xdr:colOff>1130300</xdr:colOff>
      <xdr:row>29</xdr:row>
      <xdr:rowOff>0</xdr:rowOff>
    </xdr:to>
    <xdr:sp macro="" textlink="">
      <xdr:nvSpPr>
        <xdr:cNvPr id="3" name="TextBox 2">
          <a:extLst>
            <a:ext uri="{FF2B5EF4-FFF2-40B4-BE49-F238E27FC236}">
              <a16:creationId xmlns:a16="http://schemas.microsoft.com/office/drawing/2014/main" id="{8AFB96A0-5D09-C7B2-F82E-D04AC10D5C3A}"/>
            </a:ext>
          </a:extLst>
        </xdr:cNvPr>
        <xdr:cNvSpPr txBox="1"/>
      </xdr:nvSpPr>
      <xdr:spPr>
        <a:xfrm>
          <a:off x="15278100" y="4178300"/>
          <a:ext cx="3009900" cy="19431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Use of LEFT, MID, and RIGHT</a:t>
          </a:r>
          <a:r>
            <a:rPr lang="en-US" sz="1400" b="1" baseline="0">
              <a:solidFill>
                <a:schemeClr val="bg1"/>
              </a:solidFill>
            </a:rPr>
            <a:t> Functions</a:t>
          </a:r>
          <a:r>
            <a:rPr lang="en-US" sz="1400" baseline="0">
              <a:solidFill>
                <a:schemeClr val="bg1"/>
              </a:solidFill>
            </a:rPr>
            <a:t>:</a:t>
          </a:r>
        </a:p>
        <a:p>
          <a:r>
            <a:rPr lang="en-US" sz="1400" baseline="0">
              <a:solidFill>
                <a:schemeClr val="bg1"/>
              </a:solidFill>
            </a:rPr>
            <a:t>To dissect the original Car ID field into smaller fields (make, model, and year respectively) while also using the LEFT function to implement the car color, and RIGHT function to add the model number into the Car ID2 field</a:t>
          </a:r>
          <a:endParaRPr lang="en-US" sz="1400">
            <a:solidFill>
              <a:schemeClr val="bg1"/>
            </a:solidFill>
          </a:endParaRPr>
        </a:p>
      </xdr:txBody>
    </xdr:sp>
    <xdr:clientData/>
  </xdr:twoCellAnchor>
  <xdr:twoCellAnchor>
    <xdr:from>
      <xdr:col>14</xdr:col>
      <xdr:colOff>12700</xdr:colOff>
      <xdr:row>29</xdr:row>
      <xdr:rowOff>101600</xdr:rowOff>
    </xdr:from>
    <xdr:to>
      <xdr:col>17</xdr:col>
      <xdr:colOff>0</xdr:colOff>
      <xdr:row>36</xdr:row>
      <xdr:rowOff>76200</xdr:rowOff>
    </xdr:to>
    <xdr:sp macro="" textlink="">
      <xdr:nvSpPr>
        <xdr:cNvPr id="4" name="TextBox 3">
          <a:extLst>
            <a:ext uri="{FF2B5EF4-FFF2-40B4-BE49-F238E27FC236}">
              <a16:creationId xmlns:a16="http://schemas.microsoft.com/office/drawing/2014/main" id="{78F58491-8C64-E931-1791-A9775267DAF0}"/>
            </a:ext>
          </a:extLst>
        </xdr:cNvPr>
        <xdr:cNvSpPr txBox="1"/>
      </xdr:nvSpPr>
      <xdr:spPr>
        <a:xfrm>
          <a:off x="15265400" y="6223000"/>
          <a:ext cx="3048000" cy="13970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Use of Concatonate function w/ Upper function</a:t>
          </a:r>
          <a:r>
            <a:rPr lang="en-US" sz="1400">
              <a:solidFill>
                <a:schemeClr val="bg1"/>
              </a:solidFill>
            </a:rPr>
            <a:t>:</a:t>
          </a:r>
        </a:p>
        <a:p>
          <a:r>
            <a:rPr lang="en-US" sz="1400">
              <a:solidFill>
                <a:schemeClr val="bg1"/>
              </a:solidFill>
            </a:rPr>
            <a:t>To build the values of the Car ID2 field by combining the make, model, color,</a:t>
          </a:r>
          <a:r>
            <a:rPr lang="en-US" sz="1400" baseline="0">
              <a:solidFill>
                <a:schemeClr val="bg1"/>
              </a:solidFill>
            </a:rPr>
            <a:t> and year fields, and capitalize the input of the color field</a:t>
          </a:r>
          <a:endParaRPr lang="en-US" sz="14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609600</xdr:colOff>
      <xdr:row>1</xdr:row>
      <xdr:rowOff>0</xdr:rowOff>
    </xdr:from>
    <xdr:to>
      <xdr:col>8</xdr:col>
      <xdr:colOff>863600</xdr:colOff>
      <xdr:row>18</xdr:row>
      <xdr:rowOff>50800</xdr:rowOff>
    </xdr:to>
    <xdr:graphicFrame macro="">
      <xdr:nvGraphicFramePr>
        <xdr:cNvPr id="3" name="Chart 2">
          <a:extLst>
            <a:ext uri="{FF2B5EF4-FFF2-40B4-BE49-F238E27FC236}">
              <a16:creationId xmlns:a16="http://schemas.microsoft.com/office/drawing/2014/main" id="{08FD1B46-CB38-5BD1-2A46-424FED649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596900</xdr:colOff>
      <xdr:row>8</xdr:row>
      <xdr:rowOff>0</xdr:rowOff>
    </xdr:from>
    <xdr:to>
      <xdr:col>8</xdr:col>
      <xdr:colOff>0</xdr:colOff>
      <xdr:row>24</xdr:row>
      <xdr:rowOff>76200</xdr:rowOff>
    </xdr:to>
    <xdr:graphicFrame macro="">
      <xdr:nvGraphicFramePr>
        <xdr:cNvPr id="2" name="Chart 1">
          <a:extLst>
            <a:ext uri="{FF2B5EF4-FFF2-40B4-BE49-F238E27FC236}">
              <a16:creationId xmlns:a16="http://schemas.microsoft.com/office/drawing/2014/main" id="{270101D7-6B05-5253-7144-7E1760572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15.966089467591" createdVersion="8" refreshedVersion="8" minRefreshableVersion="3" recordCount="171" xr:uid="{DB26F78E-FCB8-3143-9094-C5426A6DEB16}">
  <cacheSource type="worksheet">
    <worksheetSource ref="A2:K173" sheet="Sales Database"/>
  </cacheSource>
  <cacheFields count="11">
    <cacheField name="Month" numFmtId="14">
      <sharedItems count="12">
        <s v="Jan"/>
        <s v="Feb"/>
        <s v="Mar"/>
        <s v="April"/>
        <s v="May"/>
        <s v="June"/>
        <s v="July"/>
        <s v="Aug"/>
        <s v="Sept"/>
        <s v="Oct"/>
        <s v="Nov"/>
        <s v="Dec"/>
      </sharedItems>
    </cacheField>
    <cacheField name="Transaction Number" numFmtId="165">
      <sharedItems containsSemiMixedTypes="0" containsString="0" containsNumber="1" containsInteger="1" minValue="1001" maxValue="1171"/>
    </cacheField>
    <cacheField name="Product Code" numFmtId="0">
      <sharedItems containsSemiMixedTypes="0" containsString="0" containsNumber="1" containsInteger="1" minValue="1109" maxValue="9822" count="10">
        <n v="9822"/>
        <n v="2877"/>
        <n v="2499"/>
        <n v="8722"/>
        <n v="1109"/>
        <n v="4421"/>
        <n v="9212"/>
        <n v="2242"/>
        <n v="6119"/>
        <n v="6622"/>
      </sharedItems>
    </cacheField>
    <cacheField name="Product Description" numFmtId="0">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ount="10">
        <n v="98.4"/>
        <n v="16.3"/>
        <n v="9.1999999999999993"/>
        <n v="502"/>
        <n v="8"/>
        <n v="87"/>
        <n v="7"/>
        <n v="124"/>
        <n v="14"/>
        <n v="77"/>
      </sharedItems>
    </cacheField>
    <cacheField name="Profit" numFmtId="44">
      <sharedItems containsSemiMixedTypes="0" containsString="0" containsNumber="1" minValue="2.9999999999999991" maxValue="158"/>
    </cacheField>
    <cacheField name="Commision 10% for items less than $50. 20% for items more than $50." numFmtId="44">
      <sharedItems containsSemiMixedTypes="0" containsString="0" containsNumber="1" minValue="0.29999999999999993" maxValue="31.6" count="9">
        <n v="8.0200000000000014"/>
        <n v="0.49000000000000005"/>
        <n v="0.29999999999999993"/>
        <n v="31.6"/>
        <n v="0.5"/>
        <n v="8.4"/>
        <n v="0.30000000000000004"/>
        <n v="12.8"/>
        <n v="7"/>
      </sharedItems>
    </cacheField>
    <cacheField name="First Name" numFmtId="0">
      <sharedItems/>
    </cacheField>
    <cacheField name="Last Name" numFmtId="0">
      <sharedItems count="4">
        <s v="Barns"/>
        <s v="Hernandez"/>
        <s v="Johnson"/>
        <s v="Smith"/>
      </sharedItems>
    </cacheField>
    <cacheField name="Sale Locatio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16.818701620374" createdVersion="8" refreshedVersion="8" minRefreshableVersion="3" recordCount="52" xr:uid="{F6315A1A-C264-E84B-A265-8184FA7185E7}">
  <cacheSource type="worksheet">
    <worksheetSource ref="A1:N53" sheet="Car Database"/>
  </cacheSource>
  <cacheFields count="14">
    <cacheField name="Car ID" numFmtId="0">
      <sharedItems count="52">
        <s v="FD06MTG001"/>
        <s v="FD06MTG002"/>
        <s v="FD08MTG003"/>
        <s v="FD08MTG004"/>
        <s v="FD08MTG005"/>
        <s v="FD06FCS006"/>
        <s v="FD06FCS007"/>
        <s v="FD09FCS008"/>
        <s v="FD13FCS009"/>
        <s v="FD13FCS010"/>
        <s v="FD12FCS011"/>
        <s v="FD13FCS012"/>
        <s v="FD13FCS013"/>
        <s v="GM09CMR014"/>
        <s v="GM12CMR015"/>
        <s v="GM14CMR016"/>
        <s v="GM10SLV017"/>
        <s v="GM98SLV018"/>
        <s v="GM00SLV019"/>
        <s v="TY96CAM020"/>
        <s v="TY98CAM021"/>
        <s v="TY00CAM022"/>
        <s v="TY02CAM023"/>
        <s v="TY09CAM024"/>
        <s v="TY02COR025"/>
        <s v="TY03COR026"/>
        <s v="TY14COR027"/>
        <s v="TY12COR028"/>
        <s v="TY12CAM029"/>
        <s v="HO99CIV030"/>
        <s v="HO01CIV031"/>
        <s v="HO10CIV032"/>
        <s v="HO10CIV033"/>
        <s v="HO11CIV034"/>
        <s v="HO12CIV035"/>
        <s v="HO13CIV036"/>
        <s v="HO05ODY037"/>
        <s v="HO07ODY038"/>
        <s v="HO08ODY039"/>
        <s v="HO01ODY040"/>
        <s v="HO14ODY041"/>
        <s v="CR04PTC042"/>
        <s v="CR07PTC043"/>
        <s v="CR11PTC044"/>
        <s v="CR99CAR045"/>
        <s v="CR00CAR046"/>
        <s v="CR04CAR047"/>
        <s v="CR04CAR048"/>
        <s v="HY11ELA049"/>
        <s v="HY12ELA050"/>
        <s v="HY13ELA051"/>
        <s v="HY13ELA052"/>
      </sharedItems>
    </cacheField>
    <cacheField name="Make" numFmtId="0">
      <sharedItems/>
    </cacheField>
    <cacheField name="Make (Full Name)" numFmtId="0">
      <sharedItems/>
    </cacheField>
    <cacheField name="Model" numFmtId="0">
      <sharedItems/>
    </cacheField>
    <cacheField name="Model (Full Name)" numFmtId="0">
      <sharedItems/>
    </cacheField>
    <cacheField name="Manufacture Year" numFmtId="0">
      <sharedItems/>
    </cacheField>
    <cacheField name="Age" numFmtId="0">
      <sharedItems containsSemiMixedTypes="0" containsString="0" containsNumber="1" containsInteger="1" minValue="8" maxValue="26"/>
    </cacheField>
    <cacheField name="Miles" numFmtId="43">
      <sharedItems containsSemiMixedTypes="0" containsString="0" containsNumber="1" minValue="3708.1" maxValue="114660.6"/>
    </cacheField>
    <cacheField name="Miles / Year" numFmtId="43">
      <sharedItems containsSemiMixedTypes="0" containsString="0" containsNumber="1" minValue="463.51249999999999" maxValue="4410.0230769230775"/>
    </cacheField>
    <cacheField name="Color" numFmtId="0">
      <sharedItems/>
    </cacheField>
    <cacheField name="Driver" numFmtId="0">
      <sharedItems count="17">
        <s v="Smith"/>
        <s v="McCall"/>
        <s v="Lyon"/>
        <s v="Jones"/>
        <s v="Ewenty"/>
        <s v="Howard"/>
        <s v="Praulty"/>
        <s v="Yousef"/>
        <s v="Vizzini"/>
        <s v="Rodriguez"/>
        <s v="Santos"/>
        <s v="Bard"/>
        <s v="Torrens"/>
        <s v="Hulinski"/>
        <s v="Chan"/>
        <s v="Swartz"/>
        <s v="Gaul"/>
      </sharedItems>
    </cacheField>
    <cacheField name="Warranty Miles" numFmtId="0">
      <sharedItems containsSemiMixedTypes="0" containsString="0" containsNumber="1" containsInteger="1" minValue="50000" maxValue="100000"/>
    </cacheField>
    <cacheField name="Covered?" numFmtId="0">
      <sharedItems/>
    </cacheField>
    <cacheField name="New Car ID w/ Color Included" numFmtId="0">
      <sharedItems count="52">
        <s v="FD06MTGBLA001"/>
        <s v="FD06MTGWHI002"/>
        <s v="FD08MTGGRE003"/>
        <s v="FD08MTGBLA004"/>
        <s v="FD08MTGWHI005"/>
        <s v="FD06FCSGRE006"/>
        <s v="FD06FCSGRE007"/>
        <s v="FD09FCSBLA008"/>
        <s v="FD13FCSBLA009"/>
        <s v="FD13FCSWHI010"/>
        <s v="FD12FCSWHI011"/>
        <s v="FD13FCSBLA012"/>
        <s v="FD13FCSBLA013"/>
        <s v="GM09CMRWHI014"/>
        <s v="GM12CMRBLA015"/>
        <s v="GM14CMRWHI016"/>
        <s v="GM10SLVBLA017"/>
        <s v="GM98SLVBLA018"/>
        <s v="GM00SLVBLU019"/>
        <s v="TY96CAMGRE020"/>
        <s v="TY98CAMBLA021"/>
        <s v="TY00CAMGRE022"/>
        <s v="TY02CAMBLA023"/>
        <s v="TY09CAMWHI024"/>
        <s v="TY02CORRED025"/>
        <s v="TY03CORBLA026"/>
        <s v="TY14CORBLU027"/>
        <s v="TY12CORBLA028"/>
        <s v="TY12CAMBLU029"/>
        <s v="HO99CIVWHI030"/>
        <s v="HO01CIVBLU031"/>
        <s v="HO10CIVBLU032"/>
        <s v="HO10CIVBLA033"/>
        <s v="HO11CIVBLA034"/>
        <s v="HO12CIVBLA035"/>
        <s v="HO13CIVBLA036"/>
        <s v="HO05ODYWHI037"/>
        <s v="HO07ODYBLA038"/>
        <s v="HO08ODYWHI039"/>
        <s v="HO01ODYBLA040"/>
        <s v="HO14ODYBLA041"/>
        <s v="CR04PTCBLU042"/>
        <s v="CR07PTCGRE043"/>
        <s v="CR11PTCBLA044"/>
        <s v="CR99CARGRE045"/>
        <s v="CR00CARBLA046"/>
        <s v="CR04CARWHI047"/>
        <s v="CR04CARRED048"/>
        <s v="HY11ELABLA049"/>
        <s v="HY12ELABLU050"/>
        <s v="HY13ELABLA051"/>
        <s v="HY13ELABLU052"/>
      </sharedItems>
    </cacheField>
  </cacheFields>
  <extLst>
    <ext xmlns:x14="http://schemas.microsoft.com/office/spreadsheetml/2009/9/main" uri="{725AE2AE-9491-48be-B2B4-4EB974FC3084}">
      <x14:pivotCacheDefinition pivotCacheId="1664929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n v="1001"/>
    <x v="0"/>
    <s v="Pool Cover"/>
    <n v="58.3"/>
    <x v="0"/>
    <n v="40.100000000000009"/>
    <x v="0"/>
    <s v="Chalie"/>
    <x v="0"/>
    <s v="AZ"/>
  </r>
  <r>
    <x v="0"/>
    <n v="1002"/>
    <x v="1"/>
    <s v="Net"/>
    <n v="11.4"/>
    <x v="1"/>
    <n v="4.9000000000000004"/>
    <x v="1"/>
    <s v="Chalie"/>
    <x v="0"/>
    <s v="AZ"/>
  </r>
  <r>
    <x v="0"/>
    <n v="1003"/>
    <x v="2"/>
    <s v="8 ft Hose"/>
    <n v="6.2"/>
    <x v="2"/>
    <n v="2.9999999999999991"/>
    <x v="2"/>
    <s v="Chalie"/>
    <x v="0"/>
    <s v="AZ"/>
  </r>
  <r>
    <x v="0"/>
    <n v="1004"/>
    <x v="3"/>
    <s v="Water Pump"/>
    <n v="344"/>
    <x v="3"/>
    <n v="158"/>
    <x v="3"/>
    <s v="Chalie"/>
    <x v="0"/>
    <s v="AZ"/>
  </r>
  <r>
    <x v="0"/>
    <n v="1005"/>
    <x v="4"/>
    <s v="Chlorine Test Kit"/>
    <n v="3"/>
    <x v="4"/>
    <n v="5"/>
    <x v="4"/>
    <s v="Chalie"/>
    <x v="0"/>
    <s v="AZ"/>
  </r>
  <r>
    <x v="0"/>
    <n v="1006"/>
    <x v="0"/>
    <s v="Pool Cover"/>
    <n v="58.3"/>
    <x v="0"/>
    <n v="40.100000000000009"/>
    <x v="0"/>
    <s v="Chalie"/>
    <x v="0"/>
    <s v="AZ"/>
  </r>
  <r>
    <x v="0"/>
    <n v="1007"/>
    <x v="4"/>
    <s v="Chlorine Test Kit"/>
    <n v="3"/>
    <x v="4"/>
    <n v="5"/>
    <x v="4"/>
    <s v="Chalie"/>
    <x v="0"/>
    <s v="AZ"/>
  </r>
  <r>
    <x v="0"/>
    <n v="1008"/>
    <x v="1"/>
    <s v="Net"/>
    <n v="11.4"/>
    <x v="1"/>
    <n v="4.9000000000000004"/>
    <x v="1"/>
    <s v="Chalie"/>
    <x v="0"/>
    <s v="AZ"/>
  </r>
  <r>
    <x v="0"/>
    <n v="1009"/>
    <x v="4"/>
    <s v="Chlorine Test Kit"/>
    <n v="3"/>
    <x v="4"/>
    <n v="5"/>
    <x v="4"/>
    <s v="Chalie"/>
    <x v="0"/>
    <s v="AZ"/>
  </r>
  <r>
    <x v="0"/>
    <n v="1010"/>
    <x v="1"/>
    <s v="Net"/>
    <n v="11.4"/>
    <x v="1"/>
    <n v="4.9000000000000004"/>
    <x v="1"/>
    <s v="Chalie"/>
    <x v="0"/>
    <s v="AZ"/>
  </r>
  <r>
    <x v="0"/>
    <n v="1011"/>
    <x v="1"/>
    <s v="Net"/>
    <n v="11.4"/>
    <x v="1"/>
    <n v="4.9000000000000004"/>
    <x v="1"/>
    <s v="Chalie"/>
    <x v="0"/>
    <s v="AZ"/>
  </r>
  <r>
    <x v="0"/>
    <n v="1012"/>
    <x v="5"/>
    <s v="Skimmer"/>
    <n v="45"/>
    <x v="5"/>
    <n v="42"/>
    <x v="5"/>
    <s v="Chalie"/>
    <x v="0"/>
    <s v="AZ"/>
  </r>
  <r>
    <x v="0"/>
    <n v="1013"/>
    <x v="6"/>
    <s v="1 Gal Muratic Acid"/>
    <n v="4"/>
    <x v="6"/>
    <n v="3"/>
    <x v="6"/>
    <s v="Chalie"/>
    <x v="0"/>
    <s v="AZ"/>
  </r>
  <r>
    <x v="0"/>
    <n v="1014"/>
    <x v="3"/>
    <s v="Water Pump"/>
    <n v="344"/>
    <x v="3"/>
    <n v="158"/>
    <x v="3"/>
    <s v="Chalie"/>
    <x v="0"/>
    <s v="AZ"/>
  </r>
  <r>
    <x v="0"/>
    <n v="1015"/>
    <x v="1"/>
    <s v="Net"/>
    <n v="11.4"/>
    <x v="1"/>
    <n v="4.9000000000000004"/>
    <x v="1"/>
    <s v="Chalie"/>
    <x v="0"/>
    <s v="AZ"/>
  </r>
  <r>
    <x v="0"/>
    <n v="1016"/>
    <x v="2"/>
    <s v="8 ft Hose"/>
    <n v="6.2"/>
    <x v="2"/>
    <n v="2.9999999999999991"/>
    <x v="2"/>
    <s v="Chalie"/>
    <x v="0"/>
    <s v="AZ"/>
  </r>
  <r>
    <x v="1"/>
    <n v="1017"/>
    <x v="7"/>
    <s v="AutoVac"/>
    <n v="60"/>
    <x v="7"/>
    <n v="64"/>
    <x v="7"/>
    <s v="Chalie"/>
    <x v="0"/>
    <s v="AZ"/>
  </r>
  <r>
    <x v="1"/>
    <n v="1018"/>
    <x v="4"/>
    <s v="Chlorine Test Kit"/>
    <n v="3"/>
    <x v="4"/>
    <n v="5"/>
    <x v="4"/>
    <s v="Chalie"/>
    <x v="0"/>
    <s v="AZ"/>
  </r>
  <r>
    <x v="1"/>
    <n v="1019"/>
    <x v="2"/>
    <s v="8 ft Hose"/>
    <n v="6.2"/>
    <x v="2"/>
    <n v="2.9999999999999991"/>
    <x v="2"/>
    <s v="Chalie"/>
    <x v="0"/>
    <s v="AZ"/>
  </r>
  <r>
    <x v="1"/>
    <n v="1020"/>
    <x v="2"/>
    <s v="8 ft Hose"/>
    <n v="6.2"/>
    <x v="2"/>
    <n v="2.9999999999999991"/>
    <x v="2"/>
    <s v="Chalie"/>
    <x v="0"/>
    <s v="AZ"/>
  </r>
  <r>
    <x v="1"/>
    <n v="1021"/>
    <x v="4"/>
    <s v="Chlorine Test Kit"/>
    <n v="3"/>
    <x v="4"/>
    <n v="5"/>
    <x v="4"/>
    <s v="Chalie"/>
    <x v="0"/>
    <s v="AZ"/>
  </r>
  <r>
    <x v="1"/>
    <n v="1022"/>
    <x v="1"/>
    <s v="Net"/>
    <n v="11.4"/>
    <x v="1"/>
    <n v="4.9000000000000004"/>
    <x v="1"/>
    <s v="Chalie"/>
    <x v="0"/>
    <s v="AZ"/>
  </r>
  <r>
    <x v="1"/>
    <n v="1023"/>
    <x v="4"/>
    <s v="Chlorine Test Kit"/>
    <n v="3"/>
    <x v="4"/>
    <n v="5"/>
    <x v="4"/>
    <s v="Chalie"/>
    <x v="0"/>
    <s v="AZ"/>
  </r>
  <r>
    <x v="1"/>
    <n v="1024"/>
    <x v="6"/>
    <s v="1 Gal Muratic Acid"/>
    <n v="4"/>
    <x v="6"/>
    <n v="3"/>
    <x v="6"/>
    <s v="Chalie"/>
    <x v="0"/>
    <s v="AZ"/>
  </r>
  <r>
    <x v="1"/>
    <n v="1025"/>
    <x v="1"/>
    <s v="Net"/>
    <n v="11.4"/>
    <x v="1"/>
    <n v="4.9000000000000004"/>
    <x v="1"/>
    <s v="Chalie"/>
    <x v="0"/>
    <s v="AZ"/>
  </r>
  <r>
    <x v="1"/>
    <n v="1026"/>
    <x v="8"/>
    <s v="Algea Killer 8 oz"/>
    <n v="9"/>
    <x v="8"/>
    <n v="5"/>
    <x v="4"/>
    <s v="Chalie"/>
    <x v="0"/>
    <s v="AZ"/>
  </r>
  <r>
    <x v="1"/>
    <n v="1027"/>
    <x v="8"/>
    <s v="Algea Killer 8 oz"/>
    <n v="9"/>
    <x v="8"/>
    <n v="5"/>
    <x v="4"/>
    <s v="Chalie"/>
    <x v="0"/>
    <s v="AZ"/>
  </r>
  <r>
    <x v="1"/>
    <n v="1028"/>
    <x v="3"/>
    <s v="Water Pump"/>
    <n v="344"/>
    <x v="3"/>
    <n v="158"/>
    <x v="3"/>
    <s v="Chalie"/>
    <x v="0"/>
    <s v="AZ"/>
  </r>
  <r>
    <x v="1"/>
    <n v="1029"/>
    <x v="2"/>
    <s v="8 ft Hose"/>
    <n v="6.2"/>
    <x v="2"/>
    <n v="2.9999999999999991"/>
    <x v="2"/>
    <s v="Chalie"/>
    <x v="0"/>
    <s v="AZ"/>
  </r>
  <r>
    <x v="1"/>
    <n v="1030"/>
    <x v="5"/>
    <s v="Skimmer"/>
    <n v="45"/>
    <x v="5"/>
    <n v="42"/>
    <x v="5"/>
    <s v="Chalie"/>
    <x v="0"/>
    <s v="AZ"/>
  </r>
  <r>
    <x v="1"/>
    <n v="1031"/>
    <x v="4"/>
    <s v="Chlorine Test Kit"/>
    <n v="3"/>
    <x v="4"/>
    <n v="5"/>
    <x v="4"/>
    <s v="Chalie"/>
    <x v="0"/>
    <s v="AZ"/>
  </r>
  <r>
    <x v="1"/>
    <n v="1032"/>
    <x v="1"/>
    <s v="Net"/>
    <n v="11.4"/>
    <x v="1"/>
    <n v="4.9000000000000004"/>
    <x v="1"/>
    <s v="Chalie"/>
    <x v="0"/>
    <s v="AZ"/>
  </r>
  <r>
    <x v="1"/>
    <n v="1033"/>
    <x v="0"/>
    <s v="Pool Cover"/>
    <n v="58.3"/>
    <x v="0"/>
    <n v="40.100000000000009"/>
    <x v="0"/>
    <s v="Chalie"/>
    <x v="0"/>
    <s v="AZ"/>
  </r>
  <r>
    <x v="1"/>
    <n v="1034"/>
    <x v="1"/>
    <s v="Net"/>
    <n v="11.4"/>
    <x v="1"/>
    <n v="4.9000000000000004"/>
    <x v="1"/>
    <s v="Doug"/>
    <x v="1"/>
    <s v="AZ"/>
  </r>
  <r>
    <x v="2"/>
    <n v="1035"/>
    <x v="2"/>
    <s v="8 ft Hose"/>
    <n v="6.2"/>
    <x v="2"/>
    <n v="2.9999999999999991"/>
    <x v="2"/>
    <s v="Doug"/>
    <x v="1"/>
    <s v="AZ"/>
  </r>
  <r>
    <x v="2"/>
    <n v="1036"/>
    <x v="2"/>
    <s v="8 ft Hose"/>
    <n v="6.2"/>
    <x v="2"/>
    <n v="2.9999999999999991"/>
    <x v="2"/>
    <s v="Doug"/>
    <x v="1"/>
    <s v="AZ"/>
  </r>
  <r>
    <x v="2"/>
    <n v="1037"/>
    <x v="9"/>
    <s v="5 Gal Chlorine"/>
    <n v="42"/>
    <x v="9"/>
    <n v="35"/>
    <x v="8"/>
    <s v="Doug"/>
    <x v="1"/>
    <s v="AZ"/>
  </r>
  <r>
    <x v="2"/>
    <n v="1038"/>
    <x v="2"/>
    <s v="8 ft Hose"/>
    <n v="6.2"/>
    <x v="2"/>
    <n v="2.9999999999999991"/>
    <x v="2"/>
    <s v="Doug"/>
    <x v="1"/>
    <s v="AZ"/>
  </r>
  <r>
    <x v="2"/>
    <n v="1039"/>
    <x v="1"/>
    <s v="Net"/>
    <n v="11.4"/>
    <x v="1"/>
    <n v="4.9000000000000004"/>
    <x v="1"/>
    <s v="Doug"/>
    <x v="1"/>
    <s v="AZ"/>
  </r>
  <r>
    <x v="2"/>
    <n v="1040"/>
    <x v="4"/>
    <s v="Chlorine Test Kit"/>
    <n v="3"/>
    <x v="4"/>
    <n v="5"/>
    <x v="4"/>
    <s v="Doug"/>
    <x v="1"/>
    <s v="AZ"/>
  </r>
  <r>
    <x v="2"/>
    <n v="1041"/>
    <x v="2"/>
    <s v="8 ft Hose"/>
    <n v="6.2"/>
    <x v="2"/>
    <n v="2.9999999999999991"/>
    <x v="2"/>
    <s v="Doug"/>
    <x v="1"/>
    <s v="AZ"/>
  </r>
  <r>
    <x v="2"/>
    <n v="1042"/>
    <x v="3"/>
    <s v="Water Pump"/>
    <n v="344"/>
    <x v="3"/>
    <n v="158"/>
    <x v="3"/>
    <s v="Doug"/>
    <x v="1"/>
    <s v="AZ"/>
  </r>
  <r>
    <x v="2"/>
    <n v="1043"/>
    <x v="7"/>
    <s v="AutoVac"/>
    <n v="60"/>
    <x v="7"/>
    <n v="64"/>
    <x v="7"/>
    <s v="Doug"/>
    <x v="1"/>
    <s v="AZ"/>
  </r>
  <r>
    <x v="2"/>
    <n v="1044"/>
    <x v="1"/>
    <s v="Net"/>
    <n v="11.4"/>
    <x v="1"/>
    <n v="4.9000000000000004"/>
    <x v="1"/>
    <s v="Doug"/>
    <x v="1"/>
    <s v="AZ"/>
  </r>
  <r>
    <x v="2"/>
    <n v="1045"/>
    <x v="3"/>
    <s v="Water Pump"/>
    <n v="344"/>
    <x v="3"/>
    <n v="158"/>
    <x v="3"/>
    <s v="Doug"/>
    <x v="1"/>
    <s v="AZ"/>
  </r>
  <r>
    <x v="2"/>
    <n v="1046"/>
    <x v="8"/>
    <s v="Algea Killer 8 oz"/>
    <n v="9"/>
    <x v="8"/>
    <n v="5"/>
    <x v="4"/>
    <s v="Doug"/>
    <x v="1"/>
    <s v="AZ"/>
  </r>
  <r>
    <x v="2"/>
    <n v="1047"/>
    <x v="9"/>
    <s v="5 Gal Chlorine"/>
    <n v="42"/>
    <x v="9"/>
    <n v="35"/>
    <x v="8"/>
    <s v="Doug"/>
    <x v="1"/>
    <s v="AZ"/>
  </r>
  <r>
    <x v="2"/>
    <n v="1048"/>
    <x v="3"/>
    <s v="Water Pump"/>
    <n v="344"/>
    <x v="3"/>
    <n v="158"/>
    <x v="3"/>
    <s v="Doug"/>
    <x v="1"/>
    <s v="AZ"/>
  </r>
  <r>
    <x v="3"/>
    <n v="1049"/>
    <x v="2"/>
    <s v="8 ft Hose"/>
    <n v="6.2"/>
    <x v="2"/>
    <n v="2.9999999999999991"/>
    <x v="2"/>
    <s v="Doug"/>
    <x v="1"/>
    <s v="AZ"/>
  </r>
  <r>
    <x v="3"/>
    <n v="1050"/>
    <x v="1"/>
    <s v="Net"/>
    <n v="11.4"/>
    <x v="1"/>
    <n v="4.9000000000000004"/>
    <x v="1"/>
    <s v="Doug"/>
    <x v="1"/>
    <s v="AZ"/>
  </r>
  <r>
    <x v="3"/>
    <n v="1051"/>
    <x v="8"/>
    <s v="Algea Killer 8 oz"/>
    <n v="9"/>
    <x v="8"/>
    <n v="5"/>
    <x v="4"/>
    <s v="Doug"/>
    <x v="1"/>
    <s v="CA"/>
  </r>
  <r>
    <x v="3"/>
    <n v="1052"/>
    <x v="9"/>
    <s v="5 Gal Chlorine"/>
    <n v="42"/>
    <x v="9"/>
    <n v="35"/>
    <x v="8"/>
    <s v="Doug"/>
    <x v="1"/>
    <s v="CA"/>
  </r>
  <r>
    <x v="3"/>
    <n v="1053"/>
    <x v="7"/>
    <s v="AutoVac"/>
    <n v="60"/>
    <x v="7"/>
    <n v="64"/>
    <x v="7"/>
    <s v="Doug"/>
    <x v="1"/>
    <s v="CA"/>
  </r>
  <r>
    <x v="3"/>
    <n v="1054"/>
    <x v="5"/>
    <s v="Skimmer"/>
    <n v="45"/>
    <x v="5"/>
    <n v="42"/>
    <x v="5"/>
    <s v="Doug"/>
    <x v="1"/>
    <s v="CA"/>
  </r>
  <r>
    <x v="3"/>
    <n v="1055"/>
    <x v="8"/>
    <s v="Algea Killer 8 oz"/>
    <n v="9"/>
    <x v="8"/>
    <n v="5"/>
    <x v="4"/>
    <s v="Doug"/>
    <x v="1"/>
    <s v="CA"/>
  </r>
  <r>
    <x v="3"/>
    <n v="1056"/>
    <x v="4"/>
    <s v="Chlorine Test Kit"/>
    <n v="3"/>
    <x v="4"/>
    <n v="5"/>
    <x v="4"/>
    <s v="Doug"/>
    <x v="1"/>
    <s v="CA"/>
  </r>
  <r>
    <x v="3"/>
    <n v="1057"/>
    <x v="2"/>
    <s v="8 ft Hose"/>
    <n v="6.2"/>
    <x v="2"/>
    <n v="2.9999999999999991"/>
    <x v="2"/>
    <s v="Doug"/>
    <x v="1"/>
    <s v="CA"/>
  </r>
  <r>
    <x v="3"/>
    <n v="1058"/>
    <x v="8"/>
    <s v="Algea Killer 8 oz"/>
    <n v="9"/>
    <x v="8"/>
    <n v="5"/>
    <x v="4"/>
    <s v="Doug"/>
    <x v="1"/>
    <s v="CA"/>
  </r>
  <r>
    <x v="3"/>
    <n v="1059"/>
    <x v="7"/>
    <s v="AutoVac"/>
    <n v="60"/>
    <x v="7"/>
    <n v="64"/>
    <x v="7"/>
    <s v="Doug"/>
    <x v="1"/>
    <s v="CA"/>
  </r>
  <r>
    <x v="3"/>
    <n v="1060"/>
    <x v="8"/>
    <s v="Algea Killer 8 oz"/>
    <n v="9"/>
    <x v="8"/>
    <n v="5"/>
    <x v="4"/>
    <s v="Doug"/>
    <x v="1"/>
    <s v="CA"/>
  </r>
  <r>
    <x v="4"/>
    <n v="1061"/>
    <x v="4"/>
    <s v="Chlorine Test Kit"/>
    <n v="3"/>
    <x v="4"/>
    <n v="5"/>
    <x v="4"/>
    <s v="Doug"/>
    <x v="1"/>
    <s v="CA"/>
  </r>
  <r>
    <x v="4"/>
    <n v="1062"/>
    <x v="2"/>
    <s v="8 ft Hose"/>
    <n v="6.2"/>
    <x v="2"/>
    <n v="2.9999999999999991"/>
    <x v="2"/>
    <s v="Doug"/>
    <x v="1"/>
    <s v="CA"/>
  </r>
  <r>
    <x v="4"/>
    <n v="1063"/>
    <x v="4"/>
    <s v="Chlorine Test Kit"/>
    <n v="3"/>
    <x v="4"/>
    <n v="5"/>
    <x v="4"/>
    <s v="Doug"/>
    <x v="1"/>
    <s v="CA"/>
  </r>
  <r>
    <x v="4"/>
    <n v="1064"/>
    <x v="2"/>
    <s v="8 ft Hose"/>
    <n v="6.2"/>
    <x v="2"/>
    <n v="2.9999999999999991"/>
    <x v="2"/>
    <s v="Doug"/>
    <x v="1"/>
    <s v="CA"/>
  </r>
  <r>
    <x v="4"/>
    <n v="1065"/>
    <x v="2"/>
    <s v="8 ft Hose"/>
    <n v="6.2"/>
    <x v="2"/>
    <n v="2.9999999999999991"/>
    <x v="2"/>
    <s v="Doug"/>
    <x v="1"/>
    <s v="CA"/>
  </r>
  <r>
    <x v="4"/>
    <n v="1066"/>
    <x v="1"/>
    <s v="Net"/>
    <n v="11.4"/>
    <x v="1"/>
    <n v="4.9000000000000004"/>
    <x v="1"/>
    <s v="Doug"/>
    <x v="1"/>
    <s v="CA"/>
  </r>
  <r>
    <x v="4"/>
    <n v="1067"/>
    <x v="1"/>
    <s v="Net"/>
    <n v="11.4"/>
    <x v="1"/>
    <n v="4.9000000000000004"/>
    <x v="1"/>
    <s v="Doug"/>
    <x v="1"/>
    <s v="CA"/>
  </r>
  <r>
    <x v="4"/>
    <n v="1068"/>
    <x v="8"/>
    <s v="Algea Killer 8 oz"/>
    <n v="9"/>
    <x v="8"/>
    <n v="5"/>
    <x v="4"/>
    <s v="Doug"/>
    <x v="1"/>
    <s v="CA"/>
  </r>
  <r>
    <x v="4"/>
    <n v="1069"/>
    <x v="4"/>
    <s v="Chlorine Test Kit"/>
    <n v="3"/>
    <x v="4"/>
    <n v="5"/>
    <x v="4"/>
    <s v="Doug"/>
    <x v="1"/>
    <s v="CA"/>
  </r>
  <r>
    <x v="4"/>
    <n v="1070"/>
    <x v="2"/>
    <s v="8 ft Hose"/>
    <n v="6.2"/>
    <x v="2"/>
    <n v="2.9999999999999991"/>
    <x v="2"/>
    <s v="Doug"/>
    <x v="1"/>
    <s v="CA"/>
  </r>
  <r>
    <x v="4"/>
    <n v="1071"/>
    <x v="4"/>
    <s v="Chlorine Test Kit"/>
    <n v="3"/>
    <x v="4"/>
    <n v="5"/>
    <x v="4"/>
    <s v="Doug"/>
    <x v="1"/>
    <s v="CA"/>
  </r>
  <r>
    <x v="4"/>
    <n v="1072"/>
    <x v="4"/>
    <s v="Chlorine Test Kit"/>
    <n v="3"/>
    <x v="4"/>
    <n v="5"/>
    <x v="4"/>
    <s v="Doug"/>
    <x v="1"/>
    <s v="CA"/>
  </r>
  <r>
    <x v="4"/>
    <n v="1073"/>
    <x v="9"/>
    <s v="5 Gal Chlorine"/>
    <n v="42"/>
    <x v="9"/>
    <n v="35"/>
    <x v="8"/>
    <s v="Doug"/>
    <x v="1"/>
    <s v="CA"/>
  </r>
  <r>
    <x v="4"/>
    <n v="1074"/>
    <x v="1"/>
    <s v="Net"/>
    <n v="11.4"/>
    <x v="1"/>
    <n v="4.9000000000000004"/>
    <x v="1"/>
    <s v="Doug"/>
    <x v="1"/>
    <s v="CA"/>
  </r>
  <r>
    <x v="4"/>
    <n v="1075"/>
    <x v="4"/>
    <s v="Chlorine Test Kit"/>
    <n v="3"/>
    <x v="4"/>
    <n v="5"/>
    <x v="4"/>
    <s v="Doug"/>
    <x v="2"/>
    <s v="CA"/>
  </r>
  <r>
    <x v="4"/>
    <n v="1076"/>
    <x v="4"/>
    <s v="Chlorine Test Kit"/>
    <n v="3"/>
    <x v="4"/>
    <n v="5"/>
    <x v="4"/>
    <s v="Doug"/>
    <x v="2"/>
    <s v="CA"/>
  </r>
  <r>
    <x v="4"/>
    <n v="1077"/>
    <x v="0"/>
    <s v="Pool Cover"/>
    <n v="58.3"/>
    <x v="0"/>
    <n v="40.100000000000009"/>
    <x v="0"/>
    <s v="Doug"/>
    <x v="2"/>
    <s v="CA"/>
  </r>
  <r>
    <x v="4"/>
    <n v="1078"/>
    <x v="1"/>
    <s v="Net"/>
    <n v="11.4"/>
    <x v="1"/>
    <n v="4.9000000000000004"/>
    <x v="1"/>
    <s v="Doug"/>
    <x v="2"/>
    <s v="CA"/>
  </r>
  <r>
    <x v="5"/>
    <n v="1079"/>
    <x v="1"/>
    <s v="Net"/>
    <n v="11.4"/>
    <x v="1"/>
    <n v="4.9000000000000004"/>
    <x v="1"/>
    <s v="Doug"/>
    <x v="2"/>
    <s v="CA"/>
  </r>
  <r>
    <x v="5"/>
    <n v="1080"/>
    <x v="5"/>
    <s v="Skimmer"/>
    <n v="45"/>
    <x v="5"/>
    <n v="42"/>
    <x v="5"/>
    <s v="Doug"/>
    <x v="2"/>
    <s v="CA"/>
  </r>
  <r>
    <x v="5"/>
    <n v="1081"/>
    <x v="8"/>
    <s v="Algea Killer 8 oz"/>
    <n v="9"/>
    <x v="8"/>
    <n v="5"/>
    <x v="4"/>
    <s v="Doug"/>
    <x v="2"/>
    <s v="CA"/>
  </r>
  <r>
    <x v="5"/>
    <n v="1082"/>
    <x v="4"/>
    <s v="Chlorine Test Kit"/>
    <n v="3"/>
    <x v="4"/>
    <n v="5"/>
    <x v="4"/>
    <s v="Doug"/>
    <x v="2"/>
    <s v="CA"/>
  </r>
  <r>
    <x v="5"/>
    <n v="1083"/>
    <x v="4"/>
    <s v="Chlorine Test Kit"/>
    <n v="3"/>
    <x v="4"/>
    <n v="5"/>
    <x v="4"/>
    <s v="Doug"/>
    <x v="2"/>
    <s v="CA"/>
  </r>
  <r>
    <x v="5"/>
    <n v="1084"/>
    <x v="8"/>
    <s v="Algea Killer 8 oz"/>
    <n v="9"/>
    <x v="8"/>
    <n v="5"/>
    <x v="4"/>
    <s v="Doug"/>
    <x v="2"/>
    <s v="CA"/>
  </r>
  <r>
    <x v="5"/>
    <n v="1085"/>
    <x v="0"/>
    <s v="Pool Cover"/>
    <n v="58.3"/>
    <x v="0"/>
    <n v="40.100000000000009"/>
    <x v="0"/>
    <s v="Doug"/>
    <x v="2"/>
    <s v="CA"/>
  </r>
  <r>
    <x v="5"/>
    <n v="1086"/>
    <x v="4"/>
    <s v="Chlorine Test Kit"/>
    <n v="3"/>
    <x v="4"/>
    <n v="5"/>
    <x v="4"/>
    <s v="Doug"/>
    <x v="2"/>
    <s v="CA"/>
  </r>
  <r>
    <x v="5"/>
    <n v="1087"/>
    <x v="2"/>
    <s v="8 ft Hose"/>
    <n v="6.2"/>
    <x v="2"/>
    <n v="2.9999999999999991"/>
    <x v="2"/>
    <s v="Doug"/>
    <x v="2"/>
    <s v="CA"/>
  </r>
  <r>
    <x v="5"/>
    <n v="1088"/>
    <x v="2"/>
    <s v="8 ft Hose"/>
    <n v="6.2"/>
    <x v="2"/>
    <n v="2.9999999999999991"/>
    <x v="2"/>
    <s v="Doug"/>
    <x v="2"/>
    <s v="CA"/>
  </r>
  <r>
    <x v="5"/>
    <n v="1089"/>
    <x v="8"/>
    <s v="Algea Killer 8 oz"/>
    <n v="9"/>
    <x v="8"/>
    <n v="5"/>
    <x v="4"/>
    <s v="Doug"/>
    <x v="2"/>
    <s v="CA"/>
  </r>
  <r>
    <x v="5"/>
    <n v="1090"/>
    <x v="1"/>
    <s v="Net"/>
    <n v="11.4"/>
    <x v="1"/>
    <n v="4.9000000000000004"/>
    <x v="1"/>
    <s v="Doug"/>
    <x v="2"/>
    <s v="CA"/>
  </r>
  <r>
    <x v="5"/>
    <n v="1091"/>
    <x v="1"/>
    <s v="Net"/>
    <n v="11.4"/>
    <x v="1"/>
    <n v="4.9000000000000004"/>
    <x v="1"/>
    <s v="Doug"/>
    <x v="2"/>
    <s v="CA"/>
  </r>
  <r>
    <x v="5"/>
    <n v="1092"/>
    <x v="1"/>
    <s v="Net"/>
    <n v="11.4"/>
    <x v="1"/>
    <n v="4.9000000000000004"/>
    <x v="1"/>
    <s v="Doug"/>
    <x v="2"/>
    <s v="CA"/>
  </r>
  <r>
    <x v="5"/>
    <n v="1093"/>
    <x v="8"/>
    <s v="Algea Killer 8 oz"/>
    <n v="9"/>
    <x v="8"/>
    <n v="5"/>
    <x v="4"/>
    <s v="Doug"/>
    <x v="2"/>
    <s v="CA"/>
  </r>
  <r>
    <x v="5"/>
    <n v="1094"/>
    <x v="8"/>
    <s v="Algea Killer 8 oz"/>
    <n v="9"/>
    <x v="8"/>
    <n v="5"/>
    <x v="4"/>
    <s v="Doug"/>
    <x v="2"/>
    <s v="CA"/>
  </r>
  <r>
    <x v="5"/>
    <n v="1095"/>
    <x v="2"/>
    <s v="8 ft Hose"/>
    <n v="6.2"/>
    <x v="2"/>
    <n v="2.9999999999999991"/>
    <x v="2"/>
    <s v="Doug"/>
    <x v="2"/>
    <s v="CA"/>
  </r>
  <r>
    <x v="5"/>
    <n v="1096"/>
    <x v="8"/>
    <s v="Algea Killer 8 oz"/>
    <n v="9"/>
    <x v="8"/>
    <n v="5"/>
    <x v="4"/>
    <s v="Doug"/>
    <x v="2"/>
    <s v="CA"/>
  </r>
  <r>
    <x v="5"/>
    <n v="1097"/>
    <x v="6"/>
    <s v="1 Gal Muratic Acid"/>
    <n v="4"/>
    <x v="6"/>
    <n v="3"/>
    <x v="6"/>
    <s v="Doug"/>
    <x v="2"/>
    <s v="CO"/>
  </r>
  <r>
    <x v="5"/>
    <n v="1098"/>
    <x v="1"/>
    <s v="Net"/>
    <n v="11.4"/>
    <x v="1"/>
    <n v="4.9000000000000004"/>
    <x v="1"/>
    <s v="Doug"/>
    <x v="2"/>
    <s v="CO"/>
  </r>
  <r>
    <x v="6"/>
    <n v="1099"/>
    <x v="1"/>
    <s v="Net"/>
    <n v="11.4"/>
    <x v="1"/>
    <n v="4.9000000000000004"/>
    <x v="1"/>
    <s v="Doug"/>
    <x v="2"/>
    <s v="CO"/>
  </r>
  <r>
    <x v="6"/>
    <n v="1100"/>
    <x v="8"/>
    <s v="Algea Killer 8 oz"/>
    <n v="9"/>
    <x v="8"/>
    <n v="5"/>
    <x v="4"/>
    <s v="Hellen"/>
    <x v="2"/>
    <s v="CO"/>
  </r>
  <r>
    <x v="6"/>
    <n v="1101"/>
    <x v="2"/>
    <s v="8 ft Hose"/>
    <n v="6.2"/>
    <x v="2"/>
    <n v="2.9999999999999991"/>
    <x v="2"/>
    <s v="Hellen"/>
    <x v="2"/>
    <s v="CO"/>
  </r>
  <r>
    <x v="6"/>
    <n v="1102"/>
    <x v="7"/>
    <s v="AutoVac"/>
    <n v="60"/>
    <x v="7"/>
    <n v="64"/>
    <x v="7"/>
    <s v="Hellen"/>
    <x v="2"/>
    <s v="CO"/>
  </r>
  <r>
    <x v="6"/>
    <n v="1103"/>
    <x v="1"/>
    <s v="Net"/>
    <n v="11.4"/>
    <x v="1"/>
    <n v="4.9000000000000004"/>
    <x v="1"/>
    <s v="Hellen"/>
    <x v="2"/>
    <s v="NM"/>
  </r>
  <r>
    <x v="6"/>
    <n v="1104"/>
    <x v="1"/>
    <s v="Net"/>
    <n v="11.4"/>
    <x v="1"/>
    <n v="4.9000000000000004"/>
    <x v="1"/>
    <s v="Hellen"/>
    <x v="2"/>
    <s v="NM"/>
  </r>
  <r>
    <x v="6"/>
    <n v="1105"/>
    <x v="2"/>
    <s v="8 ft Hose"/>
    <n v="6.2"/>
    <x v="2"/>
    <n v="2.9999999999999991"/>
    <x v="2"/>
    <s v="Hellen"/>
    <x v="2"/>
    <s v="NM"/>
  </r>
  <r>
    <x v="6"/>
    <n v="1106"/>
    <x v="0"/>
    <s v="Pool Cover"/>
    <n v="58.3"/>
    <x v="0"/>
    <n v="40.100000000000009"/>
    <x v="0"/>
    <s v="Hellen"/>
    <x v="3"/>
    <s v="NM"/>
  </r>
  <r>
    <x v="6"/>
    <n v="1107"/>
    <x v="4"/>
    <s v="Chlorine Test Kit"/>
    <n v="3"/>
    <x v="4"/>
    <n v="5"/>
    <x v="4"/>
    <s v="Hellen"/>
    <x v="3"/>
    <s v="NM"/>
  </r>
  <r>
    <x v="6"/>
    <n v="1108"/>
    <x v="0"/>
    <s v="Pool Cover"/>
    <n v="58.3"/>
    <x v="0"/>
    <n v="40.100000000000009"/>
    <x v="0"/>
    <s v="Hellen"/>
    <x v="3"/>
    <s v="NM"/>
  </r>
  <r>
    <x v="6"/>
    <n v="1109"/>
    <x v="3"/>
    <s v="Water Pump"/>
    <n v="344"/>
    <x v="3"/>
    <n v="158"/>
    <x v="3"/>
    <s v="Hellen"/>
    <x v="3"/>
    <s v="NM"/>
  </r>
  <r>
    <x v="6"/>
    <n v="1110"/>
    <x v="3"/>
    <s v="Water Pump"/>
    <n v="344"/>
    <x v="3"/>
    <n v="158"/>
    <x v="3"/>
    <s v="Hellen"/>
    <x v="3"/>
    <s v="NM"/>
  </r>
  <r>
    <x v="6"/>
    <n v="1111"/>
    <x v="9"/>
    <s v="5 Gal Chlorine"/>
    <n v="42"/>
    <x v="9"/>
    <n v="35"/>
    <x v="8"/>
    <s v="Hellen"/>
    <x v="3"/>
    <s v="NM"/>
  </r>
  <r>
    <x v="6"/>
    <n v="1112"/>
    <x v="9"/>
    <s v="5 Gal Chlorine"/>
    <n v="42"/>
    <x v="9"/>
    <n v="35"/>
    <x v="8"/>
    <s v="Hellen"/>
    <x v="3"/>
    <s v="NM"/>
  </r>
  <r>
    <x v="6"/>
    <n v="1113"/>
    <x v="0"/>
    <s v="Pool Cover"/>
    <n v="58.3"/>
    <x v="0"/>
    <n v="40.100000000000009"/>
    <x v="0"/>
    <s v="Hellen"/>
    <x v="3"/>
    <s v="NM"/>
  </r>
  <r>
    <x v="6"/>
    <n v="1114"/>
    <x v="7"/>
    <s v="AutoVac"/>
    <n v="60"/>
    <x v="7"/>
    <n v="64"/>
    <x v="7"/>
    <s v="Hellen"/>
    <x v="3"/>
    <s v="NM"/>
  </r>
  <r>
    <x v="6"/>
    <n v="1115"/>
    <x v="3"/>
    <s v="Water Pump"/>
    <n v="344"/>
    <x v="3"/>
    <n v="158"/>
    <x v="3"/>
    <s v="Hellen"/>
    <x v="3"/>
    <s v="NM"/>
  </r>
  <r>
    <x v="6"/>
    <n v="1116"/>
    <x v="9"/>
    <s v="5 Gal Chlorine"/>
    <n v="42"/>
    <x v="9"/>
    <n v="35"/>
    <x v="8"/>
    <s v="Hellen"/>
    <x v="3"/>
    <s v="NM"/>
  </r>
  <r>
    <x v="6"/>
    <n v="1117"/>
    <x v="3"/>
    <s v="Water Pump"/>
    <n v="344"/>
    <x v="3"/>
    <n v="158"/>
    <x v="3"/>
    <s v="Hellen"/>
    <x v="3"/>
    <s v="NM"/>
  </r>
  <r>
    <x v="6"/>
    <n v="1118"/>
    <x v="0"/>
    <s v="Pool Cover"/>
    <n v="58.3"/>
    <x v="0"/>
    <n v="40.100000000000009"/>
    <x v="0"/>
    <s v="Hellen"/>
    <x v="3"/>
    <s v="NM"/>
  </r>
  <r>
    <x v="6"/>
    <n v="1119"/>
    <x v="7"/>
    <s v="AutoVac"/>
    <n v="60"/>
    <x v="7"/>
    <n v="64"/>
    <x v="7"/>
    <s v="Hellen"/>
    <x v="3"/>
    <s v="NM"/>
  </r>
  <r>
    <x v="6"/>
    <n v="1120"/>
    <x v="7"/>
    <s v="AutoVac"/>
    <n v="60"/>
    <x v="7"/>
    <n v="64"/>
    <x v="7"/>
    <s v="Hellen"/>
    <x v="3"/>
    <s v="NM"/>
  </r>
  <r>
    <x v="6"/>
    <n v="1121"/>
    <x v="5"/>
    <s v="Skimmer"/>
    <n v="45"/>
    <x v="5"/>
    <n v="42"/>
    <x v="5"/>
    <s v="Hellen"/>
    <x v="3"/>
    <s v="NM"/>
  </r>
  <r>
    <x v="6"/>
    <n v="1122"/>
    <x v="3"/>
    <s v="Water Pump"/>
    <n v="344"/>
    <x v="3"/>
    <n v="158"/>
    <x v="3"/>
    <s v="Hellen"/>
    <x v="3"/>
    <s v="NM"/>
  </r>
  <r>
    <x v="6"/>
    <n v="1123"/>
    <x v="0"/>
    <s v="Pool Cover"/>
    <n v="58.3"/>
    <x v="0"/>
    <n v="40.100000000000009"/>
    <x v="0"/>
    <s v="Hellen"/>
    <x v="3"/>
    <s v="NV"/>
  </r>
  <r>
    <x v="6"/>
    <n v="1124"/>
    <x v="5"/>
    <s v="Skimmer"/>
    <n v="45"/>
    <x v="5"/>
    <n v="42"/>
    <x v="5"/>
    <s v="Hellen"/>
    <x v="3"/>
    <s v="NV"/>
  </r>
  <r>
    <x v="7"/>
    <n v="1125"/>
    <x v="7"/>
    <s v="AutoVac"/>
    <n v="60"/>
    <x v="7"/>
    <n v="64"/>
    <x v="7"/>
    <s v="Hellen"/>
    <x v="3"/>
    <s v="NV"/>
  </r>
  <r>
    <x v="7"/>
    <n v="1126"/>
    <x v="6"/>
    <s v="1 Gal Muratic Acid"/>
    <n v="4"/>
    <x v="6"/>
    <n v="3"/>
    <x v="6"/>
    <s v="Hellen"/>
    <x v="3"/>
    <s v="NV"/>
  </r>
  <r>
    <x v="7"/>
    <n v="1127"/>
    <x v="3"/>
    <s v="Water Pump"/>
    <n v="344"/>
    <x v="3"/>
    <n v="158"/>
    <x v="3"/>
    <s v="Hellen"/>
    <x v="3"/>
    <s v="NV"/>
  </r>
  <r>
    <x v="7"/>
    <n v="1128"/>
    <x v="9"/>
    <s v="5 Gal Chlorine"/>
    <n v="42"/>
    <x v="9"/>
    <n v="35"/>
    <x v="8"/>
    <s v="Hellen"/>
    <x v="3"/>
    <s v="NV"/>
  </r>
  <r>
    <x v="7"/>
    <n v="1129"/>
    <x v="0"/>
    <s v="Pool Cover"/>
    <n v="58.3"/>
    <x v="0"/>
    <n v="40.100000000000009"/>
    <x v="0"/>
    <s v="Hellen"/>
    <x v="3"/>
    <s v="NV"/>
  </r>
  <r>
    <x v="7"/>
    <n v="1130"/>
    <x v="5"/>
    <s v="Skimmer"/>
    <n v="45"/>
    <x v="5"/>
    <n v="42"/>
    <x v="5"/>
    <s v="Hellen"/>
    <x v="3"/>
    <s v="NV"/>
  </r>
  <r>
    <x v="7"/>
    <n v="1131"/>
    <x v="6"/>
    <s v="1 Gal Muratic Acid"/>
    <n v="4"/>
    <x v="6"/>
    <n v="3"/>
    <x v="6"/>
    <s v="Juan"/>
    <x v="3"/>
    <s v="NV"/>
  </r>
  <r>
    <x v="7"/>
    <n v="1132"/>
    <x v="6"/>
    <s v="1 Gal Muratic Acid"/>
    <n v="4"/>
    <x v="6"/>
    <n v="3"/>
    <x v="6"/>
    <s v="Juan"/>
    <x v="3"/>
    <s v="NV"/>
  </r>
  <r>
    <x v="7"/>
    <n v="1133"/>
    <x v="0"/>
    <s v="Pool Cover"/>
    <n v="58.3"/>
    <x v="0"/>
    <n v="40.100000000000009"/>
    <x v="0"/>
    <s v="Juan"/>
    <x v="3"/>
    <s v="NV"/>
  </r>
  <r>
    <x v="7"/>
    <n v="1134"/>
    <x v="0"/>
    <s v="Pool Cover"/>
    <n v="58.3"/>
    <x v="0"/>
    <n v="40.100000000000009"/>
    <x v="0"/>
    <s v="Juan"/>
    <x v="3"/>
    <s v="NV"/>
  </r>
  <r>
    <x v="7"/>
    <n v="1135"/>
    <x v="3"/>
    <s v="Water Pump"/>
    <n v="344"/>
    <x v="3"/>
    <n v="158"/>
    <x v="3"/>
    <s v="Juan"/>
    <x v="3"/>
    <s v="NV"/>
  </r>
  <r>
    <x v="7"/>
    <n v="1136"/>
    <x v="7"/>
    <s v="AutoVac"/>
    <n v="60"/>
    <x v="7"/>
    <n v="64"/>
    <x v="7"/>
    <s v="Juan"/>
    <x v="3"/>
    <s v="NV"/>
  </r>
  <r>
    <x v="7"/>
    <n v="1137"/>
    <x v="0"/>
    <s v="Pool Cover"/>
    <n v="58.3"/>
    <x v="0"/>
    <n v="40.100000000000009"/>
    <x v="0"/>
    <s v="Juan"/>
    <x v="3"/>
    <s v="NV"/>
  </r>
  <r>
    <x v="7"/>
    <n v="1138"/>
    <x v="3"/>
    <s v="Water Pump"/>
    <n v="344"/>
    <x v="3"/>
    <n v="158"/>
    <x v="3"/>
    <s v="Juan"/>
    <x v="3"/>
    <s v="NV"/>
  </r>
  <r>
    <x v="7"/>
    <n v="1139"/>
    <x v="5"/>
    <s v="Skimmer"/>
    <n v="45"/>
    <x v="5"/>
    <n v="42"/>
    <x v="5"/>
    <s v="Juan"/>
    <x v="3"/>
    <s v="NV"/>
  </r>
  <r>
    <x v="7"/>
    <n v="1140"/>
    <x v="5"/>
    <s v="Skimmer"/>
    <n v="45"/>
    <x v="5"/>
    <n v="42"/>
    <x v="5"/>
    <s v="Juan"/>
    <x v="3"/>
    <s v="NV"/>
  </r>
  <r>
    <x v="7"/>
    <n v="1141"/>
    <x v="6"/>
    <s v="1 Gal Muratic Acid"/>
    <n v="4"/>
    <x v="6"/>
    <n v="3"/>
    <x v="6"/>
    <s v="Juan"/>
    <x v="3"/>
    <s v="NV"/>
  </r>
  <r>
    <x v="8"/>
    <n v="1142"/>
    <x v="7"/>
    <s v="AutoVac"/>
    <n v="60"/>
    <x v="7"/>
    <n v="64"/>
    <x v="7"/>
    <s v="Juan"/>
    <x v="3"/>
    <s v="NV"/>
  </r>
  <r>
    <x v="8"/>
    <n v="1143"/>
    <x v="0"/>
    <s v="Pool Cover"/>
    <n v="58.3"/>
    <x v="0"/>
    <n v="40.100000000000009"/>
    <x v="0"/>
    <s v="Juan"/>
    <x v="3"/>
    <s v="NV"/>
  </r>
  <r>
    <x v="8"/>
    <n v="1144"/>
    <x v="7"/>
    <s v="AutoVac"/>
    <n v="60"/>
    <x v="7"/>
    <n v="64"/>
    <x v="7"/>
    <s v="Juan"/>
    <x v="3"/>
    <s v="NV"/>
  </r>
  <r>
    <x v="8"/>
    <n v="1145"/>
    <x v="5"/>
    <s v="Skimmer"/>
    <n v="45"/>
    <x v="5"/>
    <n v="42"/>
    <x v="5"/>
    <s v="Juan"/>
    <x v="3"/>
    <s v="NV"/>
  </r>
  <r>
    <x v="8"/>
    <n v="1146"/>
    <x v="3"/>
    <s v="Water Pump"/>
    <n v="344"/>
    <x v="3"/>
    <n v="158"/>
    <x v="3"/>
    <s v="Juan"/>
    <x v="3"/>
    <s v="NV"/>
  </r>
  <r>
    <x v="8"/>
    <n v="1147"/>
    <x v="0"/>
    <s v="Pool Cover"/>
    <n v="58.3"/>
    <x v="0"/>
    <n v="40.100000000000009"/>
    <x v="0"/>
    <s v="Juan"/>
    <x v="3"/>
    <s v="NV"/>
  </r>
  <r>
    <x v="8"/>
    <n v="1148"/>
    <x v="6"/>
    <s v="1 Gal Muratic Acid"/>
    <n v="4"/>
    <x v="6"/>
    <n v="3"/>
    <x v="6"/>
    <s v="Juan"/>
    <x v="3"/>
    <s v="NV"/>
  </r>
  <r>
    <x v="8"/>
    <n v="1149"/>
    <x v="3"/>
    <s v="Water Pump"/>
    <n v="344"/>
    <x v="3"/>
    <n v="158"/>
    <x v="3"/>
    <s v="Juan"/>
    <x v="3"/>
    <s v="NV"/>
  </r>
  <r>
    <x v="9"/>
    <n v="1150"/>
    <x v="7"/>
    <s v="AutoVac"/>
    <n v="60"/>
    <x v="7"/>
    <n v="64"/>
    <x v="7"/>
    <s v="Juan"/>
    <x v="3"/>
    <s v="NV"/>
  </r>
  <r>
    <x v="9"/>
    <n v="1151"/>
    <x v="7"/>
    <s v="AutoVac"/>
    <n v="60"/>
    <x v="7"/>
    <n v="64"/>
    <x v="7"/>
    <s v="Juan"/>
    <x v="3"/>
    <s v="NV"/>
  </r>
  <r>
    <x v="9"/>
    <n v="1152"/>
    <x v="5"/>
    <s v="Skimmer"/>
    <n v="45"/>
    <x v="5"/>
    <n v="42"/>
    <x v="5"/>
    <s v="Juan"/>
    <x v="3"/>
    <s v="NV"/>
  </r>
  <r>
    <x v="9"/>
    <n v="1153"/>
    <x v="3"/>
    <s v="Water Pump"/>
    <n v="344"/>
    <x v="3"/>
    <n v="158"/>
    <x v="3"/>
    <s v="Juan"/>
    <x v="3"/>
    <s v="NV"/>
  </r>
  <r>
    <x v="9"/>
    <n v="1154"/>
    <x v="0"/>
    <s v="Pool Cover"/>
    <n v="58.3"/>
    <x v="0"/>
    <n v="40.100000000000009"/>
    <x v="0"/>
    <s v="Juan"/>
    <x v="3"/>
    <s v="NV"/>
  </r>
  <r>
    <x v="9"/>
    <n v="1155"/>
    <x v="5"/>
    <s v="Skimmer"/>
    <n v="45"/>
    <x v="5"/>
    <n v="42"/>
    <x v="5"/>
    <s v="Juan"/>
    <x v="3"/>
    <s v="NV"/>
  </r>
  <r>
    <x v="9"/>
    <n v="1156"/>
    <x v="7"/>
    <s v="AutoVac"/>
    <n v="60"/>
    <x v="7"/>
    <n v="64"/>
    <x v="7"/>
    <s v="Juan"/>
    <x v="3"/>
    <s v="NV"/>
  </r>
  <r>
    <x v="9"/>
    <n v="1157"/>
    <x v="6"/>
    <s v="1 Gal Muratic Acid"/>
    <n v="4"/>
    <x v="6"/>
    <n v="3"/>
    <x v="6"/>
    <s v="Juan"/>
    <x v="3"/>
    <s v="NV"/>
  </r>
  <r>
    <x v="10"/>
    <n v="1158"/>
    <x v="3"/>
    <s v="Water Pump"/>
    <n v="344"/>
    <x v="3"/>
    <n v="158"/>
    <x v="3"/>
    <s v="Juan"/>
    <x v="3"/>
    <s v="NV"/>
  </r>
  <r>
    <x v="10"/>
    <n v="1159"/>
    <x v="9"/>
    <s v="5 Gal Chlorine"/>
    <n v="42"/>
    <x v="9"/>
    <n v="35"/>
    <x v="8"/>
    <s v="Juan"/>
    <x v="3"/>
    <s v="NV"/>
  </r>
  <r>
    <x v="10"/>
    <n v="1160"/>
    <x v="0"/>
    <s v="Pool Cover"/>
    <n v="58.3"/>
    <x v="0"/>
    <n v="40.100000000000009"/>
    <x v="0"/>
    <s v="Juan"/>
    <x v="3"/>
    <s v="NV"/>
  </r>
  <r>
    <x v="10"/>
    <n v="1161"/>
    <x v="5"/>
    <s v="Skimmer"/>
    <n v="45"/>
    <x v="5"/>
    <n v="42"/>
    <x v="5"/>
    <s v="Juan"/>
    <x v="3"/>
    <s v="UT"/>
  </r>
  <r>
    <x v="10"/>
    <n v="1162"/>
    <x v="6"/>
    <s v="1 Gal Muratic Acid"/>
    <n v="4"/>
    <x v="6"/>
    <n v="3"/>
    <x v="6"/>
    <s v="Juan"/>
    <x v="3"/>
    <s v="UT"/>
  </r>
  <r>
    <x v="10"/>
    <n v="1163"/>
    <x v="6"/>
    <s v="1 Gal Muratic Acid"/>
    <n v="4"/>
    <x v="6"/>
    <n v="3"/>
    <x v="6"/>
    <s v="Juan"/>
    <x v="3"/>
    <s v="UT"/>
  </r>
  <r>
    <x v="10"/>
    <n v="1164"/>
    <x v="0"/>
    <s v="Pool Cover"/>
    <n v="58.3"/>
    <x v="0"/>
    <n v="40.100000000000009"/>
    <x v="0"/>
    <s v="Juan"/>
    <x v="3"/>
    <s v="UT"/>
  </r>
  <r>
    <x v="10"/>
    <n v="1165"/>
    <x v="0"/>
    <s v="Pool Cover"/>
    <n v="58.3"/>
    <x v="0"/>
    <n v="40.100000000000009"/>
    <x v="0"/>
    <s v="Juan"/>
    <x v="3"/>
    <s v="UT"/>
  </r>
  <r>
    <x v="10"/>
    <n v="1166"/>
    <x v="3"/>
    <s v="Water Pump"/>
    <n v="344"/>
    <x v="3"/>
    <n v="158"/>
    <x v="3"/>
    <s v="Juan"/>
    <x v="3"/>
    <s v="UT"/>
  </r>
  <r>
    <x v="11"/>
    <n v="1167"/>
    <x v="7"/>
    <s v="AutoVac"/>
    <n v="60"/>
    <x v="7"/>
    <n v="64"/>
    <x v="7"/>
    <s v="Juan"/>
    <x v="3"/>
    <s v="UT"/>
  </r>
  <r>
    <x v="11"/>
    <n v="1168"/>
    <x v="0"/>
    <s v="Pool Cover"/>
    <n v="58.3"/>
    <x v="0"/>
    <n v="40.100000000000009"/>
    <x v="0"/>
    <s v="Juan"/>
    <x v="3"/>
    <s v="UT"/>
  </r>
  <r>
    <x v="11"/>
    <n v="1169"/>
    <x v="3"/>
    <s v="Water Pump"/>
    <n v="344"/>
    <x v="3"/>
    <n v="158"/>
    <x v="3"/>
    <s v="Juan"/>
    <x v="3"/>
    <s v="UT"/>
  </r>
  <r>
    <x v="11"/>
    <n v="1170"/>
    <x v="5"/>
    <s v="Skimmer"/>
    <n v="45"/>
    <x v="5"/>
    <n v="42"/>
    <x v="5"/>
    <s v="Juan"/>
    <x v="3"/>
    <s v="UT"/>
  </r>
  <r>
    <x v="11"/>
    <n v="1171"/>
    <x v="5"/>
    <s v="Skimmer"/>
    <n v="45"/>
    <x v="5"/>
    <n v="42"/>
    <x v="5"/>
    <s v="Juan"/>
    <x v="3"/>
    <s v="U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FD"/>
    <s v="Ford"/>
    <s v="MTG"/>
    <s v="Mustang"/>
    <s v="06"/>
    <n v="16"/>
    <n v="40326.800000000003"/>
    <n v="2520.4250000000002"/>
    <s v="Black"/>
    <x v="0"/>
    <n v="50000"/>
    <s v="Yes"/>
    <x v="0"/>
  </r>
  <r>
    <x v="1"/>
    <s v="FD"/>
    <s v="Ford"/>
    <s v="MTG"/>
    <s v="Mustang"/>
    <s v="06"/>
    <n v="16"/>
    <n v="44974.8"/>
    <n v="2810.9250000000002"/>
    <s v="White"/>
    <x v="1"/>
    <n v="50000"/>
    <s v="Yes"/>
    <x v="1"/>
  </r>
  <r>
    <x v="2"/>
    <s v="FD"/>
    <s v="Ford"/>
    <s v="MTG"/>
    <s v="Mustang"/>
    <s v="08"/>
    <n v="14"/>
    <n v="44946.5"/>
    <n v="3210.4642857142858"/>
    <s v="Green"/>
    <x v="2"/>
    <n v="50000"/>
    <s v="Yes"/>
    <x v="2"/>
  </r>
  <r>
    <x v="3"/>
    <s v="FD"/>
    <s v="Ford"/>
    <s v="MTG"/>
    <s v="Mustang"/>
    <s v="08"/>
    <n v="14"/>
    <n v="37558.800000000003"/>
    <n v="2682.7714285714287"/>
    <s v="Black"/>
    <x v="3"/>
    <n v="50000"/>
    <s v="Yes"/>
    <x v="3"/>
  </r>
  <r>
    <x v="4"/>
    <s v="FD"/>
    <s v="Ford"/>
    <s v="MTG"/>
    <s v="Mustang"/>
    <s v="08"/>
    <n v="14"/>
    <n v="36438.5"/>
    <n v="2602.75"/>
    <s v="White"/>
    <x v="0"/>
    <n v="50000"/>
    <s v="Yes"/>
    <x v="4"/>
  </r>
  <r>
    <x v="5"/>
    <s v="FD"/>
    <s v="Ford"/>
    <s v="FCS"/>
    <s v="Focus"/>
    <s v="06"/>
    <n v="16"/>
    <n v="46311.4"/>
    <n v="2894.4625000000001"/>
    <s v="Green"/>
    <x v="4"/>
    <n v="75000"/>
    <s v="Yes"/>
    <x v="5"/>
  </r>
  <r>
    <x v="6"/>
    <s v="FD"/>
    <s v="Ford"/>
    <s v="FCS"/>
    <s v="Focus"/>
    <s v="06"/>
    <n v="16"/>
    <n v="52229.5"/>
    <n v="3264.34375"/>
    <s v="Green"/>
    <x v="2"/>
    <n v="75000"/>
    <s v="Yes"/>
    <x v="6"/>
  </r>
  <r>
    <x v="7"/>
    <s v="FD"/>
    <s v="Ford"/>
    <s v="FCS"/>
    <s v="Focus"/>
    <s v="09"/>
    <n v="13"/>
    <n v="35137"/>
    <n v="2702.8461538461538"/>
    <s v="Black"/>
    <x v="5"/>
    <n v="75000"/>
    <s v="Yes"/>
    <x v="7"/>
  </r>
  <r>
    <x v="8"/>
    <s v="FD"/>
    <s v="Ford"/>
    <s v="FCS"/>
    <s v="Focus"/>
    <s v="13"/>
    <n v="9"/>
    <n v="27637.1"/>
    <n v="3070.7888888888888"/>
    <s v="Black"/>
    <x v="0"/>
    <n v="75000"/>
    <s v="Yes"/>
    <x v="8"/>
  </r>
  <r>
    <x v="9"/>
    <s v="FD"/>
    <s v="Ford"/>
    <s v="FCS"/>
    <s v="Focus"/>
    <s v="13"/>
    <n v="9"/>
    <n v="27534.799999999999"/>
    <n v="3059.422222222222"/>
    <s v="White"/>
    <x v="6"/>
    <n v="75000"/>
    <s v="Yes"/>
    <x v="9"/>
  </r>
  <r>
    <x v="10"/>
    <s v="FD"/>
    <s v="Ford"/>
    <s v="FCS"/>
    <s v="Focus"/>
    <s v="12"/>
    <n v="10"/>
    <n v="19341.7"/>
    <n v="1934.17"/>
    <s v="White"/>
    <x v="7"/>
    <n v="75000"/>
    <s v="Yes"/>
    <x v="10"/>
  </r>
  <r>
    <x v="11"/>
    <s v="FD"/>
    <s v="Ford"/>
    <s v="FCS"/>
    <s v="Focus"/>
    <s v="13"/>
    <n v="9"/>
    <n v="22521.599999999999"/>
    <n v="2502.3999999999996"/>
    <s v="Black"/>
    <x v="8"/>
    <n v="75000"/>
    <s v="Yes"/>
    <x v="11"/>
  </r>
  <r>
    <x v="12"/>
    <s v="FD"/>
    <s v="Ford"/>
    <s v="FCS"/>
    <s v="Focus"/>
    <s v="13"/>
    <n v="9"/>
    <n v="13682.9"/>
    <n v="1520.3222222222221"/>
    <s v="Black"/>
    <x v="9"/>
    <n v="75000"/>
    <s v="Yes"/>
    <x v="12"/>
  </r>
  <r>
    <x v="13"/>
    <s v="GM"/>
    <s v="General Motors"/>
    <s v="CMR"/>
    <s v="Camaro"/>
    <s v="09"/>
    <n v="13"/>
    <n v="28464.799999999999"/>
    <n v="2189.6"/>
    <s v="White"/>
    <x v="10"/>
    <n v="100000"/>
    <s v="Yes"/>
    <x v="13"/>
  </r>
  <r>
    <x v="14"/>
    <s v="GM"/>
    <s v="General Motors"/>
    <s v="CMR"/>
    <s v="Camaro"/>
    <s v="12"/>
    <n v="10"/>
    <n v="19421.099999999999"/>
    <n v="1942.11"/>
    <s v="Black"/>
    <x v="11"/>
    <n v="100000"/>
    <s v="Yes"/>
    <x v="14"/>
  </r>
  <r>
    <x v="15"/>
    <s v="GM"/>
    <s v="General Motors"/>
    <s v="CMR"/>
    <s v="Camaro"/>
    <s v="14"/>
    <n v="8"/>
    <n v="14289.6"/>
    <n v="1786.2"/>
    <s v="White"/>
    <x v="12"/>
    <n v="100000"/>
    <s v="Yes"/>
    <x v="15"/>
  </r>
  <r>
    <x v="16"/>
    <s v="GM"/>
    <s v="General Motors"/>
    <s v="SLV"/>
    <s v="Silverado"/>
    <s v="10"/>
    <n v="12"/>
    <n v="31144.400000000001"/>
    <n v="2595.3666666666668"/>
    <s v="Black"/>
    <x v="13"/>
    <n v="100000"/>
    <s v="Yes"/>
    <x v="16"/>
  </r>
  <r>
    <x v="17"/>
    <s v="GM"/>
    <s v="General Motors"/>
    <s v="SLV"/>
    <s v="Silverado"/>
    <s v="98"/>
    <n v="24"/>
    <n v="83162.7"/>
    <n v="3465.1124999999997"/>
    <s v="Black"/>
    <x v="10"/>
    <n v="100000"/>
    <s v="Yes"/>
    <x v="17"/>
  </r>
  <r>
    <x v="18"/>
    <s v="GM"/>
    <s v="General Motors"/>
    <s v="SLV"/>
    <s v="Silverado"/>
    <s v="00"/>
    <n v="22"/>
    <n v="80685.8"/>
    <n v="3667.5363636363636"/>
    <s v="Blue"/>
    <x v="8"/>
    <n v="100000"/>
    <s v="Yes"/>
    <x v="18"/>
  </r>
  <r>
    <x v="19"/>
    <s v="TY"/>
    <s v="Toyota"/>
    <s v="CAM"/>
    <s v="Camry"/>
    <s v="96"/>
    <n v="26"/>
    <n v="114660.6"/>
    <n v="4410.0230769230775"/>
    <s v="Green"/>
    <x v="14"/>
    <n v="100000"/>
    <s v="Not Covered"/>
    <x v="19"/>
  </r>
  <r>
    <x v="20"/>
    <s v="TY"/>
    <s v="Toyota"/>
    <s v="CAM"/>
    <s v="Camry"/>
    <s v="98"/>
    <n v="24"/>
    <n v="93382.6"/>
    <n v="3890.9416666666671"/>
    <s v="Black"/>
    <x v="15"/>
    <n v="100000"/>
    <s v="Yes"/>
    <x v="20"/>
  </r>
  <r>
    <x v="21"/>
    <s v="TY"/>
    <s v="Toyota"/>
    <s v="CAM"/>
    <s v="Camry"/>
    <s v="00"/>
    <n v="22"/>
    <n v="85928"/>
    <n v="3905.818181818182"/>
    <s v="Green"/>
    <x v="4"/>
    <n v="100000"/>
    <s v="Yes"/>
    <x v="21"/>
  </r>
  <r>
    <x v="22"/>
    <s v="TY"/>
    <s v="Toyota"/>
    <s v="CAM"/>
    <s v="Camry"/>
    <s v="02"/>
    <n v="20"/>
    <n v="67829.100000000006"/>
    <n v="3391.4550000000004"/>
    <s v="Black"/>
    <x v="0"/>
    <n v="100000"/>
    <s v="Yes"/>
    <x v="22"/>
  </r>
  <r>
    <x v="23"/>
    <s v="TY"/>
    <s v="Toyota"/>
    <s v="CAM"/>
    <s v="Camry"/>
    <s v="09"/>
    <n v="13"/>
    <n v="48114.2"/>
    <n v="3701.0923076923073"/>
    <s v="White"/>
    <x v="5"/>
    <n v="100000"/>
    <s v="Yes"/>
    <x v="23"/>
  </r>
  <r>
    <x v="24"/>
    <s v="TY"/>
    <s v="Toyota"/>
    <s v="COR"/>
    <s v="Corolla"/>
    <s v="02"/>
    <n v="20"/>
    <n v="64467.4"/>
    <n v="3223.37"/>
    <s v="Red"/>
    <x v="16"/>
    <n v="100000"/>
    <s v="Yes"/>
    <x v="24"/>
  </r>
  <r>
    <x v="25"/>
    <s v="TY"/>
    <s v="Toyota"/>
    <s v="COR"/>
    <s v="Corolla"/>
    <s v="03"/>
    <n v="19"/>
    <n v="73444.399999999994"/>
    <n v="3865.4947368421049"/>
    <s v="Black"/>
    <x v="16"/>
    <n v="100000"/>
    <s v="Yes"/>
    <x v="25"/>
  </r>
  <r>
    <x v="26"/>
    <s v="TY"/>
    <s v="Toyota"/>
    <s v="COR"/>
    <s v="Corolla"/>
    <s v="14"/>
    <n v="8"/>
    <n v="17556.3"/>
    <n v="2194.5374999999999"/>
    <s v="Blue"/>
    <x v="6"/>
    <n v="100000"/>
    <s v="Yes"/>
    <x v="26"/>
  </r>
  <r>
    <x v="27"/>
    <s v="TY"/>
    <s v="Toyota"/>
    <s v="COR"/>
    <s v="Corolla"/>
    <s v="12"/>
    <n v="10"/>
    <n v="29601.9"/>
    <n v="2960.19"/>
    <s v="Black"/>
    <x v="10"/>
    <n v="100000"/>
    <s v="Yes"/>
    <x v="27"/>
  </r>
  <r>
    <x v="28"/>
    <s v="TY"/>
    <s v="Toyota"/>
    <s v="CAM"/>
    <s v="Camry"/>
    <s v="12"/>
    <n v="10"/>
    <n v="22128.2"/>
    <n v="2212.8200000000002"/>
    <s v="Blue"/>
    <x v="14"/>
    <n v="100000"/>
    <s v="Yes"/>
    <x v="28"/>
  </r>
  <r>
    <x v="29"/>
    <s v="HO"/>
    <s v="Honda"/>
    <s v="CIV"/>
    <s v="Civic"/>
    <s v="99"/>
    <n v="23"/>
    <n v="82374"/>
    <n v="3581.478260869565"/>
    <s v="White"/>
    <x v="9"/>
    <n v="75000"/>
    <s v="Not Covered"/>
    <x v="29"/>
  </r>
  <r>
    <x v="30"/>
    <s v="HO"/>
    <s v="Honda"/>
    <s v="CIV"/>
    <s v="Civic"/>
    <s v="01"/>
    <n v="21"/>
    <n v="69891.899999999994"/>
    <n v="3328.1857142857139"/>
    <s v="Blue"/>
    <x v="3"/>
    <n v="75000"/>
    <s v="Yes"/>
    <x v="30"/>
  </r>
  <r>
    <x v="31"/>
    <s v="HO"/>
    <s v="Honda"/>
    <s v="CIV"/>
    <s v="Civic"/>
    <s v="10"/>
    <n v="12"/>
    <n v="22573"/>
    <n v="1881.0833333333333"/>
    <s v="Blue"/>
    <x v="12"/>
    <n v="75000"/>
    <s v="Yes"/>
    <x v="31"/>
  </r>
  <r>
    <x v="32"/>
    <s v="HO"/>
    <s v="Honda"/>
    <s v="CIV"/>
    <s v="Civic"/>
    <s v="10"/>
    <n v="12"/>
    <n v="33477.199999999997"/>
    <n v="2789.7666666666664"/>
    <s v="Black"/>
    <x v="15"/>
    <n v="75000"/>
    <s v="Yes"/>
    <x v="32"/>
  </r>
  <r>
    <x v="33"/>
    <s v="HO"/>
    <s v="Honda"/>
    <s v="CIV"/>
    <s v="Civic"/>
    <s v="11"/>
    <n v="11"/>
    <n v="30555.3"/>
    <n v="2777.7545454545452"/>
    <s v="Black"/>
    <x v="2"/>
    <n v="75000"/>
    <s v="Yes"/>
    <x v="33"/>
  </r>
  <r>
    <x v="34"/>
    <s v="HO"/>
    <s v="Honda"/>
    <s v="CIV"/>
    <s v="Civic"/>
    <s v="12"/>
    <n v="10"/>
    <n v="24513.200000000001"/>
    <n v="2451.3200000000002"/>
    <s v="Black"/>
    <x v="13"/>
    <n v="75000"/>
    <s v="Yes"/>
    <x v="34"/>
  </r>
  <r>
    <x v="35"/>
    <s v="HO"/>
    <s v="Honda"/>
    <s v="CIV"/>
    <s v="Civic"/>
    <s v="13"/>
    <n v="9"/>
    <n v="13867.6"/>
    <n v="1540.8444444444444"/>
    <s v="Black"/>
    <x v="14"/>
    <n v="75000"/>
    <s v="Yes"/>
    <x v="35"/>
  </r>
  <r>
    <x v="36"/>
    <s v="HO"/>
    <s v="Honda"/>
    <s v="ODY"/>
    <s v="Odyssey"/>
    <s v="05"/>
    <n v="17"/>
    <n v="60389.5"/>
    <n v="3552.3235294117649"/>
    <s v="White"/>
    <x v="5"/>
    <n v="100000"/>
    <s v="Yes"/>
    <x v="36"/>
  </r>
  <r>
    <x v="37"/>
    <s v="HO"/>
    <s v="Honda"/>
    <s v="ODY"/>
    <s v="Odyssey"/>
    <s v="07"/>
    <n v="15"/>
    <n v="50854.1"/>
    <n v="3390.2733333333331"/>
    <s v="Black"/>
    <x v="15"/>
    <n v="100000"/>
    <s v="Yes"/>
    <x v="37"/>
  </r>
  <r>
    <x v="38"/>
    <s v="HO"/>
    <s v="Honda"/>
    <s v="ODY"/>
    <s v="Odyssey"/>
    <s v="08"/>
    <n v="14"/>
    <n v="42504.6"/>
    <n v="3036.042857142857"/>
    <s v="White"/>
    <x v="9"/>
    <n v="100000"/>
    <s v="Yes"/>
    <x v="38"/>
  </r>
  <r>
    <x v="39"/>
    <s v="HO"/>
    <s v="Honda"/>
    <s v="ODY"/>
    <s v="Odyssey"/>
    <s v="01"/>
    <n v="21"/>
    <n v="68658.899999999994"/>
    <n v="3269.4714285714281"/>
    <s v="Black"/>
    <x v="0"/>
    <n v="100000"/>
    <s v="Yes"/>
    <x v="39"/>
  </r>
  <r>
    <x v="40"/>
    <s v="HO"/>
    <s v="Honda"/>
    <s v="ODY"/>
    <s v="Odyssey"/>
    <s v="14"/>
    <n v="8"/>
    <n v="3708.1"/>
    <n v="463.51249999999999"/>
    <s v="Black"/>
    <x v="1"/>
    <n v="100000"/>
    <s v="Yes"/>
    <x v="40"/>
  </r>
  <r>
    <x v="41"/>
    <s v="CR"/>
    <s v="Chrysler"/>
    <s v="PTC"/>
    <s v="PT Cruiser"/>
    <s v="04"/>
    <n v="18"/>
    <n v="64542"/>
    <n v="3585.6666666666665"/>
    <s v="Blue"/>
    <x v="0"/>
    <n v="75000"/>
    <s v="Yes"/>
    <x v="41"/>
  </r>
  <r>
    <x v="42"/>
    <s v="CR"/>
    <s v="Chrysler"/>
    <s v="PTC"/>
    <s v="PT Cruiser"/>
    <s v="07"/>
    <n v="15"/>
    <n v="42074.2"/>
    <n v="2804.9466666666663"/>
    <s v="Green"/>
    <x v="16"/>
    <n v="75000"/>
    <s v="Yes"/>
    <x v="42"/>
  </r>
  <r>
    <x v="43"/>
    <s v="CR"/>
    <s v="Chrysler"/>
    <s v="PTC"/>
    <s v="PT Cruiser"/>
    <s v="11"/>
    <n v="11"/>
    <n v="27394.2"/>
    <n v="2490.3818181818183"/>
    <s v="Black"/>
    <x v="8"/>
    <n v="75000"/>
    <s v="Yes"/>
    <x v="43"/>
  </r>
  <r>
    <x v="44"/>
    <s v="CR"/>
    <s v="Chrysler"/>
    <s v="CAR"/>
    <s v="Carravan"/>
    <s v="99"/>
    <n v="23"/>
    <n v="79420.600000000006"/>
    <n v="3453.0695652173918"/>
    <s v="Green"/>
    <x v="13"/>
    <n v="75000"/>
    <s v="Not Covered"/>
    <x v="44"/>
  </r>
  <r>
    <x v="45"/>
    <s v="CR"/>
    <s v="Chrysler"/>
    <s v="CAR"/>
    <s v="Carravan"/>
    <s v="00"/>
    <n v="22"/>
    <n v="77243.100000000006"/>
    <n v="3511.05"/>
    <s v="Black"/>
    <x v="3"/>
    <n v="75000"/>
    <s v="Not Covered"/>
    <x v="45"/>
  </r>
  <r>
    <x v="46"/>
    <s v="CR"/>
    <s v="Chrysler"/>
    <s v="CAR"/>
    <s v="Carravan"/>
    <s v="04"/>
    <n v="18"/>
    <n v="72527.199999999997"/>
    <n v="4029.2888888888888"/>
    <s v="White"/>
    <x v="11"/>
    <n v="75000"/>
    <s v="Yes"/>
    <x v="46"/>
  </r>
  <r>
    <x v="47"/>
    <s v="CR"/>
    <s v="Chrysler"/>
    <s v="CAR"/>
    <s v="Carravan"/>
    <s v="04"/>
    <n v="18"/>
    <n v="52699.4"/>
    <n v="2927.7444444444445"/>
    <s v="Red"/>
    <x v="11"/>
    <n v="75000"/>
    <s v="Yes"/>
    <x v="47"/>
  </r>
  <r>
    <x v="48"/>
    <s v="HY"/>
    <s v="Hyundai"/>
    <s v="ELA"/>
    <s v="Elantra"/>
    <s v="11"/>
    <n v="11"/>
    <n v="29102.3"/>
    <n v="2645.6636363636362"/>
    <s v="Black"/>
    <x v="12"/>
    <n v="100000"/>
    <s v="Yes"/>
    <x v="48"/>
  </r>
  <r>
    <x v="49"/>
    <s v="HY"/>
    <s v="Hyundai"/>
    <s v="ELA"/>
    <s v="Elantra"/>
    <s v="12"/>
    <n v="10"/>
    <n v="22282"/>
    <n v="2228.1999999999998"/>
    <s v="Blue"/>
    <x v="1"/>
    <n v="100000"/>
    <s v="Yes"/>
    <x v="49"/>
  </r>
  <r>
    <x v="50"/>
    <s v="HY"/>
    <s v="Hyundai"/>
    <s v="ELA"/>
    <s v="Elantra"/>
    <s v="13"/>
    <n v="9"/>
    <n v="20223.900000000001"/>
    <n v="2247.1000000000004"/>
    <s v="Black"/>
    <x v="6"/>
    <n v="100000"/>
    <s v="Yes"/>
    <x v="50"/>
  </r>
  <r>
    <x v="51"/>
    <s v="HY"/>
    <s v="Hyundai"/>
    <s v="ELA"/>
    <s v="Elantra"/>
    <s v="13"/>
    <n v="9"/>
    <n v="22188.5"/>
    <n v="2465.3888888888887"/>
    <s v="Blue"/>
    <x v="4"/>
    <n v="100000"/>
    <s v="Yes"/>
    <x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402B2-B9BA-6A40-B473-E3BACA81924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0" firstDataRow="1" firstDataCol="1"/>
  <pivotFields count="11">
    <pivotField showAll="0">
      <items count="13">
        <item x="0"/>
        <item x="3"/>
        <item x="1"/>
        <item x="2"/>
        <item x="4"/>
        <item x="7"/>
        <item x="9"/>
        <item x="10"/>
        <item x="11"/>
        <item x="5"/>
        <item x="6"/>
        <item x="8"/>
        <item t="default"/>
      </items>
    </pivotField>
    <pivotField numFmtId="165" showAll="0"/>
    <pivotField showAll="0">
      <items count="11">
        <item x="4"/>
        <item x="7"/>
        <item x="2"/>
        <item x="1"/>
        <item x="5"/>
        <item x="8"/>
        <item x="9"/>
        <item x="3"/>
        <item x="6"/>
        <item x="0"/>
        <item t="default"/>
      </items>
    </pivotField>
    <pivotField showAll="0"/>
    <pivotField dataField="1" numFmtId="44" showAll="0"/>
    <pivotField dataField="1" numFmtId="44" showAll="0">
      <items count="11">
        <item x="6"/>
        <item x="4"/>
        <item x="2"/>
        <item x="8"/>
        <item x="1"/>
        <item x="9"/>
        <item x="5"/>
        <item x="0"/>
        <item x="7"/>
        <item x="3"/>
        <item t="default"/>
      </items>
    </pivotField>
    <pivotField dataField="1" numFmtId="44" showAll="0"/>
    <pivotField numFmtId="44" showAll="0">
      <items count="10">
        <item x="2"/>
        <item x="6"/>
        <item x="1"/>
        <item x="4"/>
        <item x="8"/>
        <item x="0"/>
        <item x="5"/>
        <item x="7"/>
        <item x="3"/>
        <item t="default"/>
      </items>
    </pivotField>
    <pivotField showAll="0"/>
    <pivotField axis="axisRow" showAll="0">
      <items count="5">
        <item x="0"/>
        <item x="1"/>
        <item x="2"/>
        <item x="3"/>
        <item t="default"/>
      </items>
    </pivotField>
    <pivotField showAll="0"/>
  </pivotFields>
  <rowFields count="1">
    <field x="9"/>
  </rowFields>
  <rowItems count="5">
    <i>
      <x/>
    </i>
    <i>
      <x v="1"/>
    </i>
    <i>
      <x v="2"/>
    </i>
    <i>
      <x v="3"/>
    </i>
    <i t="grand">
      <x/>
    </i>
  </rowItems>
  <colFields count="1">
    <field x="-2"/>
  </colFields>
  <colItems count="3">
    <i>
      <x/>
    </i>
    <i i="1">
      <x v="1"/>
    </i>
    <i i="2">
      <x v="2"/>
    </i>
  </colItems>
  <dataFields count="3">
    <dataField name="Sum of Sale Price" fld="5" baseField="0" baseItem="0" numFmtId="44"/>
    <dataField name="Sum of Store Cost" fld="4" baseField="0" baseItem="0" numFmtId="44"/>
    <dataField name="Sum of Profit" fld="6" baseField="0" baseItem="0" numFmtId="44"/>
  </dataFields>
  <formats count="3">
    <format dxfId="11">
      <pivotArea outline="0" collapsedLevelsAreSubtotals="1" fieldPosition="0">
        <references count="1">
          <reference field="4294967294" count="1" selected="0">
            <x v="2"/>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2884B0-8A96-814E-84DC-E27119F4BE4E}" name="PivotTable2" cacheId="1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rivers">
  <location ref="A3:B21" firstHeaderRow="1" firstDataRow="1" firstDataCol="1"/>
  <pivotFields count="14">
    <pivotField showAll="0">
      <items count="53">
        <item x="45"/>
        <item x="46"/>
        <item x="47"/>
        <item x="41"/>
        <item x="42"/>
        <item x="43"/>
        <item x="44"/>
        <item x="5"/>
        <item x="6"/>
        <item x="0"/>
        <item x="1"/>
        <item x="2"/>
        <item x="3"/>
        <item x="4"/>
        <item x="7"/>
        <item x="10"/>
        <item x="8"/>
        <item x="9"/>
        <item x="11"/>
        <item x="12"/>
        <item x="18"/>
        <item x="13"/>
        <item x="16"/>
        <item x="14"/>
        <item x="15"/>
        <item x="17"/>
        <item x="30"/>
        <item x="39"/>
        <item x="36"/>
        <item x="37"/>
        <item x="38"/>
        <item x="31"/>
        <item x="32"/>
        <item x="33"/>
        <item x="34"/>
        <item x="35"/>
        <item x="40"/>
        <item x="29"/>
        <item x="48"/>
        <item x="49"/>
        <item x="50"/>
        <item x="51"/>
        <item x="21"/>
        <item x="22"/>
        <item x="24"/>
        <item x="25"/>
        <item x="23"/>
        <item x="28"/>
        <item x="27"/>
        <item x="26"/>
        <item x="19"/>
        <item x="20"/>
        <item t="default"/>
      </items>
    </pivotField>
    <pivotField showAll="0"/>
    <pivotField showAll="0"/>
    <pivotField showAll="0"/>
    <pivotField showAll="0"/>
    <pivotField showAll="0"/>
    <pivotField showAll="0"/>
    <pivotField dataField="1" numFmtId="43" showAll="0"/>
    <pivotField numFmtId="43" showAll="0"/>
    <pivotField showAll="0"/>
    <pivotField axis="axisRow" showAll="0">
      <items count="18">
        <item x="11"/>
        <item x="14"/>
        <item x="4"/>
        <item x="16"/>
        <item x="5"/>
        <item x="13"/>
        <item x="3"/>
        <item x="2"/>
        <item x="1"/>
        <item x="6"/>
        <item x="9"/>
        <item x="10"/>
        <item x="0"/>
        <item x="15"/>
        <item x="12"/>
        <item x="8"/>
        <item x="7"/>
        <item t="default"/>
      </items>
    </pivotField>
    <pivotField showAll="0"/>
    <pivotField showAll="0"/>
    <pivotField showAll="0">
      <items count="53">
        <item x="45"/>
        <item x="47"/>
        <item x="46"/>
        <item x="41"/>
        <item x="42"/>
        <item x="43"/>
        <item x="44"/>
        <item x="5"/>
        <item x="6"/>
        <item x="0"/>
        <item x="1"/>
        <item x="3"/>
        <item x="2"/>
        <item x="4"/>
        <item x="7"/>
        <item x="10"/>
        <item x="8"/>
        <item x="11"/>
        <item x="12"/>
        <item x="9"/>
        <item x="18"/>
        <item x="13"/>
        <item x="16"/>
        <item x="14"/>
        <item x="15"/>
        <item x="17"/>
        <item x="30"/>
        <item x="39"/>
        <item x="36"/>
        <item x="37"/>
        <item x="38"/>
        <item x="32"/>
        <item x="31"/>
        <item x="33"/>
        <item x="34"/>
        <item x="35"/>
        <item x="40"/>
        <item x="29"/>
        <item x="48"/>
        <item x="49"/>
        <item x="50"/>
        <item x="51"/>
        <item x="21"/>
        <item x="22"/>
        <item x="24"/>
        <item x="25"/>
        <item x="23"/>
        <item x="28"/>
        <item x="27"/>
        <item x="26"/>
        <item x="19"/>
        <item x="20"/>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iles"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C20F21-135F-434C-9049-DE664E269664}" name="Table3" displayName="Table3" ref="A1:N53" totalsRowShown="0" headerRowDxfId="3">
  <autoFilter ref="A1:N53" xr:uid="{5DC20F21-135F-434C-9049-DE664E269664}"/>
  <tableColumns count="14">
    <tableColumn id="1" xr3:uid="{E7238B69-C4A5-5940-93CC-5E03895E39D7}" name="Car ID"/>
    <tableColumn id="2" xr3:uid="{988AD585-8BEC-D046-A78C-794F8408D5E5}" name="Make">
      <calculatedColumnFormula>LEFT(A2,2)</calculatedColumnFormula>
    </tableColumn>
    <tableColumn id="3" xr3:uid="{E55273B9-3EB7-1349-8D32-13237ABF2DAD}" name="Make (Full Name)">
      <calculatedColumnFormula>VLOOKUP(B2,O$2:P$7,2)</calculatedColumnFormula>
    </tableColumn>
    <tableColumn id="4" xr3:uid="{BA83E6AD-46DB-2B42-9E62-2863F8F5948A}" name="Model">
      <calculatedColumnFormula>MID(A2,5,3)</calculatedColumnFormula>
    </tableColumn>
    <tableColumn id="5" xr3:uid="{B4862307-719A-F140-A292-6955936A03C0}" name="Model (Full Name)">
      <calculatedColumnFormula>VLOOKUP(D2,Q$2:R$12,2)</calculatedColumnFormula>
    </tableColumn>
    <tableColumn id="6" xr3:uid="{A230B188-6885-124A-A25B-844B6109891D}" name="Manufacture Year">
      <calculatedColumnFormula>MID(A2,3,2)</calculatedColumnFormula>
    </tableColumn>
    <tableColumn id="7" xr3:uid="{8EB69C46-ECB0-B042-9C43-CBD6AE0CCB64}" name="Age">
      <calculatedColumnFormula>IF(22-F2&lt;0,100-F2+22,22-F2)</calculatedColumnFormula>
    </tableColumn>
    <tableColumn id="8" xr3:uid="{401F9FFB-DA35-7F45-B9D5-80851481B229}" name="Miles" dataDxfId="2" dataCellStyle="Comma"/>
    <tableColumn id="9" xr3:uid="{D880A4BC-E6F0-0141-A318-9E88497DB038}" name="Miles / Year" dataDxfId="1" dataCellStyle="Comma">
      <calculatedColumnFormula>H2/G2</calculatedColumnFormula>
    </tableColumn>
    <tableColumn id="10" xr3:uid="{2C2A7594-E829-7A4F-AE83-7AB663521F42}" name="Color"/>
    <tableColumn id="11" xr3:uid="{9110EF71-E358-1B4E-8CBA-E84EDE1CB98C}" name="Driver"/>
    <tableColumn id="12" xr3:uid="{122303F3-C2DB-8641-ABDC-1CAA615CE530}" name="Warranty Miles"/>
    <tableColumn id="13" xr3:uid="{E1BA3F15-E35A-B04B-BC8C-C710983C0B8D}" name="Covered?" dataDxfId="0">
      <calculatedColumnFormula>IF(Table3[[#This Row],[Miles]]&lt;Table3[[#This Row],[Warranty Miles]],"Yes","Not Covered")</calculatedColumnFormula>
    </tableColumn>
    <tableColumn id="14" xr3:uid="{0CEE3E59-6393-CE44-AA4C-7D17E2ACB12D}" name="Car ID2"/>
  </tableColumns>
  <tableStyleInfo name="TableStyleLight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59B6C-6F99-314E-A76C-79FC6980F7F1}">
  <dimension ref="A1:X31"/>
  <sheetViews>
    <sheetView topLeftCell="A2" zoomScaleNormal="100" workbookViewId="0">
      <selection activeCell="J27" sqref="J27"/>
    </sheetView>
  </sheetViews>
  <sheetFormatPr baseColWidth="10" defaultRowHeight="16" x14ac:dyDescent="0.2"/>
  <cols>
    <col min="1" max="1" width="10.42578125" customWidth="1"/>
    <col min="3" max="3" width="10.5703125" bestFit="1" customWidth="1"/>
    <col min="4" max="4" width="11.7109375" bestFit="1" customWidth="1"/>
    <col min="5" max="7" width="6.42578125" bestFit="1" customWidth="1"/>
    <col min="8" max="8" width="12.85546875" bestFit="1" customWidth="1"/>
    <col min="9" max="11" width="6.42578125" bestFit="1" customWidth="1"/>
    <col min="12" max="15" width="11" bestFit="1" customWidth="1"/>
    <col min="16" max="16" width="13.28515625" bestFit="1" customWidth="1"/>
    <col min="17" max="19" width="10" bestFit="1" customWidth="1"/>
    <col min="20" max="23" width="11" bestFit="1" customWidth="1"/>
    <col min="24" max="24" width="12" bestFit="1" customWidth="1"/>
  </cols>
  <sheetData>
    <row r="1" spans="1:24" s="57" customFormat="1" ht="23" x14ac:dyDescent="0.25">
      <c r="A1" s="57" t="s">
        <v>0</v>
      </c>
    </row>
    <row r="2" spans="1:24" x14ac:dyDescent="0.2">
      <c r="A2" s="13"/>
      <c r="C2" s="13"/>
    </row>
    <row r="3" spans="1:24" x14ac:dyDescent="0.2">
      <c r="A3" s="13"/>
      <c r="S3" s="43"/>
    </row>
    <row r="4" spans="1:24" s="13" customFormat="1" ht="17" thickBot="1" x14ac:dyDescent="0.25">
      <c r="D4" s="58" t="s">
        <v>49</v>
      </c>
      <c r="E4" s="58"/>
      <c r="F4" s="58"/>
      <c r="G4" s="58"/>
      <c r="H4" s="58" t="s">
        <v>50</v>
      </c>
      <c r="I4" s="58"/>
      <c r="J4" s="58"/>
      <c r="K4" s="58"/>
      <c r="L4" s="58" t="s">
        <v>2</v>
      </c>
      <c r="M4" s="58"/>
      <c r="N4" s="58"/>
      <c r="O4" s="58"/>
      <c r="P4" s="58" t="s">
        <v>51</v>
      </c>
      <c r="Q4" s="58"/>
      <c r="R4" s="58"/>
      <c r="S4" s="58"/>
      <c r="T4" s="58" t="s">
        <v>52</v>
      </c>
      <c r="U4" s="58"/>
      <c r="V4" s="58"/>
      <c r="W4" s="58"/>
      <c r="X4" s="58" t="s">
        <v>53</v>
      </c>
    </row>
    <row r="5" spans="1:24" ht="17" thickBot="1" x14ac:dyDescent="0.25">
      <c r="A5" s="58" t="s">
        <v>4</v>
      </c>
      <c r="B5" s="58" t="s">
        <v>3</v>
      </c>
      <c r="C5" s="58" t="s">
        <v>1</v>
      </c>
      <c r="D5" s="3">
        <v>44718</v>
      </c>
      <c r="E5" s="3">
        <f>D5+7</f>
        <v>44725</v>
      </c>
      <c r="F5" s="3">
        <f t="shared" ref="F5:G5" si="0">E5+7</f>
        <v>44732</v>
      </c>
      <c r="G5" s="3">
        <f t="shared" si="0"/>
        <v>44739</v>
      </c>
      <c r="H5" s="5">
        <v>44718</v>
      </c>
      <c r="I5" s="5">
        <f>H5+7</f>
        <v>44725</v>
      </c>
      <c r="J5" s="5">
        <f>I5+7</f>
        <v>44732</v>
      </c>
      <c r="K5" s="5">
        <f>J5+7</f>
        <v>44739</v>
      </c>
      <c r="L5" s="7">
        <v>44718</v>
      </c>
      <c r="M5" s="7">
        <f>L5+7</f>
        <v>44725</v>
      </c>
      <c r="N5" s="7">
        <f t="shared" ref="N5:O5" si="1">M5+7</f>
        <v>44732</v>
      </c>
      <c r="O5" s="7">
        <f t="shared" si="1"/>
        <v>44739</v>
      </c>
      <c r="P5" s="10">
        <v>44718</v>
      </c>
      <c r="Q5" s="10">
        <f>P5+7</f>
        <v>44725</v>
      </c>
      <c r="R5" s="10">
        <f t="shared" ref="R5:S5" si="2">Q5+7</f>
        <v>44732</v>
      </c>
      <c r="S5" s="10">
        <f t="shared" si="2"/>
        <v>44739</v>
      </c>
      <c r="T5" s="11">
        <v>44718</v>
      </c>
      <c r="U5" s="11">
        <f>T5+7</f>
        <v>44725</v>
      </c>
      <c r="V5" s="11">
        <f t="shared" ref="V5:W5" si="3">U5+7</f>
        <v>44732</v>
      </c>
      <c r="W5" s="11">
        <f t="shared" si="3"/>
        <v>44739</v>
      </c>
      <c r="X5" s="14"/>
    </row>
    <row r="6" spans="1:24" x14ac:dyDescent="0.2">
      <c r="A6" t="s">
        <v>5</v>
      </c>
      <c r="B6" t="s">
        <v>6</v>
      </c>
      <c r="C6" s="1">
        <v>70</v>
      </c>
      <c r="D6" s="4">
        <v>43</v>
      </c>
      <c r="E6" s="4">
        <v>40</v>
      </c>
      <c r="F6" s="4">
        <v>38</v>
      </c>
      <c r="G6" s="4">
        <v>40</v>
      </c>
      <c r="H6" s="6">
        <f>IF(D6&gt;40,D6-40,0)</f>
        <v>3</v>
      </c>
      <c r="I6" s="6">
        <f>IF(E6&gt;40,E6-40,0)</f>
        <v>0</v>
      </c>
      <c r="J6" s="6">
        <f>IF(F6&gt;40,F6-40,0)</f>
        <v>0</v>
      </c>
      <c r="K6" s="6">
        <f>IF(G6&gt;40,G6-40,0)</f>
        <v>0</v>
      </c>
      <c r="L6" s="8">
        <f>($C6*D6)</f>
        <v>3010</v>
      </c>
      <c r="M6" s="8">
        <f>($C6*E6)</f>
        <v>2800</v>
      </c>
      <c r="N6" s="8">
        <f>($C6*F6)</f>
        <v>2660</v>
      </c>
      <c r="O6" s="8">
        <f t="shared" ref="M6:O21" si="4">($C6*G6)</f>
        <v>2800</v>
      </c>
      <c r="P6" s="9">
        <f>(1.5*$C6*H6)</f>
        <v>315</v>
      </c>
      <c r="Q6" s="9">
        <f>(1.5*$C6*I6)</f>
        <v>0</v>
      </c>
      <c r="R6" s="9">
        <f t="shared" ref="Q6:S21" si="5">(1.5*$C6*J6)</f>
        <v>0</v>
      </c>
      <c r="S6" s="9">
        <f t="shared" si="5"/>
        <v>0</v>
      </c>
      <c r="T6" s="12">
        <f>(L6+P6)</f>
        <v>3325</v>
      </c>
      <c r="U6" s="12">
        <f t="shared" ref="U6:U25" si="6">(M6+Q6)</f>
        <v>2800</v>
      </c>
      <c r="V6" s="12">
        <f t="shared" ref="V6:V26" si="7">(N6+R6)</f>
        <v>2660</v>
      </c>
      <c r="W6" s="12">
        <f t="shared" ref="W6:W26" si="8">(O6+S6)</f>
        <v>2800</v>
      </c>
      <c r="X6" s="15">
        <f>SUM(T6:W6)</f>
        <v>11585</v>
      </c>
    </row>
    <row r="7" spans="1:24" x14ac:dyDescent="0.2">
      <c r="A7" t="s">
        <v>7</v>
      </c>
      <c r="B7" t="s">
        <v>8</v>
      </c>
      <c r="C7" s="1">
        <v>30</v>
      </c>
      <c r="D7" s="4">
        <v>40</v>
      </c>
      <c r="E7" s="4">
        <v>35</v>
      </c>
      <c r="F7" s="4">
        <v>38</v>
      </c>
      <c r="G7" s="4">
        <v>42</v>
      </c>
      <c r="H7" s="6">
        <f t="shared" ref="H7:K26" si="9">IF(D7&gt;40,D7-40,0)</f>
        <v>0</v>
      </c>
      <c r="I7" s="6">
        <f t="shared" si="9"/>
        <v>0</v>
      </c>
      <c r="J7" s="6">
        <f t="shared" si="9"/>
        <v>0</v>
      </c>
      <c r="K7" s="6">
        <f t="shared" si="9"/>
        <v>2</v>
      </c>
      <c r="L7" s="8">
        <f>($C7*D7)</f>
        <v>1200</v>
      </c>
      <c r="M7" s="8">
        <f t="shared" si="4"/>
        <v>1050</v>
      </c>
      <c r="N7" s="8">
        <f t="shared" si="4"/>
        <v>1140</v>
      </c>
      <c r="O7" s="8">
        <f t="shared" si="4"/>
        <v>1260</v>
      </c>
      <c r="P7" s="9">
        <f t="shared" ref="P7:P26" si="10">(1.5*$C7*H7)</f>
        <v>0</v>
      </c>
      <c r="Q7" s="9">
        <f t="shared" si="5"/>
        <v>0</v>
      </c>
      <c r="R7" s="9">
        <f t="shared" si="5"/>
        <v>0</v>
      </c>
      <c r="S7" s="9">
        <f t="shared" si="5"/>
        <v>90</v>
      </c>
      <c r="T7" s="12">
        <f>(L7+P7)</f>
        <v>1200</v>
      </c>
      <c r="U7" s="12">
        <f t="shared" si="6"/>
        <v>1050</v>
      </c>
      <c r="V7" s="12">
        <f t="shared" si="7"/>
        <v>1140</v>
      </c>
      <c r="W7" s="12">
        <f t="shared" si="8"/>
        <v>1350</v>
      </c>
      <c r="X7" s="15">
        <f t="shared" ref="X7:X26" si="11">SUM(T7:W7)</f>
        <v>4740</v>
      </c>
    </row>
    <row r="8" spans="1:24" x14ac:dyDescent="0.2">
      <c r="A8" t="s">
        <v>9</v>
      </c>
      <c r="B8" t="s">
        <v>10</v>
      </c>
      <c r="C8" s="1">
        <v>35</v>
      </c>
      <c r="D8" s="4">
        <v>40</v>
      </c>
      <c r="E8" s="4">
        <v>40</v>
      </c>
      <c r="F8" s="4">
        <v>38</v>
      </c>
      <c r="G8" s="4">
        <v>42</v>
      </c>
      <c r="H8" s="6">
        <f t="shared" si="9"/>
        <v>0</v>
      </c>
      <c r="I8" s="6">
        <f t="shared" si="9"/>
        <v>0</v>
      </c>
      <c r="J8" s="6">
        <f t="shared" si="9"/>
        <v>0</v>
      </c>
      <c r="K8" s="6">
        <f t="shared" si="9"/>
        <v>2</v>
      </c>
      <c r="L8" s="8">
        <f t="shared" ref="L7:L26" si="12">($C8*D8)</f>
        <v>1400</v>
      </c>
      <c r="M8" s="8">
        <f t="shared" si="4"/>
        <v>1400</v>
      </c>
      <c r="N8" s="8">
        <f t="shared" si="4"/>
        <v>1330</v>
      </c>
      <c r="O8" s="8">
        <f t="shared" si="4"/>
        <v>1470</v>
      </c>
      <c r="P8" s="9">
        <f t="shared" si="10"/>
        <v>0</v>
      </c>
      <c r="Q8" s="9">
        <f t="shared" si="5"/>
        <v>0</v>
      </c>
      <c r="R8" s="9">
        <f t="shared" si="5"/>
        <v>0</v>
      </c>
      <c r="S8" s="9">
        <f t="shared" si="5"/>
        <v>105</v>
      </c>
      <c r="T8" s="12">
        <f>(L8+P8)</f>
        <v>1400</v>
      </c>
      <c r="U8" s="12">
        <f t="shared" si="6"/>
        <v>1400</v>
      </c>
      <c r="V8" s="12">
        <f t="shared" si="7"/>
        <v>1330</v>
      </c>
      <c r="W8" s="12">
        <f t="shared" si="8"/>
        <v>1575</v>
      </c>
      <c r="X8" s="15">
        <f t="shared" si="11"/>
        <v>5705</v>
      </c>
    </row>
    <row r="9" spans="1:24" x14ac:dyDescent="0.2">
      <c r="A9" t="s">
        <v>11</v>
      </c>
      <c r="B9" t="s">
        <v>12</v>
      </c>
      <c r="C9" s="1">
        <v>35</v>
      </c>
      <c r="D9" s="4">
        <v>25</v>
      </c>
      <c r="E9" s="4">
        <v>20</v>
      </c>
      <c r="F9" s="4">
        <v>25</v>
      </c>
      <c r="G9" s="4">
        <v>25</v>
      </c>
      <c r="H9" s="6">
        <f t="shared" si="9"/>
        <v>0</v>
      </c>
      <c r="I9" s="6">
        <f t="shared" si="9"/>
        <v>0</v>
      </c>
      <c r="J9" s="6">
        <f t="shared" si="9"/>
        <v>0</v>
      </c>
      <c r="K9" s="6">
        <f t="shared" si="9"/>
        <v>0</v>
      </c>
      <c r="L9" s="8">
        <f t="shared" si="12"/>
        <v>875</v>
      </c>
      <c r="M9" s="8">
        <f t="shared" si="4"/>
        <v>700</v>
      </c>
      <c r="N9" s="8">
        <f t="shared" si="4"/>
        <v>875</v>
      </c>
      <c r="O9" s="8">
        <f t="shared" si="4"/>
        <v>875</v>
      </c>
      <c r="P9" s="9">
        <f t="shared" si="10"/>
        <v>0</v>
      </c>
      <c r="Q9" s="9">
        <f t="shared" si="5"/>
        <v>0</v>
      </c>
      <c r="R9" s="9">
        <f t="shared" si="5"/>
        <v>0</v>
      </c>
      <c r="S9" s="9">
        <f t="shared" si="5"/>
        <v>0</v>
      </c>
      <c r="T9" s="12">
        <f t="shared" ref="T9:T26" si="13">(L9+P9)</f>
        <v>875</v>
      </c>
      <c r="U9" s="12">
        <f t="shared" si="6"/>
        <v>700</v>
      </c>
      <c r="V9" s="12">
        <f t="shared" si="7"/>
        <v>875</v>
      </c>
      <c r="W9" s="12">
        <f t="shared" si="8"/>
        <v>875</v>
      </c>
      <c r="X9" s="15">
        <f t="shared" si="11"/>
        <v>3325</v>
      </c>
    </row>
    <row r="10" spans="1:24" x14ac:dyDescent="0.2">
      <c r="A10" t="s">
        <v>13</v>
      </c>
      <c r="B10" t="s">
        <v>14</v>
      </c>
      <c r="C10" s="1">
        <v>35</v>
      </c>
      <c r="D10" s="4">
        <v>20</v>
      </c>
      <c r="E10" s="4">
        <v>20</v>
      </c>
      <c r="F10" s="4">
        <v>20</v>
      </c>
      <c r="G10" s="4">
        <v>20</v>
      </c>
      <c r="H10" s="6">
        <f t="shared" si="9"/>
        <v>0</v>
      </c>
      <c r="I10" s="6">
        <f t="shared" si="9"/>
        <v>0</v>
      </c>
      <c r="J10" s="6">
        <f t="shared" si="9"/>
        <v>0</v>
      </c>
      <c r="K10" s="6">
        <f t="shared" si="9"/>
        <v>0</v>
      </c>
      <c r="L10" s="8">
        <f t="shared" si="12"/>
        <v>700</v>
      </c>
      <c r="M10" s="8">
        <f t="shared" si="4"/>
        <v>700</v>
      </c>
      <c r="N10" s="8">
        <f t="shared" si="4"/>
        <v>700</v>
      </c>
      <c r="O10" s="8">
        <f t="shared" si="4"/>
        <v>700</v>
      </c>
      <c r="P10" s="9">
        <f t="shared" si="10"/>
        <v>0</v>
      </c>
      <c r="Q10" s="9">
        <f t="shared" si="5"/>
        <v>0</v>
      </c>
      <c r="R10" s="9">
        <f t="shared" si="5"/>
        <v>0</v>
      </c>
      <c r="S10" s="9">
        <f t="shared" si="5"/>
        <v>0</v>
      </c>
      <c r="T10" s="12">
        <f t="shared" si="13"/>
        <v>700</v>
      </c>
      <c r="U10" s="12">
        <f t="shared" si="6"/>
        <v>700</v>
      </c>
      <c r="V10" s="12">
        <f t="shared" si="7"/>
        <v>700</v>
      </c>
      <c r="W10" s="12">
        <f t="shared" si="8"/>
        <v>700</v>
      </c>
      <c r="X10" s="15">
        <f t="shared" si="11"/>
        <v>2800</v>
      </c>
    </row>
    <row r="11" spans="1:24" x14ac:dyDescent="0.2">
      <c r="A11" t="s">
        <v>15</v>
      </c>
      <c r="B11" t="s">
        <v>16</v>
      </c>
      <c r="C11" s="1">
        <v>35</v>
      </c>
      <c r="D11" s="4">
        <v>40</v>
      </c>
      <c r="E11" s="4">
        <v>35</v>
      </c>
      <c r="F11" s="4">
        <v>40</v>
      </c>
      <c r="G11" s="4">
        <v>42</v>
      </c>
      <c r="H11" s="6">
        <f t="shared" si="9"/>
        <v>0</v>
      </c>
      <c r="I11" s="6">
        <f t="shared" si="9"/>
        <v>0</v>
      </c>
      <c r="J11" s="6">
        <f t="shared" si="9"/>
        <v>0</v>
      </c>
      <c r="K11" s="6">
        <f t="shared" si="9"/>
        <v>2</v>
      </c>
      <c r="L11" s="8">
        <f t="shared" si="12"/>
        <v>1400</v>
      </c>
      <c r="M11" s="8">
        <f t="shared" si="4"/>
        <v>1225</v>
      </c>
      <c r="N11" s="8">
        <f t="shared" si="4"/>
        <v>1400</v>
      </c>
      <c r="O11" s="8">
        <f t="shared" si="4"/>
        <v>1470</v>
      </c>
      <c r="P11" s="9">
        <f t="shared" si="10"/>
        <v>0</v>
      </c>
      <c r="Q11" s="9">
        <f t="shared" si="5"/>
        <v>0</v>
      </c>
      <c r="R11" s="9">
        <f t="shared" si="5"/>
        <v>0</v>
      </c>
      <c r="S11" s="9">
        <f t="shared" si="5"/>
        <v>105</v>
      </c>
      <c r="T11" s="12">
        <f t="shared" si="13"/>
        <v>1400</v>
      </c>
      <c r="U11" s="12">
        <f t="shared" si="6"/>
        <v>1225</v>
      </c>
      <c r="V11" s="12">
        <f t="shared" si="7"/>
        <v>1400</v>
      </c>
      <c r="W11" s="12">
        <f t="shared" si="8"/>
        <v>1575</v>
      </c>
      <c r="X11" s="15">
        <f t="shared" si="11"/>
        <v>5600</v>
      </c>
    </row>
    <row r="12" spans="1:24" x14ac:dyDescent="0.2">
      <c r="A12" t="s">
        <v>15</v>
      </c>
      <c r="B12" t="s">
        <v>17</v>
      </c>
      <c r="C12" s="1">
        <v>100</v>
      </c>
      <c r="D12" s="4">
        <v>60</v>
      </c>
      <c r="E12" s="4">
        <v>50</v>
      </c>
      <c r="F12" s="4">
        <v>55</v>
      </c>
      <c r="G12" s="4">
        <v>58</v>
      </c>
      <c r="H12" s="6">
        <f t="shared" si="9"/>
        <v>20</v>
      </c>
      <c r="I12" s="6">
        <f t="shared" si="9"/>
        <v>10</v>
      </c>
      <c r="J12" s="6">
        <f t="shared" si="9"/>
        <v>15</v>
      </c>
      <c r="K12" s="6">
        <f t="shared" si="9"/>
        <v>18</v>
      </c>
      <c r="L12" s="8">
        <f t="shared" si="12"/>
        <v>6000</v>
      </c>
      <c r="M12" s="8">
        <f t="shared" si="4"/>
        <v>5000</v>
      </c>
      <c r="N12" s="8">
        <f t="shared" si="4"/>
        <v>5500</v>
      </c>
      <c r="O12" s="8">
        <f t="shared" si="4"/>
        <v>5800</v>
      </c>
      <c r="P12" s="9">
        <f t="shared" si="10"/>
        <v>3000</v>
      </c>
      <c r="Q12" s="9">
        <f>(1.5*$C12*I12)</f>
        <v>1500</v>
      </c>
      <c r="R12" s="9">
        <f t="shared" si="5"/>
        <v>2250</v>
      </c>
      <c r="S12" s="9">
        <f t="shared" si="5"/>
        <v>2700</v>
      </c>
      <c r="T12" s="12">
        <f t="shared" si="13"/>
        <v>9000</v>
      </c>
      <c r="U12" s="12">
        <f t="shared" si="6"/>
        <v>6500</v>
      </c>
      <c r="V12" s="12">
        <f t="shared" si="7"/>
        <v>7750</v>
      </c>
      <c r="W12" s="12">
        <f>(O12+S12)</f>
        <v>8500</v>
      </c>
      <c r="X12" s="15">
        <f t="shared" si="11"/>
        <v>31750</v>
      </c>
    </row>
    <row r="13" spans="1:24" x14ac:dyDescent="0.2">
      <c r="A13" t="s">
        <v>18</v>
      </c>
      <c r="B13" t="s">
        <v>19</v>
      </c>
      <c r="C13" s="1">
        <v>20</v>
      </c>
      <c r="D13" s="4">
        <v>40</v>
      </c>
      <c r="E13" s="4">
        <v>40</v>
      </c>
      <c r="F13" s="4">
        <v>40</v>
      </c>
      <c r="G13" s="4">
        <v>35</v>
      </c>
      <c r="H13" s="6">
        <f t="shared" si="9"/>
        <v>0</v>
      </c>
      <c r="I13" s="6">
        <f t="shared" si="9"/>
        <v>0</v>
      </c>
      <c r="J13" s="6">
        <f t="shared" si="9"/>
        <v>0</v>
      </c>
      <c r="K13" s="6">
        <f t="shared" si="9"/>
        <v>0</v>
      </c>
      <c r="L13" s="8">
        <f t="shared" si="12"/>
        <v>800</v>
      </c>
      <c r="M13" s="8">
        <f t="shared" si="4"/>
        <v>800</v>
      </c>
      <c r="N13" s="8">
        <f t="shared" si="4"/>
        <v>800</v>
      </c>
      <c r="O13" s="8">
        <f t="shared" si="4"/>
        <v>700</v>
      </c>
      <c r="P13" s="9">
        <f t="shared" si="10"/>
        <v>0</v>
      </c>
      <c r="Q13" s="9">
        <f t="shared" si="5"/>
        <v>0</v>
      </c>
      <c r="R13" s="9">
        <f t="shared" si="5"/>
        <v>0</v>
      </c>
      <c r="S13" s="9">
        <f t="shared" si="5"/>
        <v>0</v>
      </c>
      <c r="T13" s="12">
        <f t="shared" si="13"/>
        <v>800</v>
      </c>
      <c r="U13" s="12">
        <f t="shared" si="6"/>
        <v>800</v>
      </c>
      <c r="V13" s="12">
        <f t="shared" si="7"/>
        <v>800</v>
      </c>
      <c r="W13" s="12">
        <f t="shared" si="8"/>
        <v>700</v>
      </c>
      <c r="X13" s="15">
        <f t="shared" si="11"/>
        <v>3100</v>
      </c>
    </row>
    <row r="14" spans="1:24" x14ac:dyDescent="0.2">
      <c r="A14" t="s">
        <v>20</v>
      </c>
      <c r="B14" t="s">
        <v>21</v>
      </c>
      <c r="C14" s="1">
        <v>30</v>
      </c>
      <c r="D14" s="4">
        <v>30</v>
      </c>
      <c r="E14" s="4">
        <v>25</v>
      </c>
      <c r="F14" s="4">
        <v>30</v>
      </c>
      <c r="G14" s="4">
        <v>28</v>
      </c>
      <c r="H14" s="6">
        <f t="shared" si="9"/>
        <v>0</v>
      </c>
      <c r="I14" s="6">
        <f t="shared" si="9"/>
        <v>0</v>
      </c>
      <c r="J14" s="6">
        <f t="shared" si="9"/>
        <v>0</v>
      </c>
      <c r="K14" s="6">
        <f t="shared" si="9"/>
        <v>0</v>
      </c>
      <c r="L14" s="8">
        <f t="shared" si="12"/>
        <v>900</v>
      </c>
      <c r="M14" s="8">
        <f t="shared" si="4"/>
        <v>750</v>
      </c>
      <c r="N14" s="8">
        <f t="shared" si="4"/>
        <v>900</v>
      </c>
      <c r="O14" s="8">
        <f t="shared" si="4"/>
        <v>840</v>
      </c>
      <c r="P14" s="9">
        <f t="shared" si="10"/>
        <v>0</v>
      </c>
      <c r="Q14" s="9">
        <f t="shared" si="5"/>
        <v>0</v>
      </c>
      <c r="R14" s="9">
        <f t="shared" si="5"/>
        <v>0</v>
      </c>
      <c r="S14" s="9">
        <f t="shared" si="5"/>
        <v>0</v>
      </c>
      <c r="T14" s="12">
        <f t="shared" si="13"/>
        <v>900</v>
      </c>
      <c r="U14" s="12">
        <f t="shared" si="6"/>
        <v>750</v>
      </c>
      <c r="V14" s="12">
        <f t="shared" si="7"/>
        <v>900</v>
      </c>
      <c r="W14" s="12">
        <f t="shared" si="8"/>
        <v>840</v>
      </c>
      <c r="X14" s="15">
        <f t="shared" si="11"/>
        <v>3390</v>
      </c>
    </row>
    <row r="15" spans="1:24" x14ac:dyDescent="0.2">
      <c r="A15" t="s">
        <v>23</v>
      </c>
      <c r="B15" t="s">
        <v>22</v>
      </c>
      <c r="C15" s="1">
        <v>30</v>
      </c>
      <c r="D15" s="4">
        <v>30</v>
      </c>
      <c r="E15" s="4">
        <v>30</v>
      </c>
      <c r="F15" s="4">
        <v>32</v>
      </c>
      <c r="G15" s="4">
        <v>35</v>
      </c>
      <c r="H15" s="6">
        <f t="shared" si="9"/>
        <v>0</v>
      </c>
      <c r="I15" s="6">
        <f t="shared" si="9"/>
        <v>0</v>
      </c>
      <c r="J15" s="6">
        <f t="shared" si="9"/>
        <v>0</v>
      </c>
      <c r="K15" s="6">
        <f t="shared" si="9"/>
        <v>0</v>
      </c>
      <c r="L15" s="8">
        <f t="shared" si="12"/>
        <v>900</v>
      </c>
      <c r="M15" s="8">
        <f t="shared" si="4"/>
        <v>900</v>
      </c>
      <c r="N15" s="8">
        <f t="shared" si="4"/>
        <v>960</v>
      </c>
      <c r="O15" s="8">
        <f t="shared" si="4"/>
        <v>1050</v>
      </c>
      <c r="P15" s="9">
        <f t="shared" si="10"/>
        <v>0</v>
      </c>
      <c r="Q15" s="9">
        <f t="shared" si="5"/>
        <v>0</v>
      </c>
      <c r="R15" s="9">
        <f t="shared" si="5"/>
        <v>0</v>
      </c>
      <c r="S15" s="9">
        <f t="shared" si="5"/>
        <v>0</v>
      </c>
      <c r="T15" s="12">
        <f t="shared" si="13"/>
        <v>900</v>
      </c>
      <c r="U15" s="12">
        <f t="shared" si="6"/>
        <v>900</v>
      </c>
      <c r="V15" s="12">
        <f t="shared" si="7"/>
        <v>960</v>
      </c>
      <c r="W15" s="12">
        <f t="shared" si="8"/>
        <v>1050</v>
      </c>
      <c r="X15" s="15">
        <f t="shared" si="11"/>
        <v>3810</v>
      </c>
    </row>
    <row r="16" spans="1:24" x14ac:dyDescent="0.2">
      <c r="A16" t="s">
        <v>24</v>
      </c>
      <c r="B16" t="s">
        <v>25</v>
      </c>
      <c r="C16" s="1">
        <v>25</v>
      </c>
      <c r="D16" s="4">
        <v>45</v>
      </c>
      <c r="E16" s="4">
        <v>40</v>
      </c>
      <c r="F16" s="4">
        <v>43</v>
      </c>
      <c r="G16" s="4">
        <v>40</v>
      </c>
      <c r="H16" s="6">
        <f t="shared" si="9"/>
        <v>5</v>
      </c>
      <c r="I16" s="6">
        <f t="shared" si="9"/>
        <v>0</v>
      </c>
      <c r="J16" s="6">
        <f t="shared" si="9"/>
        <v>3</v>
      </c>
      <c r="K16" s="6">
        <f t="shared" si="9"/>
        <v>0</v>
      </c>
      <c r="L16" s="8">
        <f t="shared" si="12"/>
        <v>1125</v>
      </c>
      <c r="M16" s="8">
        <f t="shared" si="4"/>
        <v>1000</v>
      </c>
      <c r="N16" s="8">
        <f t="shared" si="4"/>
        <v>1075</v>
      </c>
      <c r="O16" s="8">
        <f t="shared" si="4"/>
        <v>1000</v>
      </c>
      <c r="P16" s="9">
        <f t="shared" si="10"/>
        <v>187.5</v>
      </c>
      <c r="Q16" s="9">
        <f t="shared" si="5"/>
        <v>0</v>
      </c>
      <c r="R16" s="9">
        <f t="shared" si="5"/>
        <v>112.5</v>
      </c>
      <c r="S16" s="9">
        <f t="shared" si="5"/>
        <v>0</v>
      </c>
      <c r="T16" s="12">
        <f t="shared" si="13"/>
        <v>1312.5</v>
      </c>
      <c r="U16" s="12">
        <f t="shared" si="6"/>
        <v>1000</v>
      </c>
      <c r="V16" s="12">
        <f t="shared" si="7"/>
        <v>1187.5</v>
      </c>
      <c r="W16" s="12">
        <f t="shared" si="8"/>
        <v>1000</v>
      </c>
      <c r="X16" s="15">
        <f t="shared" si="11"/>
        <v>4500</v>
      </c>
    </row>
    <row r="17" spans="1:24" x14ac:dyDescent="0.2">
      <c r="A17" t="s">
        <v>26</v>
      </c>
      <c r="B17" t="s">
        <v>27</v>
      </c>
      <c r="C17" s="1">
        <v>30</v>
      </c>
      <c r="D17" s="4">
        <v>20</v>
      </c>
      <c r="E17" s="4">
        <v>15</v>
      </c>
      <c r="F17" s="4">
        <v>20</v>
      </c>
      <c r="G17" s="4">
        <v>25</v>
      </c>
      <c r="H17" s="6">
        <f t="shared" si="9"/>
        <v>0</v>
      </c>
      <c r="I17" s="6">
        <f t="shared" si="9"/>
        <v>0</v>
      </c>
      <c r="J17" s="6">
        <f t="shared" si="9"/>
        <v>0</v>
      </c>
      <c r="K17" s="6">
        <f t="shared" si="9"/>
        <v>0</v>
      </c>
      <c r="L17" s="8">
        <f t="shared" si="12"/>
        <v>600</v>
      </c>
      <c r="M17" s="8">
        <f t="shared" si="4"/>
        <v>450</v>
      </c>
      <c r="N17" s="8">
        <f t="shared" si="4"/>
        <v>600</v>
      </c>
      <c r="O17" s="8">
        <f t="shared" si="4"/>
        <v>750</v>
      </c>
      <c r="P17" s="9">
        <f t="shared" si="10"/>
        <v>0</v>
      </c>
      <c r="Q17" s="9">
        <f t="shared" si="5"/>
        <v>0</v>
      </c>
      <c r="R17" s="9">
        <f t="shared" si="5"/>
        <v>0</v>
      </c>
      <c r="S17" s="9">
        <f t="shared" si="5"/>
        <v>0</v>
      </c>
      <c r="T17" s="12">
        <f t="shared" si="13"/>
        <v>600</v>
      </c>
      <c r="U17" s="12">
        <f t="shared" si="6"/>
        <v>450</v>
      </c>
      <c r="V17" s="12">
        <f t="shared" si="7"/>
        <v>600</v>
      </c>
      <c r="W17" s="12">
        <f t="shared" si="8"/>
        <v>750</v>
      </c>
      <c r="X17" s="15">
        <f t="shared" si="11"/>
        <v>2400</v>
      </c>
    </row>
    <row r="18" spans="1:24" x14ac:dyDescent="0.2">
      <c r="A18" t="s">
        <v>28</v>
      </c>
      <c r="B18" t="s">
        <v>29</v>
      </c>
      <c r="C18" s="1">
        <v>50</v>
      </c>
      <c r="D18" s="4">
        <v>25</v>
      </c>
      <c r="E18" s="4">
        <v>20</v>
      </c>
      <c r="F18" s="4">
        <v>20</v>
      </c>
      <c r="G18" s="4">
        <v>20</v>
      </c>
      <c r="H18" s="6">
        <f t="shared" si="9"/>
        <v>0</v>
      </c>
      <c r="I18" s="6">
        <f t="shared" si="9"/>
        <v>0</v>
      </c>
      <c r="J18" s="6">
        <f t="shared" si="9"/>
        <v>0</v>
      </c>
      <c r="K18" s="6">
        <f t="shared" si="9"/>
        <v>0</v>
      </c>
      <c r="L18" s="8">
        <f t="shared" si="12"/>
        <v>1250</v>
      </c>
      <c r="M18" s="8">
        <f t="shared" si="4"/>
        <v>1000</v>
      </c>
      <c r="N18" s="8">
        <f t="shared" si="4"/>
        <v>1000</v>
      </c>
      <c r="O18" s="8">
        <f t="shared" si="4"/>
        <v>1000</v>
      </c>
      <c r="P18" s="9">
        <f t="shared" si="10"/>
        <v>0</v>
      </c>
      <c r="Q18" s="9">
        <f t="shared" si="5"/>
        <v>0</v>
      </c>
      <c r="R18" s="9">
        <f t="shared" si="5"/>
        <v>0</v>
      </c>
      <c r="S18" s="9">
        <f t="shared" si="5"/>
        <v>0</v>
      </c>
      <c r="T18" s="12">
        <f t="shared" si="13"/>
        <v>1250</v>
      </c>
      <c r="U18" s="12">
        <f t="shared" si="6"/>
        <v>1000</v>
      </c>
      <c r="V18" s="12">
        <f t="shared" si="7"/>
        <v>1000</v>
      </c>
      <c r="W18" s="12">
        <f t="shared" si="8"/>
        <v>1000</v>
      </c>
      <c r="X18" s="15">
        <f t="shared" si="11"/>
        <v>4250</v>
      </c>
    </row>
    <row r="19" spans="1:24" x14ac:dyDescent="0.2">
      <c r="A19" t="s">
        <v>30</v>
      </c>
      <c r="B19" t="s">
        <v>31</v>
      </c>
      <c r="C19" s="1">
        <v>45</v>
      </c>
      <c r="D19" s="4">
        <v>25</v>
      </c>
      <c r="E19" s="4">
        <v>18</v>
      </c>
      <c r="F19" s="4">
        <v>23</v>
      </c>
      <c r="G19" s="4">
        <v>25</v>
      </c>
      <c r="H19" s="6">
        <f t="shared" si="9"/>
        <v>0</v>
      </c>
      <c r="I19" s="6">
        <f t="shared" si="9"/>
        <v>0</v>
      </c>
      <c r="J19" s="6">
        <f t="shared" si="9"/>
        <v>0</v>
      </c>
      <c r="K19" s="6">
        <f t="shared" si="9"/>
        <v>0</v>
      </c>
      <c r="L19" s="8">
        <f t="shared" si="12"/>
        <v>1125</v>
      </c>
      <c r="M19" s="8">
        <f t="shared" si="4"/>
        <v>810</v>
      </c>
      <c r="N19" s="8">
        <f t="shared" si="4"/>
        <v>1035</v>
      </c>
      <c r="O19" s="8">
        <f t="shared" si="4"/>
        <v>1125</v>
      </c>
      <c r="P19" s="9">
        <f t="shared" si="10"/>
        <v>0</v>
      </c>
      <c r="Q19" s="9">
        <f t="shared" si="5"/>
        <v>0</v>
      </c>
      <c r="R19" s="9">
        <f t="shared" si="5"/>
        <v>0</v>
      </c>
      <c r="S19" s="9">
        <f t="shared" si="5"/>
        <v>0</v>
      </c>
      <c r="T19" s="12">
        <f t="shared" si="13"/>
        <v>1125</v>
      </c>
      <c r="U19" s="12">
        <f t="shared" si="6"/>
        <v>810</v>
      </c>
      <c r="V19" s="12">
        <f t="shared" si="7"/>
        <v>1035</v>
      </c>
      <c r="W19" s="12">
        <f t="shared" si="8"/>
        <v>1125</v>
      </c>
      <c r="X19" s="15">
        <f t="shared" si="11"/>
        <v>4095</v>
      </c>
    </row>
    <row r="20" spans="1:24" x14ac:dyDescent="0.2">
      <c r="A20" t="s">
        <v>32</v>
      </c>
      <c r="B20" t="s">
        <v>33</v>
      </c>
      <c r="C20" s="1">
        <v>25</v>
      </c>
      <c r="D20" s="4">
        <v>40</v>
      </c>
      <c r="E20" s="4">
        <v>35</v>
      </c>
      <c r="F20" s="4">
        <v>40</v>
      </c>
      <c r="G20" s="4">
        <v>40</v>
      </c>
      <c r="H20" s="6">
        <f t="shared" si="9"/>
        <v>0</v>
      </c>
      <c r="I20" s="6">
        <f t="shared" si="9"/>
        <v>0</v>
      </c>
      <c r="J20" s="6">
        <f t="shared" si="9"/>
        <v>0</v>
      </c>
      <c r="K20" s="6">
        <f t="shared" si="9"/>
        <v>0</v>
      </c>
      <c r="L20" s="8">
        <f t="shared" si="12"/>
        <v>1000</v>
      </c>
      <c r="M20" s="8">
        <f t="shared" si="4"/>
        <v>875</v>
      </c>
      <c r="N20" s="8">
        <f t="shared" si="4"/>
        <v>1000</v>
      </c>
      <c r="O20" s="8">
        <f t="shared" si="4"/>
        <v>1000</v>
      </c>
      <c r="P20" s="9">
        <f t="shared" si="10"/>
        <v>0</v>
      </c>
      <c r="Q20" s="9">
        <f t="shared" si="5"/>
        <v>0</v>
      </c>
      <c r="R20" s="9">
        <f t="shared" si="5"/>
        <v>0</v>
      </c>
      <c r="S20" s="9">
        <f t="shared" si="5"/>
        <v>0</v>
      </c>
      <c r="T20" s="12">
        <f t="shared" si="13"/>
        <v>1000</v>
      </c>
      <c r="U20" s="12">
        <f t="shared" si="6"/>
        <v>875</v>
      </c>
      <c r="V20" s="12">
        <f t="shared" si="7"/>
        <v>1000</v>
      </c>
      <c r="W20" s="12">
        <f t="shared" si="8"/>
        <v>1000</v>
      </c>
      <c r="X20" s="15">
        <f t="shared" si="11"/>
        <v>3875</v>
      </c>
    </row>
    <row r="21" spans="1:24" x14ac:dyDescent="0.2">
      <c r="A21" t="s">
        <v>34</v>
      </c>
      <c r="B21" t="s">
        <v>35</v>
      </c>
      <c r="C21" s="1">
        <v>35</v>
      </c>
      <c r="D21" s="4">
        <v>25</v>
      </c>
      <c r="E21" s="4">
        <v>20</v>
      </c>
      <c r="F21" s="4">
        <v>20</v>
      </c>
      <c r="G21" s="4">
        <v>20</v>
      </c>
      <c r="H21" s="6">
        <f t="shared" si="9"/>
        <v>0</v>
      </c>
      <c r="I21" s="6">
        <f t="shared" si="9"/>
        <v>0</v>
      </c>
      <c r="J21" s="6">
        <f t="shared" si="9"/>
        <v>0</v>
      </c>
      <c r="K21" s="6">
        <f t="shared" si="9"/>
        <v>0</v>
      </c>
      <c r="L21" s="8">
        <f t="shared" si="12"/>
        <v>875</v>
      </c>
      <c r="M21" s="8">
        <f t="shared" si="4"/>
        <v>700</v>
      </c>
      <c r="N21" s="8">
        <f t="shared" si="4"/>
        <v>700</v>
      </c>
      <c r="O21" s="8">
        <f t="shared" si="4"/>
        <v>700</v>
      </c>
      <c r="P21" s="9">
        <f t="shared" si="10"/>
        <v>0</v>
      </c>
      <c r="Q21" s="9">
        <f t="shared" si="5"/>
        <v>0</v>
      </c>
      <c r="R21" s="9">
        <f t="shared" si="5"/>
        <v>0</v>
      </c>
      <c r="S21" s="9">
        <f t="shared" si="5"/>
        <v>0</v>
      </c>
      <c r="T21" s="12">
        <f t="shared" si="13"/>
        <v>875</v>
      </c>
      <c r="U21" s="12">
        <f>(M21+Q21)</f>
        <v>700</v>
      </c>
      <c r="V21" s="12">
        <f t="shared" si="7"/>
        <v>700</v>
      </c>
      <c r="W21" s="12">
        <f t="shared" si="8"/>
        <v>700</v>
      </c>
      <c r="X21" s="15">
        <f t="shared" si="11"/>
        <v>2975</v>
      </c>
    </row>
    <row r="22" spans="1:24" x14ac:dyDescent="0.2">
      <c r="A22" t="s">
        <v>36</v>
      </c>
      <c r="B22" t="s">
        <v>37</v>
      </c>
      <c r="C22" s="1">
        <v>35</v>
      </c>
      <c r="D22" s="4">
        <v>20</v>
      </c>
      <c r="E22" s="4">
        <v>15</v>
      </c>
      <c r="F22" s="4">
        <v>18</v>
      </c>
      <c r="G22" s="4">
        <v>17</v>
      </c>
      <c r="H22" s="6">
        <f t="shared" si="9"/>
        <v>0</v>
      </c>
      <c r="I22" s="6">
        <f t="shared" si="9"/>
        <v>0</v>
      </c>
      <c r="J22" s="6">
        <f t="shared" si="9"/>
        <v>0</v>
      </c>
      <c r="K22" s="6">
        <f t="shared" si="9"/>
        <v>0</v>
      </c>
      <c r="L22" s="8">
        <f t="shared" si="12"/>
        <v>700</v>
      </c>
      <c r="M22" s="8">
        <f t="shared" ref="M22:M26" si="14">($C22*E22)</f>
        <v>525</v>
      </c>
      <c r="N22" s="8">
        <f t="shared" ref="N22:N26" si="15">($C22*F22)</f>
        <v>630</v>
      </c>
      <c r="O22" s="8">
        <f t="shared" ref="O22:O26" si="16">($C22*G22)</f>
        <v>595</v>
      </c>
      <c r="P22" s="9">
        <f t="shared" si="10"/>
        <v>0</v>
      </c>
      <c r="Q22" s="9">
        <f t="shared" ref="Q22:Q26" si="17">(1.5*$C22*I22)</f>
        <v>0</v>
      </c>
      <c r="R22" s="9">
        <f t="shared" ref="R22:R26" si="18">(1.5*$C22*J22)</f>
        <v>0</v>
      </c>
      <c r="S22" s="9">
        <f t="shared" ref="S22:S26" si="19">(1.5*$C22*K22)</f>
        <v>0</v>
      </c>
      <c r="T22" s="12">
        <f t="shared" si="13"/>
        <v>700</v>
      </c>
      <c r="U22" s="12">
        <f t="shared" si="6"/>
        <v>525</v>
      </c>
      <c r="V22" s="12">
        <f t="shared" si="7"/>
        <v>630</v>
      </c>
      <c r="W22" s="12">
        <f t="shared" si="8"/>
        <v>595</v>
      </c>
      <c r="X22" s="15">
        <f t="shared" si="11"/>
        <v>2450</v>
      </c>
    </row>
    <row r="23" spans="1:24" x14ac:dyDescent="0.2">
      <c r="A23" t="s">
        <v>38</v>
      </c>
      <c r="B23" t="s">
        <v>8</v>
      </c>
      <c r="C23" s="1">
        <v>35</v>
      </c>
      <c r="D23" s="4">
        <v>20</v>
      </c>
      <c r="E23" s="4">
        <v>20</v>
      </c>
      <c r="F23" s="4">
        <v>20</v>
      </c>
      <c r="G23" s="4">
        <v>18</v>
      </c>
      <c r="H23" s="6">
        <f t="shared" si="9"/>
        <v>0</v>
      </c>
      <c r="I23" s="6">
        <f t="shared" si="9"/>
        <v>0</v>
      </c>
      <c r="J23" s="6">
        <f t="shared" si="9"/>
        <v>0</v>
      </c>
      <c r="K23" s="6">
        <f t="shared" si="9"/>
        <v>0</v>
      </c>
      <c r="L23" s="8">
        <f t="shared" si="12"/>
        <v>700</v>
      </c>
      <c r="M23" s="8">
        <f t="shared" si="14"/>
        <v>700</v>
      </c>
      <c r="N23" s="8">
        <f t="shared" si="15"/>
        <v>700</v>
      </c>
      <c r="O23" s="8">
        <f t="shared" si="16"/>
        <v>630</v>
      </c>
      <c r="P23" s="9">
        <f t="shared" si="10"/>
        <v>0</v>
      </c>
      <c r="Q23" s="9">
        <f t="shared" si="17"/>
        <v>0</v>
      </c>
      <c r="R23" s="9">
        <f t="shared" si="18"/>
        <v>0</v>
      </c>
      <c r="S23" s="9">
        <f t="shared" si="19"/>
        <v>0</v>
      </c>
      <c r="T23" s="12">
        <f t="shared" si="13"/>
        <v>700</v>
      </c>
      <c r="U23" s="12">
        <f t="shared" si="6"/>
        <v>700</v>
      </c>
      <c r="V23" s="12">
        <f t="shared" si="7"/>
        <v>700</v>
      </c>
      <c r="W23" s="12">
        <f t="shared" si="8"/>
        <v>630</v>
      </c>
      <c r="X23" s="15">
        <f t="shared" si="11"/>
        <v>2730</v>
      </c>
    </row>
    <row r="24" spans="1:24" x14ac:dyDescent="0.2">
      <c r="A24" t="s">
        <v>39</v>
      </c>
      <c r="B24" t="s">
        <v>40</v>
      </c>
      <c r="C24" s="1">
        <v>50</v>
      </c>
      <c r="D24" s="4">
        <v>25</v>
      </c>
      <c r="E24" s="4">
        <v>20</v>
      </c>
      <c r="F24" s="4">
        <v>22</v>
      </c>
      <c r="G24" s="4">
        <v>25</v>
      </c>
      <c r="H24" s="6">
        <f t="shared" si="9"/>
        <v>0</v>
      </c>
      <c r="I24" s="6">
        <f t="shared" si="9"/>
        <v>0</v>
      </c>
      <c r="J24" s="6">
        <f t="shared" si="9"/>
        <v>0</v>
      </c>
      <c r="K24" s="6">
        <f t="shared" si="9"/>
        <v>0</v>
      </c>
      <c r="L24" s="8">
        <f t="shared" si="12"/>
        <v>1250</v>
      </c>
      <c r="M24" s="8">
        <f t="shared" si="14"/>
        <v>1000</v>
      </c>
      <c r="N24" s="8">
        <f t="shared" si="15"/>
        <v>1100</v>
      </c>
      <c r="O24" s="8">
        <f t="shared" si="16"/>
        <v>1250</v>
      </c>
      <c r="P24" s="9">
        <f t="shared" si="10"/>
        <v>0</v>
      </c>
      <c r="Q24" s="9">
        <f t="shared" si="17"/>
        <v>0</v>
      </c>
      <c r="R24" s="9">
        <f t="shared" si="18"/>
        <v>0</v>
      </c>
      <c r="S24" s="9">
        <f t="shared" si="19"/>
        <v>0</v>
      </c>
      <c r="T24" s="12">
        <f t="shared" si="13"/>
        <v>1250</v>
      </c>
      <c r="U24" s="12">
        <f t="shared" si="6"/>
        <v>1000</v>
      </c>
      <c r="V24" s="12">
        <f>(N24+R24)</f>
        <v>1100</v>
      </c>
      <c r="W24" s="12">
        <f t="shared" si="8"/>
        <v>1250</v>
      </c>
      <c r="X24" s="15">
        <f t="shared" si="11"/>
        <v>4600</v>
      </c>
    </row>
    <row r="25" spans="1:24" x14ac:dyDescent="0.2">
      <c r="A25" t="s">
        <v>41</v>
      </c>
      <c r="B25" t="s">
        <v>42</v>
      </c>
      <c r="C25" s="1">
        <v>50</v>
      </c>
      <c r="D25" s="4">
        <v>15</v>
      </c>
      <c r="E25" s="4">
        <v>20</v>
      </c>
      <c r="F25" s="4">
        <v>22</v>
      </c>
      <c r="G25" s="4">
        <v>18</v>
      </c>
      <c r="H25" s="6">
        <f t="shared" si="9"/>
        <v>0</v>
      </c>
      <c r="I25" s="6">
        <f t="shared" si="9"/>
        <v>0</v>
      </c>
      <c r="J25" s="6">
        <f t="shared" si="9"/>
        <v>0</v>
      </c>
      <c r="K25" s="6">
        <f t="shared" si="9"/>
        <v>0</v>
      </c>
      <c r="L25" s="8">
        <f t="shared" si="12"/>
        <v>750</v>
      </c>
      <c r="M25" s="8">
        <f t="shared" si="14"/>
        <v>1000</v>
      </c>
      <c r="N25" s="8">
        <f t="shared" si="15"/>
        <v>1100</v>
      </c>
      <c r="O25" s="8">
        <f t="shared" si="16"/>
        <v>900</v>
      </c>
      <c r="P25" s="9">
        <f t="shared" si="10"/>
        <v>0</v>
      </c>
      <c r="Q25" s="9">
        <f t="shared" si="17"/>
        <v>0</v>
      </c>
      <c r="R25" s="9">
        <f t="shared" si="18"/>
        <v>0</v>
      </c>
      <c r="S25" s="9">
        <f t="shared" si="19"/>
        <v>0</v>
      </c>
      <c r="T25" s="12">
        <f t="shared" si="13"/>
        <v>750</v>
      </c>
      <c r="U25" s="12">
        <f t="shared" si="6"/>
        <v>1000</v>
      </c>
      <c r="V25" s="12">
        <f t="shared" si="7"/>
        <v>1100</v>
      </c>
      <c r="W25" s="12">
        <f t="shared" si="8"/>
        <v>900</v>
      </c>
      <c r="X25" s="15">
        <f t="shared" si="11"/>
        <v>3750</v>
      </c>
    </row>
    <row r="26" spans="1:24" x14ac:dyDescent="0.2">
      <c r="A26" t="s">
        <v>43</v>
      </c>
      <c r="B26" t="s">
        <v>44</v>
      </c>
      <c r="C26" s="1">
        <v>60</v>
      </c>
      <c r="D26" s="4">
        <v>35</v>
      </c>
      <c r="E26" s="4">
        <v>30</v>
      </c>
      <c r="F26" s="4">
        <v>25</v>
      </c>
      <c r="G26" s="4">
        <v>20</v>
      </c>
      <c r="H26" s="6">
        <f t="shared" si="9"/>
        <v>0</v>
      </c>
      <c r="I26" s="6">
        <f t="shared" si="9"/>
        <v>0</v>
      </c>
      <c r="J26" s="6">
        <f t="shared" si="9"/>
        <v>0</v>
      </c>
      <c r="K26" s="6">
        <f t="shared" si="9"/>
        <v>0</v>
      </c>
      <c r="L26" s="8">
        <f t="shared" si="12"/>
        <v>2100</v>
      </c>
      <c r="M26" s="8">
        <f t="shared" si="14"/>
        <v>1800</v>
      </c>
      <c r="N26" s="8">
        <f t="shared" si="15"/>
        <v>1500</v>
      </c>
      <c r="O26" s="8">
        <f t="shared" si="16"/>
        <v>1200</v>
      </c>
      <c r="P26" s="9">
        <f t="shared" si="10"/>
        <v>0</v>
      </c>
      <c r="Q26" s="9">
        <f t="shared" si="17"/>
        <v>0</v>
      </c>
      <c r="R26" s="9">
        <f t="shared" si="18"/>
        <v>0</v>
      </c>
      <c r="S26" s="9">
        <f t="shared" si="19"/>
        <v>0</v>
      </c>
      <c r="T26" s="12">
        <f t="shared" si="13"/>
        <v>2100</v>
      </c>
      <c r="U26" s="12">
        <f>(M26+Q26)</f>
        <v>1800</v>
      </c>
      <c r="V26" s="12">
        <f t="shared" si="7"/>
        <v>1500</v>
      </c>
      <c r="W26" s="12">
        <f t="shared" si="8"/>
        <v>1200</v>
      </c>
      <c r="X26" s="15">
        <f t="shared" si="11"/>
        <v>6600</v>
      </c>
    </row>
    <row r="28" spans="1:24" x14ac:dyDescent="0.2">
      <c r="A28" s="44" t="s">
        <v>46</v>
      </c>
      <c r="B28" s="44"/>
      <c r="C28" s="45">
        <f>MAX(C6:C26)</f>
        <v>100</v>
      </c>
      <c r="D28" s="46">
        <f>MAX(D6:D26)</f>
        <v>60</v>
      </c>
      <c r="E28" s="46"/>
      <c r="F28" s="46"/>
      <c r="G28" s="46"/>
      <c r="H28" s="46"/>
      <c r="I28" s="46"/>
      <c r="J28" s="46"/>
      <c r="K28" s="46"/>
      <c r="L28" s="45">
        <f>MAX(L6:L26)</f>
        <v>6000</v>
      </c>
      <c r="M28" s="45">
        <f t="shared" ref="M28:W28" si="20">MAX(M6:M26)</f>
        <v>5000</v>
      </c>
      <c r="N28" s="45">
        <f t="shared" si="20"/>
        <v>5500</v>
      </c>
      <c r="O28" s="45">
        <f t="shared" si="20"/>
        <v>5800</v>
      </c>
      <c r="P28" s="45">
        <f t="shared" si="20"/>
        <v>3000</v>
      </c>
      <c r="Q28" s="45">
        <f t="shared" si="20"/>
        <v>1500</v>
      </c>
      <c r="R28" s="45">
        <f t="shared" si="20"/>
        <v>2250</v>
      </c>
      <c r="S28" s="45">
        <f t="shared" si="20"/>
        <v>2700</v>
      </c>
      <c r="T28" s="45">
        <f t="shared" si="20"/>
        <v>9000</v>
      </c>
      <c r="U28" s="45">
        <f t="shared" si="20"/>
        <v>6500</v>
      </c>
      <c r="V28" s="45">
        <f t="shared" si="20"/>
        <v>7750</v>
      </c>
      <c r="W28" s="45">
        <f t="shared" si="20"/>
        <v>8500</v>
      </c>
      <c r="X28" s="45">
        <f t="shared" ref="X28" si="21">MAX(X6:X26)</f>
        <v>31750</v>
      </c>
    </row>
    <row r="29" spans="1:24" x14ac:dyDescent="0.2">
      <c r="A29" s="44" t="s">
        <v>45</v>
      </c>
      <c r="B29" s="44"/>
      <c r="C29" s="45">
        <f>MIN(C6:C26)</f>
        <v>20</v>
      </c>
      <c r="D29" s="46">
        <f>MIN(D6:D26)</f>
        <v>15</v>
      </c>
      <c r="E29" s="46"/>
      <c r="F29" s="46"/>
      <c r="G29" s="46"/>
      <c r="H29" s="46"/>
      <c r="I29" s="46"/>
      <c r="J29" s="46"/>
      <c r="K29" s="46"/>
      <c r="L29" s="45">
        <f>MIN(L6:L26)</f>
        <v>600</v>
      </c>
      <c r="M29" s="45">
        <f t="shared" ref="M29:W29" si="22">MIN(M6:M26)</f>
        <v>450</v>
      </c>
      <c r="N29" s="45">
        <f t="shared" si="22"/>
        <v>600</v>
      </c>
      <c r="O29" s="45">
        <f t="shared" si="22"/>
        <v>595</v>
      </c>
      <c r="P29" s="45">
        <f t="shared" si="22"/>
        <v>0</v>
      </c>
      <c r="Q29" s="45">
        <f t="shared" si="22"/>
        <v>0</v>
      </c>
      <c r="R29" s="45">
        <f t="shared" si="22"/>
        <v>0</v>
      </c>
      <c r="S29" s="45">
        <f t="shared" si="22"/>
        <v>0</v>
      </c>
      <c r="T29" s="45">
        <f t="shared" si="22"/>
        <v>600</v>
      </c>
      <c r="U29" s="45">
        <f t="shared" si="22"/>
        <v>450</v>
      </c>
      <c r="V29" s="45">
        <f t="shared" si="22"/>
        <v>600</v>
      </c>
      <c r="W29" s="45">
        <f t="shared" si="22"/>
        <v>595</v>
      </c>
      <c r="X29" s="45">
        <f t="shared" ref="X29" si="23">MIN(X6:X26)</f>
        <v>2400</v>
      </c>
    </row>
    <row r="30" spans="1:24" x14ac:dyDescent="0.2">
      <c r="A30" s="44" t="s">
        <v>47</v>
      </c>
      <c r="B30" s="44"/>
      <c r="C30" s="45">
        <f>AVERAGE(C6:C26)</f>
        <v>40.952380952380949</v>
      </c>
      <c r="D30" s="46">
        <f>AVERAGE(D6:D26)</f>
        <v>31.571428571428573</v>
      </c>
      <c r="E30" s="46"/>
      <c r="F30" s="46"/>
      <c r="G30" s="46"/>
      <c r="H30" s="46"/>
      <c r="I30" s="46"/>
      <c r="J30" s="46"/>
      <c r="K30" s="46"/>
      <c r="L30" s="45">
        <f>AVERAGE(L6:L26)</f>
        <v>1364.7619047619048</v>
      </c>
      <c r="M30" s="45">
        <f t="shared" ref="M30:W30" si="24">AVERAGE(M6:M26)</f>
        <v>1199.2857142857142</v>
      </c>
      <c r="N30" s="45">
        <f t="shared" si="24"/>
        <v>1271.6666666666667</v>
      </c>
      <c r="O30" s="45">
        <f t="shared" si="24"/>
        <v>1291.1904761904761</v>
      </c>
      <c r="P30" s="45">
        <f t="shared" si="24"/>
        <v>166.78571428571428</v>
      </c>
      <c r="Q30" s="45">
        <f t="shared" si="24"/>
        <v>71.428571428571431</v>
      </c>
      <c r="R30" s="45">
        <f t="shared" si="24"/>
        <v>112.5</v>
      </c>
      <c r="S30" s="45">
        <f t="shared" si="24"/>
        <v>142.85714285714286</v>
      </c>
      <c r="T30" s="45">
        <f t="shared" si="24"/>
        <v>1531.547619047619</v>
      </c>
      <c r="U30" s="45">
        <f t="shared" si="24"/>
        <v>1270.7142857142858</v>
      </c>
      <c r="V30" s="45">
        <f t="shared" si="24"/>
        <v>1384.1666666666667</v>
      </c>
      <c r="W30" s="45">
        <f t="shared" si="24"/>
        <v>1434.047619047619</v>
      </c>
      <c r="X30" s="45">
        <f t="shared" ref="X30" si="25">AVERAGE(X6:X26)</f>
        <v>5620.4761904761908</v>
      </c>
    </row>
    <row r="31" spans="1:24" x14ac:dyDescent="0.2">
      <c r="A31" s="44" t="s">
        <v>48</v>
      </c>
      <c r="B31" s="44"/>
      <c r="C31" s="44"/>
      <c r="D31" s="44">
        <f>SUM(D6:D26)</f>
        <v>663</v>
      </c>
      <c r="E31" s="44"/>
      <c r="F31" s="44"/>
      <c r="G31" s="44"/>
      <c r="H31" s="44"/>
      <c r="I31" s="44"/>
      <c r="J31" s="44"/>
      <c r="K31" s="44"/>
      <c r="L31" s="45">
        <f>SUM(L6:L26)</f>
        <v>28660</v>
      </c>
      <c r="M31" s="45">
        <f t="shared" ref="M31:W31" si="26">SUM(M6:M26)</f>
        <v>25185</v>
      </c>
      <c r="N31" s="45">
        <f t="shared" si="26"/>
        <v>26705</v>
      </c>
      <c r="O31" s="45">
        <f t="shared" si="26"/>
        <v>27115</v>
      </c>
      <c r="P31" s="45">
        <f t="shared" si="26"/>
        <v>3502.5</v>
      </c>
      <c r="Q31" s="45">
        <f t="shared" si="26"/>
        <v>1500</v>
      </c>
      <c r="R31" s="45">
        <f t="shared" si="26"/>
        <v>2362.5</v>
      </c>
      <c r="S31" s="45">
        <f t="shared" si="26"/>
        <v>3000</v>
      </c>
      <c r="T31" s="45">
        <f t="shared" si="26"/>
        <v>32162.5</v>
      </c>
      <c r="U31" s="45">
        <f t="shared" si="26"/>
        <v>26685</v>
      </c>
      <c r="V31" s="45">
        <f t="shared" si="26"/>
        <v>29067.5</v>
      </c>
      <c r="W31" s="45">
        <f t="shared" si="26"/>
        <v>30115</v>
      </c>
      <c r="X31" s="45">
        <f t="shared" ref="X31" si="27">SUM(X6:X26)</f>
        <v>118030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DF7C-F552-9244-95CF-134A9B2660BF}">
  <dimension ref="A1:M26"/>
  <sheetViews>
    <sheetView topLeftCell="A3" zoomScale="90" zoomScaleNormal="90" workbookViewId="0">
      <selection activeCell="N11" sqref="N11"/>
    </sheetView>
  </sheetViews>
  <sheetFormatPr baseColWidth="10" defaultRowHeight="16" x14ac:dyDescent="0.2"/>
  <cols>
    <col min="1" max="1" width="18.5703125" customWidth="1"/>
    <col min="2" max="2" width="16.140625" customWidth="1"/>
    <col min="3" max="5" width="5" customWidth="1"/>
    <col min="6" max="6" width="4" customWidth="1"/>
  </cols>
  <sheetData>
    <row r="1" spans="1:13" s="56" customFormat="1" ht="23" x14ac:dyDescent="0.25">
      <c r="A1" s="56" t="s">
        <v>54</v>
      </c>
    </row>
    <row r="3" spans="1:13" ht="114" thickBot="1" x14ac:dyDescent="0.25">
      <c r="C3" s="59" t="s">
        <v>56</v>
      </c>
      <c r="D3" s="59" t="s">
        <v>57</v>
      </c>
      <c r="E3" s="59" t="s">
        <v>58</v>
      </c>
      <c r="F3" s="59" t="s">
        <v>59</v>
      </c>
      <c r="G3" s="60"/>
      <c r="H3" s="59" t="s">
        <v>56</v>
      </c>
      <c r="I3" s="59" t="s">
        <v>57</v>
      </c>
      <c r="J3" s="59" t="s">
        <v>58</v>
      </c>
      <c r="K3" s="59" t="s">
        <v>59</v>
      </c>
      <c r="L3" s="60"/>
      <c r="M3" s="59" t="s">
        <v>60</v>
      </c>
    </row>
    <row r="4" spans="1:13" ht="17" thickBot="1" x14ac:dyDescent="0.25">
      <c r="B4" s="60" t="s">
        <v>55</v>
      </c>
      <c r="C4">
        <v>10</v>
      </c>
      <c r="D4">
        <v>20</v>
      </c>
      <c r="E4">
        <v>10</v>
      </c>
      <c r="F4">
        <v>1</v>
      </c>
    </row>
    <row r="5" spans="1:13" ht="17" thickBot="1" x14ac:dyDescent="0.25">
      <c r="A5" s="60" t="s">
        <v>4</v>
      </c>
      <c r="B5" s="60" t="s">
        <v>3</v>
      </c>
    </row>
    <row r="6" spans="1:13" x14ac:dyDescent="0.2">
      <c r="A6" t="s">
        <v>5</v>
      </c>
      <c r="B6" t="s">
        <v>6</v>
      </c>
      <c r="C6">
        <v>10</v>
      </c>
      <c r="D6">
        <v>15</v>
      </c>
      <c r="E6">
        <v>9</v>
      </c>
      <c r="F6">
        <v>1</v>
      </c>
      <c r="H6" s="16">
        <f>C6/C$4</f>
        <v>1</v>
      </c>
      <c r="I6" s="16">
        <f>D6/D$4</f>
        <v>0.75</v>
      </c>
      <c r="J6" s="16">
        <f>E6/E$4</f>
        <v>0.9</v>
      </c>
      <c r="K6" s="16">
        <f>F6/F$4</f>
        <v>1</v>
      </c>
      <c r="M6" s="16" t="b">
        <f>OR(H6&lt;0.5,I6&lt;0.5,J6&lt;0.5,K6&lt;0.5)</f>
        <v>0</v>
      </c>
    </row>
    <row r="7" spans="1:13" x14ac:dyDescent="0.2">
      <c r="A7" t="s">
        <v>7</v>
      </c>
      <c r="B7" t="s">
        <v>8</v>
      </c>
      <c r="C7">
        <v>8</v>
      </c>
      <c r="D7">
        <v>16</v>
      </c>
      <c r="E7">
        <v>4</v>
      </c>
      <c r="F7">
        <v>1</v>
      </c>
      <c r="H7" s="16">
        <f t="shared" ref="H7:H26" si="0">C7/C$4</f>
        <v>0.8</v>
      </c>
      <c r="I7" s="16">
        <f t="shared" ref="I7:I26" si="1">D7/D$4</f>
        <v>0.8</v>
      </c>
      <c r="J7" s="16">
        <f t="shared" ref="J7:J26" si="2">E7/E$4</f>
        <v>0.4</v>
      </c>
      <c r="K7" s="16">
        <f t="shared" ref="K7:K26" si="3">F7/F$4</f>
        <v>1</v>
      </c>
      <c r="M7" s="16" t="b">
        <f t="shared" ref="M7:M26" si="4">OR(H7&lt;0.5,I7&lt;0.5,J7&lt;0.5,K7&lt;0.5)</f>
        <v>1</v>
      </c>
    </row>
    <row r="8" spans="1:13" x14ac:dyDescent="0.2">
      <c r="A8" t="s">
        <v>9</v>
      </c>
      <c r="B8" t="s">
        <v>10</v>
      </c>
      <c r="C8">
        <v>7</v>
      </c>
      <c r="D8">
        <v>19</v>
      </c>
      <c r="E8">
        <v>7</v>
      </c>
      <c r="F8">
        <v>1</v>
      </c>
      <c r="H8" s="16">
        <f t="shared" si="0"/>
        <v>0.7</v>
      </c>
      <c r="I8" s="16">
        <f t="shared" si="1"/>
        <v>0.95</v>
      </c>
      <c r="J8" s="16">
        <f t="shared" si="2"/>
        <v>0.7</v>
      </c>
      <c r="K8" s="16">
        <f t="shared" si="3"/>
        <v>1</v>
      </c>
      <c r="M8" s="16" t="b">
        <f t="shared" si="4"/>
        <v>0</v>
      </c>
    </row>
    <row r="9" spans="1:13" x14ac:dyDescent="0.2">
      <c r="A9" t="s">
        <v>11</v>
      </c>
      <c r="B9" t="s">
        <v>12</v>
      </c>
      <c r="C9">
        <v>9</v>
      </c>
      <c r="D9">
        <v>11</v>
      </c>
      <c r="E9">
        <v>7</v>
      </c>
      <c r="F9">
        <v>1</v>
      </c>
      <c r="H9" s="16">
        <f t="shared" si="0"/>
        <v>0.9</v>
      </c>
      <c r="I9" s="16">
        <f t="shared" si="1"/>
        <v>0.55000000000000004</v>
      </c>
      <c r="J9" s="16">
        <f t="shared" si="2"/>
        <v>0.7</v>
      </c>
      <c r="K9" s="16">
        <f t="shared" si="3"/>
        <v>1</v>
      </c>
      <c r="M9" s="16" t="b">
        <f t="shared" si="4"/>
        <v>0</v>
      </c>
    </row>
    <row r="10" spans="1:13" x14ac:dyDescent="0.2">
      <c r="A10" t="s">
        <v>13</v>
      </c>
      <c r="B10" t="s">
        <v>14</v>
      </c>
      <c r="C10">
        <v>5</v>
      </c>
      <c r="D10">
        <v>18</v>
      </c>
      <c r="E10">
        <v>8</v>
      </c>
      <c r="F10">
        <v>1</v>
      </c>
      <c r="H10" s="16">
        <f t="shared" si="0"/>
        <v>0.5</v>
      </c>
      <c r="I10" s="16">
        <f t="shared" si="1"/>
        <v>0.9</v>
      </c>
      <c r="J10" s="16">
        <f t="shared" si="2"/>
        <v>0.8</v>
      </c>
      <c r="K10" s="16">
        <f t="shared" si="3"/>
        <v>1</v>
      </c>
      <c r="M10" s="16" t="b">
        <f t="shared" si="4"/>
        <v>0</v>
      </c>
    </row>
    <row r="11" spans="1:13" x14ac:dyDescent="0.2">
      <c r="A11" t="s">
        <v>15</v>
      </c>
      <c r="B11" t="s">
        <v>16</v>
      </c>
      <c r="C11">
        <v>4</v>
      </c>
      <c r="D11">
        <v>20</v>
      </c>
      <c r="E11">
        <v>9</v>
      </c>
      <c r="F11">
        <v>1</v>
      </c>
      <c r="H11" s="16">
        <f t="shared" si="0"/>
        <v>0.4</v>
      </c>
      <c r="I11" s="16">
        <f t="shared" si="1"/>
        <v>1</v>
      </c>
      <c r="J11" s="16">
        <f t="shared" si="2"/>
        <v>0.9</v>
      </c>
      <c r="K11" s="16">
        <f t="shared" si="3"/>
        <v>1</v>
      </c>
      <c r="M11" s="16" t="b">
        <f t="shared" si="4"/>
        <v>1</v>
      </c>
    </row>
    <row r="12" spans="1:13" x14ac:dyDescent="0.2">
      <c r="A12" t="s">
        <v>15</v>
      </c>
      <c r="B12" t="s">
        <v>17</v>
      </c>
      <c r="C12">
        <v>9</v>
      </c>
      <c r="D12">
        <v>13</v>
      </c>
      <c r="E12">
        <v>5</v>
      </c>
      <c r="F12">
        <v>1</v>
      </c>
      <c r="H12" s="16">
        <f t="shared" si="0"/>
        <v>0.9</v>
      </c>
      <c r="I12" s="16">
        <f t="shared" si="1"/>
        <v>0.65</v>
      </c>
      <c r="J12" s="16">
        <f t="shared" si="2"/>
        <v>0.5</v>
      </c>
      <c r="K12" s="16">
        <f t="shared" si="3"/>
        <v>1</v>
      </c>
      <c r="M12" s="16" t="b">
        <f t="shared" si="4"/>
        <v>0</v>
      </c>
    </row>
    <row r="13" spans="1:13" x14ac:dyDescent="0.2">
      <c r="A13" t="s">
        <v>18</v>
      </c>
      <c r="B13" t="s">
        <v>19</v>
      </c>
      <c r="C13">
        <v>7</v>
      </c>
      <c r="D13">
        <v>15</v>
      </c>
      <c r="E13">
        <v>9</v>
      </c>
      <c r="F13">
        <v>0</v>
      </c>
      <c r="H13" s="16">
        <f t="shared" si="0"/>
        <v>0.7</v>
      </c>
      <c r="I13" s="16">
        <f t="shared" si="1"/>
        <v>0.75</v>
      </c>
      <c r="J13" s="16">
        <f t="shared" si="2"/>
        <v>0.9</v>
      </c>
      <c r="K13" s="16">
        <f t="shared" si="3"/>
        <v>0</v>
      </c>
      <c r="M13" s="16" t="b">
        <f t="shared" si="4"/>
        <v>1</v>
      </c>
    </row>
    <row r="14" spans="1:13" x14ac:dyDescent="0.2">
      <c r="A14" t="s">
        <v>20</v>
      </c>
      <c r="B14" t="s">
        <v>21</v>
      </c>
      <c r="C14">
        <v>10</v>
      </c>
      <c r="D14">
        <v>15</v>
      </c>
      <c r="E14">
        <v>6</v>
      </c>
      <c r="F14">
        <v>1</v>
      </c>
      <c r="H14" s="16">
        <f t="shared" si="0"/>
        <v>1</v>
      </c>
      <c r="I14" s="16">
        <f t="shared" si="1"/>
        <v>0.75</v>
      </c>
      <c r="J14" s="16">
        <f t="shared" si="2"/>
        <v>0.6</v>
      </c>
      <c r="K14" s="16">
        <f t="shared" si="3"/>
        <v>1</v>
      </c>
      <c r="M14" s="16" t="b">
        <f t="shared" si="4"/>
        <v>0</v>
      </c>
    </row>
    <row r="15" spans="1:13" x14ac:dyDescent="0.2">
      <c r="A15" t="s">
        <v>23</v>
      </c>
      <c r="B15" t="s">
        <v>22</v>
      </c>
      <c r="C15">
        <v>6</v>
      </c>
      <c r="D15">
        <v>17</v>
      </c>
      <c r="E15">
        <v>6</v>
      </c>
      <c r="F15">
        <v>1</v>
      </c>
      <c r="H15" s="16">
        <f t="shared" si="0"/>
        <v>0.6</v>
      </c>
      <c r="I15" s="16">
        <f t="shared" si="1"/>
        <v>0.85</v>
      </c>
      <c r="J15" s="16">
        <f t="shared" si="2"/>
        <v>0.6</v>
      </c>
      <c r="K15" s="16">
        <f t="shared" si="3"/>
        <v>1</v>
      </c>
      <c r="M15" s="16" t="b">
        <f t="shared" si="4"/>
        <v>0</v>
      </c>
    </row>
    <row r="16" spans="1:13" x14ac:dyDescent="0.2">
      <c r="A16" t="s">
        <v>24</v>
      </c>
      <c r="B16" t="s">
        <v>25</v>
      </c>
      <c r="C16">
        <v>7</v>
      </c>
      <c r="D16">
        <v>18</v>
      </c>
      <c r="E16">
        <v>7</v>
      </c>
      <c r="F16">
        <v>0</v>
      </c>
      <c r="H16" s="16">
        <f t="shared" si="0"/>
        <v>0.7</v>
      </c>
      <c r="I16" s="16">
        <f t="shared" si="1"/>
        <v>0.9</v>
      </c>
      <c r="J16" s="16">
        <f t="shared" si="2"/>
        <v>0.7</v>
      </c>
      <c r="K16" s="16">
        <f t="shared" si="3"/>
        <v>0</v>
      </c>
      <c r="M16" s="16" t="b">
        <f t="shared" si="4"/>
        <v>1</v>
      </c>
    </row>
    <row r="17" spans="1:13" x14ac:dyDescent="0.2">
      <c r="A17" t="s">
        <v>26</v>
      </c>
      <c r="B17" t="s">
        <v>27</v>
      </c>
      <c r="C17">
        <v>7</v>
      </c>
      <c r="D17">
        <v>16</v>
      </c>
      <c r="E17">
        <v>8</v>
      </c>
      <c r="F17">
        <v>0</v>
      </c>
      <c r="H17" s="16">
        <f t="shared" si="0"/>
        <v>0.7</v>
      </c>
      <c r="I17" s="16">
        <f t="shared" si="1"/>
        <v>0.8</v>
      </c>
      <c r="J17" s="16">
        <f t="shared" si="2"/>
        <v>0.8</v>
      </c>
      <c r="K17" s="16">
        <f t="shared" si="3"/>
        <v>0</v>
      </c>
      <c r="M17" s="16" t="b">
        <f t="shared" si="4"/>
        <v>1</v>
      </c>
    </row>
    <row r="18" spans="1:13" x14ac:dyDescent="0.2">
      <c r="A18" t="s">
        <v>28</v>
      </c>
      <c r="B18" t="s">
        <v>29</v>
      </c>
      <c r="C18">
        <v>8</v>
      </c>
      <c r="D18">
        <v>9</v>
      </c>
      <c r="E18">
        <v>9</v>
      </c>
      <c r="F18">
        <v>1</v>
      </c>
      <c r="H18" s="16">
        <f t="shared" si="0"/>
        <v>0.8</v>
      </c>
      <c r="I18" s="16">
        <f t="shared" si="1"/>
        <v>0.45</v>
      </c>
      <c r="J18" s="16">
        <f t="shared" si="2"/>
        <v>0.9</v>
      </c>
      <c r="K18" s="16">
        <f t="shared" si="3"/>
        <v>1</v>
      </c>
      <c r="M18" s="16" t="b">
        <f t="shared" si="4"/>
        <v>1</v>
      </c>
    </row>
    <row r="19" spans="1:13" x14ac:dyDescent="0.2">
      <c r="A19" t="s">
        <v>30</v>
      </c>
      <c r="B19" t="s">
        <v>31</v>
      </c>
      <c r="C19">
        <v>6</v>
      </c>
      <c r="D19">
        <v>13</v>
      </c>
      <c r="E19">
        <v>9</v>
      </c>
      <c r="F19">
        <v>1</v>
      </c>
      <c r="H19" s="16">
        <f t="shared" si="0"/>
        <v>0.6</v>
      </c>
      <c r="I19" s="16">
        <f t="shared" si="1"/>
        <v>0.65</v>
      </c>
      <c r="J19" s="16">
        <f t="shared" si="2"/>
        <v>0.9</v>
      </c>
      <c r="K19" s="16">
        <f t="shared" si="3"/>
        <v>1</v>
      </c>
      <c r="M19" s="16" t="b">
        <f t="shared" si="4"/>
        <v>0</v>
      </c>
    </row>
    <row r="20" spans="1:13" x14ac:dyDescent="0.2">
      <c r="A20" t="s">
        <v>32</v>
      </c>
      <c r="B20" t="s">
        <v>33</v>
      </c>
      <c r="C20">
        <v>9</v>
      </c>
      <c r="D20">
        <v>13</v>
      </c>
      <c r="E20">
        <v>9</v>
      </c>
      <c r="F20">
        <v>1</v>
      </c>
      <c r="H20" s="16">
        <f t="shared" si="0"/>
        <v>0.9</v>
      </c>
      <c r="I20" s="16">
        <f t="shared" si="1"/>
        <v>0.65</v>
      </c>
      <c r="J20" s="16">
        <f t="shared" si="2"/>
        <v>0.9</v>
      </c>
      <c r="K20" s="16">
        <f t="shared" si="3"/>
        <v>1</v>
      </c>
      <c r="M20" s="16" t="b">
        <f t="shared" si="4"/>
        <v>0</v>
      </c>
    </row>
    <row r="21" spans="1:13" x14ac:dyDescent="0.2">
      <c r="A21" t="s">
        <v>34</v>
      </c>
      <c r="B21" t="s">
        <v>35</v>
      </c>
      <c r="C21">
        <v>10</v>
      </c>
      <c r="D21">
        <v>19</v>
      </c>
      <c r="E21">
        <v>4</v>
      </c>
      <c r="F21">
        <v>1</v>
      </c>
      <c r="H21" s="16">
        <f t="shared" si="0"/>
        <v>1</v>
      </c>
      <c r="I21" s="16">
        <f t="shared" si="1"/>
        <v>0.95</v>
      </c>
      <c r="J21" s="16">
        <f t="shared" si="2"/>
        <v>0.4</v>
      </c>
      <c r="K21" s="16">
        <f t="shared" si="3"/>
        <v>1</v>
      </c>
      <c r="M21" s="16" t="b">
        <f t="shared" si="4"/>
        <v>1</v>
      </c>
    </row>
    <row r="22" spans="1:13" x14ac:dyDescent="0.2">
      <c r="A22" t="s">
        <v>36</v>
      </c>
      <c r="B22" t="s">
        <v>37</v>
      </c>
      <c r="C22">
        <v>7</v>
      </c>
      <c r="D22">
        <v>12</v>
      </c>
      <c r="E22">
        <v>6</v>
      </c>
      <c r="F22">
        <v>1</v>
      </c>
      <c r="H22" s="16">
        <f t="shared" si="0"/>
        <v>0.7</v>
      </c>
      <c r="I22" s="16">
        <f t="shared" si="1"/>
        <v>0.6</v>
      </c>
      <c r="J22" s="16">
        <f t="shared" si="2"/>
        <v>0.6</v>
      </c>
      <c r="K22" s="16">
        <f t="shared" si="3"/>
        <v>1</v>
      </c>
      <c r="M22" s="16" t="b">
        <f t="shared" si="4"/>
        <v>0</v>
      </c>
    </row>
    <row r="23" spans="1:13" x14ac:dyDescent="0.2">
      <c r="A23" t="s">
        <v>38</v>
      </c>
      <c r="B23" t="s">
        <v>8</v>
      </c>
      <c r="C23">
        <v>8</v>
      </c>
      <c r="D23">
        <v>18</v>
      </c>
      <c r="E23">
        <v>8</v>
      </c>
      <c r="F23">
        <v>1</v>
      </c>
      <c r="H23" s="16">
        <f t="shared" si="0"/>
        <v>0.8</v>
      </c>
      <c r="I23" s="16">
        <f t="shared" si="1"/>
        <v>0.9</v>
      </c>
      <c r="J23" s="16">
        <f t="shared" si="2"/>
        <v>0.8</v>
      </c>
      <c r="K23" s="16">
        <f t="shared" si="3"/>
        <v>1</v>
      </c>
      <c r="M23" s="16" t="b">
        <f t="shared" si="4"/>
        <v>0</v>
      </c>
    </row>
    <row r="24" spans="1:13" x14ac:dyDescent="0.2">
      <c r="A24" t="s">
        <v>39</v>
      </c>
      <c r="B24" t="s">
        <v>40</v>
      </c>
      <c r="C24">
        <v>8</v>
      </c>
      <c r="D24">
        <v>19</v>
      </c>
      <c r="E24">
        <v>10</v>
      </c>
      <c r="F24">
        <v>1</v>
      </c>
      <c r="H24" s="16">
        <f t="shared" si="0"/>
        <v>0.8</v>
      </c>
      <c r="I24" s="16">
        <f t="shared" si="1"/>
        <v>0.95</v>
      </c>
      <c r="J24" s="16">
        <f t="shared" si="2"/>
        <v>1</v>
      </c>
      <c r="K24" s="16">
        <f t="shared" si="3"/>
        <v>1</v>
      </c>
      <c r="M24" s="16" t="b">
        <f t="shared" si="4"/>
        <v>0</v>
      </c>
    </row>
    <row r="25" spans="1:13" x14ac:dyDescent="0.2">
      <c r="A25" t="s">
        <v>41</v>
      </c>
      <c r="B25" t="s">
        <v>42</v>
      </c>
      <c r="C25">
        <v>6</v>
      </c>
      <c r="D25">
        <v>17</v>
      </c>
      <c r="E25">
        <v>8</v>
      </c>
      <c r="F25">
        <v>0</v>
      </c>
      <c r="H25" s="16">
        <f t="shared" si="0"/>
        <v>0.6</v>
      </c>
      <c r="I25" s="16">
        <f t="shared" si="1"/>
        <v>0.85</v>
      </c>
      <c r="J25" s="16">
        <f t="shared" si="2"/>
        <v>0.8</v>
      </c>
      <c r="K25" s="16">
        <f t="shared" si="3"/>
        <v>0</v>
      </c>
      <c r="M25" s="16" t="b">
        <f t="shared" si="4"/>
        <v>1</v>
      </c>
    </row>
    <row r="26" spans="1:13" x14ac:dyDescent="0.2">
      <c r="A26" t="s">
        <v>43</v>
      </c>
      <c r="B26" t="s">
        <v>44</v>
      </c>
      <c r="C26">
        <v>9</v>
      </c>
      <c r="D26">
        <v>16</v>
      </c>
      <c r="E26">
        <v>9</v>
      </c>
      <c r="F26">
        <v>1</v>
      </c>
      <c r="H26" s="16">
        <f t="shared" si="0"/>
        <v>0.9</v>
      </c>
      <c r="I26" s="16">
        <f t="shared" si="1"/>
        <v>0.8</v>
      </c>
      <c r="J26" s="16">
        <f t="shared" si="2"/>
        <v>0.9</v>
      </c>
      <c r="K26" s="16">
        <f t="shared" si="3"/>
        <v>1</v>
      </c>
      <c r="M26" s="16" t="b">
        <f t="shared" si="4"/>
        <v>0</v>
      </c>
    </row>
  </sheetData>
  <conditionalFormatting sqref="C6:C26">
    <cfRule type="iconSet" priority="8">
      <iconSet iconSet="4TrafficLights">
        <cfvo type="percent" val="0"/>
        <cfvo type="percent" val="25"/>
        <cfvo type="percent" val="50"/>
        <cfvo type="percent" val="75"/>
      </iconSet>
    </cfRule>
  </conditionalFormatting>
  <conditionalFormatting sqref="D6:D26">
    <cfRule type="iconSet" priority="7">
      <iconSet iconSet="4TrafficLights">
        <cfvo type="percent" val="0"/>
        <cfvo type="percent" val="25"/>
        <cfvo type="percent" val="50"/>
        <cfvo type="percent" val="75"/>
      </iconSet>
    </cfRule>
  </conditionalFormatting>
  <conditionalFormatting sqref="E6:E26">
    <cfRule type="iconSet" priority="6">
      <iconSet iconSet="4TrafficLights">
        <cfvo type="percent" val="0"/>
        <cfvo type="percent" val="25"/>
        <cfvo type="percent" val="50"/>
        <cfvo type="percent" val="75"/>
      </iconSet>
    </cfRule>
  </conditionalFormatting>
  <conditionalFormatting sqref="F6:F26">
    <cfRule type="iconSet" priority="5">
      <iconSet iconSet="4TrafficLights">
        <cfvo type="percent" val="0"/>
        <cfvo type="percent" val="25"/>
        <cfvo type="percent" val="50"/>
        <cfvo type="percent" val="75"/>
      </iconSet>
    </cfRule>
  </conditionalFormatting>
  <conditionalFormatting sqref="H6:K26">
    <cfRule type="cellIs" dxfId="8" priority="4" operator="lessThan">
      <formula>0.5</formula>
    </cfRule>
  </conditionalFormatting>
  <conditionalFormatting sqref="M6:M26">
    <cfRule type="containsText" dxfId="7" priority="1" operator="containsText" text="True">
      <formula>NOT(ISERROR(SEARCH("True",M6)))</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DB71-5B86-4D4C-ABC0-8D2B181B459C}">
  <dimension ref="A1:M9"/>
  <sheetViews>
    <sheetView workbookViewId="0">
      <selection activeCell="N7" sqref="N7"/>
    </sheetView>
  </sheetViews>
  <sheetFormatPr baseColWidth="10" defaultRowHeight="16" x14ac:dyDescent="0.2"/>
  <cols>
    <col min="1" max="1" width="58" customWidth="1"/>
    <col min="2" max="2" width="16.42578125" bestFit="1" customWidth="1"/>
    <col min="3" max="3" width="4.140625" bestFit="1" customWidth="1"/>
    <col min="4" max="4" width="10.140625" bestFit="1" customWidth="1"/>
    <col min="5" max="6" width="9.7109375" bestFit="1" customWidth="1"/>
    <col min="7" max="7" width="10.140625" bestFit="1" customWidth="1"/>
    <col min="8" max="8" width="9.42578125" bestFit="1" customWidth="1"/>
    <col min="9" max="9" width="6" bestFit="1" customWidth="1"/>
    <col min="10" max="10" width="6.5703125" bestFit="1" customWidth="1"/>
    <col min="11" max="11" width="9.140625" bestFit="1" customWidth="1"/>
    <col min="12" max="12" width="6.5703125" bestFit="1" customWidth="1"/>
    <col min="13" max="13" width="5" bestFit="1" customWidth="1"/>
    <col min="14" max="14" width="9.140625" bestFit="1" customWidth="1"/>
  </cols>
  <sheetData>
    <row r="1" spans="1:13" s="55" customFormat="1" ht="23" x14ac:dyDescent="0.25">
      <c r="A1" s="54" t="s">
        <v>61</v>
      </c>
    </row>
    <row r="2" spans="1:13" ht="136" x14ac:dyDescent="0.2">
      <c r="A2" s="18" t="s">
        <v>72</v>
      </c>
    </row>
    <row r="3" spans="1:13" s="17" customFormat="1" ht="34" x14ac:dyDescent="0.2">
      <c r="C3" s="20"/>
      <c r="D3" s="21" t="s">
        <v>73</v>
      </c>
      <c r="E3" s="23"/>
      <c r="F3" s="24" t="s">
        <v>77</v>
      </c>
      <c r="G3" s="26"/>
      <c r="H3" s="27" t="s">
        <v>74</v>
      </c>
      <c r="I3" s="30"/>
      <c r="J3" s="31" t="s">
        <v>75</v>
      </c>
      <c r="K3" s="34"/>
      <c r="L3" s="35" t="s">
        <v>76</v>
      </c>
    </row>
    <row r="4" spans="1:13" x14ac:dyDescent="0.2">
      <c r="B4" s="47" t="s">
        <v>62</v>
      </c>
      <c r="C4" s="22" t="s">
        <v>2</v>
      </c>
      <c r="D4" s="6">
        <v>3</v>
      </c>
      <c r="E4" s="25" t="s">
        <v>63</v>
      </c>
      <c r="F4" s="25">
        <v>4</v>
      </c>
      <c r="G4" s="28" t="s">
        <v>64</v>
      </c>
      <c r="H4" s="28">
        <v>5</v>
      </c>
      <c r="I4" s="32" t="s">
        <v>65</v>
      </c>
      <c r="J4" s="32">
        <v>3</v>
      </c>
      <c r="K4" s="36" t="s">
        <v>66</v>
      </c>
      <c r="L4" s="36">
        <v>1</v>
      </c>
      <c r="M4" s="47" t="s">
        <v>48</v>
      </c>
    </row>
    <row r="5" spans="1:13" x14ac:dyDescent="0.2">
      <c r="B5" t="s">
        <v>67</v>
      </c>
      <c r="C5" s="6">
        <v>3</v>
      </c>
      <c r="D5" s="6">
        <f>C5*D$4</f>
        <v>9</v>
      </c>
      <c r="E5" s="4">
        <v>4</v>
      </c>
      <c r="F5" s="4">
        <f>E5*F$4</f>
        <v>16</v>
      </c>
      <c r="G5" s="29">
        <v>3</v>
      </c>
      <c r="H5" s="29">
        <f>G5*H$4</f>
        <v>15</v>
      </c>
      <c r="I5" s="33">
        <v>3</v>
      </c>
      <c r="J5" s="33">
        <f>I5*J$4</f>
        <v>9</v>
      </c>
      <c r="K5" s="37">
        <v>3</v>
      </c>
      <c r="L5" s="37">
        <f>K5*L$4</f>
        <v>3</v>
      </c>
      <c r="M5">
        <f>SUM(D5+F5+H5+J5+L5)</f>
        <v>52</v>
      </c>
    </row>
    <row r="6" spans="1:13" x14ac:dyDescent="0.2">
      <c r="B6" t="s">
        <v>68</v>
      </c>
      <c r="C6" s="6">
        <v>4</v>
      </c>
      <c r="D6" s="6">
        <f>C6*D$4</f>
        <v>12</v>
      </c>
      <c r="E6" s="4">
        <v>3</v>
      </c>
      <c r="F6" s="4">
        <f>E6*F$4</f>
        <v>12</v>
      </c>
      <c r="G6" s="29">
        <v>5</v>
      </c>
      <c r="H6" s="29">
        <f>G6*H$4</f>
        <v>25</v>
      </c>
      <c r="I6" s="33">
        <v>4</v>
      </c>
      <c r="J6" s="33">
        <f>I6*J$4</f>
        <v>12</v>
      </c>
      <c r="K6" s="37">
        <v>1</v>
      </c>
      <c r="L6" s="37">
        <f>K6*L$4</f>
        <v>1</v>
      </c>
      <c r="M6">
        <f t="shared" ref="M6:M9" si="0">SUM(D6+F6+H6+J6+L6)</f>
        <v>62</v>
      </c>
    </row>
    <row r="7" spans="1:13" x14ac:dyDescent="0.2">
      <c r="B7" t="s">
        <v>69</v>
      </c>
      <c r="C7" s="6">
        <v>3</v>
      </c>
      <c r="D7" s="6">
        <f>C7*D$4</f>
        <v>9</v>
      </c>
      <c r="E7" s="4">
        <v>2</v>
      </c>
      <c r="F7" s="4">
        <f>E7*F$4</f>
        <v>8</v>
      </c>
      <c r="G7" s="29">
        <v>4</v>
      </c>
      <c r="H7" s="29">
        <f>G7*H$4</f>
        <v>20</v>
      </c>
      <c r="I7" s="33">
        <v>3</v>
      </c>
      <c r="J7" s="33">
        <f>I7*J$4</f>
        <v>9</v>
      </c>
      <c r="K7" s="37">
        <v>1</v>
      </c>
      <c r="L7" s="37">
        <f>K7*L$4</f>
        <v>1</v>
      </c>
      <c r="M7">
        <f t="shared" si="0"/>
        <v>47</v>
      </c>
    </row>
    <row r="8" spans="1:13" x14ac:dyDescent="0.2">
      <c r="B8" t="s">
        <v>70</v>
      </c>
      <c r="C8" s="6">
        <v>4</v>
      </c>
      <c r="D8" s="6">
        <f>C8*D$4</f>
        <v>12</v>
      </c>
      <c r="E8" s="4">
        <v>2</v>
      </c>
      <c r="F8" s="4">
        <f>E8*F$4</f>
        <v>8</v>
      </c>
      <c r="G8" s="29">
        <v>4</v>
      </c>
      <c r="H8" s="29">
        <f>G8*H$4</f>
        <v>20</v>
      </c>
      <c r="I8" s="33">
        <v>2</v>
      </c>
      <c r="J8" s="33">
        <f>I8*J$4</f>
        <v>6</v>
      </c>
      <c r="K8" s="37">
        <v>2</v>
      </c>
      <c r="L8" s="37">
        <f>K8*L$4</f>
        <v>2</v>
      </c>
      <c r="M8">
        <f t="shared" si="0"/>
        <v>48</v>
      </c>
    </row>
    <row r="9" spans="1:13" x14ac:dyDescent="0.2">
      <c r="B9" t="s">
        <v>71</v>
      </c>
      <c r="C9" s="6">
        <v>5</v>
      </c>
      <c r="D9" s="6">
        <f>C9*D$4</f>
        <v>15</v>
      </c>
      <c r="E9" s="4">
        <v>4</v>
      </c>
      <c r="F9" s="4">
        <f>E9*F$4</f>
        <v>16</v>
      </c>
      <c r="G9" s="29">
        <v>5</v>
      </c>
      <c r="H9" s="29">
        <f>G9*H$4</f>
        <v>25</v>
      </c>
      <c r="I9" s="33">
        <v>3</v>
      </c>
      <c r="J9" s="33">
        <f>I9*J$4</f>
        <v>9</v>
      </c>
      <c r="K9" s="37">
        <v>1</v>
      </c>
      <c r="L9" s="37">
        <f>K9*L$4</f>
        <v>1</v>
      </c>
      <c r="M9">
        <f t="shared" si="0"/>
        <v>66</v>
      </c>
    </row>
  </sheetData>
  <conditionalFormatting sqref="M5:M9">
    <cfRule type="top10" dxfId="6" priority="2" percent="1" rank="10"/>
  </conditionalFormatting>
  <conditionalFormatting sqref="M5:M8">
    <cfRule type="aboveAverage" dxfId="5"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AE9AA-8F20-894E-ABCE-434DF42C58D1}">
  <dimension ref="A1:Q176"/>
  <sheetViews>
    <sheetView topLeftCell="A2" zoomScaleNormal="100" workbookViewId="0">
      <selection activeCell="I2" sqref="I2"/>
    </sheetView>
  </sheetViews>
  <sheetFormatPr baseColWidth="10" defaultColWidth="10.85546875" defaultRowHeight="16" x14ac:dyDescent="0.2"/>
  <cols>
    <col min="2" max="2" width="11.5703125" customWidth="1"/>
    <col min="3" max="3" width="8" customWidth="1"/>
    <col min="4" max="4" width="15.140625" bestFit="1" customWidth="1"/>
    <col min="5" max="5" width="9.7109375" bestFit="1" customWidth="1"/>
    <col min="6" max="6" width="9.28515625" bestFit="1" customWidth="1"/>
    <col min="7" max="7" width="8.5703125" bestFit="1" customWidth="1"/>
    <col min="8" max="8" width="13.140625" bestFit="1" customWidth="1"/>
    <col min="9" max="9" width="10" bestFit="1" customWidth="1"/>
    <col min="10" max="10" width="9.85546875" bestFit="1" customWidth="1"/>
    <col min="11" max="11" width="10.140625" bestFit="1" customWidth="1"/>
  </cols>
  <sheetData>
    <row r="1" spans="1:17" s="53" customFormat="1" ht="23" x14ac:dyDescent="0.25">
      <c r="A1" s="53" t="s">
        <v>253</v>
      </c>
    </row>
    <row r="2" spans="1:17" s="18" customFormat="1" ht="86" thickBot="1" x14ac:dyDescent="0.25">
      <c r="A2" s="52" t="s">
        <v>78</v>
      </c>
      <c r="B2" s="52" t="s">
        <v>79</v>
      </c>
      <c r="C2" s="52" t="s">
        <v>80</v>
      </c>
      <c r="D2" s="52" t="s">
        <v>81</v>
      </c>
      <c r="E2" s="52" t="s">
        <v>82</v>
      </c>
      <c r="F2" s="52" t="s">
        <v>83</v>
      </c>
      <c r="G2" s="52" t="s">
        <v>84</v>
      </c>
      <c r="H2" s="52" t="s">
        <v>114</v>
      </c>
      <c r="I2" s="52" t="s">
        <v>3</v>
      </c>
      <c r="J2" s="52" t="s">
        <v>4</v>
      </c>
      <c r="K2" s="52" t="s">
        <v>85</v>
      </c>
    </row>
    <row r="3" spans="1:17" ht="17" thickTop="1" x14ac:dyDescent="0.2">
      <c r="A3" s="48" t="s">
        <v>86</v>
      </c>
      <c r="B3" s="49">
        <v>1001</v>
      </c>
      <c r="C3" s="50">
        <v>9822</v>
      </c>
      <c r="D3" s="50" t="s">
        <v>87</v>
      </c>
      <c r="E3" s="51">
        <v>58.3</v>
      </c>
      <c r="F3" s="51">
        <v>98.4</v>
      </c>
      <c r="G3" s="51">
        <f>F3-E3</f>
        <v>40.100000000000009</v>
      </c>
      <c r="H3" s="51">
        <f>IF(F3&gt;50, G3*0.2, G3*0.1)</f>
        <v>8.0200000000000014</v>
      </c>
      <c r="I3" s="50" t="s">
        <v>115</v>
      </c>
      <c r="J3" s="50" t="s">
        <v>116</v>
      </c>
      <c r="K3" s="50" t="s">
        <v>92</v>
      </c>
      <c r="L3" s="64" t="s">
        <v>123</v>
      </c>
      <c r="M3" s="65"/>
      <c r="N3" s="65"/>
      <c r="O3" s="65"/>
      <c r="P3" s="65"/>
      <c r="Q3" s="66">
        <f>SUM(F3:F173)</f>
        <v>17110.599999999995</v>
      </c>
    </row>
    <row r="4" spans="1:17" x14ac:dyDescent="0.2">
      <c r="A4" s="48" t="s">
        <v>86</v>
      </c>
      <c r="B4" s="49">
        <v>1002</v>
      </c>
      <c r="C4" s="50">
        <v>2877</v>
      </c>
      <c r="D4" s="50" t="s">
        <v>89</v>
      </c>
      <c r="E4" s="51">
        <v>11.4</v>
      </c>
      <c r="F4" s="51">
        <v>16.3</v>
      </c>
      <c r="G4" s="51">
        <f t="shared" ref="G4:G67" si="0">F4-E4</f>
        <v>4.9000000000000004</v>
      </c>
      <c r="H4" s="51">
        <f>IF(F4&gt;50, G4*0.2, G4*0.1)</f>
        <v>0.49000000000000005</v>
      </c>
      <c r="I4" s="50" t="s">
        <v>115</v>
      </c>
      <c r="J4" s="50" t="s">
        <v>116</v>
      </c>
      <c r="K4" s="50" t="s">
        <v>92</v>
      </c>
      <c r="L4" s="64" t="s">
        <v>124</v>
      </c>
      <c r="M4" s="65"/>
      <c r="N4" s="65"/>
      <c r="O4" s="65"/>
      <c r="P4" s="65"/>
      <c r="Q4" s="66">
        <f>SUMIF(F3:F173,"&gt;50")</f>
        <v>16088.399999999994</v>
      </c>
    </row>
    <row r="5" spans="1:17" x14ac:dyDescent="0.2">
      <c r="A5" s="48" t="s">
        <v>86</v>
      </c>
      <c r="B5" s="49">
        <v>1003</v>
      </c>
      <c r="C5" s="50">
        <v>2499</v>
      </c>
      <c r="D5" s="50" t="s">
        <v>91</v>
      </c>
      <c r="E5" s="51">
        <v>6.2</v>
      </c>
      <c r="F5" s="51">
        <v>9.1999999999999993</v>
      </c>
      <c r="G5" s="51">
        <f t="shared" si="0"/>
        <v>2.9999999999999991</v>
      </c>
      <c r="H5" s="51">
        <f t="shared" ref="H5:H67" si="1">IF(F5&gt;50, G5*0.2, G5*0.1)</f>
        <v>0.29999999999999993</v>
      </c>
      <c r="I5" s="50" t="s">
        <v>115</v>
      </c>
      <c r="J5" s="50" t="s">
        <v>116</v>
      </c>
      <c r="K5" s="50" t="s">
        <v>92</v>
      </c>
      <c r="L5" s="64" t="s">
        <v>125</v>
      </c>
      <c r="M5" s="65"/>
      <c r="N5" s="65"/>
      <c r="O5" s="65"/>
      <c r="P5" s="65"/>
      <c r="Q5" s="66">
        <f>SUMIF(F3:F173,"&lt;50")</f>
        <v>1022.1999999999997</v>
      </c>
    </row>
    <row r="6" spans="1:17" x14ac:dyDescent="0.2">
      <c r="A6" s="48" t="s">
        <v>86</v>
      </c>
      <c r="B6" s="49">
        <v>1004</v>
      </c>
      <c r="C6" s="50">
        <v>8722</v>
      </c>
      <c r="D6" s="50" t="s">
        <v>93</v>
      </c>
      <c r="E6" s="51">
        <v>344</v>
      </c>
      <c r="F6" s="51">
        <v>502</v>
      </c>
      <c r="G6" s="51">
        <f t="shared" si="0"/>
        <v>158</v>
      </c>
      <c r="H6" s="51">
        <f t="shared" si="1"/>
        <v>31.6</v>
      </c>
      <c r="I6" s="50" t="s">
        <v>115</v>
      </c>
      <c r="J6" s="50" t="s">
        <v>116</v>
      </c>
      <c r="K6" s="50" t="s">
        <v>92</v>
      </c>
    </row>
    <row r="7" spans="1:17" x14ac:dyDescent="0.2">
      <c r="A7" s="48" t="s">
        <v>86</v>
      </c>
      <c r="B7" s="49">
        <v>1005</v>
      </c>
      <c r="C7" s="50">
        <v>1109</v>
      </c>
      <c r="D7" s="50" t="s">
        <v>94</v>
      </c>
      <c r="E7" s="51">
        <v>3</v>
      </c>
      <c r="F7" s="51">
        <v>8</v>
      </c>
      <c r="G7" s="51">
        <f t="shared" si="0"/>
        <v>5</v>
      </c>
      <c r="H7" s="51">
        <f t="shared" si="1"/>
        <v>0.5</v>
      </c>
      <c r="I7" s="50" t="s">
        <v>115</v>
      </c>
      <c r="J7" s="50" t="s">
        <v>116</v>
      </c>
      <c r="K7" s="50" t="s">
        <v>92</v>
      </c>
    </row>
    <row r="8" spans="1:17" x14ac:dyDescent="0.2">
      <c r="A8" s="48" t="s">
        <v>86</v>
      </c>
      <c r="B8" s="49">
        <v>1006</v>
      </c>
      <c r="C8" s="50">
        <v>9822</v>
      </c>
      <c r="D8" s="50" t="s">
        <v>87</v>
      </c>
      <c r="E8" s="51">
        <v>58.3</v>
      </c>
      <c r="F8" s="51">
        <v>98.4</v>
      </c>
      <c r="G8" s="51">
        <f t="shared" si="0"/>
        <v>40.100000000000009</v>
      </c>
      <c r="H8" s="51">
        <f t="shared" si="1"/>
        <v>8.0200000000000014</v>
      </c>
      <c r="I8" s="50" t="s">
        <v>115</v>
      </c>
      <c r="J8" s="50" t="s">
        <v>116</v>
      </c>
      <c r="K8" s="50" t="s">
        <v>92</v>
      </c>
    </row>
    <row r="9" spans="1:17" x14ac:dyDescent="0.2">
      <c r="A9" s="48" t="s">
        <v>86</v>
      </c>
      <c r="B9" s="49">
        <v>1007</v>
      </c>
      <c r="C9" s="50">
        <v>1109</v>
      </c>
      <c r="D9" s="50" t="s">
        <v>94</v>
      </c>
      <c r="E9" s="51">
        <v>3</v>
      </c>
      <c r="F9" s="51">
        <v>8</v>
      </c>
      <c r="G9" s="51">
        <f t="shared" si="0"/>
        <v>5</v>
      </c>
      <c r="H9" s="51">
        <f t="shared" si="1"/>
        <v>0.5</v>
      </c>
      <c r="I9" s="50" t="s">
        <v>115</v>
      </c>
      <c r="J9" s="50" t="s">
        <v>116</v>
      </c>
      <c r="K9" s="50" t="s">
        <v>92</v>
      </c>
    </row>
    <row r="10" spans="1:17" x14ac:dyDescent="0.2">
      <c r="A10" s="48" t="s">
        <v>86</v>
      </c>
      <c r="B10" s="49">
        <v>1008</v>
      </c>
      <c r="C10" s="50">
        <v>2877</v>
      </c>
      <c r="D10" s="50" t="s">
        <v>89</v>
      </c>
      <c r="E10" s="51">
        <v>11.4</v>
      </c>
      <c r="F10" s="51">
        <v>16.3</v>
      </c>
      <c r="G10" s="51">
        <f t="shared" si="0"/>
        <v>4.9000000000000004</v>
      </c>
      <c r="H10" s="51">
        <f t="shared" si="1"/>
        <v>0.49000000000000005</v>
      </c>
      <c r="I10" s="50" t="s">
        <v>115</v>
      </c>
      <c r="J10" s="50" t="s">
        <v>116</v>
      </c>
      <c r="K10" s="50" t="s">
        <v>92</v>
      </c>
    </row>
    <row r="11" spans="1:17" x14ac:dyDescent="0.2">
      <c r="A11" s="48" t="s">
        <v>86</v>
      </c>
      <c r="B11" s="49">
        <v>1009</v>
      </c>
      <c r="C11" s="50">
        <v>1109</v>
      </c>
      <c r="D11" s="50" t="s">
        <v>94</v>
      </c>
      <c r="E11" s="51">
        <v>3</v>
      </c>
      <c r="F11" s="51">
        <v>8</v>
      </c>
      <c r="G11" s="51">
        <f t="shared" si="0"/>
        <v>5</v>
      </c>
      <c r="H11" s="51">
        <f t="shared" si="1"/>
        <v>0.5</v>
      </c>
      <c r="I11" s="50" t="s">
        <v>115</v>
      </c>
      <c r="J11" s="50" t="s">
        <v>116</v>
      </c>
      <c r="K11" s="50" t="s">
        <v>92</v>
      </c>
    </row>
    <row r="12" spans="1:17" x14ac:dyDescent="0.2">
      <c r="A12" s="48" t="s">
        <v>86</v>
      </c>
      <c r="B12" s="49">
        <v>1010</v>
      </c>
      <c r="C12" s="50">
        <v>2877</v>
      </c>
      <c r="D12" s="50" t="s">
        <v>89</v>
      </c>
      <c r="E12" s="51">
        <v>11.4</v>
      </c>
      <c r="F12" s="51">
        <v>16.3</v>
      </c>
      <c r="G12" s="51">
        <f t="shared" si="0"/>
        <v>4.9000000000000004</v>
      </c>
      <c r="H12" s="51">
        <f t="shared" si="1"/>
        <v>0.49000000000000005</v>
      </c>
      <c r="I12" s="50" t="s">
        <v>115</v>
      </c>
      <c r="J12" s="50" t="s">
        <v>116</v>
      </c>
      <c r="K12" s="50" t="s">
        <v>92</v>
      </c>
    </row>
    <row r="13" spans="1:17" x14ac:dyDescent="0.2">
      <c r="A13" s="48" t="s">
        <v>86</v>
      </c>
      <c r="B13" s="49">
        <v>1011</v>
      </c>
      <c r="C13" s="50">
        <v>2877</v>
      </c>
      <c r="D13" s="50" t="s">
        <v>89</v>
      </c>
      <c r="E13" s="51">
        <v>11.4</v>
      </c>
      <c r="F13" s="51">
        <v>16.3</v>
      </c>
      <c r="G13" s="51">
        <f t="shared" si="0"/>
        <v>4.9000000000000004</v>
      </c>
      <c r="H13" s="51">
        <f t="shared" si="1"/>
        <v>0.49000000000000005</v>
      </c>
      <c r="I13" s="50" t="s">
        <v>115</v>
      </c>
      <c r="J13" s="50" t="s">
        <v>116</v>
      </c>
      <c r="K13" s="50" t="s">
        <v>92</v>
      </c>
    </row>
    <row r="14" spans="1:17" x14ac:dyDescent="0.2">
      <c r="A14" s="48" t="s">
        <v>86</v>
      </c>
      <c r="B14" s="49">
        <v>1012</v>
      </c>
      <c r="C14" s="50">
        <v>4421</v>
      </c>
      <c r="D14" s="50" t="s">
        <v>96</v>
      </c>
      <c r="E14" s="51">
        <v>45</v>
      </c>
      <c r="F14" s="51">
        <v>87</v>
      </c>
      <c r="G14" s="51">
        <f t="shared" si="0"/>
        <v>42</v>
      </c>
      <c r="H14" s="51">
        <f t="shared" si="1"/>
        <v>8.4</v>
      </c>
      <c r="I14" s="50" t="s">
        <v>115</v>
      </c>
      <c r="J14" s="50" t="s">
        <v>116</v>
      </c>
      <c r="K14" s="50" t="s">
        <v>92</v>
      </c>
    </row>
    <row r="15" spans="1:17" x14ac:dyDescent="0.2">
      <c r="A15" s="48" t="s">
        <v>86</v>
      </c>
      <c r="B15" s="49">
        <v>1013</v>
      </c>
      <c r="C15" s="50">
        <v>9212</v>
      </c>
      <c r="D15" s="50" t="s">
        <v>97</v>
      </c>
      <c r="E15" s="51">
        <v>4</v>
      </c>
      <c r="F15" s="51">
        <v>7</v>
      </c>
      <c r="G15" s="51">
        <f t="shared" si="0"/>
        <v>3</v>
      </c>
      <c r="H15" s="51">
        <f t="shared" si="1"/>
        <v>0.30000000000000004</v>
      </c>
      <c r="I15" s="50" t="s">
        <v>115</v>
      </c>
      <c r="J15" s="50" t="s">
        <v>116</v>
      </c>
      <c r="K15" s="50" t="s">
        <v>92</v>
      </c>
    </row>
    <row r="16" spans="1:17" x14ac:dyDescent="0.2">
      <c r="A16" s="48" t="s">
        <v>86</v>
      </c>
      <c r="B16" s="49">
        <v>1014</v>
      </c>
      <c r="C16" s="50">
        <v>8722</v>
      </c>
      <c r="D16" s="50" t="s">
        <v>93</v>
      </c>
      <c r="E16" s="51">
        <v>344</v>
      </c>
      <c r="F16" s="51">
        <v>502</v>
      </c>
      <c r="G16" s="51">
        <f t="shared" si="0"/>
        <v>158</v>
      </c>
      <c r="H16" s="51">
        <f t="shared" si="1"/>
        <v>31.6</v>
      </c>
      <c r="I16" s="50" t="s">
        <v>115</v>
      </c>
      <c r="J16" s="50" t="s">
        <v>116</v>
      </c>
      <c r="K16" s="50" t="s">
        <v>92</v>
      </c>
    </row>
    <row r="17" spans="1:11" x14ac:dyDescent="0.2">
      <c r="A17" s="48" t="s">
        <v>86</v>
      </c>
      <c r="B17" s="49">
        <v>1015</v>
      </c>
      <c r="C17" s="50">
        <v>2877</v>
      </c>
      <c r="D17" s="50" t="s">
        <v>89</v>
      </c>
      <c r="E17" s="51">
        <v>11.4</v>
      </c>
      <c r="F17" s="51">
        <v>16.3</v>
      </c>
      <c r="G17" s="51">
        <f t="shared" si="0"/>
        <v>4.9000000000000004</v>
      </c>
      <c r="H17" s="51">
        <f t="shared" si="1"/>
        <v>0.49000000000000005</v>
      </c>
      <c r="I17" s="50" t="s">
        <v>115</v>
      </c>
      <c r="J17" s="50" t="s">
        <v>116</v>
      </c>
      <c r="K17" s="50" t="s">
        <v>92</v>
      </c>
    </row>
    <row r="18" spans="1:11" x14ac:dyDescent="0.2">
      <c r="A18" s="48" t="s">
        <v>86</v>
      </c>
      <c r="B18" s="49">
        <v>1016</v>
      </c>
      <c r="C18" s="50">
        <v>2499</v>
      </c>
      <c r="D18" s="50" t="s">
        <v>91</v>
      </c>
      <c r="E18" s="51">
        <v>6.2</v>
      </c>
      <c r="F18" s="51">
        <v>9.1999999999999993</v>
      </c>
      <c r="G18" s="51">
        <f t="shared" si="0"/>
        <v>2.9999999999999991</v>
      </c>
      <c r="H18" s="51">
        <f t="shared" si="1"/>
        <v>0.29999999999999993</v>
      </c>
      <c r="I18" s="50" t="s">
        <v>115</v>
      </c>
      <c r="J18" s="50" t="s">
        <v>116</v>
      </c>
      <c r="K18" s="50" t="s">
        <v>92</v>
      </c>
    </row>
    <row r="19" spans="1:11" x14ac:dyDescent="0.2">
      <c r="A19" s="48" t="s">
        <v>98</v>
      </c>
      <c r="B19" s="49">
        <v>1017</v>
      </c>
      <c r="C19" s="50">
        <v>2242</v>
      </c>
      <c r="D19" s="50" t="s">
        <v>99</v>
      </c>
      <c r="E19" s="51">
        <v>60</v>
      </c>
      <c r="F19" s="51">
        <v>124</v>
      </c>
      <c r="G19" s="51">
        <f t="shared" si="0"/>
        <v>64</v>
      </c>
      <c r="H19" s="51">
        <f t="shared" si="1"/>
        <v>12.8</v>
      </c>
      <c r="I19" s="50" t="s">
        <v>115</v>
      </c>
      <c r="J19" s="50" t="s">
        <v>116</v>
      </c>
      <c r="K19" s="50" t="s">
        <v>92</v>
      </c>
    </row>
    <row r="20" spans="1:11" x14ac:dyDescent="0.2">
      <c r="A20" s="48" t="s">
        <v>98</v>
      </c>
      <c r="B20" s="49">
        <v>1018</v>
      </c>
      <c r="C20" s="50">
        <v>1109</v>
      </c>
      <c r="D20" s="50" t="s">
        <v>94</v>
      </c>
      <c r="E20" s="51">
        <v>3</v>
      </c>
      <c r="F20" s="51">
        <v>8</v>
      </c>
      <c r="G20" s="51">
        <f t="shared" si="0"/>
        <v>5</v>
      </c>
      <c r="H20" s="51">
        <f t="shared" si="1"/>
        <v>0.5</v>
      </c>
      <c r="I20" s="50" t="s">
        <v>115</v>
      </c>
      <c r="J20" s="50" t="s">
        <v>116</v>
      </c>
      <c r="K20" s="50" t="s">
        <v>92</v>
      </c>
    </row>
    <row r="21" spans="1:11" x14ac:dyDescent="0.2">
      <c r="A21" s="48" t="s">
        <v>98</v>
      </c>
      <c r="B21" s="49">
        <v>1019</v>
      </c>
      <c r="C21" s="50">
        <v>2499</v>
      </c>
      <c r="D21" s="50" t="s">
        <v>91</v>
      </c>
      <c r="E21" s="51">
        <v>6.2</v>
      </c>
      <c r="F21" s="51">
        <v>9.1999999999999993</v>
      </c>
      <c r="G21" s="51">
        <f t="shared" si="0"/>
        <v>2.9999999999999991</v>
      </c>
      <c r="H21" s="51">
        <f t="shared" si="1"/>
        <v>0.29999999999999993</v>
      </c>
      <c r="I21" s="50" t="s">
        <v>115</v>
      </c>
      <c r="J21" s="50" t="s">
        <v>116</v>
      </c>
      <c r="K21" s="50" t="s">
        <v>92</v>
      </c>
    </row>
    <row r="22" spans="1:11" x14ac:dyDescent="0.2">
      <c r="A22" s="48" t="s">
        <v>98</v>
      </c>
      <c r="B22" s="49">
        <v>1020</v>
      </c>
      <c r="C22" s="50">
        <v>2499</v>
      </c>
      <c r="D22" s="50" t="s">
        <v>91</v>
      </c>
      <c r="E22" s="51">
        <v>6.2</v>
      </c>
      <c r="F22" s="51">
        <v>9.1999999999999993</v>
      </c>
      <c r="G22" s="51">
        <f t="shared" si="0"/>
        <v>2.9999999999999991</v>
      </c>
      <c r="H22" s="51">
        <f t="shared" si="1"/>
        <v>0.29999999999999993</v>
      </c>
      <c r="I22" s="50" t="s">
        <v>115</v>
      </c>
      <c r="J22" s="50" t="s">
        <v>116</v>
      </c>
      <c r="K22" s="50" t="s">
        <v>92</v>
      </c>
    </row>
    <row r="23" spans="1:11" x14ac:dyDescent="0.2">
      <c r="A23" s="48" t="s">
        <v>98</v>
      </c>
      <c r="B23" s="49">
        <v>1021</v>
      </c>
      <c r="C23" s="50">
        <v>1109</v>
      </c>
      <c r="D23" s="50" t="s">
        <v>94</v>
      </c>
      <c r="E23" s="51">
        <v>3</v>
      </c>
      <c r="F23" s="51">
        <v>8</v>
      </c>
      <c r="G23" s="51">
        <f t="shared" si="0"/>
        <v>5</v>
      </c>
      <c r="H23" s="51">
        <f t="shared" si="1"/>
        <v>0.5</v>
      </c>
      <c r="I23" s="50" t="s">
        <v>115</v>
      </c>
      <c r="J23" s="50" t="s">
        <v>116</v>
      </c>
      <c r="K23" s="50" t="s">
        <v>92</v>
      </c>
    </row>
    <row r="24" spans="1:11" x14ac:dyDescent="0.2">
      <c r="A24" s="48" t="s">
        <v>98</v>
      </c>
      <c r="B24" s="49">
        <v>1022</v>
      </c>
      <c r="C24" s="50">
        <v>2877</v>
      </c>
      <c r="D24" s="50" t="s">
        <v>89</v>
      </c>
      <c r="E24" s="51">
        <v>11.4</v>
      </c>
      <c r="F24" s="51">
        <v>16.3</v>
      </c>
      <c r="G24" s="51">
        <f t="shared" si="0"/>
        <v>4.9000000000000004</v>
      </c>
      <c r="H24" s="51">
        <f t="shared" si="1"/>
        <v>0.49000000000000005</v>
      </c>
      <c r="I24" s="50" t="s">
        <v>115</v>
      </c>
      <c r="J24" s="50" t="s">
        <v>116</v>
      </c>
      <c r="K24" s="50" t="s">
        <v>92</v>
      </c>
    </row>
    <row r="25" spans="1:11" x14ac:dyDescent="0.2">
      <c r="A25" s="48" t="s">
        <v>98</v>
      </c>
      <c r="B25" s="49">
        <v>1023</v>
      </c>
      <c r="C25" s="50">
        <v>1109</v>
      </c>
      <c r="D25" s="50" t="s">
        <v>94</v>
      </c>
      <c r="E25" s="51">
        <v>3</v>
      </c>
      <c r="F25" s="51">
        <v>8</v>
      </c>
      <c r="G25" s="51">
        <f t="shared" si="0"/>
        <v>5</v>
      </c>
      <c r="H25" s="51">
        <f t="shared" si="1"/>
        <v>0.5</v>
      </c>
      <c r="I25" s="50" t="s">
        <v>115</v>
      </c>
      <c r="J25" s="50" t="s">
        <v>116</v>
      </c>
      <c r="K25" s="50" t="s">
        <v>92</v>
      </c>
    </row>
    <row r="26" spans="1:11" x14ac:dyDescent="0.2">
      <c r="A26" s="48" t="s">
        <v>98</v>
      </c>
      <c r="B26" s="49">
        <v>1024</v>
      </c>
      <c r="C26" s="50">
        <v>9212</v>
      </c>
      <c r="D26" s="50" t="s">
        <v>97</v>
      </c>
      <c r="E26" s="51">
        <v>4</v>
      </c>
      <c r="F26" s="51">
        <v>7</v>
      </c>
      <c r="G26" s="51">
        <f t="shared" si="0"/>
        <v>3</v>
      </c>
      <c r="H26" s="51">
        <f t="shared" si="1"/>
        <v>0.30000000000000004</v>
      </c>
      <c r="I26" s="50" t="s">
        <v>115</v>
      </c>
      <c r="J26" s="50" t="s">
        <v>116</v>
      </c>
      <c r="K26" s="50" t="s">
        <v>92</v>
      </c>
    </row>
    <row r="27" spans="1:11" x14ac:dyDescent="0.2">
      <c r="A27" s="48" t="s">
        <v>98</v>
      </c>
      <c r="B27" s="49">
        <v>1025</v>
      </c>
      <c r="C27" s="50">
        <v>2877</v>
      </c>
      <c r="D27" s="50" t="s">
        <v>89</v>
      </c>
      <c r="E27" s="51">
        <v>11.4</v>
      </c>
      <c r="F27" s="51">
        <v>16.3</v>
      </c>
      <c r="G27" s="51">
        <f t="shared" si="0"/>
        <v>4.9000000000000004</v>
      </c>
      <c r="H27" s="51">
        <f t="shared" si="1"/>
        <v>0.49000000000000005</v>
      </c>
      <c r="I27" s="50" t="s">
        <v>115</v>
      </c>
      <c r="J27" s="50" t="s">
        <v>116</v>
      </c>
      <c r="K27" s="50" t="s">
        <v>92</v>
      </c>
    </row>
    <row r="28" spans="1:11" x14ac:dyDescent="0.2">
      <c r="A28" s="48" t="s">
        <v>98</v>
      </c>
      <c r="B28" s="49">
        <v>1026</v>
      </c>
      <c r="C28" s="50">
        <v>6119</v>
      </c>
      <c r="D28" s="50" t="s">
        <v>102</v>
      </c>
      <c r="E28" s="51">
        <v>9</v>
      </c>
      <c r="F28" s="51">
        <v>14</v>
      </c>
      <c r="G28" s="51">
        <f t="shared" si="0"/>
        <v>5</v>
      </c>
      <c r="H28" s="51">
        <f t="shared" si="1"/>
        <v>0.5</v>
      </c>
      <c r="I28" s="50" t="s">
        <v>115</v>
      </c>
      <c r="J28" s="50" t="s">
        <v>116</v>
      </c>
      <c r="K28" s="50" t="s">
        <v>92</v>
      </c>
    </row>
    <row r="29" spans="1:11" x14ac:dyDescent="0.2">
      <c r="A29" s="48" t="s">
        <v>98</v>
      </c>
      <c r="B29" s="49">
        <v>1027</v>
      </c>
      <c r="C29" s="50">
        <v>6119</v>
      </c>
      <c r="D29" s="50" t="s">
        <v>102</v>
      </c>
      <c r="E29" s="51">
        <v>9</v>
      </c>
      <c r="F29" s="51">
        <v>14</v>
      </c>
      <c r="G29" s="51">
        <f t="shared" si="0"/>
        <v>5</v>
      </c>
      <c r="H29" s="51">
        <f t="shared" si="1"/>
        <v>0.5</v>
      </c>
      <c r="I29" s="50" t="s">
        <v>115</v>
      </c>
      <c r="J29" s="50" t="s">
        <v>116</v>
      </c>
      <c r="K29" s="50" t="s">
        <v>92</v>
      </c>
    </row>
    <row r="30" spans="1:11" x14ac:dyDescent="0.2">
      <c r="A30" s="48" t="s">
        <v>98</v>
      </c>
      <c r="B30" s="49">
        <v>1028</v>
      </c>
      <c r="C30" s="50">
        <v>8722</v>
      </c>
      <c r="D30" s="50" t="s">
        <v>93</v>
      </c>
      <c r="E30" s="51">
        <v>344</v>
      </c>
      <c r="F30" s="51">
        <v>502</v>
      </c>
      <c r="G30" s="51">
        <f t="shared" si="0"/>
        <v>158</v>
      </c>
      <c r="H30" s="51">
        <f t="shared" si="1"/>
        <v>31.6</v>
      </c>
      <c r="I30" s="50" t="s">
        <v>115</v>
      </c>
      <c r="J30" s="50" t="s">
        <v>116</v>
      </c>
      <c r="K30" s="50" t="s">
        <v>92</v>
      </c>
    </row>
    <row r="31" spans="1:11" x14ac:dyDescent="0.2">
      <c r="A31" s="48" t="s">
        <v>98</v>
      </c>
      <c r="B31" s="49">
        <v>1029</v>
      </c>
      <c r="C31" s="50">
        <v>2499</v>
      </c>
      <c r="D31" s="50" t="s">
        <v>91</v>
      </c>
      <c r="E31" s="51">
        <v>6.2</v>
      </c>
      <c r="F31" s="51">
        <v>9.1999999999999993</v>
      </c>
      <c r="G31" s="51">
        <f t="shared" si="0"/>
        <v>2.9999999999999991</v>
      </c>
      <c r="H31" s="51">
        <f t="shared" si="1"/>
        <v>0.29999999999999993</v>
      </c>
      <c r="I31" s="50" t="s">
        <v>115</v>
      </c>
      <c r="J31" s="50" t="s">
        <v>116</v>
      </c>
      <c r="K31" s="50" t="s">
        <v>92</v>
      </c>
    </row>
    <row r="32" spans="1:11" x14ac:dyDescent="0.2">
      <c r="A32" s="48" t="s">
        <v>98</v>
      </c>
      <c r="B32" s="49">
        <v>1030</v>
      </c>
      <c r="C32" s="50">
        <v>4421</v>
      </c>
      <c r="D32" s="50" t="s">
        <v>96</v>
      </c>
      <c r="E32" s="51">
        <v>45</v>
      </c>
      <c r="F32" s="51">
        <v>87</v>
      </c>
      <c r="G32" s="51">
        <f t="shared" si="0"/>
        <v>42</v>
      </c>
      <c r="H32" s="51">
        <f t="shared" si="1"/>
        <v>8.4</v>
      </c>
      <c r="I32" s="50" t="s">
        <v>115</v>
      </c>
      <c r="J32" s="50" t="s">
        <v>116</v>
      </c>
      <c r="K32" s="50" t="s">
        <v>92</v>
      </c>
    </row>
    <row r="33" spans="1:11" x14ac:dyDescent="0.2">
      <c r="A33" s="48" t="s">
        <v>98</v>
      </c>
      <c r="B33" s="49">
        <v>1031</v>
      </c>
      <c r="C33" s="50">
        <v>1109</v>
      </c>
      <c r="D33" s="50" t="s">
        <v>94</v>
      </c>
      <c r="E33" s="51">
        <v>3</v>
      </c>
      <c r="F33" s="51">
        <v>8</v>
      </c>
      <c r="G33" s="51">
        <f t="shared" si="0"/>
        <v>5</v>
      </c>
      <c r="H33" s="51">
        <f t="shared" si="1"/>
        <v>0.5</v>
      </c>
      <c r="I33" s="50" t="s">
        <v>115</v>
      </c>
      <c r="J33" s="50" t="s">
        <v>116</v>
      </c>
      <c r="K33" s="50" t="s">
        <v>92</v>
      </c>
    </row>
    <row r="34" spans="1:11" x14ac:dyDescent="0.2">
      <c r="A34" s="48" t="s">
        <v>98</v>
      </c>
      <c r="B34" s="49">
        <v>1032</v>
      </c>
      <c r="C34" s="50">
        <v>2877</v>
      </c>
      <c r="D34" s="50" t="s">
        <v>89</v>
      </c>
      <c r="E34" s="51">
        <v>11.4</v>
      </c>
      <c r="F34" s="51">
        <v>16.3</v>
      </c>
      <c r="G34" s="51">
        <f t="shared" si="0"/>
        <v>4.9000000000000004</v>
      </c>
      <c r="H34" s="51">
        <f t="shared" si="1"/>
        <v>0.49000000000000005</v>
      </c>
      <c r="I34" s="50" t="s">
        <v>115</v>
      </c>
      <c r="J34" s="50" t="s">
        <v>116</v>
      </c>
      <c r="K34" s="50" t="s">
        <v>92</v>
      </c>
    </row>
    <row r="35" spans="1:11" x14ac:dyDescent="0.2">
      <c r="A35" s="48" t="s">
        <v>98</v>
      </c>
      <c r="B35" s="49">
        <v>1033</v>
      </c>
      <c r="C35" s="50">
        <v>9822</v>
      </c>
      <c r="D35" s="50" t="s">
        <v>87</v>
      </c>
      <c r="E35" s="51">
        <v>58.3</v>
      </c>
      <c r="F35" s="51">
        <v>98.4</v>
      </c>
      <c r="G35" s="51">
        <f t="shared" si="0"/>
        <v>40.100000000000009</v>
      </c>
      <c r="H35" s="51">
        <f t="shared" si="1"/>
        <v>8.0200000000000014</v>
      </c>
      <c r="I35" s="50" t="s">
        <v>115</v>
      </c>
      <c r="J35" s="50" t="s">
        <v>116</v>
      </c>
      <c r="K35" s="50" t="s">
        <v>92</v>
      </c>
    </row>
    <row r="36" spans="1:11" x14ac:dyDescent="0.2">
      <c r="A36" s="48" t="s">
        <v>98</v>
      </c>
      <c r="B36" s="49">
        <v>1034</v>
      </c>
      <c r="C36" s="50">
        <v>2877</v>
      </c>
      <c r="D36" s="50" t="s">
        <v>89</v>
      </c>
      <c r="E36" s="51">
        <v>11.4</v>
      </c>
      <c r="F36" s="51">
        <v>16.3</v>
      </c>
      <c r="G36" s="51">
        <f t="shared" si="0"/>
        <v>4.9000000000000004</v>
      </c>
      <c r="H36" s="51">
        <f t="shared" si="1"/>
        <v>0.49000000000000005</v>
      </c>
      <c r="I36" s="50" t="s">
        <v>119</v>
      </c>
      <c r="J36" s="50" t="s">
        <v>118</v>
      </c>
      <c r="K36" s="50" t="s">
        <v>92</v>
      </c>
    </row>
    <row r="37" spans="1:11" x14ac:dyDescent="0.2">
      <c r="A37" s="48" t="s">
        <v>103</v>
      </c>
      <c r="B37" s="49">
        <v>1035</v>
      </c>
      <c r="C37" s="50">
        <v>2499</v>
      </c>
      <c r="D37" s="50" t="s">
        <v>91</v>
      </c>
      <c r="E37" s="51">
        <v>6.2</v>
      </c>
      <c r="F37" s="51">
        <v>9.1999999999999993</v>
      </c>
      <c r="G37" s="51">
        <f t="shared" si="0"/>
        <v>2.9999999999999991</v>
      </c>
      <c r="H37" s="51">
        <f t="shared" si="1"/>
        <v>0.29999999999999993</v>
      </c>
      <c r="I37" s="50" t="s">
        <v>119</v>
      </c>
      <c r="J37" s="50" t="s">
        <v>118</v>
      </c>
      <c r="K37" s="50" t="s">
        <v>92</v>
      </c>
    </row>
    <row r="38" spans="1:11" x14ac:dyDescent="0.2">
      <c r="A38" s="48" t="s">
        <v>103</v>
      </c>
      <c r="B38" s="49">
        <v>1036</v>
      </c>
      <c r="C38" s="50">
        <v>2499</v>
      </c>
      <c r="D38" s="50" t="s">
        <v>91</v>
      </c>
      <c r="E38" s="51">
        <v>6.2</v>
      </c>
      <c r="F38" s="51">
        <v>9.1999999999999993</v>
      </c>
      <c r="G38" s="51">
        <f t="shared" si="0"/>
        <v>2.9999999999999991</v>
      </c>
      <c r="H38" s="51">
        <f t="shared" si="1"/>
        <v>0.29999999999999993</v>
      </c>
      <c r="I38" s="50" t="s">
        <v>119</v>
      </c>
      <c r="J38" s="50" t="s">
        <v>118</v>
      </c>
      <c r="K38" s="50" t="s">
        <v>92</v>
      </c>
    </row>
    <row r="39" spans="1:11" x14ac:dyDescent="0.2">
      <c r="A39" s="48" t="s">
        <v>103</v>
      </c>
      <c r="B39" s="49">
        <v>1037</v>
      </c>
      <c r="C39" s="50">
        <v>6622</v>
      </c>
      <c r="D39" s="50" t="s">
        <v>104</v>
      </c>
      <c r="E39" s="51">
        <v>42</v>
      </c>
      <c r="F39" s="51">
        <v>77</v>
      </c>
      <c r="G39" s="51">
        <f t="shared" si="0"/>
        <v>35</v>
      </c>
      <c r="H39" s="51">
        <f t="shared" si="1"/>
        <v>7</v>
      </c>
      <c r="I39" s="50" t="s">
        <v>119</v>
      </c>
      <c r="J39" s="50" t="s">
        <v>118</v>
      </c>
      <c r="K39" s="50" t="s">
        <v>92</v>
      </c>
    </row>
    <row r="40" spans="1:11" x14ac:dyDescent="0.2">
      <c r="A40" s="48" t="s">
        <v>103</v>
      </c>
      <c r="B40" s="49">
        <v>1038</v>
      </c>
      <c r="C40" s="50">
        <v>2499</v>
      </c>
      <c r="D40" s="50" t="s">
        <v>91</v>
      </c>
      <c r="E40" s="51">
        <v>6.2</v>
      </c>
      <c r="F40" s="51">
        <v>9.1999999999999993</v>
      </c>
      <c r="G40" s="51">
        <f t="shared" si="0"/>
        <v>2.9999999999999991</v>
      </c>
      <c r="H40" s="51">
        <f t="shared" si="1"/>
        <v>0.29999999999999993</v>
      </c>
      <c r="I40" s="50" t="s">
        <v>119</v>
      </c>
      <c r="J40" s="50" t="s">
        <v>118</v>
      </c>
      <c r="K40" s="50" t="s">
        <v>92</v>
      </c>
    </row>
    <row r="41" spans="1:11" x14ac:dyDescent="0.2">
      <c r="A41" s="48" t="s">
        <v>103</v>
      </c>
      <c r="B41" s="49">
        <v>1039</v>
      </c>
      <c r="C41" s="50">
        <v>2877</v>
      </c>
      <c r="D41" s="50" t="s">
        <v>89</v>
      </c>
      <c r="E41" s="51">
        <v>11.4</v>
      </c>
      <c r="F41" s="51">
        <v>16.3</v>
      </c>
      <c r="G41" s="51">
        <f t="shared" si="0"/>
        <v>4.9000000000000004</v>
      </c>
      <c r="H41" s="51">
        <f t="shared" si="1"/>
        <v>0.49000000000000005</v>
      </c>
      <c r="I41" s="50" t="s">
        <v>119</v>
      </c>
      <c r="J41" s="50" t="s">
        <v>118</v>
      </c>
      <c r="K41" s="50" t="s">
        <v>92</v>
      </c>
    </row>
    <row r="42" spans="1:11" x14ac:dyDescent="0.2">
      <c r="A42" s="48" t="s">
        <v>103</v>
      </c>
      <c r="B42" s="49">
        <v>1040</v>
      </c>
      <c r="C42" s="50">
        <v>1109</v>
      </c>
      <c r="D42" s="50" t="s">
        <v>94</v>
      </c>
      <c r="E42" s="51">
        <v>3</v>
      </c>
      <c r="F42" s="51">
        <v>8</v>
      </c>
      <c r="G42" s="51">
        <f t="shared" si="0"/>
        <v>5</v>
      </c>
      <c r="H42" s="51">
        <f t="shared" si="1"/>
        <v>0.5</v>
      </c>
      <c r="I42" s="50" t="s">
        <v>119</v>
      </c>
      <c r="J42" s="50" t="s">
        <v>118</v>
      </c>
      <c r="K42" s="50" t="s">
        <v>92</v>
      </c>
    </row>
    <row r="43" spans="1:11" x14ac:dyDescent="0.2">
      <c r="A43" s="48" t="s">
        <v>103</v>
      </c>
      <c r="B43" s="49">
        <v>1041</v>
      </c>
      <c r="C43" s="50">
        <v>2499</v>
      </c>
      <c r="D43" s="50" t="s">
        <v>91</v>
      </c>
      <c r="E43" s="51">
        <v>6.2</v>
      </c>
      <c r="F43" s="51">
        <v>9.1999999999999993</v>
      </c>
      <c r="G43" s="51">
        <f t="shared" si="0"/>
        <v>2.9999999999999991</v>
      </c>
      <c r="H43" s="51">
        <f t="shared" si="1"/>
        <v>0.29999999999999993</v>
      </c>
      <c r="I43" s="50" t="s">
        <v>119</v>
      </c>
      <c r="J43" s="50" t="s">
        <v>118</v>
      </c>
      <c r="K43" s="50" t="s">
        <v>92</v>
      </c>
    </row>
    <row r="44" spans="1:11" x14ac:dyDescent="0.2">
      <c r="A44" s="48" t="s">
        <v>103</v>
      </c>
      <c r="B44" s="49">
        <v>1042</v>
      </c>
      <c r="C44" s="50">
        <v>8722</v>
      </c>
      <c r="D44" s="50" t="s">
        <v>93</v>
      </c>
      <c r="E44" s="51">
        <v>344</v>
      </c>
      <c r="F44" s="51">
        <v>502</v>
      </c>
      <c r="G44" s="51">
        <f t="shared" si="0"/>
        <v>158</v>
      </c>
      <c r="H44" s="51">
        <f t="shared" si="1"/>
        <v>31.6</v>
      </c>
      <c r="I44" s="50" t="s">
        <v>119</v>
      </c>
      <c r="J44" s="50" t="s">
        <v>118</v>
      </c>
      <c r="K44" s="50" t="s">
        <v>92</v>
      </c>
    </row>
    <row r="45" spans="1:11" x14ac:dyDescent="0.2">
      <c r="A45" s="48" t="s">
        <v>103</v>
      </c>
      <c r="B45" s="49">
        <v>1043</v>
      </c>
      <c r="C45" s="50">
        <v>2242</v>
      </c>
      <c r="D45" s="50" t="s">
        <v>99</v>
      </c>
      <c r="E45" s="51">
        <v>60</v>
      </c>
      <c r="F45" s="51">
        <v>124</v>
      </c>
      <c r="G45" s="51">
        <f t="shared" si="0"/>
        <v>64</v>
      </c>
      <c r="H45" s="51">
        <f t="shared" si="1"/>
        <v>12.8</v>
      </c>
      <c r="I45" s="50" t="s">
        <v>119</v>
      </c>
      <c r="J45" s="50" t="s">
        <v>118</v>
      </c>
      <c r="K45" s="50" t="s">
        <v>92</v>
      </c>
    </row>
    <row r="46" spans="1:11" x14ac:dyDescent="0.2">
      <c r="A46" s="48" t="s">
        <v>103</v>
      </c>
      <c r="B46" s="49">
        <v>1044</v>
      </c>
      <c r="C46" s="50">
        <v>2877</v>
      </c>
      <c r="D46" s="50" t="s">
        <v>89</v>
      </c>
      <c r="E46" s="51">
        <v>11.4</v>
      </c>
      <c r="F46" s="51">
        <v>16.3</v>
      </c>
      <c r="G46" s="51">
        <f t="shared" si="0"/>
        <v>4.9000000000000004</v>
      </c>
      <c r="H46" s="51">
        <f t="shared" si="1"/>
        <v>0.49000000000000005</v>
      </c>
      <c r="I46" s="50" t="s">
        <v>119</v>
      </c>
      <c r="J46" s="50" t="s">
        <v>118</v>
      </c>
      <c r="K46" s="50" t="s">
        <v>92</v>
      </c>
    </row>
    <row r="47" spans="1:11" x14ac:dyDescent="0.2">
      <c r="A47" s="48" t="s">
        <v>103</v>
      </c>
      <c r="B47" s="49">
        <v>1045</v>
      </c>
      <c r="C47" s="50">
        <v>8722</v>
      </c>
      <c r="D47" s="50" t="s">
        <v>93</v>
      </c>
      <c r="E47" s="51">
        <v>344</v>
      </c>
      <c r="F47" s="51">
        <v>502</v>
      </c>
      <c r="G47" s="51">
        <f t="shared" si="0"/>
        <v>158</v>
      </c>
      <c r="H47" s="51">
        <f t="shared" si="1"/>
        <v>31.6</v>
      </c>
      <c r="I47" s="50" t="s">
        <v>119</v>
      </c>
      <c r="J47" s="50" t="s">
        <v>118</v>
      </c>
      <c r="K47" s="50" t="s">
        <v>92</v>
      </c>
    </row>
    <row r="48" spans="1:11" x14ac:dyDescent="0.2">
      <c r="A48" s="48" t="s">
        <v>103</v>
      </c>
      <c r="B48" s="49">
        <v>1046</v>
      </c>
      <c r="C48" s="50">
        <v>6119</v>
      </c>
      <c r="D48" s="50" t="s">
        <v>102</v>
      </c>
      <c r="E48" s="51">
        <v>9</v>
      </c>
      <c r="F48" s="51">
        <v>14</v>
      </c>
      <c r="G48" s="51">
        <f t="shared" si="0"/>
        <v>5</v>
      </c>
      <c r="H48" s="51">
        <f t="shared" si="1"/>
        <v>0.5</v>
      </c>
      <c r="I48" s="50" t="s">
        <v>119</v>
      </c>
      <c r="J48" s="50" t="s">
        <v>118</v>
      </c>
      <c r="K48" s="50" t="s">
        <v>92</v>
      </c>
    </row>
    <row r="49" spans="1:11" x14ac:dyDescent="0.2">
      <c r="A49" s="48" t="s">
        <v>103</v>
      </c>
      <c r="B49" s="49">
        <v>1047</v>
      </c>
      <c r="C49" s="50">
        <v>6622</v>
      </c>
      <c r="D49" s="50" t="s">
        <v>104</v>
      </c>
      <c r="E49" s="51">
        <v>42</v>
      </c>
      <c r="F49" s="51">
        <v>77</v>
      </c>
      <c r="G49" s="51">
        <f t="shared" si="0"/>
        <v>35</v>
      </c>
      <c r="H49" s="51">
        <f t="shared" si="1"/>
        <v>7</v>
      </c>
      <c r="I49" s="50" t="s">
        <v>119</v>
      </c>
      <c r="J49" s="50" t="s">
        <v>118</v>
      </c>
      <c r="K49" s="50" t="s">
        <v>92</v>
      </c>
    </row>
    <row r="50" spans="1:11" x14ac:dyDescent="0.2">
      <c r="A50" s="48" t="s">
        <v>103</v>
      </c>
      <c r="B50" s="49">
        <v>1048</v>
      </c>
      <c r="C50" s="50">
        <v>8722</v>
      </c>
      <c r="D50" s="50" t="s">
        <v>93</v>
      </c>
      <c r="E50" s="51">
        <v>344</v>
      </c>
      <c r="F50" s="51">
        <v>502</v>
      </c>
      <c r="G50" s="51">
        <f t="shared" si="0"/>
        <v>158</v>
      </c>
      <c r="H50" s="51">
        <f t="shared" si="1"/>
        <v>31.6</v>
      </c>
      <c r="I50" s="50" t="s">
        <v>119</v>
      </c>
      <c r="J50" s="50" t="s">
        <v>118</v>
      </c>
      <c r="K50" s="50" t="s">
        <v>92</v>
      </c>
    </row>
    <row r="51" spans="1:11" x14ac:dyDescent="0.2">
      <c r="A51" s="48" t="s">
        <v>105</v>
      </c>
      <c r="B51" s="49">
        <v>1049</v>
      </c>
      <c r="C51" s="50">
        <v>2499</v>
      </c>
      <c r="D51" s="50" t="s">
        <v>91</v>
      </c>
      <c r="E51" s="51">
        <v>6.2</v>
      </c>
      <c r="F51" s="51">
        <v>9.1999999999999993</v>
      </c>
      <c r="G51" s="51">
        <f t="shared" si="0"/>
        <v>2.9999999999999991</v>
      </c>
      <c r="H51" s="51">
        <f t="shared" si="1"/>
        <v>0.29999999999999993</v>
      </c>
      <c r="I51" s="50" t="s">
        <v>119</v>
      </c>
      <c r="J51" s="50" t="s">
        <v>118</v>
      </c>
      <c r="K51" s="50" t="s">
        <v>92</v>
      </c>
    </row>
    <row r="52" spans="1:11" x14ac:dyDescent="0.2">
      <c r="A52" s="48" t="s">
        <v>105</v>
      </c>
      <c r="B52" s="49">
        <v>1050</v>
      </c>
      <c r="C52" s="50">
        <v>2877</v>
      </c>
      <c r="D52" s="50" t="s">
        <v>89</v>
      </c>
      <c r="E52" s="51">
        <v>11.4</v>
      </c>
      <c r="F52" s="51">
        <v>16.3</v>
      </c>
      <c r="G52" s="51">
        <f t="shared" si="0"/>
        <v>4.9000000000000004</v>
      </c>
      <c r="H52" s="51">
        <f t="shared" si="1"/>
        <v>0.49000000000000005</v>
      </c>
      <c r="I52" s="50" t="s">
        <v>119</v>
      </c>
      <c r="J52" s="50" t="s">
        <v>118</v>
      </c>
      <c r="K52" s="50" t="s">
        <v>92</v>
      </c>
    </row>
    <row r="53" spans="1:11" x14ac:dyDescent="0.2">
      <c r="A53" s="48" t="s">
        <v>105</v>
      </c>
      <c r="B53" s="49">
        <v>1051</v>
      </c>
      <c r="C53" s="50">
        <v>6119</v>
      </c>
      <c r="D53" s="50" t="s">
        <v>102</v>
      </c>
      <c r="E53" s="51">
        <v>9</v>
      </c>
      <c r="F53" s="51">
        <v>14</v>
      </c>
      <c r="G53" s="51">
        <f t="shared" si="0"/>
        <v>5</v>
      </c>
      <c r="H53" s="51">
        <f t="shared" si="1"/>
        <v>0.5</v>
      </c>
      <c r="I53" s="50" t="s">
        <v>119</v>
      </c>
      <c r="J53" s="50" t="s">
        <v>118</v>
      </c>
      <c r="K53" s="50" t="s">
        <v>90</v>
      </c>
    </row>
    <row r="54" spans="1:11" x14ac:dyDescent="0.2">
      <c r="A54" s="48" t="s">
        <v>105</v>
      </c>
      <c r="B54" s="49">
        <v>1052</v>
      </c>
      <c r="C54" s="50">
        <v>6622</v>
      </c>
      <c r="D54" s="50" t="s">
        <v>104</v>
      </c>
      <c r="E54" s="51">
        <v>42</v>
      </c>
      <c r="F54" s="51">
        <v>77</v>
      </c>
      <c r="G54" s="51">
        <f t="shared" si="0"/>
        <v>35</v>
      </c>
      <c r="H54" s="51">
        <f t="shared" si="1"/>
        <v>7</v>
      </c>
      <c r="I54" s="50" t="s">
        <v>119</v>
      </c>
      <c r="J54" s="50" t="s">
        <v>118</v>
      </c>
      <c r="K54" s="50" t="s">
        <v>90</v>
      </c>
    </row>
    <row r="55" spans="1:11" x14ac:dyDescent="0.2">
      <c r="A55" s="48" t="s">
        <v>105</v>
      </c>
      <c r="B55" s="49">
        <v>1053</v>
      </c>
      <c r="C55" s="50">
        <v>2242</v>
      </c>
      <c r="D55" s="50" t="s">
        <v>99</v>
      </c>
      <c r="E55" s="51">
        <v>60</v>
      </c>
      <c r="F55" s="51">
        <v>124</v>
      </c>
      <c r="G55" s="51">
        <f t="shared" si="0"/>
        <v>64</v>
      </c>
      <c r="H55" s="51">
        <f t="shared" si="1"/>
        <v>12.8</v>
      </c>
      <c r="I55" s="50" t="s">
        <v>119</v>
      </c>
      <c r="J55" s="50" t="s">
        <v>118</v>
      </c>
      <c r="K55" s="50" t="s">
        <v>90</v>
      </c>
    </row>
    <row r="56" spans="1:11" x14ac:dyDescent="0.2">
      <c r="A56" s="48" t="s">
        <v>105</v>
      </c>
      <c r="B56" s="49">
        <v>1054</v>
      </c>
      <c r="C56" s="50">
        <v>4421</v>
      </c>
      <c r="D56" s="50" t="s">
        <v>96</v>
      </c>
      <c r="E56" s="51">
        <v>45</v>
      </c>
      <c r="F56" s="51">
        <v>87</v>
      </c>
      <c r="G56" s="51">
        <f t="shared" si="0"/>
        <v>42</v>
      </c>
      <c r="H56" s="51">
        <f t="shared" si="1"/>
        <v>8.4</v>
      </c>
      <c r="I56" s="50" t="s">
        <v>119</v>
      </c>
      <c r="J56" s="50" t="s">
        <v>118</v>
      </c>
      <c r="K56" s="50" t="s">
        <v>90</v>
      </c>
    </row>
    <row r="57" spans="1:11" x14ac:dyDescent="0.2">
      <c r="A57" s="48" t="s">
        <v>105</v>
      </c>
      <c r="B57" s="49">
        <v>1055</v>
      </c>
      <c r="C57" s="50">
        <v>6119</v>
      </c>
      <c r="D57" s="50" t="s">
        <v>102</v>
      </c>
      <c r="E57" s="51">
        <v>9</v>
      </c>
      <c r="F57" s="51">
        <v>14</v>
      </c>
      <c r="G57" s="51">
        <f t="shared" si="0"/>
        <v>5</v>
      </c>
      <c r="H57" s="51">
        <f t="shared" si="1"/>
        <v>0.5</v>
      </c>
      <c r="I57" s="50" t="s">
        <v>119</v>
      </c>
      <c r="J57" s="50" t="s">
        <v>118</v>
      </c>
      <c r="K57" s="50" t="s">
        <v>90</v>
      </c>
    </row>
    <row r="58" spans="1:11" x14ac:dyDescent="0.2">
      <c r="A58" s="48" t="s">
        <v>105</v>
      </c>
      <c r="B58" s="49">
        <v>1056</v>
      </c>
      <c r="C58" s="50">
        <v>1109</v>
      </c>
      <c r="D58" s="50" t="s">
        <v>94</v>
      </c>
      <c r="E58" s="51">
        <v>3</v>
      </c>
      <c r="F58" s="51">
        <v>8</v>
      </c>
      <c r="G58" s="51">
        <f t="shared" si="0"/>
        <v>5</v>
      </c>
      <c r="H58" s="51">
        <f t="shared" si="1"/>
        <v>0.5</v>
      </c>
      <c r="I58" s="50" t="s">
        <v>119</v>
      </c>
      <c r="J58" s="50" t="s">
        <v>118</v>
      </c>
      <c r="K58" s="50" t="s">
        <v>90</v>
      </c>
    </row>
    <row r="59" spans="1:11" x14ac:dyDescent="0.2">
      <c r="A59" s="48" t="s">
        <v>105</v>
      </c>
      <c r="B59" s="49">
        <v>1057</v>
      </c>
      <c r="C59" s="50">
        <v>2499</v>
      </c>
      <c r="D59" s="50" t="s">
        <v>91</v>
      </c>
      <c r="E59" s="51">
        <v>6.2</v>
      </c>
      <c r="F59" s="51">
        <v>9.1999999999999993</v>
      </c>
      <c r="G59" s="51">
        <f t="shared" si="0"/>
        <v>2.9999999999999991</v>
      </c>
      <c r="H59" s="51">
        <f t="shared" si="1"/>
        <v>0.29999999999999993</v>
      </c>
      <c r="I59" s="50" t="s">
        <v>119</v>
      </c>
      <c r="J59" s="50" t="s">
        <v>118</v>
      </c>
      <c r="K59" s="50" t="s">
        <v>90</v>
      </c>
    </row>
    <row r="60" spans="1:11" x14ac:dyDescent="0.2">
      <c r="A60" s="48" t="s">
        <v>105</v>
      </c>
      <c r="B60" s="49">
        <v>1058</v>
      </c>
      <c r="C60" s="50">
        <v>6119</v>
      </c>
      <c r="D60" s="50" t="s">
        <v>102</v>
      </c>
      <c r="E60" s="51">
        <v>9</v>
      </c>
      <c r="F60" s="51">
        <v>14</v>
      </c>
      <c r="G60" s="51">
        <f t="shared" si="0"/>
        <v>5</v>
      </c>
      <c r="H60" s="51">
        <f t="shared" si="1"/>
        <v>0.5</v>
      </c>
      <c r="I60" s="50" t="s">
        <v>119</v>
      </c>
      <c r="J60" s="50" t="s">
        <v>118</v>
      </c>
      <c r="K60" s="50" t="s">
        <v>90</v>
      </c>
    </row>
    <row r="61" spans="1:11" x14ac:dyDescent="0.2">
      <c r="A61" s="48" t="s">
        <v>105</v>
      </c>
      <c r="B61" s="49">
        <v>1059</v>
      </c>
      <c r="C61" s="50">
        <v>2242</v>
      </c>
      <c r="D61" s="50" t="s">
        <v>99</v>
      </c>
      <c r="E61" s="51">
        <v>60</v>
      </c>
      <c r="F61" s="51">
        <v>124</v>
      </c>
      <c r="G61" s="51">
        <f t="shared" si="0"/>
        <v>64</v>
      </c>
      <c r="H61" s="51">
        <f t="shared" si="1"/>
        <v>12.8</v>
      </c>
      <c r="I61" s="50" t="s">
        <v>119</v>
      </c>
      <c r="J61" s="50" t="s">
        <v>118</v>
      </c>
      <c r="K61" s="50" t="s">
        <v>90</v>
      </c>
    </row>
    <row r="62" spans="1:11" x14ac:dyDescent="0.2">
      <c r="A62" s="48" t="s">
        <v>105</v>
      </c>
      <c r="B62" s="49">
        <v>1060</v>
      </c>
      <c r="C62" s="50">
        <v>6119</v>
      </c>
      <c r="D62" s="50" t="s">
        <v>102</v>
      </c>
      <c r="E62" s="51">
        <v>9</v>
      </c>
      <c r="F62" s="51">
        <v>14</v>
      </c>
      <c r="G62" s="51">
        <f t="shared" si="0"/>
        <v>5</v>
      </c>
      <c r="H62" s="51">
        <f t="shared" si="1"/>
        <v>0.5</v>
      </c>
      <c r="I62" s="50" t="s">
        <v>119</v>
      </c>
      <c r="J62" s="50" t="s">
        <v>118</v>
      </c>
      <c r="K62" s="50" t="s">
        <v>90</v>
      </c>
    </row>
    <row r="63" spans="1:11" x14ac:dyDescent="0.2">
      <c r="A63" s="48" t="s">
        <v>106</v>
      </c>
      <c r="B63" s="49">
        <v>1061</v>
      </c>
      <c r="C63" s="50">
        <v>1109</v>
      </c>
      <c r="D63" s="50" t="s">
        <v>94</v>
      </c>
      <c r="E63" s="51">
        <v>3</v>
      </c>
      <c r="F63" s="51">
        <v>8</v>
      </c>
      <c r="G63" s="51">
        <f t="shared" si="0"/>
        <v>5</v>
      </c>
      <c r="H63" s="51">
        <f t="shared" si="1"/>
        <v>0.5</v>
      </c>
      <c r="I63" s="50" t="s">
        <v>119</v>
      </c>
      <c r="J63" s="50" t="s">
        <v>118</v>
      </c>
      <c r="K63" s="50" t="s">
        <v>90</v>
      </c>
    </row>
    <row r="64" spans="1:11" x14ac:dyDescent="0.2">
      <c r="A64" s="48" t="s">
        <v>106</v>
      </c>
      <c r="B64" s="49">
        <v>1062</v>
      </c>
      <c r="C64" s="50">
        <v>2499</v>
      </c>
      <c r="D64" s="50" t="s">
        <v>91</v>
      </c>
      <c r="E64" s="51">
        <v>6.2</v>
      </c>
      <c r="F64" s="51">
        <v>9.1999999999999993</v>
      </c>
      <c r="G64" s="51">
        <f t="shared" si="0"/>
        <v>2.9999999999999991</v>
      </c>
      <c r="H64" s="51">
        <f t="shared" si="1"/>
        <v>0.29999999999999993</v>
      </c>
      <c r="I64" s="50" t="s">
        <v>119</v>
      </c>
      <c r="J64" s="50" t="s">
        <v>118</v>
      </c>
      <c r="K64" s="50" t="s">
        <v>90</v>
      </c>
    </row>
    <row r="65" spans="1:11" x14ac:dyDescent="0.2">
      <c r="A65" s="48" t="s">
        <v>106</v>
      </c>
      <c r="B65" s="49">
        <v>1063</v>
      </c>
      <c r="C65" s="50">
        <v>1109</v>
      </c>
      <c r="D65" s="50" t="s">
        <v>94</v>
      </c>
      <c r="E65" s="51">
        <v>3</v>
      </c>
      <c r="F65" s="51">
        <v>8</v>
      </c>
      <c r="G65" s="51">
        <f t="shared" si="0"/>
        <v>5</v>
      </c>
      <c r="H65" s="51">
        <f t="shared" si="1"/>
        <v>0.5</v>
      </c>
      <c r="I65" s="50" t="s">
        <v>119</v>
      </c>
      <c r="J65" s="50" t="s">
        <v>118</v>
      </c>
      <c r="K65" s="50" t="s">
        <v>90</v>
      </c>
    </row>
    <row r="66" spans="1:11" x14ac:dyDescent="0.2">
      <c r="A66" s="48" t="s">
        <v>106</v>
      </c>
      <c r="B66" s="49">
        <v>1064</v>
      </c>
      <c r="C66" s="50">
        <v>2499</v>
      </c>
      <c r="D66" s="50" t="s">
        <v>91</v>
      </c>
      <c r="E66" s="51">
        <v>6.2</v>
      </c>
      <c r="F66" s="51">
        <v>9.1999999999999993</v>
      </c>
      <c r="G66" s="51">
        <f t="shared" si="0"/>
        <v>2.9999999999999991</v>
      </c>
      <c r="H66" s="51">
        <f t="shared" si="1"/>
        <v>0.29999999999999993</v>
      </c>
      <c r="I66" s="50" t="s">
        <v>119</v>
      </c>
      <c r="J66" s="50" t="s">
        <v>118</v>
      </c>
      <c r="K66" s="50" t="s">
        <v>90</v>
      </c>
    </row>
    <row r="67" spans="1:11" x14ac:dyDescent="0.2">
      <c r="A67" s="48" t="s">
        <v>106</v>
      </c>
      <c r="B67" s="49">
        <v>1065</v>
      </c>
      <c r="C67" s="50">
        <v>2499</v>
      </c>
      <c r="D67" s="50" t="s">
        <v>91</v>
      </c>
      <c r="E67" s="51">
        <v>6.2</v>
      </c>
      <c r="F67" s="51">
        <v>9.1999999999999993</v>
      </c>
      <c r="G67" s="51">
        <f t="shared" si="0"/>
        <v>2.9999999999999991</v>
      </c>
      <c r="H67" s="51">
        <f t="shared" si="1"/>
        <v>0.29999999999999993</v>
      </c>
      <c r="I67" s="50" t="s">
        <v>119</v>
      </c>
      <c r="J67" s="50" t="s">
        <v>118</v>
      </c>
      <c r="K67" s="50" t="s">
        <v>90</v>
      </c>
    </row>
    <row r="68" spans="1:11" x14ac:dyDescent="0.2">
      <c r="A68" s="48" t="s">
        <v>106</v>
      </c>
      <c r="B68" s="49">
        <v>1066</v>
      </c>
      <c r="C68" s="50">
        <v>2877</v>
      </c>
      <c r="D68" s="50" t="s">
        <v>89</v>
      </c>
      <c r="E68" s="51">
        <v>11.4</v>
      </c>
      <c r="F68" s="51">
        <v>16.3</v>
      </c>
      <c r="G68" s="51">
        <f t="shared" ref="G68:G131" si="2">F68-E68</f>
        <v>4.9000000000000004</v>
      </c>
      <c r="H68" s="51">
        <f t="shared" ref="H68:H131" si="3">IF(F68&gt;50, G68*0.2, G68*0.1)</f>
        <v>0.49000000000000005</v>
      </c>
      <c r="I68" s="50" t="s">
        <v>119</v>
      </c>
      <c r="J68" s="50" t="s">
        <v>118</v>
      </c>
      <c r="K68" s="50" t="s">
        <v>90</v>
      </c>
    </row>
    <row r="69" spans="1:11" x14ac:dyDescent="0.2">
      <c r="A69" s="48" t="s">
        <v>106</v>
      </c>
      <c r="B69" s="49">
        <v>1067</v>
      </c>
      <c r="C69" s="50">
        <v>2877</v>
      </c>
      <c r="D69" s="50" t="s">
        <v>89</v>
      </c>
      <c r="E69" s="51">
        <v>11.4</v>
      </c>
      <c r="F69" s="51">
        <v>16.3</v>
      </c>
      <c r="G69" s="51">
        <f t="shared" si="2"/>
        <v>4.9000000000000004</v>
      </c>
      <c r="H69" s="51">
        <f t="shared" si="3"/>
        <v>0.49000000000000005</v>
      </c>
      <c r="I69" s="50" t="s">
        <v>119</v>
      </c>
      <c r="J69" s="50" t="s">
        <v>118</v>
      </c>
      <c r="K69" s="50" t="s">
        <v>90</v>
      </c>
    </row>
    <row r="70" spans="1:11" x14ac:dyDescent="0.2">
      <c r="A70" s="48" t="s">
        <v>106</v>
      </c>
      <c r="B70" s="49">
        <v>1068</v>
      </c>
      <c r="C70" s="50">
        <v>6119</v>
      </c>
      <c r="D70" s="50" t="s">
        <v>102</v>
      </c>
      <c r="E70" s="51">
        <v>9</v>
      </c>
      <c r="F70" s="51">
        <v>14</v>
      </c>
      <c r="G70" s="51">
        <f t="shared" si="2"/>
        <v>5</v>
      </c>
      <c r="H70" s="51">
        <f t="shared" si="3"/>
        <v>0.5</v>
      </c>
      <c r="I70" s="50" t="s">
        <v>119</v>
      </c>
      <c r="J70" s="50" t="s">
        <v>118</v>
      </c>
      <c r="K70" s="50" t="s">
        <v>90</v>
      </c>
    </row>
    <row r="71" spans="1:11" x14ac:dyDescent="0.2">
      <c r="A71" s="48" t="s">
        <v>106</v>
      </c>
      <c r="B71" s="49">
        <v>1069</v>
      </c>
      <c r="C71" s="50">
        <v>1109</v>
      </c>
      <c r="D71" s="50" t="s">
        <v>94</v>
      </c>
      <c r="E71" s="51">
        <v>3</v>
      </c>
      <c r="F71" s="51">
        <v>8</v>
      </c>
      <c r="G71" s="51">
        <f t="shared" si="2"/>
        <v>5</v>
      </c>
      <c r="H71" s="51">
        <f t="shared" si="3"/>
        <v>0.5</v>
      </c>
      <c r="I71" s="50" t="s">
        <v>119</v>
      </c>
      <c r="J71" s="50" t="s">
        <v>118</v>
      </c>
      <c r="K71" s="50" t="s">
        <v>90</v>
      </c>
    </row>
    <row r="72" spans="1:11" x14ac:dyDescent="0.2">
      <c r="A72" s="48" t="s">
        <v>106</v>
      </c>
      <c r="B72" s="49">
        <v>1070</v>
      </c>
      <c r="C72" s="50">
        <v>2499</v>
      </c>
      <c r="D72" s="50" t="s">
        <v>91</v>
      </c>
      <c r="E72" s="51">
        <v>6.2</v>
      </c>
      <c r="F72" s="51">
        <v>9.1999999999999993</v>
      </c>
      <c r="G72" s="51">
        <f t="shared" si="2"/>
        <v>2.9999999999999991</v>
      </c>
      <c r="H72" s="51">
        <f t="shared" si="3"/>
        <v>0.29999999999999993</v>
      </c>
      <c r="I72" s="50" t="s">
        <v>119</v>
      </c>
      <c r="J72" s="50" t="s">
        <v>118</v>
      </c>
      <c r="K72" s="50" t="s">
        <v>90</v>
      </c>
    </row>
    <row r="73" spans="1:11" x14ac:dyDescent="0.2">
      <c r="A73" s="48" t="s">
        <v>106</v>
      </c>
      <c r="B73" s="49">
        <v>1071</v>
      </c>
      <c r="C73" s="50">
        <v>1109</v>
      </c>
      <c r="D73" s="50" t="s">
        <v>94</v>
      </c>
      <c r="E73" s="51">
        <v>3</v>
      </c>
      <c r="F73" s="51">
        <v>8</v>
      </c>
      <c r="G73" s="51">
        <f t="shared" si="2"/>
        <v>5</v>
      </c>
      <c r="H73" s="51">
        <f t="shared" si="3"/>
        <v>0.5</v>
      </c>
      <c r="I73" s="50" t="s">
        <v>119</v>
      </c>
      <c r="J73" s="50" t="s">
        <v>118</v>
      </c>
      <c r="K73" s="50" t="s">
        <v>90</v>
      </c>
    </row>
    <row r="74" spans="1:11" x14ac:dyDescent="0.2">
      <c r="A74" s="48" t="s">
        <v>106</v>
      </c>
      <c r="B74" s="49">
        <v>1072</v>
      </c>
      <c r="C74" s="50">
        <v>1109</v>
      </c>
      <c r="D74" s="50" t="s">
        <v>94</v>
      </c>
      <c r="E74" s="51">
        <v>3</v>
      </c>
      <c r="F74" s="51">
        <v>8</v>
      </c>
      <c r="G74" s="51">
        <f t="shared" si="2"/>
        <v>5</v>
      </c>
      <c r="H74" s="51">
        <f t="shared" si="3"/>
        <v>0.5</v>
      </c>
      <c r="I74" s="50" t="s">
        <v>119</v>
      </c>
      <c r="J74" s="50" t="s">
        <v>118</v>
      </c>
      <c r="K74" s="50" t="s">
        <v>90</v>
      </c>
    </row>
    <row r="75" spans="1:11" x14ac:dyDescent="0.2">
      <c r="A75" s="48" t="s">
        <v>106</v>
      </c>
      <c r="B75" s="49">
        <v>1073</v>
      </c>
      <c r="C75" s="50">
        <v>6622</v>
      </c>
      <c r="D75" s="50" t="s">
        <v>104</v>
      </c>
      <c r="E75" s="51">
        <v>42</v>
      </c>
      <c r="F75" s="51">
        <v>77</v>
      </c>
      <c r="G75" s="51">
        <f t="shared" si="2"/>
        <v>35</v>
      </c>
      <c r="H75" s="51">
        <f t="shared" si="3"/>
        <v>7</v>
      </c>
      <c r="I75" s="50" t="s">
        <v>119</v>
      </c>
      <c r="J75" s="50" t="s">
        <v>118</v>
      </c>
      <c r="K75" s="50" t="s">
        <v>90</v>
      </c>
    </row>
    <row r="76" spans="1:11" x14ac:dyDescent="0.2">
      <c r="A76" s="48" t="s">
        <v>106</v>
      </c>
      <c r="B76" s="49">
        <v>1074</v>
      </c>
      <c r="C76" s="50">
        <v>2877</v>
      </c>
      <c r="D76" s="50" t="s">
        <v>89</v>
      </c>
      <c r="E76" s="51">
        <v>11.4</v>
      </c>
      <c r="F76" s="51">
        <v>16.3</v>
      </c>
      <c r="G76" s="51">
        <f t="shared" si="2"/>
        <v>4.9000000000000004</v>
      </c>
      <c r="H76" s="51">
        <f t="shared" si="3"/>
        <v>0.49000000000000005</v>
      </c>
      <c r="I76" s="50" t="s">
        <v>119</v>
      </c>
      <c r="J76" s="50" t="s">
        <v>118</v>
      </c>
      <c r="K76" s="50" t="s">
        <v>90</v>
      </c>
    </row>
    <row r="77" spans="1:11" x14ac:dyDescent="0.2">
      <c r="A77" s="48" t="s">
        <v>106</v>
      </c>
      <c r="B77" s="49">
        <v>1075</v>
      </c>
      <c r="C77" s="50">
        <v>1109</v>
      </c>
      <c r="D77" s="50" t="s">
        <v>94</v>
      </c>
      <c r="E77" s="51">
        <v>3</v>
      </c>
      <c r="F77" s="51">
        <v>8</v>
      </c>
      <c r="G77" s="51">
        <f t="shared" si="2"/>
        <v>5</v>
      </c>
      <c r="H77" s="51">
        <f t="shared" si="3"/>
        <v>0.5</v>
      </c>
      <c r="I77" s="50" t="s">
        <v>119</v>
      </c>
      <c r="J77" s="50" t="s">
        <v>122</v>
      </c>
      <c r="K77" s="50" t="s">
        <v>90</v>
      </c>
    </row>
    <row r="78" spans="1:11" x14ac:dyDescent="0.2">
      <c r="A78" s="48" t="s">
        <v>106</v>
      </c>
      <c r="B78" s="49">
        <v>1076</v>
      </c>
      <c r="C78" s="50">
        <v>1109</v>
      </c>
      <c r="D78" s="50" t="s">
        <v>94</v>
      </c>
      <c r="E78" s="51">
        <v>3</v>
      </c>
      <c r="F78" s="51">
        <v>8</v>
      </c>
      <c r="G78" s="51">
        <f t="shared" si="2"/>
        <v>5</v>
      </c>
      <c r="H78" s="51">
        <f t="shared" si="3"/>
        <v>0.5</v>
      </c>
      <c r="I78" s="50" t="s">
        <v>119</v>
      </c>
      <c r="J78" s="50" t="s">
        <v>122</v>
      </c>
      <c r="K78" s="50" t="s">
        <v>90</v>
      </c>
    </row>
    <row r="79" spans="1:11" x14ac:dyDescent="0.2">
      <c r="A79" s="48" t="s">
        <v>106</v>
      </c>
      <c r="B79" s="49">
        <v>1077</v>
      </c>
      <c r="C79" s="50">
        <v>9822</v>
      </c>
      <c r="D79" s="50" t="s">
        <v>87</v>
      </c>
      <c r="E79" s="51">
        <v>58.3</v>
      </c>
      <c r="F79" s="51">
        <v>98.4</v>
      </c>
      <c r="G79" s="51">
        <f t="shared" si="2"/>
        <v>40.100000000000009</v>
      </c>
      <c r="H79" s="51">
        <f t="shared" si="3"/>
        <v>8.0200000000000014</v>
      </c>
      <c r="I79" s="50" t="s">
        <v>119</v>
      </c>
      <c r="J79" s="50" t="s">
        <v>122</v>
      </c>
      <c r="K79" s="50" t="s">
        <v>90</v>
      </c>
    </row>
    <row r="80" spans="1:11" x14ac:dyDescent="0.2">
      <c r="A80" s="48" t="s">
        <v>106</v>
      </c>
      <c r="B80" s="49">
        <v>1078</v>
      </c>
      <c r="C80" s="50">
        <v>2877</v>
      </c>
      <c r="D80" s="50" t="s">
        <v>89</v>
      </c>
      <c r="E80" s="51">
        <v>11.4</v>
      </c>
      <c r="F80" s="51">
        <v>16.3</v>
      </c>
      <c r="G80" s="51">
        <f t="shared" si="2"/>
        <v>4.9000000000000004</v>
      </c>
      <c r="H80" s="51">
        <f t="shared" si="3"/>
        <v>0.49000000000000005</v>
      </c>
      <c r="I80" s="50" t="s">
        <v>119</v>
      </c>
      <c r="J80" s="50" t="s">
        <v>122</v>
      </c>
      <c r="K80" s="50" t="s">
        <v>90</v>
      </c>
    </row>
    <row r="81" spans="1:11" x14ac:dyDescent="0.2">
      <c r="A81" s="48" t="s">
        <v>107</v>
      </c>
      <c r="B81" s="49">
        <v>1079</v>
      </c>
      <c r="C81" s="50">
        <v>2877</v>
      </c>
      <c r="D81" s="50" t="s">
        <v>89</v>
      </c>
      <c r="E81" s="51">
        <v>11.4</v>
      </c>
      <c r="F81" s="51">
        <v>16.3</v>
      </c>
      <c r="G81" s="51">
        <f t="shared" si="2"/>
        <v>4.9000000000000004</v>
      </c>
      <c r="H81" s="51">
        <f t="shared" si="3"/>
        <v>0.49000000000000005</v>
      </c>
      <c r="I81" s="50" t="s">
        <v>119</v>
      </c>
      <c r="J81" s="50" t="s">
        <v>122</v>
      </c>
      <c r="K81" s="50" t="s">
        <v>90</v>
      </c>
    </row>
    <row r="82" spans="1:11" x14ac:dyDescent="0.2">
      <c r="A82" s="48" t="s">
        <v>107</v>
      </c>
      <c r="B82" s="49">
        <v>1080</v>
      </c>
      <c r="C82" s="50">
        <v>4421</v>
      </c>
      <c r="D82" s="50" t="s">
        <v>96</v>
      </c>
      <c r="E82" s="51">
        <v>45</v>
      </c>
      <c r="F82" s="51">
        <v>87</v>
      </c>
      <c r="G82" s="51">
        <f t="shared" si="2"/>
        <v>42</v>
      </c>
      <c r="H82" s="51">
        <f t="shared" si="3"/>
        <v>8.4</v>
      </c>
      <c r="I82" s="50" t="s">
        <v>119</v>
      </c>
      <c r="J82" s="50" t="s">
        <v>122</v>
      </c>
      <c r="K82" s="50" t="s">
        <v>90</v>
      </c>
    </row>
    <row r="83" spans="1:11" x14ac:dyDescent="0.2">
      <c r="A83" s="48" t="s">
        <v>107</v>
      </c>
      <c r="B83" s="49">
        <v>1081</v>
      </c>
      <c r="C83" s="50">
        <v>6119</v>
      </c>
      <c r="D83" s="50" t="s">
        <v>102</v>
      </c>
      <c r="E83" s="51">
        <v>9</v>
      </c>
      <c r="F83" s="51">
        <v>14</v>
      </c>
      <c r="G83" s="51">
        <f t="shared" si="2"/>
        <v>5</v>
      </c>
      <c r="H83" s="51">
        <f t="shared" si="3"/>
        <v>0.5</v>
      </c>
      <c r="I83" s="50" t="s">
        <v>119</v>
      </c>
      <c r="J83" s="50" t="s">
        <v>122</v>
      </c>
      <c r="K83" s="50" t="s">
        <v>90</v>
      </c>
    </row>
    <row r="84" spans="1:11" x14ac:dyDescent="0.2">
      <c r="A84" s="48" t="s">
        <v>107</v>
      </c>
      <c r="B84" s="49">
        <v>1082</v>
      </c>
      <c r="C84" s="50">
        <v>1109</v>
      </c>
      <c r="D84" s="50" t="s">
        <v>94</v>
      </c>
      <c r="E84" s="51">
        <v>3</v>
      </c>
      <c r="F84" s="51">
        <v>8</v>
      </c>
      <c r="G84" s="51">
        <f t="shared" si="2"/>
        <v>5</v>
      </c>
      <c r="H84" s="51">
        <f t="shared" si="3"/>
        <v>0.5</v>
      </c>
      <c r="I84" s="50" t="s">
        <v>119</v>
      </c>
      <c r="J84" s="50" t="s">
        <v>122</v>
      </c>
      <c r="K84" s="50" t="s">
        <v>90</v>
      </c>
    </row>
    <row r="85" spans="1:11" x14ac:dyDescent="0.2">
      <c r="A85" s="48" t="s">
        <v>107</v>
      </c>
      <c r="B85" s="49">
        <v>1083</v>
      </c>
      <c r="C85" s="50">
        <v>1109</v>
      </c>
      <c r="D85" s="50" t="s">
        <v>94</v>
      </c>
      <c r="E85" s="51">
        <v>3</v>
      </c>
      <c r="F85" s="51">
        <v>8</v>
      </c>
      <c r="G85" s="51">
        <f t="shared" si="2"/>
        <v>5</v>
      </c>
      <c r="H85" s="51">
        <f t="shared" si="3"/>
        <v>0.5</v>
      </c>
      <c r="I85" s="50" t="s">
        <v>119</v>
      </c>
      <c r="J85" s="50" t="s">
        <v>122</v>
      </c>
      <c r="K85" s="50" t="s">
        <v>90</v>
      </c>
    </row>
    <row r="86" spans="1:11" x14ac:dyDescent="0.2">
      <c r="A86" s="48" t="s">
        <v>107</v>
      </c>
      <c r="B86" s="49">
        <v>1084</v>
      </c>
      <c r="C86" s="50">
        <v>6119</v>
      </c>
      <c r="D86" s="50" t="s">
        <v>102</v>
      </c>
      <c r="E86" s="51">
        <v>9</v>
      </c>
      <c r="F86" s="51">
        <v>14</v>
      </c>
      <c r="G86" s="51">
        <f t="shared" si="2"/>
        <v>5</v>
      </c>
      <c r="H86" s="51">
        <f t="shared" si="3"/>
        <v>0.5</v>
      </c>
      <c r="I86" s="50" t="s">
        <v>119</v>
      </c>
      <c r="J86" s="50" t="s">
        <v>122</v>
      </c>
      <c r="K86" s="50" t="s">
        <v>90</v>
      </c>
    </row>
    <row r="87" spans="1:11" x14ac:dyDescent="0.2">
      <c r="A87" s="48" t="s">
        <v>107</v>
      </c>
      <c r="B87" s="49">
        <v>1085</v>
      </c>
      <c r="C87" s="50">
        <v>9822</v>
      </c>
      <c r="D87" s="50" t="s">
        <v>87</v>
      </c>
      <c r="E87" s="51">
        <v>58.3</v>
      </c>
      <c r="F87" s="51">
        <v>98.4</v>
      </c>
      <c r="G87" s="51">
        <f t="shared" si="2"/>
        <v>40.100000000000009</v>
      </c>
      <c r="H87" s="51">
        <f t="shared" si="3"/>
        <v>8.0200000000000014</v>
      </c>
      <c r="I87" s="50" t="s">
        <v>119</v>
      </c>
      <c r="J87" s="50" t="s">
        <v>122</v>
      </c>
      <c r="K87" s="50" t="s">
        <v>90</v>
      </c>
    </row>
    <row r="88" spans="1:11" x14ac:dyDescent="0.2">
      <c r="A88" s="48" t="s">
        <v>107</v>
      </c>
      <c r="B88" s="49">
        <v>1086</v>
      </c>
      <c r="C88" s="50">
        <v>1109</v>
      </c>
      <c r="D88" s="50" t="s">
        <v>94</v>
      </c>
      <c r="E88" s="51">
        <v>3</v>
      </c>
      <c r="F88" s="51">
        <v>8</v>
      </c>
      <c r="G88" s="51">
        <f t="shared" si="2"/>
        <v>5</v>
      </c>
      <c r="H88" s="51">
        <f t="shared" si="3"/>
        <v>0.5</v>
      </c>
      <c r="I88" s="50" t="s">
        <v>119</v>
      </c>
      <c r="J88" s="50" t="s">
        <v>122</v>
      </c>
      <c r="K88" s="50" t="s">
        <v>90</v>
      </c>
    </row>
    <row r="89" spans="1:11" x14ac:dyDescent="0.2">
      <c r="A89" s="48" t="s">
        <v>107</v>
      </c>
      <c r="B89" s="49">
        <v>1087</v>
      </c>
      <c r="C89" s="50">
        <v>2499</v>
      </c>
      <c r="D89" s="50" t="s">
        <v>91</v>
      </c>
      <c r="E89" s="51">
        <v>6.2</v>
      </c>
      <c r="F89" s="51">
        <v>9.1999999999999993</v>
      </c>
      <c r="G89" s="51">
        <f t="shared" si="2"/>
        <v>2.9999999999999991</v>
      </c>
      <c r="H89" s="51">
        <f t="shared" si="3"/>
        <v>0.29999999999999993</v>
      </c>
      <c r="I89" s="50" t="s">
        <v>119</v>
      </c>
      <c r="J89" s="50" t="s">
        <v>122</v>
      </c>
      <c r="K89" s="50" t="s">
        <v>90</v>
      </c>
    </row>
    <row r="90" spans="1:11" x14ac:dyDescent="0.2">
      <c r="A90" s="48" t="s">
        <v>107</v>
      </c>
      <c r="B90" s="49">
        <v>1088</v>
      </c>
      <c r="C90" s="50">
        <v>2499</v>
      </c>
      <c r="D90" s="50" t="s">
        <v>91</v>
      </c>
      <c r="E90" s="51">
        <v>6.2</v>
      </c>
      <c r="F90" s="51">
        <v>9.1999999999999993</v>
      </c>
      <c r="G90" s="51">
        <f t="shared" si="2"/>
        <v>2.9999999999999991</v>
      </c>
      <c r="H90" s="51">
        <f t="shared" si="3"/>
        <v>0.29999999999999993</v>
      </c>
      <c r="I90" s="50" t="s">
        <v>119</v>
      </c>
      <c r="J90" s="50" t="s">
        <v>122</v>
      </c>
      <c r="K90" s="50" t="s">
        <v>90</v>
      </c>
    </row>
    <row r="91" spans="1:11" x14ac:dyDescent="0.2">
      <c r="A91" s="48" t="s">
        <v>107</v>
      </c>
      <c r="B91" s="49">
        <v>1089</v>
      </c>
      <c r="C91" s="50">
        <v>6119</v>
      </c>
      <c r="D91" s="50" t="s">
        <v>102</v>
      </c>
      <c r="E91" s="51">
        <v>9</v>
      </c>
      <c r="F91" s="51">
        <v>14</v>
      </c>
      <c r="G91" s="51">
        <f t="shared" si="2"/>
        <v>5</v>
      </c>
      <c r="H91" s="51">
        <f t="shared" si="3"/>
        <v>0.5</v>
      </c>
      <c r="I91" s="50" t="s">
        <v>119</v>
      </c>
      <c r="J91" s="50" t="s">
        <v>122</v>
      </c>
      <c r="K91" s="50" t="s">
        <v>90</v>
      </c>
    </row>
    <row r="92" spans="1:11" x14ac:dyDescent="0.2">
      <c r="A92" s="48" t="s">
        <v>107</v>
      </c>
      <c r="B92" s="49">
        <v>1090</v>
      </c>
      <c r="C92" s="50">
        <v>2877</v>
      </c>
      <c r="D92" s="50" t="s">
        <v>89</v>
      </c>
      <c r="E92" s="51">
        <v>11.4</v>
      </c>
      <c r="F92" s="51">
        <v>16.3</v>
      </c>
      <c r="G92" s="51">
        <f t="shared" si="2"/>
        <v>4.9000000000000004</v>
      </c>
      <c r="H92" s="51">
        <f t="shared" si="3"/>
        <v>0.49000000000000005</v>
      </c>
      <c r="I92" s="50" t="s">
        <v>119</v>
      </c>
      <c r="J92" s="50" t="s">
        <v>122</v>
      </c>
      <c r="K92" s="50" t="s">
        <v>90</v>
      </c>
    </row>
    <row r="93" spans="1:11" x14ac:dyDescent="0.2">
      <c r="A93" s="48" t="s">
        <v>107</v>
      </c>
      <c r="B93" s="49">
        <v>1091</v>
      </c>
      <c r="C93" s="50">
        <v>2877</v>
      </c>
      <c r="D93" s="50" t="s">
        <v>89</v>
      </c>
      <c r="E93" s="51">
        <v>11.4</v>
      </c>
      <c r="F93" s="51">
        <v>16.3</v>
      </c>
      <c r="G93" s="51">
        <f t="shared" si="2"/>
        <v>4.9000000000000004</v>
      </c>
      <c r="H93" s="51">
        <f t="shared" si="3"/>
        <v>0.49000000000000005</v>
      </c>
      <c r="I93" s="50" t="s">
        <v>119</v>
      </c>
      <c r="J93" s="50" t="s">
        <v>122</v>
      </c>
      <c r="K93" s="50" t="s">
        <v>90</v>
      </c>
    </row>
    <row r="94" spans="1:11" x14ac:dyDescent="0.2">
      <c r="A94" s="48" t="s">
        <v>107</v>
      </c>
      <c r="B94" s="49">
        <v>1092</v>
      </c>
      <c r="C94" s="50">
        <v>2877</v>
      </c>
      <c r="D94" s="50" t="s">
        <v>89</v>
      </c>
      <c r="E94" s="51">
        <v>11.4</v>
      </c>
      <c r="F94" s="51">
        <v>16.3</v>
      </c>
      <c r="G94" s="51">
        <f t="shared" si="2"/>
        <v>4.9000000000000004</v>
      </c>
      <c r="H94" s="51">
        <f t="shared" si="3"/>
        <v>0.49000000000000005</v>
      </c>
      <c r="I94" s="50" t="s">
        <v>119</v>
      </c>
      <c r="J94" s="50" t="s">
        <v>122</v>
      </c>
      <c r="K94" s="50" t="s">
        <v>90</v>
      </c>
    </row>
    <row r="95" spans="1:11" x14ac:dyDescent="0.2">
      <c r="A95" s="48" t="s">
        <v>107</v>
      </c>
      <c r="B95" s="49">
        <v>1093</v>
      </c>
      <c r="C95" s="50">
        <v>6119</v>
      </c>
      <c r="D95" s="50" t="s">
        <v>102</v>
      </c>
      <c r="E95" s="51">
        <v>9</v>
      </c>
      <c r="F95" s="51">
        <v>14</v>
      </c>
      <c r="G95" s="51">
        <f t="shared" si="2"/>
        <v>5</v>
      </c>
      <c r="H95" s="51">
        <f t="shared" si="3"/>
        <v>0.5</v>
      </c>
      <c r="I95" s="50" t="s">
        <v>119</v>
      </c>
      <c r="J95" s="50" t="s">
        <v>122</v>
      </c>
      <c r="K95" s="50" t="s">
        <v>90</v>
      </c>
    </row>
    <row r="96" spans="1:11" x14ac:dyDescent="0.2">
      <c r="A96" s="48" t="s">
        <v>107</v>
      </c>
      <c r="B96" s="49">
        <v>1094</v>
      </c>
      <c r="C96" s="50">
        <v>6119</v>
      </c>
      <c r="D96" s="50" t="s">
        <v>102</v>
      </c>
      <c r="E96" s="51">
        <v>9</v>
      </c>
      <c r="F96" s="51">
        <v>14</v>
      </c>
      <c r="G96" s="51">
        <f t="shared" si="2"/>
        <v>5</v>
      </c>
      <c r="H96" s="51">
        <f t="shared" si="3"/>
        <v>0.5</v>
      </c>
      <c r="I96" s="50" t="s">
        <v>119</v>
      </c>
      <c r="J96" s="50" t="s">
        <v>122</v>
      </c>
      <c r="K96" s="50" t="s">
        <v>90</v>
      </c>
    </row>
    <row r="97" spans="1:11" x14ac:dyDescent="0.2">
      <c r="A97" s="48" t="s">
        <v>107</v>
      </c>
      <c r="B97" s="49">
        <v>1095</v>
      </c>
      <c r="C97" s="50">
        <v>2499</v>
      </c>
      <c r="D97" s="50" t="s">
        <v>91</v>
      </c>
      <c r="E97" s="51">
        <v>6.2</v>
      </c>
      <c r="F97" s="51">
        <v>9.1999999999999993</v>
      </c>
      <c r="G97" s="51">
        <f t="shared" si="2"/>
        <v>2.9999999999999991</v>
      </c>
      <c r="H97" s="51">
        <f t="shared" si="3"/>
        <v>0.29999999999999993</v>
      </c>
      <c r="I97" s="50" t="s">
        <v>119</v>
      </c>
      <c r="J97" s="50" t="s">
        <v>122</v>
      </c>
      <c r="K97" s="50" t="s">
        <v>90</v>
      </c>
    </row>
    <row r="98" spans="1:11" x14ac:dyDescent="0.2">
      <c r="A98" s="48" t="s">
        <v>107</v>
      </c>
      <c r="B98" s="49">
        <v>1096</v>
      </c>
      <c r="C98" s="50">
        <v>6119</v>
      </c>
      <c r="D98" s="50" t="s">
        <v>102</v>
      </c>
      <c r="E98" s="51">
        <v>9</v>
      </c>
      <c r="F98" s="51">
        <v>14</v>
      </c>
      <c r="G98" s="51">
        <f t="shared" si="2"/>
        <v>5</v>
      </c>
      <c r="H98" s="51">
        <f t="shared" si="3"/>
        <v>0.5</v>
      </c>
      <c r="I98" s="50" t="s">
        <v>119</v>
      </c>
      <c r="J98" s="50" t="s">
        <v>122</v>
      </c>
      <c r="K98" s="50" t="s">
        <v>90</v>
      </c>
    </row>
    <row r="99" spans="1:11" x14ac:dyDescent="0.2">
      <c r="A99" s="48" t="s">
        <v>107</v>
      </c>
      <c r="B99" s="49">
        <v>1097</v>
      </c>
      <c r="C99" s="50">
        <v>9212</v>
      </c>
      <c r="D99" s="50" t="s">
        <v>97</v>
      </c>
      <c r="E99" s="51">
        <v>4</v>
      </c>
      <c r="F99" s="51">
        <v>7</v>
      </c>
      <c r="G99" s="51">
        <f t="shared" si="2"/>
        <v>3</v>
      </c>
      <c r="H99" s="51">
        <f t="shared" si="3"/>
        <v>0.30000000000000004</v>
      </c>
      <c r="I99" s="50" t="s">
        <v>119</v>
      </c>
      <c r="J99" s="50" t="s">
        <v>122</v>
      </c>
      <c r="K99" s="50" t="s">
        <v>95</v>
      </c>
    </row>
    <row r="100" spans="1:11" x14ac:dyDescent="0.2">
      <c r="A100" s="48" t="s">
        <v>107</v>
      </c>
      <c r="B100" s="49">
        <v>1098</v>
      </c>
      <c r="C100" s="50">
        <v>2877</v>
      </c>
      <c r="D100" s="50" t="s">
        <v>89</v>
      </c>
      <c r="E100" s="51">
        <v>11.4</v>
      </c>
      <c r="F100" s="51">
        <v>16.3</v>
      </c>
      <c r="G100" s="51">
        <f t="shared" si="2"/>
        <v>4.9000000000000004</v>
      </c>
      <c r="H100" s="51">
        <f t="shared" si="3"/>
        <v>0.49000000000000005</v>
      </c>
      <c r="I100" s="50" t="s">
        <v>119</v>
      </c>
      <c r="J100" s="50" t="s">
        <v>122</v>
      </c>
      <c r="K100" s="50" t="s">
        <v>95</v>
      </c>
    </row>
    <row r="101" spans="1:11" x14ac:dyDescent="0.2">
      <c r="A101" s="48" t="s">
        <v>108</v>
      </c>
      <c r="B101" s="49">
        <v>1099</v>
      </c>
      <c r="C101" s="50">
        <v>2877</v>
      </c>
      <c r="D101" s="50" t="s">
        <v>89</v>
      </c>
      <c r="E101" s="51">
        <v>11.4</v>
      </c>
      <c r="F101" s="51">
        <v>16.3</v>
      </c>
      <c r="G101" s="51">
        <f t="shared" si="2"/>
        <v>4.9000000000000004</v>
      </c>
      <c r="H101" s="51">
        <f t="shared" si="3"/>
        <v>0.49000000000000005</v>
      </c>
      <c r="I101" s="50" t="s">
        <v>119</v>
      </c>
      <c r="J101" s="50" t="s">
        <v>122</v>
      </c>
      <c r="K101" s="50" t="s">
        <v>95</v>
      </c>
    </row>
    <row r="102" spans="1:11" x14ac:dyDescent="0.2">
      <c r="A102" s="48" t="s">
        <v>108</v>
      </c>
      <c r="B102" s="49">
        <v>1100</v>
      </c>
      <c r="C102" s="50">
        <v>6119</v>
      </c>
      <c r="D102" s="50" t="s">
        <v>102</v>
      </c>
      <c r="E102" s="51">
        <v>9</v>
      </c>
      <c r="F102" s="51">
        <v>14</v>
      </c>
      <c r="G102" s="51">
        <f t="shared" si="2"/>
        <v>5</v>
      </c>
      <c r="H102" s="51">
        <f t="shared" si="3"/>
        <v>0.5</v>
      </c>
      <c r="I102" s="50" t="s">
        <v>121</v>
      </c>
      <c r="J102" s="50" t="s">
        <v>122</v>
      </c>
      <c r="K102" s="50" t="s">
        <v>95</v>
      </c>
    </row>
    <row r="103" spans="1:11" x14ac:dyDescent="0.2">
      <c r="A103" s="48" t="s">
        <v>108</v>
      </c>
      <c r="B103" s="49">
        <v>1101</v>
      </c>
      <c r="C103" s="50">
        <v>2499</v>
      </c>
      <c r="D103" s="50" t="s">
        <v>91</v>
      </c>
      <c r="E103" s="51">
        <v>6.2</v>
      </c>
      <c r="F103" s="51">
        <v>9.1999999999999993</v>
      </c>
      <c r="G103" s="51">
        <f t="shared" si="2"/>
        <v>2.9999999999999991</v>
      </c>
      <c r="H103" s="51">
        <f t="shared" si="3"/>
        <v>0.29999999999999993</v>
      </c>
      <c r="I103" s="50" t="s">
        <v>121</v>
      </c>
      <c r="J103" s="50" t="s">
        <v>122</v>
      </c>
      <c r="K103" s="50" t="s">
        <v>95</v>
      </c>
    </row>
    <row r="104" spans="1:11" x14ac:dyDescent="0.2">
      <c r="A104" s="48" t="s">
        <v>108</v>
      </c>
      <c r="B104" s="49">
        <v>1102</v>
      </c>
      <c r="C104" s="50">
        <v>2242</v>
      </c>
      <c r="D104" s="50" t="s">
        <v>99</v>
      </c>
      <c r="E104" s="51">
        <v>60</v>
      </c>
      <c r="F104" s="51">
        <v>124</v>
      </c>
      <c r="G104" s="51">
        <f t="shared" si="2"/>
        <v>64</v>
      </c>
      <c r="H104" s="51">
        <f t="shared" si="3"/>
        <v>12.8</v>
      </c>
      <c r="I104" s="50" t="s">
        <v>121</v>
      </c>
      <c r="J104" s="50" t="s">
        <v>122</v>
      </c>
      <c r="K104" s="50" t="s">
        <v>95</v>
      </c>
    </row>
    <row r="105" spans="1:11" x14ac:dyDescent="0.2">
      <c r="A105" s="48" t="s">
        <v>108</v>
      </c>
      <c r="B105" s="49">
        <v>1103</v>
      </c>
      <c r="C105" s="50">
        <v>2877</v>
      </c>
      <c r="D105" s="50" t="s">
        <v>89</v>
      </c>
      <c r="E105" s="51">
        <v>11.4</v>
      </c>
      <c r="F105" s="51">
        <v>16.3</v>
      </c>
      <c r="G105" s="51">
        <f t="shared" si="2"/>
        <v>4.9000000000000004</v>
      </c>
      <c r="H105" s="51">
        <f t="shared" si="3"/>
        <v>0.49000000000000005</v>
      </c>
      <c r="I105" s="50" t="s">
        <v>121</v>
      </c>
      <c r="J105" s="50" t="s">
        <v>122</v>
      </c>
      <c r="K105" s="50" t="s">
        <v>88</v>
      </c>
    </row>
    <row r="106" spans="1:11" x14ac:dyDescent="0.2">
      <c r="A106" s="48" t="s">
        <v>108</v>
      </c>
      <c r="B106" s="49">
        <v>1104</v>
      </c>
      <c r="C106" s="50">
        <v>2877</v>
      </c>
      <c r="D106" s="50" t="s">
        <v>89</v>
      </c>
      <c r="E106" s="51">
        <v>11.4</v>
      </c>
      <c r="F106" s="51">
        <v>16.3</v>
      </c>
      <c r="G106" s="51">
        <f t="shared" si="2"/>
        <v>4.9000000000000004</v>
      </c>
      <c r="H106" s="51">
        <f t="shared" si="3"/>
        <v>0.49000000000000005</v>
      </c>
      <c r="I106" s="50" t="s">
        <v>121</v>
      </c>
      <c r="J106" s="50" t="s">
        <v>122</v>
      </c>
      <c r="K106" s="50" t="s">
        <v>88</v>
      </c>
    </row>
    <row r="107" spans="1:11" x14ac:dyDescent="0.2">
      <c r="A107" s="48" t="s">
        <v>108</v>
      </c>
      <c r="B107" s="49">
        <v>1105</v>
      </c>
      <c r="C107" s="50">
        <v>2499</v>
      </c>
      <c r="D107" s="50" t="s">
        <v>91</v>
      </c>
      <c r="E107" s="51">
        <v>6.2</v>
      </c>
      <c r="F107" s="51">
        <v>9.1999999999999993</v>
      </c>
      <c r="G107" s="51">
        <f t="shared" si="2"/>
        <v>2.9999999999999991</v>
      </c>
      <c r="H107" s="51">
        <f t="shared" si="3"/>
        <v>0.29999999999999993</v>
      </c>
      <c r="I107" s="50" t="s">
        <v>121</v>
      </c>
      <c r="J107" s="50" t="s">
        <v>122</v>
      </c>
      <c r="K107" s="50" t="s">
        <v>88</v>
      </c>
    </row>
    <row r="108" spans="1:11" x14ac:dyDescent="0.2">
      <c r="A108" s="48" t="s">
        <v>108</v>
      </c>
      <c r="B108" s="49">
        <v>1106</v>
      </c>
      <c r="C108" s="50">
        <v>9822</v>
      </c>
      <c r="D108" s="50" t="s">
        <v>87</v>
      </c>
      <c r="E108" s="51">
        <v>58.3</v>
      </c>
      <c r="F108" s="51">
        <v>98.4</v>
      </c>
      <c r="G108" s="51">
        <f t="shared" si="2"/>
        <v>40.100000000000009</v>
      </c>
      <c r="H108" s="51">
        <f t="shared" si="3"/>
        <v>8.0200000000000014</v>
      </c>
      <c r="I108" s="50" t="s">
        <v>121</v>
      </c>
      <c r="J108" s="50" t="s">
        <v>120</v>
      </c>
      <c r="K108" s="50" t="s">
        <v>88</v>
      </c>
    </row>
    <row r="109" spans="1:11" x14ac:dyDescent="0.2">
      <c r="A109" s="48" t="s">
        <v>108</v>
      </c>
      <c r="B109" s="49">
        <v>1107</v>
      </c>
      <c r="C109" s="50">
        <v>1109</v>
      </c>
      <c r="D109" s="50" t="s">
        <v>94</v>
      </c>
      <c r="E109" s="51">
        <v>3</v>
      </c>
      <c r="F109" s="51">
        <v>8</v>
      </c>
      <c r="G109" s="51">
        <f t="shared" si="2"/>
        <v>5</v>
      </c>
      <c r="H109" s="51">
        <f t="shared" si="3"/>
        <v>0.5</v>
      </c>
      <c r="I109" s="50" t="s">
        <v>121</v>
      </c>
      <c r="J109" s="50" t="s">
        <v>120</v>
      </c>
      <c r="K109" s="50" t="s">
        <v>88</v>
      </c>
    </row>
    <row r="110" spans="1:11" x14ac:dyDescent="0.2">
      <c r="A110" s="48" t="s">
        <v>108</v>
      </c>
      <c r="B110" s="49">
        <v>1108</v>
      </c>
      <c r="C110" s="50">
        <v>9822</v>
      </c>
      <c r="D110" s="50" t="s">
        <v>87</v>
      </c>
      <c r="E110" s="51">
        <v>58.3</v>
      </c>
      <c r="F110" s="51">
        <v>98.4</v>
      </c>
      <c r="G110" s="51">
        <f t="shared" si="2"/>
        <v>40.100000000000009</v>
      </c>
      <c r="H110" s="51">
        <f t="shared" si="3"/>
        <v>8.0200000000000014</v>
      </c>
      <c r="I110" s="50" t="s">
        <v>121</v>
      </c>
      <c r="J110" s="50" t="s">
        <v>120</v>
      </c>
      <c r="K110" s="50" t="s">
        <v>88</v>
      </c>
    </row>
    <row r="111" spans="1:11" x14ac:dyDescent="0.2">
      <c r="A111" s="48" t="s">
        <v>108</v>
      </c>
      <c r="B111" s="49">
        <v>1109</v>
      </c>
      <c r="C111" s="50">
        <v>8722</v>
      </c>
      <c r="D111" s="50" t="s">
        <v>93</v>
      </c>
      <c r="E111" s="51">
        <v>344</v>
      </c>
      <c r="F111" s="51">
        <v>502</v>
      </c>
      <c r="G111" s="51">
        <f t="shared" si="2"/>
        <v>158</v>
      </c>
      <c r="H111" s="51">
        <f t="shared" si="3"/>
        <v>31.6</v>
      </c>
      <c r="I111" s="50" t="s">
        <v>121</v>
      </c>
      <c r="J111" s="50" t="s">
        <v>120</v>
      </c>
      <c r="K111" s="50" t="s">
        <v>88</v>
      </c>
    </row>
    <row r="112" spans="1:11" x14ac:dyDescent="0.2">
      <c r="A112" s="48" t="s">
        <v>108</v>
      </c>
      <c r="B112" s="49">
        <v>1110</v>
      </c>
      <c r="C112" s="50">
        <v>8722</v>
      </c>
      <c r="D112" s="50" t="s">
        <v>93</v>
      </c>
      <c r="E112" s="51">
        <v>344</v>
      </c>
      <c r="F112" s="51">
        <v>502</v>
      </c>
      <c r="G112" s="51">
        <f t="shared" si="2"/>
        <v>158</v>
      </c>
      <c r="H112" s="51">
        <f t="shared" si="3"/>
        <v>31.6</v>
      </c>
      <c r="I112" s="50" t="s">
        <v>121</v>
      </c>
      <c r="J112" s="50" t="s">
        <v>120</v>
      </c>
      <c r="K112" s="50" t="s">
        <v>88</v>
      </c>
    </row>
    <row r="113" spans="1:11" x14ac:dyDescent="0.2">
      <c r="A113" s="48" t="s">
        <v>108</v>
      </c>
      <c r="B113" s="49">
        <v>1111</v>
      </c>
      <c r="C113" s="50">
        <v>6622</v>
      </c>
      <c r="D113" s="50" t="s">
        <v>104</v>
      </c>
      <c r="E113" s="51">
        <v>42</v>
      </c>
      <c r="F113" s="51">
        <v>77</v>
      </c>
      <c r="G113" s="51">
        <f t="shared" si="2"/>
        <v>35</v>
      </c>
      <c r="H113" s="51">
        <f t="shared" si="3"/>
        <v>7</v>
      </c>
      <c r="I113" s="50" t="s">
        <v>121</v>
      </c>
      <c r="J113" s="50" t="s">
        <v>120</v>
      </c>
      <c r="K113" s="50" t="s">
        <v>88</v>
      </c>
    </row>
    <row r="114" spans="1:11" x14ac:dyDescent="0.2">
      <c r="A114" s="48" t="s">
        <v>108</v>
      </c>
      <c r="B114" s="49">
        <v>1112</v>
      </c>
      <c r="C114" s="50">
        <v>6622</v>
      </c>
      <c r="D114" s="50" t="s">
        <v>104</v>
      </c>
      <c r="E114" s="51">
        <v>42</v>
      </c>
      <c r="F114" s="51">
        <v>77</v>
      </c>
      <c r="G114" s="51">
        <f t="shared" si="2"/>
        <v>35</v>
      </c>
      <c r="H114" s="51">
        <f t="shared" si="3"/>
        <v>7</v>
      </c>
      <c r="I114" s="50" t="s">
        <v>121</v>
      </c>
      <c r="J114" s="50" t="s">
        <v>120</v>
      </c>
      <c r="K114" s="50" t="s">
        <v>88</v>
      </c>
    </row>
    <row r="115" spans="1:11" x14ac:dyDescent="0.2">
      <c r="A115" s="48" t="s">
        <v>108</v>
      </c>
      <c r="B115" s="49">
        <v>1113</v>
      </c>
      <c r="C115" s="50">
        <v>9822</v>
      </c>
      <c r="D115" s="50" t="s">
        <v>87</v>
      </c>
      <c r="E115" s="51">
        <v>58.3</v>
      </c>
      <c r="F115" s="51">
        <v>98.4</v>
      </c>
      <c r="G115" s="51">
        <f t="shared" si="2"/>
        <v>40.100000000000009</v>
      </c>
      <c r="H115" s="51">
        <f t="shared" si="3"/>
        <v>8.0200000000000014</v>
      </c>
      <c r="I115" s="50" t="s">
        <v>121</v>
      </c>
      <c r="J115" s="50" t="s">
        <v>120</v>
      </c>
      <c r="K115" s="50" t="s">
        <v>88</v>
      </c>
    </row>
    <row r="116" spans="1:11" x14ac:dyDescent="0.2">
      <c r="A116" s="48" t="s">
        <v>108</v>
      </c>
      <c r="B116" s="49">
        <v>1114</v>
      </c>
      <c r="C116" s="50">
        <v>2242</v>
      </c>
      <c r="D116" s="50" t="s">
        <v>99</v>
      </c>
      <c r="E116" s="51">
        <v>60</v>
      </c>
      <c r="F116" s="51">
        <v>124</v>
      </c>
      <c r="G116" s="51">
        <f t="shared" si="2"/>
        <v>64</v>
      </c>
      <c r="H116" s="51">
        <f t="shared" si="3"/>
        <v>12.8</v>
      </c>
      <c r="I116" s="50" t="s">
        <v>121</v>
      </c>
      <c r="J116" s="50" t="s">
        <v>120</v>
      </c>
      <c r="K116" s="50" t="s">
        <v>88</v>
      </c>
    </row>
    <row r="117" spans="1:11" x14ac:dyDescent="0.2">
      <c r="A117" s="48" t="s">
        <v>108</v>
      </c>
      <c r="B117" s="49">
        <v>1115</v>
      </c>
      <c r="C117" s="50">
        <v>8722</v>
      </c>
      <c r="D117" s="50" t="s">
        <v>93</v>
      </c>
      <c r="E117" s="51">
        <v>344</v>
      </c>
      <c r="F117" s="51">
        <v>502</v>
      </c>
      <c r="G117" s="51">
        <f t="shared" si="2"/>
        <v>158</v>
      </c>
      <c r="H117" s="51">
        <f t="shared" si="3"/>
        <v>31.6</v>
      </c>
      <c r="I117" s="50" t="s">
        <v>121</v>
      </c>
      <c r="J117" s="50" t="s">
        <v>120</v>
      </c>
      <c r="K117" s="50" t="s">
        <v>88</v>
      </c>
    </row>
    <row r="118" spans="1:11" x14ac:dyDescent="0.2">
      <c r="A118" s="48" t="s">
        <v>108</v>
      </c>
      <c r="B118" s="49">
        <v>1116</v>
      </c>
      <c r="C118" s="50">
        <v>6622</v>
      </c>
      <c r="D118" s="50" t="s">
        <v>104</v>
      </c>
      <c r="E118" s="51">
        <v>42</v>
      </c>
      <c r="F118" s="51">
        <v>77</v>
      </c>
      <c r="G118" s="51">
        <f t="shared" si="2"/>
        <v>35</v>
      </c>
      <c r="H118" s="51">
        <f t="shared" si="3"/>
        <v>7</v>
      </c>
      <c r="I118" s="50" t="s">
        <v>121</v>
      </c>
      <c r="J118" s="50" t="s">
        <v>120</v>
      </c>
      <c r="K118" s="50" t="s">
        <v>88</v>
      </c>
    </row>
    <row r="119" spans="1:11" x14ac:dyDescent="0.2">
      <c r="A119" s="48" t="s">
        <v>108</v>
      </c>
      <c r="B119" s="49">
        <v>1117</v>
      </c>
      <c r="C119" s="50">
        <v>8722</v>
      </c>
      <c r="D119" s="50" t="s">
        <v>93</v>
      </c>
      <c r="E119" s="51">
        <v>344</v>
      </c>
      <c r="F119" s="51">
        <v>502</v>
      </c>
      <c r="G119" s="51">
        <f t="shared" si="2"/>
        <v>158</v>
      </c>
      <c r="H119" s="51">
        <f t="shared" si="3"/>
        <v>31.6</v>
      </c>
      <c r="I119" s="50" t="s">
        <v>121</v>
      </c>
      <c r="J119" s="50" t="s">
        <v>120</v>
      </c>
      <c r="K119" s="50" t="s">
        <v>88</v>
      </c>
    </row>
    <row r="120" spans="1:11" x14ac:dyDescent="0.2">
      <c r="A120" s="48" t="s">
        <v>108</v>
      </c>
      <c r="B120" s="49">
        <v>1118</v>
      </c>
      <c r="C120" s="50">
        <v>9822</v>
      </c>
      <c r="D120" s="50" t="s">
        <v>87</v>
      </c>
      <c r="E120" s="51">
        <v>58.3</v>
      </c>
      <c r="F120" s="51">
        <v>98.4</v>
      </c>
      <c r="G120" s="51">
        <f t="shared" si="2"/>
        <v>40.100000000000009</v>
      </c>
      <c r="H120" s="51">
        <f t="shared" si="3"/>
        <v>8.0200000000000014</v>
      </c>
      <c r="I120" s="50" t="s">
        <v>121</v>
      </c>
      <c r="J120" s="50" t="s">
        <v>120</v>
      </c>
      <c r="K120" s="50" t="s">
        <v>88</v>
      </c>
    </row>
    <row r="121" spans="1:11" x14ac:dyDescent="0.2">
      <c r="A121" s="48" t="s">
        <v>108</v>
      </c>
      <c r="B121" s="49">
        <v>1119</v>
      </c>
      <c r="C121" s="50">
        <v>2242</v>
      </c>
      <c r="D121" s="50" t="s">
        <v>99</v>
      </c>
      <c r="E121" s="51">
        <v>60</v>
      </c>
      <c r="F121" s="51">
        <v>124</v>
      </c>
      <c r="G121" s="51">
        <f t="shared" si="2"/>
        <v>64</v>
      </c>
      <c r="H121" s="51">
        <f t="shared" si="3"/>
        <v>12.8</v>
      </c>
      <c r="I121" s="50" t="s">
        <v>121</v>
      </c>
      <c r="J121" s="50" t="s">
        <v>120</v>
      </c>
      <c r="K121" s="50" t="s">
        <v>88</v>
      </c>
    </row>
    <row r="122" spans="1:11" x14ac:dyDescent="0.2">
      <c r="A122" s="48" t="s">
        <v>108</v>
      </c>
      <c r="B122" s="49">
        <v>1120</v>
      </c>
      <c r="C122" s="50">
        <v>2242</v>
      </c>
      <c r="D122" s="50" t="s">
        <v>99</v>
      </c>
      <c r="E122" s="51">
        <v>60</v>
      </c>
      <c r="F122" s="51">
        <v>124</v>
      </c>
      <c r="G122" s="51">
        <f t="shared" si="2"/>
        <v>64</v>
      </c>
      <c r="H122" s="51">
        <f t="shared" si="3"/>
        <v>12.8</v>
      </c>
      <c r="I122" s="50" t="s">
        <v>121</v>
      </c>
      <c r="J122" s="50" t="s">
        <v>120</v>
      </c>
      <c r="K122" s="50" t="s">
        <v>88</v>
      </c>
    </row>
    <row r="123" spans="1:11" x14ac:dyDescent="0.2">
      <c r="A123" s="48" t="s">
        <v>108</v>
      </c>
      <c r="B123" s="49">
        <v>1121</v>
      </c>
      <c r="C123" s="50">
        <v>4421</v>
      </c>
      <c r="D123" s="50" t="s">
        <v>96</v>
      </c>
      <c r="E123" s="51">
        <v>45</v>
      </c>
      <c r="F123" s="51">
        <v>87</v>
      </c>
      <c r="G123" s="51">
        <f t="shared" si="2"/>
        <v>42</v>
      </c>
      <c r="H123" s="51">
        <f t="shared" si="3"/>
        <v>8.4</v>
      </c>
      <c r="I123" s="50" t="s">
        <v>121</v>
      </c>
      <c r="J123" s="50" t="s">
        <v>120</v>
      </c>
      <c r="K123" s="50" t="s">
        <v>88</v>
      </c>
    </row>
    <row r="124" spans="1:11" x14ac:dyDescent="0.2">
      <c r="A124" s="48" t="s">
        <v>108</v>
      </c>
      <c r="B124" s="49">
        <v>1122</v>
      </c>
      <c r="C124" s="50">
        <v>8722</v>
      </c>
      <c r="D124" s="50" t="s">
        <v>93</v>
      </c>
      <c r="E124" s="51">
        <v>344</v>
      </c>
      <c r="F124" s="51">
        <v>502</v>
      </c>
      <c r="G124" s="51">
        <f t="shared" si="2"/>
        <v>158</v>
      </c>
      <c r="H124" s="51">
        <f t="shared" si="3"/>
        <v>31.6</v>
      </c>
      <c r="I124" s="50" t="s">
        <v>121</v>
      </c>
      <c r="J124" s="50" t="s">
        <v>120</v>
      </c>
      <c r="K124" s="50" t="s">
        <v>88</v>
      </c>
    </row>
    <row r="125" spans="1:11" x14ac:dyDescent="0.2">
      <c r="A125" s="48" t="s">
        <v>108</v>
      </c>
      <c r="B125" s="49">
        <v>1123</v>
      </c>
      <c r="C125" s="50">
        <v>9822</v>
      </c>
      <c r="D125" s="50" t="s">
        <v>87</v>
      </c>
      <c r="E125" s="51">
        <v>58.3</v>
      </c>
      <c r="F125" s="51">
        <v>98.4</v>
      </c>
      <c r="G125" s="51">
        <f t="shared" si="2"/>
        <v>40.100000000000009</v>
      </c>
      <c r="H125" s="51">
        <f t="shared" si="3"/>
        <v>8.0200000000000014</v>
      </c>
      <c r="I125" s="50" t="s">
        <v>121</v>
      </c>
      <c r="J125" s="50" t="s">
        <v>120</v>
      </c>
      <c r="K125" s="50" t="s">
        <v>100</v>
      </c>
    </row>
    <row r="126" spans="1:11" x14ac:dyDescent="0.2">
      <c r="A126" s="48" t="s">
        <v>108</v>
      </c>
      <c r="B126" s="49">
        <v>1124</v>
      </c>
      <c r="C126" s="50">
        <v>4421</v>
      </c>
      <c r="D126" s="50" t="s">
        <v>96</v>
      </c>
      <c r="E126" s="51">
        <v>45</v>
      </c>
      <c r="F126" s="51">
        <v>87</v>
      </c>
      <c r="G126" s="51">
        <f t="shared" si="2"/>
        <v>42</v>
      </c>
      <c r="H126" s="51">
        <f t="shared" si="3"/>
        <v>8.4</v>
      </c>
      <c r="I126" s="50" t="s">
        <v>121</v>
      </c>
      <c r="J126" s="50" t="s">
        <v>120</v>
      </c>
      <c r="K126" s="50" t="s">
        <v>100</v>
      </c>
    </row>
    <row r="127" spans="1:11" x14ac:dyDescent="0.2">
      <c r="A127" s="48" t="s">
        <v>109</v>
      </c>
      <c r="B127" s="49">
        <v>1125</v>
      </c>
      <c r="C127" s="50">
        <v>2242</v>
      </c>
      <c r="D127" s="50" t="s">
        <v>99</v>
      </c>
      <c r="E127" s="51">
        <v>60</v>
      </c>
      <c r="F127" s="51">
        <v>124</v>
      </c>
      <c r="G127" s="51">
        <f t="shared" si="2"/>
        <v>64</v>
      </c>
      <c r="H127" s="51">
        <f t="shared" si="3"/>
        <v>12.8</v>
      </c>
      <c r="I127" s="50" t="s">
        <v>121</v>
      </c>
      <c r="J127" s="50" t="s">
        <v>120</v>
      </c>
      <c r="K127" s="50" t="s">
        <v>100</v>
      </c>
    </row>
    <row r="128" spans="1:11" x14ac:dyDescent="0.2">
      <c r="A128" s="48" t="s">
        <v>109</v>
      </c>
      <c r="B128" s="49">
        <v>1126</v>
      </c>
      <c r="C128" s="50">
        <v>9212</v>
      </c>
      <c r="D128" s="50" t="s">
        <v>97</v>
      </c>
      <c r="E128" s="51">
        <v>4</v>
      </c>
      <c r="F128" s="51">
        <v>7</v>
      </c>
      <c r="G128" s="51">
        <f t="shared" si="2"/>
        <v>3</v>
      </c>
      <c r="H128" s="51">
        <f t="shared" si="3"/>
        <v>0.30000000000000004</v>
      </c>
      <c r="I128" s="50" t="s">
        <v>121</v>
      </c>
      <c r="J128" s="50" t="s">
        <v>120</v>
      </c>
      <c r="K128" s="50" t="s">
        <v>100</v>
      </c>
    </row>
    <row r="129" spans="1:11" x14ac:dyDescent="0.2">
      <c r="A129" s="48" t="s">
        <v>109</v>
      </c>
      <c r="B129" s="49">
        <v>1127</v>
      </c>
      <c r="C129" s="50">
        <v>8722</v>
      </c>
      <c r="D129" s="50" t="s">
        <v>93</v>
      </c>
      <c r="E129" s="51">
        <v>344</v>
      </c>
      <c r="F129" s="51">
        <v>502</v>
      </c>
      <c r="G129" s="51">
        <f t="shared" si="2"/>
        <v>158</v>
      </c>
      <c r="H129" s="51">
        <f t="shared" si="3"/>
        <v>31.6</v>
      </c>
      <c r="I129" s="50" t="s">
        <v>121</v>
      </c>
      <c r="J129" s="50" t="s">
        <v>120</v>
      </c>
      <c r="K129" s="50" t="s">
        <v>100</v>
      </c>
    </row>
    <row r="130" spans="1:11" x14ac:dyDescent="0.2">
      <c r="A130" s="48" t="s">
        <v>109</v>
      </c>
      <c r="B130" s="49">
        <v>1128</v>
      </c>
      <c r="C130" s="50">
        <v>6622</v>
      </c>
      <c r="D130" s="50" t="s">
        <v>104</v>
      </c>
      <c r="E130" s="51">
        <v>42</v>
      </c>
      <c r="F130" s="51">
        <v>77</v>
      </c>
      <c r="G130" s="51">
        <f t="shared" si="2"/>
        <v>35</v>
      </c>
      <c r="H130" s="51">
        <f t="shared" si="3"/>
        <v>7</v>
      </c>
      <c r="I130" s="50" t="s">
        <v>121</v>
      </c>
      <c r="J130" s="50" t="s">
        <v>120</v>
      </c>
      <c r="K130" s="50" t="s">
        <v>100</v>
      </c>
    </row>
    <row r="131" spans="1:11" x14ac:dyDescent="0.2">
      <c r="A131" s="48" t="s">
        <v>109</v>
      </c>
      <c r="B131" s="49">
        <v>1129</v>
      </c>
      <c r="C131" s="50">
        <v>9822</v>
      </c>
      <c r="D131" s="50" t="s">
        <v>87</v>
      </c>
      <c r="E131" s="51">
        <v>58.3</v>
      </c>
      <c r="F131" s="51">
        <v>98.4</v>
      </c>
      <c r="G131" s="51">
        <f t="shared" si="2"/>
        <v>40.100000000000009</v>
      </c>
      <c r="H131" s="51">
        <f t="shared" si="3"/>
        <v>8.0200000000000014</v>
      </c>
      <c r="I131" s="50" t="s">
        <v>121</v>
      </c>
      <c r="J131" s="50" t="s">
        <v>120</v>
      </c>
      <c r="K131" s="50" t="s">
        <v>100</v>
      </c>
    </row>
    <row r="132" spans="1:11" x14ac:dyDescent="0.2">
      <c r="A132" s="48" t="s">
        <v>109</v>
      </c>
      <c r="B132" s="49">
        <v>1130</v>
      </c>
      <c r="C132" s="50">
        <v>4421</v>
      </c>
      <c r="D132" s="50" t="s">
        <v>96</v>
      </c>
      <c r="E132" s="51">
        <v>45</v>
      </c>
      <c r="F132" s="51">
        <v>87</v>
      </c>
      <c r="G132" s="51">
        <f t="shared" ref="G132:G173" si="4">F132-E132</f>
        <v>42</v>
      </c>
      <c r="H132" s="51">
        <f t="shared" ref="H132:H173" si="5">IF(F132&gt;50, G132*0.2, G132*0.1)</f>
        <v>8.4</v>
      </c>
      <c r="I132" s="50" t="s">
        <v>121</v>
      </c>
      <c r="J132" s="50" t="s">
        <v>120</v>
      </c>
      <c r="K132" s="50" t="s">
        <v>100</v>
      </c>
    </row>
    <row r="133" spans="1:11" x14ac:dyDescent="0.2">
      <c r="A133" s="48" t="s">
        <v>109</v>
      </c>
      <c r="B133" s="49">
        <v>1131</v>
      </c>
      <c r="C133" s="50">
        <v>9212</v>
      </c>
      <c r="D133" s="50" t="s">
        <v>97</v>
      </c>
      <c r="E133" s="51">
        <v>4</v>
      </c>
      <c r="F133" s="51">
        <v>7</v>
      </c>
      <c r="G133" s="51">
        <f t="shared" si="4"/>
        <v>3</v>
      </c>
      <c r="H133" s="51">
        <f t="shared" si="5"/>
        <v>0.30000000000000004</v>
      </c>
      <c r="I133" s="50" t="s">
        <v>117</v>
      </c>
      <c r="J133" s="50" t="s">
        <v>120</v>
      </c>
      <c r="K133" s="50" t="s">
        <v>100</v>
      </c>
    </row>
    <row r="134" spans="1:11" x14ac:dyDescent="0.2">
      <c r="A134" s="48" t="s">
        <v>109</v>
      </c>
      <c r="B134" s="49">
        <v>1132</v>
      </c>
      <c r="C134" s="50">
        <v>9212</v>
      </c>
      <c r="D134" s="50" t="s">
        <v>97</v>
      </c>
      <c r="E134" s="51">
        <v>4</v>
      </c>
      <c r="F134" s="51">
        <v>7</v>
      </c>
      <c r="G134" s="51">
        <f t="shared" si="4"/>
        <v>3</v>
      </c>
      <c r="H134" s="51">
        <f t="shared" si="5"/>
        <v>0.30000000000000004</v>
      </c>
      <c r="I134" s="50" t="s">
        <v>117</v>
      </c>
      <c r="J134" s="50" t="s">
        <v>120</v>
      </c>
      <c r="K134" s="50" t="s">
        <v>100</v>
      </c>
    </row>
    <row r="135" spans="1:11" x14ac:dyDescent="0.2">
      <c r="A135" s="48" t="s">
        <v>109</v>
      </c>
      <c r="B135" s="49">
        <v>1133</v>
      </c>
      <c r="C135" s="50">
        <v>9822</v>
      </c>
      <c r="D135" s="50" t="s">
        <v>87</v>
      </c>
      <c r="E135" s="51">
        <v>58.3</v>
      </c>
      <c r="F135" s="51">
        <v>98.4</v>
      </c>
      <c r="G135" s="51">
        <f t="shared" si="4"/>
        <v>40.100000000000009</v>
      </c>
      <c r="H135" s="51">
        <f t="shared" si="5"/>
        <v>8.0200000000000014</v>
      </c>
      <c r="I135" s="50" t="s">
        <v>117</v>
      </c>
      <c r="J135" s="50" t="s">
        <v>120</v>
      </c>
      <c r="K135" s="50" t="s">
        <v>100</v>
      </c>
    </row>
    <row r="136" spans="1:11" x14ac:dyDescent="0.2">
      <c r="A136" s="48" t="s">
        <v>109</v>
      </c>
      <c r="B136" s="49">
        <v>1134</v>
      </c>
      <c r="C136" s="50">
        <v>9822</v>
      </c>
      <c r="D136" s="50" t="s">
        <v>87</v>
      </c>
      <c r="E136" s="51">
        <v>58.3</v>
      </c>
      <c r="F136" s="51">
        <v>98.4</v>
      </c>
      <c r="G136" s="51">
        <f t="shared" si="4"/>
        <v>40.100000000000009</v>
      </c>
      <c r="H136" s="51">
        <f t="shared" si="5"/>
        <v>8.0200000000000014</v>
      </c>
      <c r="I136" s="50" t="s">
        <v>117</v>
      </c>
      <c r="J136" s="50" t="s">
        <v>120</v>
      </c>
      <c r="K136" s="50" t="s">
        <v>100</v>
      </c>
    </row>
    <row r="137" spans="1:11" x14ac:dyDescent="0.2">
      <c r="A137" s="48" t="s">
        <v>109</v>
      </c>
      <c r="B137" s="49">
        <v>1135</v>
      </c>
      <c r="C137" s="50">
        <v>8722</v>
      </c>
      <c r="D137" s="50" t="s">
        <v>93</v>
      </c>
      <c r="E137" s="51">
        <v>344</v>
      </c>
      <c r="F137" s="51">
        <v>502</v>
      </c>
      <c r="G137" s="51">
        <f t="shared" si="4"/>
        <v>158</v>
      </c>
      <c r="H137" s="51">
        <f t="shared" si="5"/>
        <v>31.6</v>
      </c>
      <c r="I137" s="50" t="s">
        <v>117</v>
      </c>
      <c r="J137" s="50" t="s">
        <v>120</v>
      </c>
      <c r="K137" s="50" t="s">
        <v>100</v>
      </c>
    </row>
    <row r="138" spans="1:11" x14ac:dyDescent="0.2">
      <c r="A138" s="48" t="s">
        <v>109</v>
      </c>
      <c r="B138" s="49">
        <v>1136</v>
      </c>
      <c r="C138" s="50">
        <v>2242</v>
      </c>
      <c r="D138" s="50" t="s">
        <v>99</v>
      </c>
      <c r="E138" s="51">
        <v>60</v>
      </c>
      <c r="F138" s="51">
        <v>124</v>
      </c>
      <c r="G138" s="51">
        <f t="shared" si="4"/>
        <v>64</v>
      </c>
      <c r="H138" s="51">
        <f t="shared" si="5"/>
        <v>12.8</v>
      </c>
      <c r="I138" s="50" t="s">
        <v>117</v>
      </c>
      <c r="J138" s="50" t="s">
        <v>120</v>
      </c>
      <c r="K138" s="50" t="s">
        <v>100</v>
      </c>
    </row>
    <row r="139" spans="1:11" x14ac:dyDescent="0.2">
      <c r="A139" s="48" t="s">
        <v>109</v>
      </c>
      <c r="B139" s="49">
        <v>1137</v>
      </c>
      <c r="C139" s="50">
        <v>9822</v>
      </c>
      <c r="D139" s="50" t="s">
        <v>87</v>
      </c>
      <c r="E139" s="51">
        <v>58.3</v>
      </c>
      <c r="F139" s="51">
        <v>98.4</v>
      </c>
      <c r="G139" s="51">
        <f t="shared" si="4"/>
        <v>40.100000000000009</v>
      </c>
      <c r="H139" s="51">
        <f t="shared" si="5"/>
        <v>8.0200000000000014</v>
      </c>
      <c r="I139" s="50" t="s">
        <v>117</v>
      </c>
      <c r="J139" s="50" t="s">
        <v>120</v>
      </c>
      <c r="K139" s="50" t="s">
        <v>100</v>
      </c>
    </row>
    <row r="140" spans="1:11" x14ac:dyDescent="0.2">
      <c r="A140" s="48" t="s">
        <v>109</v>
      </c>
      <c r="B140" s="49">
        <v>1138</v>
      </c>
      <c r="C140" s="50">
        <v>8722</v>
      </c>
      <c r="D140" s="50" t="s">
        <v>93</v>
      </c>
      <c r="E140" s="51">
        <v>344</v>
      </c>
      <c r="F140" s="51">
        <v>502</v>
      </c>
      <c r="G140" s="51">
        <f t="shared" si="4"/>
        <v>158</v>
      </c>
      <c r="H140" s="51">
        <f t="shared" si="5"/>
        <v>31.6</v>
      </c>
      <c r="I140" s="50" t="s">
        <v>117</v>
      </c>
      <c r="J140" s="50" t="s">
        <v>120</v>
      </c>
      <c r="K140" s="50" t="s">
        <v>100</v>
      </c>
    </row>
    <row r="141" spans="1:11" x14ac:dyDescent="0.2">
      <c r="A141" s="48" t="s">
        <v>109</v>
      </c>
      <c r="B141" s="49">
        <v>1139</v>
      </c>
      <c r="C141" s="50">
        <v>4421</v>
      </c>
      <c r="D141" s="50" t="s">
        <v>96</v>
      </c>
      <c r="E141" s="51">
        <v>45</v>
      </c>
      <c r="F141" s="51">
        <v>87</v>
      </c>
      <c r="G141" s="51">
        <f t="shared" si="4"/>
        <v>42</v>
      </c>
      <c r="H141" s="51">
        <f t="shared" si="5"/>
        <v>8.4</v>
      </c>
      <c r="I141" s="50" t="s">
        <v>117</v>
      </c>
      <c r="J141" s="50" t="s">
        <v>120</v>
      </c>
      <c r="K141" s="50" t="s">
        <v>100</v>
      </c>
    </row>
    <row r="142" spans="1:11" x14ac:dyDescent="0.2">
      <c r="A142" s="48" t="s">
        <v>109</v>
      </c>
      <c r="B142" s="49">
        <v>1140</v>
      </c>
      <c r="C142" s="50">
        <v>4421</v>
      </c>
      <c r="D142" s="50" t="s">
        <v>96</v>
      </c>
      <c r="E142" s="51">
        <v>45</v>
      </c>
      <c r="F142" s="51">
        <v>87</v>
      </c>
      <c r="G142" s="51">
        <f t="shared" si="4"/>
        <v>42</v>
      </c>
      <c r="H142" s="51">
        <f t="shared" si="5"/>
        <v>8.4</v>
      </c>
      <c r="I142" s="50" t="s">
        <v>117</v>
      </c>
      <c r="J142" s="50" t="s">
        <v>120</v>
      </c>
      <c r="K142" s="50" t="s">
        <v>100</v>
      </c>
    </row>
    <row r="143" spans="1:11" x14ac:dyDescent="0.2">
      <c r="A143" s="48" t="s">
        <v>109</v>
      </c>
      <c r="B143" s="49">
        <v>1141</v>
      </c>
      <c r="C143" s="50">
        <v>9212</v>
      </c>
      <c r="D143" s="50" t="s">
        <v>97</v>
      </c>
      <c r="E143" s="51">
        <v>4</v>
      </c>
      <c r="F143" s="51">
        <v>7</v>
      </c>
      <c r="G143" s="51">
        <f t="shared" si="4"/>
        <v>3</v>
      </c>
      <c r="H143" s="51">
        <f t="shared" si="5"/>
        <v>0.30000000000000004</v>
      </c>
      <c r="I143" s="50" t="s">
        <v>117</v>
      </c>
      <c r="J143" s="50" t="s">
        <v>120</v>
      </c>
      <c r="K143" s="50" t="s">
        <v>100</v>
      </c>
    </row>
    <row r="144" spans="1:11" x14ac:dyDescent="0.2">
      <c r="A144" s="48" t="s">
        <v>110</v>
      </c>
      <c r="B144" s="49">
        <v>1142</v>
      </c>
      <c r="C144" s="50">
        <v>2242</v>
      </c>
      <c r="D144" s="50" t="s">
        <v>99</v>
      </c>
      <c r="E144" s="51">
        <v>60</v>
      </c>
      <c r="F144" s="51">
        <v>124</v>
      </c>
      <c r="G144" s="51">
        <f t="shared" si="4"/>
        <v>64</v>
      </c>
      <c r="H144" s="51">
        <f t="shared" si="5"/>
        <v>12.8</v>
      </c>
      <c r="I144" s="50" t="s">
        <v>117</v>
      </c>
      <c r="J144" s="50" t="s">
        <v>120</v>
      </c>
      <c r="K144" s="50" t="s">
        <v>100</v>
      </c>
    </row>
    <row r="145" spans="1:11" x14ac:dyDescent="0.2">
      <c r="A145" s="48" t="s">
        <v>110</v>
      </c>
      <c r="B145" s="49">
        <v>1143</v>
      </c>
      <c r="C145" s="50">
        <v>9822</v>
      </c>
      <c r="D145" s="50" t="s">
        <v>87</v>
      </c>
      <c r="E145" s="51">
        <v>58.3</v>
      </c>
      <c r="F145" s="51">
        <v>98.4</v>
      </c>
      <c r="G145" s="51">
        <f t="shared" si="4"/>
        <v>40.100000000000009</v>
      </c>
      <c r="H145" s="51">
        <f t="shared" si="5"/>
        <v>8.0200000000000014</v>
      </c>
      <c r="I145" s="50" t="s">
        <v>117</v>
      </c>
      <c r="J145" s="50" t="s">
        <v>120</v>
      </c>
      <c r="K145" s="50" t="s">
        <v>100</v>
      </c>
    </row>
    <row r="146" spans="1:11" x14ac:dyDescent="0.2">
      <c r="A146" s="48" t="s">
        <v>110</v>
      </c>
      <c r="B146" s="49">
        <v>1144</v>
      </c>
      <c r="C146" s="50">
        <v>2242</v>
      </c>
      <c r="D146" s="50" t="s">
        <v>99</v>
      </c>
      <c r="E146" s="51">
        <v>60</v>
      </c>
      <c r="F146" s="51">
        <v>124</v>
      </c>
      <c r="G146" s="51">
        <f t="shared" si="4"/>
        <v>64</v>
      </c>
      <c r="H146" s="51">
        <f t="shared" si="5"/>
        <v>12.8</v>
      </c>
      <c r="I146" s="50" t="s">
        <v>117</v>
      </c>
      <c r="J146" s="50" t="s">
        <v>120</v>
      </c>
      <c r="K146" s="50" t="s">
        <v>100</v>
      </c>
    </row>
    <row r="147" spans="1:11" x14ac:dyDescent="0.2">
      <c r="A147" s="48" t="s">
        <v>110</v>
      </c>
      <c r="B147" s="49">
        <v>1145</v>
      </c>
      <c r="C147" s="50">
        <v>4421</v>
      </c>
      <c r="D147" s="50" t="s">
        <v>96</v>
      </c>
      <c r="E147" s="51">
        <v>45</v>
      </c>
      <c r="F147" s="51">
        <v>87</v>
      </c>
      <c r="G147" s="51">
        <f t="shared" si="4"/>
        <v>42</v>
      </c>
      <c r="H147" s="51">
        <f t="shared" si="5"/>
        <v>8.4</v>
      </c>
      <c r="I147" s="50" t="s">
        <v>117</v>
      </c>
      <c r="J147" s="50" t="s">
        <v>120</v>
      </c>
      <c r="K147" s="50" t="s">
        <v>100</v>
      </c>
    </row>
    <row r="148" spans="1:11" x14ac:dyDescent="0.2">
      <c r="A148" s="48" t="s">
        <v>110</v>
      </c>
      <c r="B148" s="49">
        <v>1146</v>
      </c>
      <c r="C148" s="50">
        <v>8722</v>
      </c>
      <c r="D148" s="50" t="s">
        <v>93</v>
      </c>
      <c r="E148" s="51">
        <v>344</v>
      </c>
      <c r="F148" s="51">
        <v>502</v>
      </c>
      <c r="G148" s="51">
        <f t="shared" si="4"/>
        <v>158</v>
      </c>
      <c r="H148" s="51">
        <f t="shared" si="5"/>
        <v>31.6</v>
      </c>
      <c r="I148" s="50" t="s">
        <v>117</v>
      </c>
      <c r="J148" s="50" t="s">
        <v>120</v>
      </c>
      <c r="K148" s="50" t="s">
        <v>100</v>
      </c>
    </row>
    <row r="149" spans="1:11" x14ac:dyDescent="0.2">
      <c r="A149" s="48" t="s">
        <v>110</v>
      </c>
      <c r="B149" s="49">
        <v>1147</v>
      </c>
      <c r="C149" s="50">
        <v>9822</v>
      </c>
      <c r="D149" s="50" t="s">
        <v>87</v>
      </c>
      <c r="E149" s="51">
        <v>58.3</v>
      </c>
      <c r="F149" s="51">
        <v>98.4</v>
      </c>
      <c r="G149" s="51">
        <f t="shared" si="4"/>
        <v>40.100000000000009</v>
      </c>
      <c r="H149" s="51">
        <f t="shared" si="5"/>
        <v>8.0200000000000014</v>
      </c>
      <c r="I149" s="50" t="s">
        <v>117</v>
      </c>
      <c r="J149" s="50" t="s">
        <v>120</v>
      </c>
      <c r="K149" s="50" t="s">
        <v>100</v>
      </c>
    </row>
    <row r="150" spans="1:11" x14ac:dyDescent="0.2">
      <c r="A150" s="48" t="s">
        <v>110</v>
      </c>
      <c r="B150" s="49">
        <v>1148</v>
      </c>
      <c r="C150" s="50">
        <v>9212</v>
      </c>
      <c r="D150" s="50" t="s">
        <v>97</v>
      </c>
      <c r="E150" s="51">
        <v>4</v>
      </c>
      <c r="F150" s="51">
        <v>7</v>
      </c>
      <c r="G150" s="51">
        <f t="shared" si="4"/>
        <v>3</v>
      </c>
      <c r="H150" s="51">
        <f t="shared" si="5"/>
        <v>0.30000000000000004</v>
      </c>
      <c r="I150" s="50" t="s">
        <v>117</v>
      </c>
      <c r="J150" s="50" t="s">
        <v>120</v>
      </c>
      <c r="K150" s="50" t="s">
        <v>100</v>
      </c>
    </row>
    <row r="151" spans="1:11" x14ac:dyDescent="0.2">
      <c r="A151" s="48" t="s">
        <v>110</v>
      </c>
      <c r="B151" s="49">
        <v>1149</v>
      </c>
      <c r="C151" s="50">
        <v>8722</v>
      </c>
      <c r="D151" s="50" t="s">
        <v>93</v>
      </c>
      <c r="E151" s="51">
        <v>344</v>
      </c>
      <c r="F151" s="51">
        <v>502</v>
      </c>
      <c r="G151" s="51">
        <f t="shared" si="4"/>
        <v>158</v>
      </c>
      <c r="H151" s="51">
        <f t="shared" si="5"/>
        <v>31.6</v>
      </c>
      <c r="I151" s="50" t="s">
        <v>117</v>
      </c>
      <c r="J151" s="50" t="s">
        <v>120</v>
      </c>
      <c r="K151" s="50" t="s">
        <v>100</v>
      </c>
    </row>
    <row r="152" spans="1:11" x14ac:dyDescent="0.2">
      <c r="A152" s="48" t="s">
        <v>111</v>
      </c>
      <c r="B152" s="49">
        <v>1150</v>
      </c>
      <c r="C152" s="50">
        <v>2242</v>
      </c>
      <c r="D152" s="50" t="s">
        <v>99</v>
      </c>
      <c r="E152" s="51">
        <v>60</v>
      </c>
      <c r="F152" s="51">
        <v>124</v>
      </c>
      <c r="G152" s="51">
        <f t="shared" si="4"/>
        <v>64</v>
      </c>
      <c r="H152" s="51">
        <f t="shared" si="5"/>
        <v>12.8</v>
      </c>
      <c r="I152" s="50" t="s">
        <v>117</v>
      </c>
      <c r="J152" s="50" t="s">
        <v>120</v>
      </c>
      <c r="K152" s="50" t="s">
        <v>100</v>
      </c>
    </row>
    <row r="153" spans="1:11" x14ac:dyDescent="0.2">
      <c r="A153" s="48" t="s">
        <v>111</v>
      </c>
      <c r="B153" s="49">
        <v>1151</v>
      </c>
      <c r="C153" s="50">
        <v>2242</v>
      </c>
      <c r="D153" s="50" t="s">
        <v>99</v>
      </c>
      <c r="E153" s="51">
        <v>60</v>
      </c>
      <c r="F153" s="51">
        <v>124</v>
      </c>
      <c r="G153" s="51">
        <f t="shared" si="4"/>
        <v>64</v>
      </c>
      <c r="H153" s="51">
        <f t="shared" si="5"/>
        <v>12.8</v>
      </c>
      <c r="I153" s="50" t="s">
        <v>117</v>
      </c>
      <c r="J153" s="50" t="s">
        <v>120</v>
      </c>
      <c r="K153" s="50" t="s">
        <v>100</v>
      </c>
    </row>
    <row r="154" spans="1:11" x14ac:dyDescent="0.2">
      <c r="A154" s="48" t="s">
        <v>111</v>
      </c>
      <c r="B154" s="49">
        <v>1152</v>
      </c>
      <c r="C154" s="50">
        <v>4421</v>
      </c>
      <c r="D154" s="50" t="s">
        <v>96</v>
      </c>
      <c r="E154" s="51">
        <v>45</v>
      </c>
      <c r="F154" s="51">
        <v>87</v>
      </c>
      <c r="G154" s="51">
        <f t="shared" si="4"/>
        <v>42</v>
      </c>
      <c r="H154" s="51">
        <f t="shared" si="5"/>
        <v>8.4</v>
      </c>
      <c r="I154" s="50" t="s">
        <v>117</v>
      </c>
      <c r="J154" s="50" t="s">
        <v>120</v>
      </c>
      <c r="K154" s="50" t="s">
        <v>100</v>
      </c>
    </row>
    <row r="155" spans="1:11" x14ac:dyDescent="0.2">
      <c r="A155" s="48" t="s">
        <v>111</v>
      </c>
      <c r="B155" s="49">
        <v>1153</v>
      </c>
      <c r="C155" s="50">
        <v>8722</v>
      </c>
      <c r="D155" s="50" t="s">
        <v>93</v>
      </c>
      <c r="E155" s="51">
        <v>344</v>
      </c>
      <c r="F155" s="51">
        <v>502</v>
      </c>
      <c r="G155" s="51">
        <f t="shared" si="4"/>
        <v>158</v>
      </c>
      <c r="H155" s="51">
        <f t="shared" si="5"/>
        <v>31.6</v>
      </c>
      <c r="I155" s="50" t="s">
        <v>117</v>
      </c>
      <c r="J155" s="50" t="s">
        <v>120</v>
      </c>
      <c r="K155" s="50" t="s">
        <v>100</v>
      </c>
    </row>
    <row r="156" spans="1:11" x14ac:dyDescent="0.2">
      <c r="A156" s="48" t="s">
        <v>111</v>
      </c>
      <c r="B156" s="49">
        <v>1154</v>
      </c>
      <c r="C156" s="50">
        <v>9822</v>
      </c>
      <c r="D156" s="50" t="s">
        <v>87</v>
      </c>
      <c r="E156" s="51">
        <v>58.3</v>
      </c>
      <c r="F156" s="51">
        <v>98.4</v>
      </c>
      <c r="G156" s="51">
        <f t="shared" si="4"/>
        <v>40.100000000000009</v>
      </c>
      <c r="H156" s="51">
        <f t="shared" si="5"/>
        <v>8.0200000000000014</v>
      </c>
      <c r="I156" s="50" t="s">
        <v>117</v>
      </c>
      <c r="J156" s="50" t="s">
        <v>120</v>
      </c>
      <c r="K156" s="50" t="s">
        <v>100</v>
      </c>
    </row>
    <row r="157" spans="1:11" x14ac:dyDescent="0.2">
      <c r="A157" s="48" t="s">
        <v>111</v>
      </c>
      <c r="B157" s="49">
        <v>1155</v>
      </c>
      <c r="C157" s="50">
        <v>4421</v>
      </c>
      <c r="D157" s="50" t="s">
        <v>96</v>
      </c>
      <c r="E157" s="51">
        <v>45</v>
      </c>
      <c r="F157" s="51">
        <v>87</v>
      </c>
      <c r="G157" s="51">
        <f t="shared" si="4"/>
        <v>42</v>
      </c>
      <c r="H157" s="51">
        <f t="shared" si="5"/>
        <v>8.4</v>
      </c>
      <c r="I157" s="50" t="s">
        <v>117</v>
      </c>
      <c r="J157" s="50" t="s">
        <v>120</v>
      </c>
      <c r="K157" s="50" t="s">
        <v>100</v>
      </c>
    </row>
    <row r="158" spans="1:11" x14ac:dyDescent="0.2">
      <c r="A158" s="48" t="s">
        <v>111</v>
      </c>
      <c r="B158" s="49">
        <v>1156</v>
      </c>
      <c r="C158" s="50">
        <v>2242</v>
      </c>
      <c r="D158" s="50" t="s">
        <v>99</v>
      </c>
      <c r="E158" s="51">
        <v>60</v>
      </c>
      <c r="F158" s="51">
        <v>124</v>
      </c>
      <c r="G158" s="51">
        <f t="shared" si="4"/>
        <v>64</v>
      </c>
      <c r="H158" s="51">
        <f t="shared" si="5"/>
        <v>12.8</v>
      </c>
      <c r="I158" s="50" t="s">
        <v>117</v>
      </c>
      <c r="J158" s="50" t="s">
        <v>120</v>
      </c>
      <c r="K158" s="50" t="s">
        <v>100</v>
      </c>
    </row>
    <row r="159" spans="1:11" x14ac:dyDescent="0.2">
      <c r="A159" s="48" t="s">
        <v>111</v>
      </c>
      <c r="B159" s="49">
        <v>1157</v>
      </c>
      <c r="C159" s="50">
        <v>9212</v>
      </c>
      <c r="D159" s="50" t="s">
        <v>97</v>
      </c>
      <c r="E159" s="51">
        <v>4</v>
      </c>
      <c r="F159" s="51">
        <v>7</v>
      </c>
      <c r="G159" s="51">
        <f t="shared" si="4"/>
        <v>3</v>
      </c>
      <c r="H159" s="51">
        <f t="shared" si="5"/>
        <v>0.30000000000000004</v>
      </c>
      <c r="I159" s="50" t="s">
        <v>117</v>
      </c>
      <c r="J159" s="50" t="s">
        <v>120</v>
      </c>
      <c r="K159" s="50" t="s">
        <v>100</v>
      </c>
    </row>
    <row r="160" spans="1:11" x14ac:dyDescent="0.2">
      <c r="A160" s="48" t="s">
        <v>112</v>
      </c>
      <c r="B160" s="49">
        <v>1158</v>
      </c>
      <c r="C160" s="50">
        <v>8722</v>
      </c>
      <c r="D160" s="50" t="s">
        <v>93</v>
      </c>
      <c r="E160" s="51">
        <v>344</v>
      </c>
      <c r="F160" s="51">
        <v>502</v>
      </c>
      <c r="G160" s="51">
        <f t="shared" si="4"/>
        <v>158</v>
      </c>
      <c r="H160" s="51">
        <f t="shared" si="5"/>
        <v>31.6</v>
      </c>
      <c r="I160" s="50" t="s">
        <v>117</v>
      </c>
      <c r="J160" s="50" t="s">
        <v>120</v>
      </c>
      <c r="K160" s="50" t="s">
        <v>100</v>
      </c>
    </row>
    <row r="161" spans="1:11" x14ac:dyDescent="0.2">
      <c r="A161" s="48" t="s">
        <v>112</v>
      </c>
      <c r="B161" s="49">
        <v>1159</v>
      </c>
      <c r="C161" s="50">
        <v>6622</v>
      </c>
      <c r="D161" s="50" t="s">
        <v>104</v>
      </c>
      <c r="E161" s="51">
        <v>42</v>
      </c>
      <c r="F161" s="51">
        <v>77</v>
      </c>
      <c r="G161" s="51">
        <f t="shared" si="4"/>
        <v>35</v>
      </c>
      <c r="H161" s="51">
        <f t="shared" si="5"/>
        <v>7</v>
      </c>
      <c r="I161" s="50" t="s">
        <v>117</v>
      </c>
      <c r="J161" s="50" t="s">
        <v>120</v>
      </c>
      <c r="K161" s="50" t="s">
        <v>100</v>
      </c>
    </row>
    <row r="162" spans="1:11" x14ac:dyDescent="0.2">
      <c r="A162" s="48" t="s">
        <v>112</v>
      </c>
      <c r="B162" s="49">
        <v>1160</v>
      </c>
      <c r="C162" s="50">
        <v>9822</v>
      </c>
      <c r="D162" s="50" t="s">
        <v>87</v>
      </c>
      <c r="E162" s="51">
        <v>58.3</v>
      </c>
      <c r="F162" s="51">
        <v>98.4</v>
      </c>
      <c r="G162" s="51">
        <f t="shared" si="4"/>
        <v>40.100000000000009</v>
      </c>
      <c r="H162" s="51">
        <f t="shared" si="5"/>
        <v>8.0200000000000014</v>
      </c>
      <c r="I162" s="50" t="s">
        <v>117</v>
      </c>
      <c r="J162" s="50" t="s">
        <v>120</v>
      </c>
      <c r="K162" s="50" t="s">
        <v>100</v>
      </c>
    </row>
    <row r="163" spans="1:11" x14ac:dyDescent="0.2">
      <c r="A163" s="48" t="s">
        <v>112</v>
      </c>
      <c r="B163" s="49">
        <v>1161</v>
      </c>
      <c r="C163" s="50">
        <v>4421</v>
      </c>
      <c r="D163" s="50" t="s">
        <v>96</v>
      </c>
      <c r="E163" s="51">
        <v>45</v>
      </c>
      <c r="F163" s="51">
        <v>87</v>
      </c>
      <c r="G163" s="51">
        <f t="shared" si="4"/>
        <v>42</v>
      </c>
      <c r="H163" s="51">
        <f t="shared" si="5"/>
        <v>8.4</v>
      </c>
      <c r="I163" s="50" t="s">
        <v>117</v>
      </c>
      <c r="J163" s="50" t="s">
        <v>120</v>
      </c>
      <c r="K163" s="50" t="s">
        <v>101</v>
      </c>
    </row>
    <row r="164" spans="1:11" x14ac:dyDescent="0.2">
      <c r="A164" s="48" t="s">
        <v>112</v>
      </c>
      <c r="B164" s="49">
        <v>1162</v>
      </c>
      <c r="C164" s="50">
        <v>9212</v>
      </c>
      <c r="D164" s="50" t="s">
        <v>97</v>
      </c>
      <c r="E164" s="51">
        <v>4</v>
      </c>
      <c r="F164" s="51">
        <v>7</v>
      </c>
      <c r="G164" s="51">
        <f t="shared" si="4"/>
        <v>3</v>
      </c>
      <c r="H164" s="51">
        <f t="shared" si="5"/>
        <v>0.30000000000000004</v>
      </c>
      <c r="I164" s="50" t="s">
        <v>117</v>
      </c>
      <c r="J164" s="50" t="s">
        <v>120</v>
      </c>
      <c r="K164" s="50" t="s">
        <v>101</v>
      </c>
    </row>
    <row r="165" spans="1:11" x14ac:dyDescent="0.2">
      <c r="A165" s="48" t="s">
        <v>112</v>
      </c>
      <c r="B165" s="49">
        <v>1163</v>
      </c>
      <c r="C165" s="50">
        <v>9212</v>
      </c>
      <c r="D165" s="50" t="s">
        <v>97</v>
      </c>
      <c r="E165" s="51">
        <v>4</v>
      </c>
      <c r="F165" s="51">
        <v>7</v>
      </c>
      <c r="G165" s="51">
        <f t="shared" si="4"/>
        <v>3</v>
      </c>
      <c r="H165" s="51">
        <f t="shared" si="5"/>
        <v>0.30000000000000004</v>
      </c>
      <c r="I165" s="50" t="s">
        <v>117</v>
      </c>
      <c r="J165" s="50" t="s">
        <v>120</v>
      </c>
      <c r="K165" s="50" t="s">
        <v>101</v>
      </c>
    </row>
    <row r="166" spans="1:11" x14ac:dyDescent="0.2">
      <c r="A166" s="48" t="s">
        <v>112</v>
      </c>
      <c r="B166" s="49">
        <v>1164</v>
      </c>
      <c r="C166" s="50">
        <v>9822</v>
      </c>
      <c r="D166" s="50" t="s">
        <v>87</v>
      </c>
      <c r="E166" s="51">
        <v>58.3</v>
      </c>
      <c r="F166" s="51">
        <v>98.4</v>
      </c>
      <c r="G166" s="51">
        <f t="shared" si="4"/>
        <v>40.100000000000009</v>
      </c>
      <c r="H166" s="51">
        <f t="shared" si="5"/>
        <v>8.0200000000000014</v>
      </c>
      <c r="I166" s="50" t="s">
        <v>117</v>
      </c>
      <c r="J166" s="50" t="s">
        <v>120</v>
      </c>
      <c r="K166" s="50" t="s">
        <v>101</v>
      </c>
    </row>
    <row r="167" spans="1:11" x14ac:dyDescent="0.2">
      <c r="A167" s="48" t="s">
        <v>112</v>
      </c>
      <c r="B167" s="49">
        <v>1165</v>
      </c>
      <c r="C167" s="50">
        <v>9822</v>
      </c>
      <c r="D167" s="50" t="s">
        <v>87</v>
      </c>
      <c r="E167" s="51">
        <v>58.3</v>
      </c>
      <c r="F167" s="51">
        <v>98.4</v>
      </c>
      <c r="G167" s="51">
        <f t="shared" si="4"/>
        <v>40.100000000000009</v>
      </c>
      <c r="H167" s="51">
        <f t="shared" si="5"/>
        <v>8.0200000000000014</v>
      </c>
      <c r="I167" s="50" t="s">
        <v>117</v>
      </c>
      <c r="J167" s="50" t="s">
        <v>120</v>
      </c>
      <c r="K167" s="50" t="s">
        <v>101</v>
      </c>
    </row>
    <row r="168" spans="1:11" x14ac:dyDescent="0.2">
      <c r="A168" s="48" t="s">
        <v>112</v>
      </c>
      <c r="B168" s="49">
        <v>1166</v>
      </c>
      <c r="C168" s="50">
        <v>8722</v>
      </c>
      <c r="D168" s="50" t="s">
        <v>93</v>
      </c>
      <c r="E168" s="51">
        <v>344</v>
      </c>
      <c r="F168" s="51">
        <v>502</v>
      </c>
      <c r="G168" s="51">
        <f t="shared" si="4"/>
        <v>158</v>
      </c>
      <c r="H168" s="51">
        <f t="shared" si="5"/>
        <v>31.6</v>
      </c>
      <c r="I168" s="50" t="s">
        <v>117</v>
      </c>
      <c r="J168" s="50" t="s">
        <v>120</v>
      </c>
      <c r="K168" s="50" t="s">
        <v>101</v>
      </c>
    </row>
    <row r="169" spans="1:11" x14ac:dyDescent="0.2">
      <c r="A169" s="48" t="s">
        <v>113</v>
      </c>
      <c r="B169" s="49">
        <v>1167</v>
      </c>
      <c r="C169" s="50">
        <v>2242</v>
      </c>
      <c r="D169" s="50" t="s">
        <v>99</v>
      </c>
      <c r="E169" s="51">
        <v>60</v>
      </c>
      <c r="F169" s="51">
        <v>124</v>
      </c>
      <c r="G169" s="51">
        <f t="shared" si="4"/>
        <v>64</v>
      </c>
      <c r="H169" s="51">
        <f t="shared" si="5"/>
        <v>12.8</v>
      </c>
      <c r="I169" s="50" t="s">
        <v>117</v>
      </c>
      <c r="J169" s="50" t="s">
        <v>120</v>
      </c>
      <c r="K169" s="50" t="s">
        <v>101</v>
      </c>
    </row>
    <row r="170" spans="1:11" x14ac:dyDescent="0.2">
      <c r="A170" s="48" t="s">
        <v>113</v>
      </c>
      <c r="B170" s="49">
        <v>1168</v>
      </c>
      <c r="C170" s="50">
        <v>9822</v>
      </c>
      <c r="D170" s="50" t="s">
        <v>87</v>
      </c>
      <c r="E170" s="51">
        <v>58.3</v>
      </c>
      <c r="F170" s="51">
        <v>98.4</v>
      </c>
      <c r="G170" s="51">
        <f t="shared" si="4"/>
        <v>40.100000000000009</v>
      </c>
      <c r="H170" s="51">
        <f t="shared" si="5"/>
        <v>8.0200000000000014</v>
      </c>
      <c r="I170" s="50" t="s">
        <v>117</v>
      </c>
      <c r="J170" s="50" t="s">
        <v>120</v>
      </c>
      <c r="K170" s="50" t="s">
        <v>101</v>
      </c>
    </row>
    <row r="171" spans="1:11" x14ac:dyDescent="0.2">
      <c r="A171" s="48" t="s">
        <v>113</v>
      </c>
      <c r="B171" s="49">
        <v>1169</v>
      </c>
      <c r="C171" s="50">
        <v>8722</v>
      </c>
      <c r="D171" s="50" t="s">
        <v>93</v>
      </c>
      <c r="E171" s="51">
        <v>344</v>
      </c>
      <c r="F171" s="51">
        <v>502</v>
      </c>
      <c r="G171" s="51">
        <f t="shared" si="4"/>
        <v>158</v>
      </c>
      <c r="H171" s="51">
        <f t="shared" si="5"/>
        <v>31.6</v>
      </c>
      <c r="I171" s="50" t="s">
        <v>117</v>
      </c>
      <c r="J171" s="50" t="s">
        <v>120</v>
      </c>
      <c r="K171" s="50" t="s">
        <v>101</v>
      </c>
    </row>
    <row r="172" spans="1:11" x14ac:dyDescent="0.2">
      <c r="A172" s="48" t="s">
        <v>113</v>
      </c>
      <c r="B172" s="49">
        <v>1170</v>
      </c>
      <c r="C172" s="50">
        <v>4421</v>
      </c>
      <c r="D172" s="50" t="s">
        <v>96</v>
      </c>
      <c r="E172" s="51">
        <v>45</v>
      </c>
      <c r="F172" s="51">
        <v>87</v>
      </c>
      <c r="G172" s="51">
        <f t="shared" si="4"/>
        <v>42</v>
      </c>
      <c r="H172" s="51">
        <f t="shared" si="5"/>
        <v>8.4</v>
      </c>
      <c r="I172" s="50" t="s">
        <v>117</v>
      </c>
      <c r="J172" s="50" t="s">
        <v>120</v>
      </c>
      <c r="K172" s="50" t="s">
        <v>101</v>
      </c>
    </row>
    <row r="173" spans="1:11" x14ac:dyDescent="0.2">
      <c r="A173" s="48" t="s">
        <v>113</v>
      </c>
      <c r="B173" s="49">
        <v>1171</v>
      </c>
      <c r="C173" s="50">
        <v>4421</v>
      </c>
      <c r="D173" s="50" t="s">
        <v>96</v>
      </c>
      <c r="E173" s="51">
        <v>45</v>
      </c>
      <c r="F173" s="51">
        <v>87</v>
      </c>
      <c r="G173" s="51">
        <f t="shared" si="4"/>
        <v>42</v>
      </c>
      <c r="H173" s="51">
        <f t="shared" si="5"/>
        <v>8.4</v>
      </c>
      <c r="I173" s="50" t="s">
        <v>117</v>
      </c>
      <c r="J173" s="50" t="s">
        <v>120</v>
      </c>
      <c r="K173" s="50" t="s">
        <v>101</v>
      </c>
    </row>
    <row r="175" spans="1:11" x14ac:dyDescent="0.2">
      <c r="G175" s="2"/>
    </row>
    <row r="176" spans="1:11" x14ac:dyDescent="0.2">
      <c r="G176" s="2"/>
    </row>
  </sheetData>
  <autoFilter ref="K2:K176" xr:uid="{89FAE9AA-8F20-894E-ABCE-434DF42C58D1}"/>
  <sortState xmlns:xlrd2="http://schemas.microsoft.com/office/spreadsheetml/2017/richdata2" ref="I3:I175">
    <sortCondition ref="I3:I17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8B91-455E-104C-9BAB-BBE2F02F526E}">
  <dimension ref="A1:D8"/>
  <sheetViews>
    <sheetView workbookViewId="0">
      <selection activeCell="E10" sqref="E10"/>
    </sheetView>
  </sheetViews>
  <sheetFormatPr baseColWidth="10" defaultRowHeight="16" x14ac:dyDescent="0.2"/>
  <cols>
    <col min="1" max="1" width="42.28515625" customWidth="1"/>
    <col min="2" max="2" width="15.42578125" customWidth="1"/>
    <col min="3" max="3" width="15.7109375" customWidth="1"/>
    <col min="4" max="4" width="11.85546875" customWidth="1"/>
    <col min="5" max="5" width="8.85546875" customWidth="1"/>
    <col min="6" max="6" width="9" bestFit="1" customWidth="1"/>
    <col min="7" max="8" width="7.7109375" bestFit="1" customWidth="1"/>
    <col min="9" max="9" width="9.85546875" bestFit="1" customWidth="1"/>
    <col min="10" max="10" width="6.85546875" bestFit="1" customWidth="1"/>
    <col min="11" max="11" width="9" bestFit="1" customWidth="1"/>
    <col min="12" max="12" width="13.5703125" bestFit="1" customWidth="1"/>
    <col min="13" max="18" width="7.7109375" bestFit="1" customWidth="1"/>
    <col min="19" max="19" width="9" bestFit="1" customWidth="1"/>
    <col min="20" max="20" width="6.85546875" bestFit="1" customWidth="1"/>
    <col min="21" max="21" width="9" bestFit="1" customWidth="1"/>
    <col min="22" max="22" width="10.28515625" bestFit="1" customWidth="1"/>
    <col min="23" max="23" width="9" bestFit="1" customWidth="1"/>
    <col min="24" max="24" width="6.85546875" bestFit="1" customWidth="1"/>
    <col min="25" max="26" width="7.7109375" bestFit="1" customWidth="1"/>
    <col min="27" max="27" width="6.85546875" bestFit="1" customWidth="1"/>
    <col min="28" max="28" width="7.7109375" bestFit="1" customWidth="1"/>
    <col min="29" max="29" width="9" bestFit="1" customWidth="1"/>
    <col min="30" max="30" width="6.85546875" bestFit="1" customWidth="1"/>
    <col min="31" max="31" width="7.7109375" bestFit="1" customWidth="1"/>
    <col min="32" max="32" width="17.42578125" bestFit="1" customWidth="1"/>
    <col min="33" max="33" width="17.7109375" bestFit="1" customWidth="1"/>
    <col min="34" max="34" width="14.42578125" bestFit="1" customWidth="1"/>
  </cols>
  <sheetData>
    <row r="1" spans="1:4" ht="51" x14ac:dyDescent="0.2">
      <c r="A1" s="18" t="s">
        <v>250</v>
      </c>
    </row>
    <row r="3" spans="1:4" x14ac:dyDescent="0.2">
      <c r="A3" s="38" t="s">
        <v>127</v>
      </c>
      <c r="B3" t="s">
        <v>126</v>
      </c>
      <c r="C3" t="s">
        <v>130</v>
      </c>
      <c r="D3" t="s">
        <v>129</v>
      </c>
    </row>
    <row r="4" spans="1:4" x14ac:dyDescent="0.2">
      <c r="A4" s="39" t="s">
        <v>116</v>
      </c>
      <c r="B4" s="2">
        <v>2373.6</v>
      </c>
      <c r="C4" s="2">
        <v>1526.1000000000004</v>
      </c>
      <c r="D4" s="2">
        <v>847.49999999999989</v>
      </c>
    </row>
    <row r="5" spans="1:4" x14ac:dyDescent="0.2">
      <c r="A5" s="39" t="s">
        <v>118</v>
      </c>
      <c r="B5" s="2">
        <v>2619.0999999999995</v>
      </c>
      <c r="C5" s="2">
        <v>1641.8000000000006</v>
      </c>
      <c r="D5" s="2">
        <v>977.3</v>
      </c>
    </row>
    <row r="6" spans="1:4" x14ac:dyDescent="0.2">
      <c r="A6" s="39" t="s">
        <v>122</v>
      </c>
      <c r="B6" s="2">
        <v>745.49999999999989</v>
      </c>
      <c r="C6" s="2">
        <v>437.19999999999987</v>
      </c>
      <c r="D6" s="2">
        <v>308.29999999999995</v>
      </c>
    </row>
    <row r="7" spans="1:4" x14ac:dyDescent="0.2">
      <c r="A7" s="39" t="s">
        <v>120</v>
      </c>
      <c r="B7" s="2">
        <v>11372.399999999996</v>
      </c>
      <c r="C7" s="2">
        <v>7148.800000000002</v>
      </c>
      <c r="D7" s="2">
        <v>4223.5999999999985</v>
      </c>
    </row>
    <row r="8" spans="1:4" x14ac:dyDescent="0.2">
      <c r="A8" s="39" t="s">
        <v>128</v>
      </c>
      <c r="B8" s="2">
        <v>17110.599999999995</v>
      </c>
      <c r="C8" s="2">
        <v>10753.900000000003</v>
      </c>
      <c r="D8" s="2">
        <v>6356.699999999998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09D7-1774-ED44-A1EC-B6D8A2B66C79}">
  <dimension ref="A1:R53"/>
  <sheetViews>
    <sheetView tabSelected="1" topLeftCell="E9" workbookViewId="0">
      <selection activeCell="R30" sqref="R30"/>
    </sheetView>
  </sheetViews>
  <sheetFormatPr baseColWidth="10" defaultRowHeight="16" x14ac:dyDescent="0.2"/>
  <cols>
    <col min="1" max="1" width="12.7109375" bestFit="1" customWidth="1"/>
    <col min="2" max="2" width="7.5703125" bestFit="1" customWidth="1"/>
    <col min="3" max="3" width="17.28515625" bestFit="1" customWidth="1"/>
    <col min="4" max="4" width="8" bestFit="1" customWidth="1"/>
    <col min="5" max="6" width="17.7109375" bestFit="1" customWidth="1"/>
    <col min="7" max="7" width="6.42578125" bestFit="1" customWidth="1"/>
    <col min="8" max="8" width="11" style="41" bestFit="1" customWidth="1"/>
    <col min="9" max="9" width="13.7109375" style="41" bestFit="1" customWidth="1"/>
    <col min="10" max="10" width="7.5703125" bestFit="1" customWidth="1"/>
    <col min="11" max="11" width="9.140625" bestFit="1" customWidth="1"/>
    <col min="12" max="12" width="15.42578125" bestFit="1" customWidth="1"/>
    <col min="13" max="13" width="11.140625" bestFit="1" customWidth="1"/>
    <col min="14" max="14" width="16.140625" bestFit="1" customWidth="1"/>
    <col min="17" max="17" width="13" bestFit="1" customWidth="1"/>
  </cols>
  <sheetData>
    <row r="1" spans="1:18" s="19" customFormat="1" ht="34" x14ac:dyDescent="0.2">
      <c r="A1" s="19" t="s">
        <v>131</v>
      </c>
      <c r="B1" s="19" t="s">
        <v>132</v>
      </c>
      <c r="C1" s="19" t="s">
        <v>133</v>
      </c>
      <c r="D1" s="19" t="s">
        <v>134</v>
      </c>
      <c r="E1" s="19" t="s">
        <v>135</v>
      </c>
      <c r="F1" s="19" t="s">
        <v>136</v>
      </c>
      <c r="G1" s="19" t="s">
        <v>137</v>
      </c>
      <c r="H1" s="40" t="s">
        <v>138</v>
      </c>
      <c r="I1" s="40" t="s">
        <v>139</v>
      </c>
      <c r="J1" s="19" t="s">
        <v>140</v>
      </c>
      <c r="K1" s="19" t="s">
        <v>141</v>
      </c>
      <c r="L1" s="18" t="s">
        <v>222</v>
      </c>
      <c r="M1" s="19" t="s">
        <v>142</v>
      </c>
      <c r="N1" s="19" t="s">
        <v>254</v>
      </c>
    </row>
    <row r="2" spans="1:18" x14ac:dyDescent="0.2">
      <c r="A2" t="s">
        <v>175</v>
      </c>
      <c r="B2" t="str">
        <f>LEFT(A2,2)</f>
        <v>TY</v>
      </c>
      <c r="C2" t="str">
        <f>VLOOKUP(B2,O$2:P$7,2)</f>
        <v>Toyota</v>
      </c>
      <c r="D2" t="str">
        <f>MID(A2,5,3)</f>
        <v>CAM</v>
      </c>
      <c r="E2" t="str">
        <f>VLOOKUP(D2,Q$2:R$12,2)</f>
        <v>Camry</v>
      </c>
      <c r="F2" t="str">
        <f>MID(A2,3,2)</f>
        <v>96</v>
      </c>
      <c r="G2">
        <f>IF(22-F2&lt;0,100-F2+22,22-F2)</f>
        <v>26</v>
      </c>
      <c r="H2" s="41">
        <v>114660.6</v>
      </c>
      <c r="I2" s="41">
        <f>H2/G2</f>
        <v>4410.0230769230775</v>
      </c>
      <c r="J2" t="s">
        <v>148</v>
      </c>
      <c r="K2" t="s">
        <v>176</v>
      </c>
      <c r="L2">
        <v>100000</v>
      </c>
      <c r="M2" t="str">
        <f>IF(Table3[[#This Row],[Miles]]&lt;Table3[[#This Row],[Warranty Miles]],"Yes","Not Covered")</f>
        <v>Not Covered</v>
      </c>
      <c r="N2" t="str">
        <f>CONCATENATE(B2,F2,D2,UPPER(LEFT(J2,3)),RIGHT(A2,3))</f>
        <v>TY96CAMGRE020</v>
      </c>
      <c r="O2" s="65" t="s">
        <v>214</v>
      </c>
      <c r="P2" s="65" t="s">
        <v>220</v>
      </c>
      <c r="Q2" s="67" t="s">
        <v>229</v>
      </c>
      <c r="R2" s="67" t="s">
        <v>239</v>
      </c>
    </row>
    <row r="3" spans="1:18" x14ac:dyDescent="0.2">
      <c r="A3" t="s">
        <v>204</v>
      </c>
      <c r="B3" t="str">
        <f>LEFT(A3,2)</f>
        <v>CR</v>
      </c>
      <c r="C3" t="str">
        <f>VLOOKUP(B3,O$2:P$7,2)</f>
        <v>Chrysler</v>
      </c>
      <c r="D3" t="str">
        <f>MID(A3,5,3)</f>
        <v>CAR</v>
      </c>
      <c r="E3" t="str">
        <f>VLOOKUP(D3,Q$2:R$12,2)</f>
        <v>Carravan</v>
      </c>
      <c r="F3" t="str">
        <f>MID(A3,3,2)</f>
        <v>04</v>
      </c>
      <c r="G3">
        <f>IF(22-F3&lt;0,100-F3+22,22-F3)</f>
        <v>18</v>
      </c>
      <c r="H3" s="41">
        <v>72527.199999999997</v>
      </c>
      <c r="I3" s="41">
        <f>H3/G3</f>
        <v>4029.2888888888888</v>
      </c>
      <c r="J3" t="s">
        <v>145</v>
      </c>
      <c r="K3" t="s">
        <v>167</v>
      </c>
      <c r="L3">
        <v>75000</v>
      </c>
      <c r="M3" t="str">
        <f>IF(Table3[[#This Row],[Miles]]&lt;Table3[[#This Row],[Warranty Miles]],"Yes","Not Covered")</f>
        <v>Yes</v>
      </c>
      <c r="N3" t="str">
        <f>CONCATENATE(B3,F3,D3,UPPER(LEFT(J3,3)),RIGHT(A3,3))</f>
        <v>CR04CARWHI047</v>
      </c>
      <c r="O3" s="65" t="s">
        <v>210</v>
      </c>
      <c r="P3" s="65" t="s">
        <v>216</v>
      </c>
      <c r="Q3" s="67" t="s">
        <v>224</v>
      </c>
      <c r="R3" s="67" t="s">
        <v>243</v>
      </c>
    </row>
    <row r="4" spans="1:18" x14ac:dyDescent="0.2">
      <c r="A4" t="s">
        <v>179</v>
      </c>
      <c r="B4" t="str">
        <f>LEFT(A4,2)</f>
        <v>TY</v>
      </c>
      <c r="C4" t="str">
        <f>VLOOKUP(B4,O$2:P$7,2)</f>
        <v>Toyota</v>
      </c>
      <c r="D4" t="str">
        <f>MID(A4,5,3)</f>
        <v>CAM</v>
      </c>
      <c r="E4" t="str">
        <f>VLOOKUP(D4,Q$2:R$12,2)</f>
        <v>Camry</v>
      </c>
      <c r="F4" t="str">
        <f>MID(A4,3,2)</f>
        <v>00</v>
      </c>
      <c r="G4">
        <f>IF(22-F4&lt;0,100-F4+22,22-F4)</f>
        <v>22</v>
      </c>
      <c r="H4" s="41">
        <v>85928</v>
      </c>
      <c r="I4" s="41">
        <f>H4/G4</f>
        <v>3905.818181818182</v>
      </c>
      <c r="J4" t="s">
        <v>148</v>
      </c>
      <c r="K4" t="s">
        <v>153</v>
      </c>
      <c r="L4">
        <v>100000</v>
      </c>
      <c r="M4" t="str">
        <f>IF(Table3[[#This Row],[Miles]]&lt;Table3[[#This Row],[Warranty Miles]],"Yes","Not Covered")</f>
        <v>Yes</v>
      </c>
      <c r="N4" t="str">
        <f t="shared" ref="N4:N53" si="0">CONCATENATE(B4,F4,D4,UPPER(LEFT(J4,3)),RIGHT(A4,3))</f>
        <v>TY00CAMGRE022</v>
      </c>
      <c r="O4" s="65" t="s">
        <v>211</v>
      </c>
      <c r="P4" s="65" t="s">
        <v>217</v>
      </c>
      <c r="Q4" s="67" t="s">
        <v>228</v>
      </c>
      <c r="R4" s="67" t="s">
        <v>238</v>
      </c>
    </row>
    <row r="5" spans="1:18" x14ac:dyDescent="0.2">
      <c r="A5" t="s">
        <v>177</v>
      </c>
      <c r="B5" t="str">
        <f>LEFT(A5,2)</f>
        <v>TY</v>
      </c>
      <c r="C5" t="str">
        <f>VLOOKUP(B5,O$2:P$7,2)</f>
        <v>Toyota</v>
      </c>
      <c r="D5" t="str">
        <f>MID(A5,5,3)</f>
        <v>CAM</v>
      </c>
      <c r="E5" t="str">
        <f>VLOOKUP(D5,Q$2:R$12,2)</f>
        <v>Camry</v>
      </c>
      <c r="F5" t="str">
        <f>MID(A5,3,2)</f>
        <v>98</v>
      </c>
      <c r="G5">
        <f>IF(22-F5&lt;0,100-F5+22,22-F5)</f>
        <v>24</v>
      </c>
      <c r="H5" s="41">
        <v>93382.6</v>
      </c>
      <c r="I5" s="41">
        <f>H5/G5</f>
        <v>3890.9416666666671</v>
      </c>
      <c r="J5" t="s">
        <v>26</v>
      </c>
      <c r="K5" t="s">
        <v>178</v>
      </c>
      <c r="L5">
        <v>100000</v>
      </c>
      <c r="M5" t="str">
        <f>IF(Table3[[#This Row],[Miles]]&lt;Table3[[#This Row],[Warranty Miles]],"Yes","Not Covered")</f>
        <v>Yes</v>
      </c>
      <c r="N5" t="str">
        <f t="shared" si="0"/>
        <v>TY98CAMBLA021</v>
      </c>
      <c r="O5" s="65" t="s">
        <v>213</v>
      </c>
      <c r="P5" s="65" t="s">
        <v>219</v>
      </c>
      <c r="Q5" s="67" t="s">
        <v>232</v>
      </c>
      <c r="R5" s="67" t="s">
        <v>244</v>
      </c>
    </row>
    <row r="6" spans="1:18" x14ac:dyDescent="0.2">
      <c r="A6" t="s">
        <v>185</v>
      </c>
      <c r="B6" t="str">
        <f>LEFT(A6,2)</f>
        <v>TY</v>
      </c>
      <c r="C6" t="str">
        <f>VLOOKUP(B6,O$2:P$7,2)</f>
        <v>Toyota</v>
      </c>
      <c r="D6" t="str">
        <f>MID(A6,5,3)</f>
        <v>COR</v>
      </c>
      <c r="E6" t="str">
        <f>VLOOKUP(D6,Q$2:R$12,2)</f>
        <v>Corolla</v>
      </c>
      <c r="F6" t="str">
        <f>MID(A6,3,2)</f>
        <v>03</v>
      </c>
      <c r="G6">
        <f>IF(22-F6&lt;0,100-F6+22,22-F6)</f>
        <v>19</v>
      </c>
      <c r="H6" s="41">
        <v>73444.399999999994</v>
      </c>
      <c r="I6" s="41">
        <f>H6/G6</f>
        <v>3865.4947368421049</v>
      </c>
      <c r="J6" t="s">
        <v>26</v>
      </c>
      <c r="K6" t="s">
        <v>184</v>
      </c>
      <c r="L6">
        <v>100000</v>
      </c>
      <c r="M6" t="str">
        <f>IF(Table3[[#This Row],[Miles]]&lt;Table3[[#This Row],[Warranty Miles]],"Yes","Not Covered")</f>
        <v>Yes</v>
      </c>
      <c r="N6" t="str">
        <f>CONCATENATE(B6,F6,D6,UPPER(LEFT(J6,3)),RIGHT(A6,3))</f>
        <v>TY03CORBLA026</v>
      </c>
      <c r="O6" s="65" t="s">
        <v>215</v>
      </c>
      <c r="P6" s="65" t="s">
        <v>221</v>
      </c>
      <c r="Q6" s="67" t="s">
        <v>230</v>
      </c>
      <c r="R6" s="67" t="s">
        <v>240</v>
      </c>
    </row>
    <row r="7" spans="1:18" x14ac:dyDescent="0.2">
      <c r="A7" t="s">
        <v>181</v>
      </c>
      <c r="B7" t="str">
        <f>LEFT(A7,2)</f>
        <v>TY</v>
      </c>
      <c r="C7" t="str">
        <f>VLOOKUP(B7,O$2:P$7,2)</f>
        <v>Toyota</v>
      </c>
      <c r="D7" t="str">
        <f>MID(A7,5,3)</f>
        <v>CAM</v>
      </c>
      <c r="E7" t="str">
        <f>VLOOKUP(D7,Q$2:R$12,2)</f>
        <v>Camry</v>
      </c>
      <c r="F7" t="str">
        <f>MID(A7,3,2)</f>
        <v>09</v>
      </c>
      <c r="G7">
        <f>IF(22-F7&lt;0,100-F7+22,22-F7)</f>
        <v>13</v>
      </c>
      <c r="H7" s="41">
        <v>48114.2</v>
      </c>
      <c r="I7" s="41">
        <f>H7/G7</f>
        <v>3701.0923076923073</v>
      </c>
      <c r="J7" t="s">
        <v>145</v>
      </c>
      <c r="K7" t="s">
        <v>24</v>
      </c>
      <c r="L7">
        <v>100000</v>
      </c>
      <c r="M7" t="str">
        <f>IF(Table3[[#This Row],[Miles]]&lt;Table3[[#This Row],[Warranty Miles]],"Yes","Not Covered")</f>
        <v>Yes</v>
      </c>
      <c r="N7" t="str">
        <f t="shared" si="0"/>
        <v>TY09CAMWHI024</v>
      </c>
      <c r="O7" s="65" t="s">
        <v>212</v>
      </c>
      <c r="P7" s="65" t="s">
        <v>218</v>
      </c>
      <c r="Q7" s="67" t="s">
        <v>225</v>
      </c>
      <c r="R7" s="67" t="s">
        <v>235</v>
      </c>
    </row>
    <row r="8" spans="1:18" x14ac:dyDescent="0.2">
      <c r="A8" t="s">
        <v>173</v>
      </c>
      <c r="B8" t="str">
        <f>LEFT(A8,2)</f>
        <v>GM</v>
      </c>
      <c r="C8" t="str">
        <f>VLOOKUP(B8,O$2:P$7,2)</f>
        <v>General Motors</v>
      </c>
      <c r="D8" t="str">
        <f>MID(A8,5,3)</f>
        <v>SLV</v>
      </c>
      <c r="E8" t="str">
        <f>VLOOKUP(D8,Q$2:R$12,2)</f>
        <v>Silverado</v>
      </c>
      <c r="F8" t="str">
        <f>MID(A8,3,2)</f>
        <v>00</v>
      </c>
      <c r="G8">
        <f>IF(22-F8&lt;0,100-F8+22,22-F8)</f>
        <v>22</v>
      </c>
      <c r="H8" s="41">
        <v>80685.8</v>
      </c>
      <c r="I8" s="41">
        <f>H8/G8</f>
        <v>3667.5363636363636</v>
      </c>
      <c r="J8" t="s">
        <v>174</v>
      </c>
      <c r="K8" t="s">
        <v>162</v>
      </c>
      <c r="L8">
        <v>100000</v>
      </c>
      <c r="M8" t="str">
        <f>IF(Table3[[#This Row],[Miles]]&lt;Table3[[#This Row],[Warranty Miles]],"Yes","Not Covered")</f>
        <v>Yes</v>
      </c>
      <c r="N8" t="str">
        <f t="shared" si="0"/>
        <v>GM00SLVBLU019</v>
      </c>
      <c r="Q8" s="67" t="s">
        <v>233</v>
      </c>
      <c r="R8" s="67" t="s">
        <v>242</v>
      </c>
    </row>
    <row r="9" spans="1:18" x14ac:dyDescent="0.2">
      <c r="A9" t="s">
        <v>199</v>
      </c>
      <c r="B9" t="str">
        <f>LEFT(A9,2)</f>
        <v>CR</v>
      </c>
      <c r="C9" t="str">
        <f>VLOOKUP(B9,O$2:P$7,2)</f>
        <v>Chrysler</v>
      </c>
      <c r="D9" t="str">
        <f>MID(A9,5,3)</f>
        <v>PTC</v>
      </c>
      <c r="E9" t="str">
        <f>VLOOKUP(D9,Q$2:R$12,2)</f>
        <v>PT Cruiser</v>
      </c>
      <c r="F9" t="str">
        <f>MID(A9,3,2)</f>
        <v>04</v>
      </c>
      <c r="G9">
        <f>IF(22-F9&lt;0,100-F9+22,22-F9)</f>
        <v>18</v>
      </c>
      <c r="H9" s="41">
        <v>64542</v>
      </c>
      <c r="I9" s="41">
        <f>H9/G9</f>
        <v>3585.6666666666665</v>
      </c>
      <c r="J9" t="s">
        <v>174</v>
      </c>
      <c r="K9" t="s">
        <v>120</v>
      </c>
      <c r="L9">
        <v>75000</v>
      </c>
      <c r="M9" t="str">
        <f>IF(Table3[[#This Row],[Miles]]&lt;Table3[[#This Row],[Warranty Miles]],"Yes","Not Covered")</f>
        <v>Yes</v>
      </c>
      <c r="N9" t="str">
        <f t="shared" si="0"/>
        <v>CR04PTCBLU042</v>
      </c>
      <c r="Q9" s="67" t="s">
        <v>223</v>
      </c>
      <c r="R9" s="67" t="s">
        <v>234</v>
      </c>
    </row>
    <row r="10" spans="1:18" x14ac:dyDescent="0.2">
      <c r="A10" t="s">
        <v>189</v>
      </c>
      <c r="B10" t="str">
        <f>LEFT(A10,2)</f>
        <v>HO</v>
      </c>
      <c r="C10" t="str">
        <f>VLOOKUP(B10,O$2:P$7,2)</f>
        <v>Honda</v>
      </c>
      <c r="D10" t="str">
        <f>MID(A10,5,3)</f>
        <v>CIV</v>
      </c>
      <c r="E10" t="str">
        <f>VLOOKUP(D10,Q$2:R$12,2)</f>
        <v>Civic</v>
      </c>
      <c r="F10" t="str">
        <f>MID(A10,3,2)</f>
        <v>99</v>
      </c>
      <c r="G10">
        <f>IF(22-F10&lt;0,100-F10+22,22-F10)</f>
        <v>23</v>
      </c>
      <c r="H10" s="41">
        <v>82374</v>
      </c>
      <c r="I10" s="41">
        <f>H10/G10</f>
        <v>3581.478260869565</v>
      </c>
      <c r="J10" t="s">
        <v>145</v>
      </c>
      <c r="K10" t="s">
        <v>164</v>
      </c>
      <c r="L10">
        <v>75000</v>
      </c>
      <c r="M10" t="str">
        <f>IF(Table3[[#This Row],[Miles]]&lt;Table3[[#This Row],[Warranty Miles]],"Yes","Not Covered")</f>
        <v>Not Covered</v>
      </c>
      <c r="N10" t="str">
        <f t="shared" si="0"/>
        <v>HO99CIVWHI030</v>
      </c>
      <c r="Q10" s="67" t="s">
        <v>227</v>
      </c>
      <c r="R10" s="67" t="s">
        <v>237</v>
      </c>
    </row>
    <row r="11" spans="1:18" x14ac:dyDescent="0.2">
      <c r="A11" t="s">
        <v>246</v>
      </c>
      <c r="B11" t="str">
        <f>LEFT(A11,2)</f>
        <v>HO</v>
      </c>
      <c r="C11" t="str">
        <f>VLOOKUP(B11,O$2:P$7,2)</f>
        <v>Honda</v>
      </c>
      <c r="D11" t="str">
        <f>MID(A11,5,3)</f>
        <v>ODY</v>
      </c>
      <c r="E11" t="str">
        <f>VLOOKUP(D11,Q$2:R$12,2)</f>
        <v>Odyssey</v>
      </c>
      <c r="F11" t="str">
        <f>MID(A11,3,2)</f>
        <v>05</v>
      </c>
      <c r="G11">
        <f>IF(22-F11&lt;0,100-F11+22,22-F11)</f>
        <v>17</v>
      </c>
      <c r="H11" s="41">
        <v>60389.5</v>
      </c>
      <c r="I11" s="41">
        <f>H11/G11</f>
        <v>3552.3235294117649</v>
      </c>
      <c r="J11" t="s">
        <v>145</v>
      </c>
      <c r="K11" t="s">
        <v>24</v>
      </c>
      <c r="L11">
        <v>100000</v>
      </c>
      <c r="M11" t="str">
        <f>IF(Table3[[#This Row],[Miles]]&lt;Table3[[#This Row],[Warranty Miles]],"Yes","Not Covered")</f>
        <v>Yes</v>
      </c>
      <c r="N11" t="str">
        <f t="shared" si="0"/>
        <v>HO05ODYWHI037</v>
      </c>
      <c r="Q11" s="67" t="s">
        <v>226</v>
      </c>
      <c r="R11" s="67" t="s">
        <v>236</v>
      </c>
    </row>
    <row r="12" spans="1:18" x14ac:dyDescent="0.2">
      <c r="A12" t="s">
        <v>203</v>
      </c>
      <c r="B12" t="str">
        <f>LEFT(A12,2)</f>
        <v>CR</v>
      </c>
      <c r="C12" t="str">
        <f>VLOOKUP(B12,O$2:P$7,2)</f>
        <v>Chrysler</v>
      </c>
      <c r="D12" t="str">
        <f>MID(A12,5,3)</f>
        <v>CAR</v>
      </c>
      <c r="E12" t="str">
        <f>VLOOKUP(D12,Q$2:R$12,2)</f>
        <v>Carravan</v>
      </c>
      <c r="F12" t="str">
        <f>MID(A12,3,2)</f>
        <v>00</v>
      </c>
      <c r="G12">
        <f>IF(22-F12&lt;0,100-F12+22,22-F12)</f>
        <v>22</v>
      </c>
      <c r="H12" s="41">
        <v>77243.100000000006</v>
      </c>
      <c r="I12" s="41">
        <f>H12/G12</f>
        <v>3511.05</v>
      </c>
      <c r="J12" t="s">
        <v>26</v>
      </c>
      <c r="K12" t="s">
        <v>151</v>
      </c>
      <c r="L12">
        <v>75000</v>
      </c>
      <c r="M12" t="str">
        <f>IF(Table3[[#This Row],[Miles]]&lt;Table3[[#This Row],[Warranty Miles]],"Yes","Not Covered")</f>
        <v>Not Covered</v>
      </c>
      <c r="N12" t="str">
        <f t="shared" si="0"/>
        <v>CR00CARBLA046</v>
      </c>
      <c r="Q12" s="67" t="s">
        <v>231</v>
      </c>
      <c r="R12" s="67" t="s">
        <v>241</v>
      </c>
    </row>
    <row r="13" spans="1:18" x14ac:dyDescent="0.2">
      <c r="A13" t="s">
        <v>172</v>
      </c>
      <c r="B13" t="str">
        <f>LEFT(A13,2)</f>
        <v>GM</v>
      </c>
      <c r="C13" t="str">
        <f>VLOOKUP(B13,O$2:P$7,2)</f>
        <v>General Motors</v>
      </c>
      <c r="D13" t="str">
        <f>MID(A13,5,3)</f>
        <v>SLV</v>
      </c>
      <c r="E13" t="str">
        <f>VLOOKUP(D13,Q$2:R$12,2)</f>
        <v>Silverado</v>
      </c>
      <c r="F13" t="str">
        <f>MID(A13,3,2)</f>
        <v>98</v>
      </c>
      <c r="G13">
        <f>IF(22-F13&lt;0,100-F13+22,22-F13)</f>
        <v>24</v>
      </c>
      <c r="H13" s="41">
        <v>83162.7</v>
      </c>
      <c r="I13" s="41">
        <f>H13/G13</f>
        <v>3465.1124999999997</v>
      </c>
      <c r="J13" t="s">
        <v>26</v>
      </c>
      <c r="K13" t="s">
        <v>165</v>
      </c>
      <c r="L13">
        <v>100000</v>
      </c>
      <c r="M13" t="str">
        <f>IF(Table3[[#This Row],[Miles]]&lt;Table3[[#This Row],[Warranty Miles]],"Yes","Not Covered")</f>
        <v>Yes</v>
      </c>
      <c r="N13" t="str">
        <f t="shared" si="0"/>
        <v>GM98SLVBLA018</v>
      </c>
    </row>
    <row r="14" spans="1:18" x14ac:dyDescent="0.2">
      <c r="A14" t="s">
        <v>202</v>
      </c>
      <c r="B14" t="str">
        <f>LEFT(A14,2)</f>
        <v>CR</v>
      </c>
      <c r="C14" t="str">
        <f>VLOOKUP(B14,O$2:P$7,2)</f>
        <v>Chrysler</v>
      </c>
      <c r="D14" t="str">
        <f>MID(A14,5,3)</f>
        <v>CAR</v>
      </c>
      <c r="E14" t="str">
        <f>VLOOKUP(D14,Q$2:R$12,2)</f>
        <v>Carravan</v>
      </c>
      <c r="F14" t="str">
        <f>MID(A14,3,2)</f>
        <v>99</v>
      </c>
      <c r="G14">
        <f>IF(22-F14&lt;0,100-F14+22,22-F14)</f>
        <v>23</v>
      </c>
      <c r="H14" s="41">
        <v>79420.600000000006</v>
      </c>
      <c r="I14" s="41">
        <f>H14/G14</f>
        <v>3453.0695652173918</v>
      </c>
      <c r="J14" t="s">
        <v>148</v>
      </c>
      <c r="K14" t="s">
        <v>171</v>
      </c>
      <c r="L14">
        <v>75000</v>
      </c>
      <c r="M14" t="str">
        <f>IF(Table3[[#This Row],[Miles]]&lt;Table3[[#This Row],[Warranty Miles]],"Yes","Not Covered")</f>
        <v>Not Covered</v>
      </c>
      <c r="N14" t="str">
        <f t="shared" si="0"/>
        <v>CR99CARGRE045</v>
      </c>
    </row>
    <row r="15" spans="1:18" x14ac:dyDescent="0.2">
      <c r="A15" t="s">
        <v>180</v>
      </c>
      <c r="B15" t="str">
        <f>LEFT(A15,2)</f>
        <v>TY</v>
      </c>
      <c r="C15" t="str">
        <f>VLOOKUP(B15,O$2:P$7,2)</f>
        <v>Toyota</v>
      </c>
      <c r="D15" t="str">
        <f>MID(A15,5,3)</f>
        <v>CAM</v>
      </c>
      <c r="E15" t="str">
        <f>VLOOKUP(D15,Q$2:R$12,2)</f>
        <v>Camry</v>
      </c>
      <c r="F15" t="str">
        <f>MID(A15,3,2)</f>
        <v>02</v>
      </c>
      <c r="G15">
        <f>IF(22-F15&lt;0,100-F15+22,22-F15)</f>
        <v>20</v>
      </c>
      <c r="H15" s="41">
        <v>67829.100000000006</v>
      </c>
      <c r="I15" s="41">
        <f>H15/G15</f>
        <v>3391.4550000000004</v>
      </c>
      <c r="J15" t="s">
        <v>26</v>
      </c>
      <c r="K15" t="s">
        <v>120</v>
      </c>
      <c r="L15">
        <v>100000</v>
      </c>
      <c r="M15" t="str">
        <f>IF(Table3[[#This Row],[Miles]]&lt;Table3[[#This Row],[Warranty Miles]],"Yes","Not Covered")</f>
        <v>Yes</v>
      </c>
      <c r="N15" t="str">
        <f t="shared" si="0"/>
        <v>TY02CAMBLA023</v>
      </c>
    </row>
    <row r="16" spans="1:18" x14ac:dyDescent="0.2">
      <c r="A16" t="s">
        <v>196</v>
      </c>
      <c r="B16" t="str">
        <f>LEFT(A16,2)</f>
        <v>HO</v>
      </c>
      <c r="C16" t="str">
        <f>VLOOKUP(B16,O$2:P$7,2)</f>
        <v>Honda</v>
      </c>
      <c r="D16" t="str">
        <f>MID(A16,5,3)</f>
        <v>ODY</v>
      </c>
      <c r="E16" t="str">
        <f>VLOOKUP(D16,Q$2:R$12,2)</f>
        <v>Odyssey</v>
      </c>
      <c r="F16" t="str">
        <f>MID(A16,3,2)</f>
        <v>07</v>
      </c>
      <c r="G16">
        <f>IF(22-F16&lt;0,100-F16+22,22-F16)</f>
        <v>15</v>
      </c>
      <c r="H16" s="41">
        <v>50854.1</v>
      </c>
      <c r="I16" s="41">
        <f>H16/G16</f>
        <v>3390.2733333333331</v>
      </c>
      <c r="J16" t="s">
        <v>26</v>
      </c>
      <c r="K16" t="s">
        <v>178</v>
      </c>
      <c r="L16">
        <v>100000</v>
      </c>
      <c r="M16" t="str">
        <f>IF(Table3[[#This Row],[Miles]]&lt;Table3[[#This Row],[Warranty Miles]],"Yes","Not Covered")</f>
        <v>Yes</v>
      </c>
      <c r="N16" t="str">
        <f t="shared" si="0"/>
        <v>HO07ODYBLA038</v>
      </c>
    </row>
    <row r="17" spans="1:14" x14ac:dyDescent="0.2">
      <c r="A17" t="s">
        <v>190</v>
      </c>
      <c r="B17" t="str">
        <f>LEFT(A17,2)</f>
        <v>HO</v>
      </c>
      <c r="C17" t="str">
        <f>VLOOKUP(B17,O$2:P$7,2)</f>
        <v>Honda</v>
      </c>
      <c r="D17" t="str">
        <f>MID(A17,5,3)</f>
        <v>CIV</v>
      </c>
      <c r="E17" t="str">
        <f>VLOOKUP(D17,Q$2:R$12,2)</f>
        <v>Civic</v>
      </c>
      <c r="F17" t="str">
        <f>MID(A17,3,2)</f>
        <v>01</v>
      </c>
      <c r="G17">
        <f>IF(22-F17&lt;0,100-F17+22,22-F17)</f>
        <v>21</v>
      </c>
      <c r="H17" s="41">
        <v>69891.899999999994</v>
      </c>
      <c r="I17" s="41">
        <f>H17/G17</f>
        <v>3328.1857142857139</v>
      </c>
      <c r="J17" t="s">
        <v>174</v>
      </c>
      <c r="K17" t="s">
        <v>151</v>
      </c>
      <c r="L17">
        <v>75000</v>
      </c>
      <c r="M17" t="str">
        <f>IF(Table3[[#This Row],[Miles]]&lt;Table3[[#This Row],[Warranty Miles]],"Yes","Not Covered")</f>
        <v>Yes</v>
      </c>
      <c r="N17" t="str">
        <f t="shared" si="0"/>
        <v>HO01CIVBLU031</v>
      </c>
    </row>
    <row r="18" spans="1:14" x14ac:dyDescent="0.2">
      <c r="A18" t="s">
        <v>245</v>
      </c>
      <c r="B18" t="str">
        <f>LEFT(A18,2)</f>
        <v>HO</v>
      </c>
      <c r="C18" t="str">
        <f>VLOOKUP(B18,O$2:P$7,2)</f>
        <v>Honda</v>
      </c>
      <c r="D18" t="str">
        <f>MID(A18,5,3)</f>
        <v>ODY</v>
      </c>
      <c r="E18" t="str">
        <f>VLOOKUP(D18,Q$2:R$12,2)</f>
        <v>Odyssey</v>
      </c>
      <c r="F18" t="str">
        <f>MID(A18,3,2)</f>
        <v>01</v>
      </c>
      <c r="G18">
        <f>IF(22-F18&lt;0,100-F18+22,22-F18)</f>
        <v>21</v>
      </c>
      <c r="H18" s="41">
        <v>68658.899999999994</v>
      </c>
      <c r="I18" s="41">
        <f>H18/G18</f>
        <v>3269.4714285714281</v>
      </c>
      <c r="J18" t="s">
        <v>26</v>
      </c>
      <c r="K18" t="s">
        <v>120</v>
      </c>
      <c r="L18">
        <v>100000</v>
      </c>
      <c r="M18" t="str">
        <f>IF(Table3[[#This Row],[Miles]]&lt;Table3[[#This Row],[Warranty Miles]],"Yes","Not Covered")</f>
        <v>Yes</v>
      </c>
      <c r="N18" t="str">
        <f t="shared" si="0"/>
        <v>HO01ODYBLA040</v>
      </c>
    </row>
    <row r="19" spans="1:14" x14ac:dyDescent="0.2">
      <c r="A19" t="s">
        <v>154</v>
      </c>
      <c r="B19" t="str">
        <f>LEFT(A19,2)</f>
        <v>FD</v>
      </c>
      <c r="C19" t="str">
        <f>VLOOKUP(B19,O$2:P$7,2)</f>
        <v>Ford</v>
      </c>
      <c r="D19" t="str">
        <f>MID(A19,5,3)</f>
        <v>FCS</v>
      </c>
      <c r="E19" t="str">
        <f>VLOOKUP(D19,Q$2:R$12,2)</f>
        <v>Focus</v>
      </c>
      <c r="F19" t="str">
        <f>MID(A19,3,2)</f>
        <v>06</v>
      </c>
      <c r="G19">
        <f>IF(22-F19&lt;0,100-F19+22,22-F19)</f>
        <v>16</v>
      </c>
      <c r="H19" s="41">
        <v>52229.5</v>
      </c>
      <c r="I19" s="41">
        <f>H19/G19</f>
        <v>3264.34375</v>
      </c>
      <c r="J19" t="s">
        <v>148</v>
      </c>
      <c r="K19" t="s">
        <v>149</v>
      </c>
      <c r="L19">
        <v>75000</v>
      </c>
      <c r="M19" t="str">
        <f>IF(Table3[[#This Row],[Miles]]&lt;Table3[[#This Row],[Warranty Miles]],"Yes","Not Covered")</f>
        <v>Yes</v>
      </c>
      <c r="N19" t="str">
        <f t="shared" si="0"/>
        <v>FD06FCSGRE007</v>
      </c>
    </row>
    <row r="20" spans="1:14" x14ac:dyDescent="0.2">
      <c r="A20" t="s">
        <v>182</v>
      </c>
      <c r="B20" t="str">
        <f>LEFT(A20,2)</f>
        <v>TY</v>
      </c>
      <c r="C20" t="str">
        <f>VLOOKUP(B20,O$2:P$7,2)</f>
        <v>Toyota</v>
      </c>
      <c r="D20" t="str">
        <f>MID(A20,5,3)</f>
        <v>COR</v>
      </c>
      <c r="E20" t="str">
        <f>VLOOKUP(D20,Q$2:R$12,2)</f>
        <v>Corolla</v>
      </c>
      <c r="F20" t="str">
        <f>MID(A20,3,2)</f>
        <v>02</v>
      </c>
      <c r="G20">
        <f>IF(22-F20&lt;0,100-F20+22,22-F20)</f>
        <v>20</v>
      </c>
      <c r="H20" s="41">
        <v>64467.4</v>
      </c>
      <c r="I20" s="41">
        <f>H20/G20</f>
        <v>3223.37</v>
      </c>
      <c r="J20" t="s">
        <v>183</v>
      </c>
      <c r="K20" t="s">
        <v>184</v>
      </c>
      <c r="L20">
        <v>100000</v>
      </c>
      <c r="M20" t="str">
        <f>IF(Table3[[#This Row],[Miles]]&lt;Table3[[#This Row],[Warranty Miles]],"Yes","Not Covered")</f>
        <v>Yes</v>
      </c>
      <c r="N20" t="str">
        <f t="shared" si="0"/>
        <v>TY02CORRED025</v>
      </c>
    </row>
    <row r="21" spans="1:14" x14ac:dyDescent="0.2">
      <c r="A21" t="s">
        <v>147</v>
      </c>
      <c r="B21" t="str">
        <f>LEFT(A21,2)</f>
        <v>FD</v>
      </c>
      <c r="C21" t="str">
        <f>VLOOKUP(B21,O$2:P$7,2)</f>
        <v>Ford</v>
      </c>
      <c r="D21" t="str">
        <f>MID(A21,5,3)</f>
        <v>MTG</v>
      </c>
      <c r="E21" t="str">
        <f>VLOOKUP(D21,Q$2:R$12,2)</f>
        <v>Mustang</v>
      </c>
      <c r="F21" t="str">
        <f>MID(A21,3,2)</f>
        <v>08</v>
      </c>
      <c r="G21">
        <f>IF(22-F21&lt;0,100-F21+22,22-F21)</f>
        <v>14</v>
      </c>
      <c r="H21" s="41">
        <v>44946.5</v>
      </c>
      <c r="I21" s="41">
        <f>H21/G21</f>
        <v>3210.4642857142858</v>
      </c>
      <c r="J21" t="s">
        <v>148</v>
      </c>
      <c r="K21" t="s">
        <v>149</v>
      </c>
      <c r="L21">
        <v>50000</v>
      </c>
      <c r="M21" t="str">
        <f>IF(Table3[[#This Row],[Miles]]&lt;Table3[[#This Row],[Warranty Miles]],"Yes","Not Covered")</f>
        <v>Yes</v>
      </c>
      <c r="N21" t="str">
        <f t="shared" si="0"/>
        <v>FD08MTGGRE003</v>
      </c>
    </row>
    <row r="22" spans="1:14" x14ac:dyDescent="0.2">
      <c r="A22" t="s">
        <v>156</v>
      </c>
      <c r="B22" t="str">
        <f>LEFT(A22,2)</f>
        <v>FD</v>
      </c>
      <c r="C22" t="str">
        <f>VLOOKUP(B22,O$2:P$7,2)</f>
        <v>Ford</v>
      </c>
      <c r="D22" t="str">
        <f>MID(A22,5,3)</f>
        <v>FCS</v>
      </c>
      <c r="E22" t="str">
        <f>VLOOKUP(D22,Q$2:R$12,2)</f>
        <v>Focus</v>
      </c>
      <c r="F22" t="str">
        <f>MID(A22,3,2)</f>
        <v>13</v>
      </c>
      <c r="G22">
        <f>IF(22-F22&lt;0,100-F22+22,22-F22)</f>
        <v>9</v>
      </c>
      <c r="H22" s="41">
        <v>27637.1</v>
      </c>
      <c r="I22" s="41">
        <f>H22/G22</f>
        <v>3070.7888888888888</v>
      </c>
      <c r="J22" t="s">
        <v>26</v>
      </c>
      <c r="K22" t="s">
        <v>120</v>
      </c>
      <c r="L22">
        <v>75000</v>
      </c>
      <c r="M22" t="str">
        <f>IF(Table3[[#This Row],[Miles]]&lt;Table3[[#This Row],[Warranty Miles]],"Yes","Not Covered")</f>
        <v>Yes</v>
      </c>
      <c r="N22" t="str">
        <f t="shared" si="0"/>
        <v>FD13FCSBLA009</v>
      </c>
    </row>
    <row r="23" spans="1:14" x14ac:dyDescent="0.2">
      <c r="A23" t="s">
        <v>157</v>
      </c>
      <c r="B23" t="str">
        <f>LEFT(A23,2)</f>
        <v>FD</v>
      </c>
      <c r="C23" t="str">
        <f>VLOOKUP(B23,O$2:P$7,2)</f>
        <v>Ford</v>
      </c>
      <c r="D23" t="str">
        <f>MID(A23,5,3)</f>
        <v>FCS</v>
      </c>
      <c r="E23" t="str">
        <f>VLOOKUP(D23,Q$2:R$12,2)</f>
        <v>Focus</v>
      </c>
      <c r="F23" t="str">
        <f>MID(A23,3,2)</f>
        <v>13</v>
      </c>
      <c r="G23">
        <f>IF(22-F23&lt;0,100-F23+22,22-F23)</f>
        <v>9</v>
      </c>
      <c r="H23" s="41">
        <v>27534.799999999999</v>
      </c>
      <c r="I23" s="41">
        <f>H23/G23</f>
        <v>3059.422222222222</v>
      </c>
      <c r="J23" t="s">
        <v>145</v>
      </c>
      <c r="K23" t="s">
        <v>158</v>
      </c>
      <c r="L23">
        <v>75000</v>
      </c>
      <c r="M23" t="str">
        <f>IF(Table3[[#This Row],[Miles]]&lt;Table3[[#This Row],[Warranty Miles]],"Yes","Not Covered")</f>
        <v>Yes</v>
      </c>
      <c r="N23" t="str">
        <f t="shared" si="0"/>
        <v>FD13FCSWHI010</v>
      </c>
    </row>
    <row r="24" spans="1:14" x14ac:dyDescent="0.2">
      <c r="A24" t="s">
        <v>197</v>
      </c>
      <c r="B24" t="str">
        <f>LEFT(A24,2)</f>
        <v>HO</v>
      </c>
      <c r="C24" t="str">
        <f>VLOOKUP(B24,O$2:P$7,2)</f>
        <v>Honda</v>
      </c>
      <c r="D24" t="str">
        <f>MID(A24,5,3)</f>
        <v>ODY</v>
      </c>
      <c r="E24" t="str">
        <f>VLOOKUP(D24,Q$2:R$12,2)</f>
        <v>Odyssey</v>
      </c>
      <c r="F24" t="str">
        <f>MID(A24,3,2)</f>
        <v>08</v>
      </c>
      <c r="G24">
        <f>IF(22-F24&lt;0,100-F24+22,22-F24)</f>
        <v>14</v>
      </c>
      <c r="H24" s="41">
        <v>42504.6</v>
      </c>
      <c r="I24" s="41">
        <f>H24/G24</f>
        <v>3036.042857142857</v>
      </c>
      <c r="J24" t="s">
        <v>145</v>
      </c>
      <c r="K24" t="s">
        <v>164</v>
      </c>
      <c r="L24">
        <v>100000</v>
      </c>
      <c r="M24" t="str">
        <f>IF(Table3[[#This Row],[Miles]]&lt;Table3[[#This Row],[Warranty Miles]],"Yes","Not Covered")</f>
        <v>Yes</v>
      </c>
      <c r="N24" t="str">
        <f t="shared" si="0"/>
        <v>HO08ODYWHI039</v>
      </c>
    </row>
    <row r="25" spans="1:14" x14ac:dyDescent="0.2">
      <c r="A25" t="s">
        <v>187</v>
      </c>
      <c r="B25" t="str">
        <f>LEFT(A25,2)</f>
        <v>TY</v>
      </c>
      <c r="C25" t="str">
        <f>VLOOKUP(B25,O$2:P$7,2)</f>
        <v>Toyota</v>
      </c>
      <c r="D25" t="str">
        <f>MID(A25,5,3)</f>
        <v>COR</v>
      </c>
      <c r="E25" t="str">
        <f>VLOOKUP(D25,Q$2:R$12,2)</f>
        <v>Corolla</v>
      </c>
      <c r="F25" t="str">
        <f>MID(A25,3,2)</f>
        <v>12</v>
      </c>
      <c r="G25">
        <f>IF(22-F25&lt;0,100-F25+22,22-F25)</f>
        <v>10</v>
      </c>
      <c r="H25" s="41">
        <v>29601.9</v>
      </c>
      <c r="I25" s="41">
        <f>H25/G25</f>
        <v>2960.19</v>
      </c>
      <c r="J25" t="s">
        <v>26</v>
      </c>
      <c r="K25" t="s">
        <v>165</v>
      </c>
      <c r="L25">
        <v>100000</v>
      </c>
      <c r="M25" t="str">
        <f>IF(Table3[[#This Row],[Miles]]&lt;Table3[[#This Row],[Warranty Miles]],"Yes","Not Covered")</f>
        <v>Yes</v>
      </c>
      <c r="N25" t="str">
        <f t="shared" si="0"/>
        <v>TY12CORBLA028</v>
      </c>
    </row>
    <row r="26" spans="1:14" x14ac:dyDescent="0.2">
      <c r="A26" t="s">
        <v>205</v>
      </c>
      <c r="B26" t="str">
        <f>LEFT(A26,2)</f>
        <v>CR</v>
      </c>
      <c r="C26" t="str">
        <f>VLOOKUP(B26,O$2:P$7,2)</f>
        <v>Chrysler</v>
      </c>
      <c r="D26" t="str">
        <f>MID(A26,5,3)</f>
        <v>CAR</v>
      </c>
      <c r="E26" t="str">
        <f>VLOOKUP(D26,Q$2:R$12,2)</f>
        <v>Carravan</v>
      </c>
      <c r="F26" t="str">
        <f>MID(A26,3,2)</f>
        <v>04</v>
      </c>
      <c r="G26">
        <f>IF(22-F26&lt;0,100-F26+22,22-F26)</f>
        <v>18</v>
      </c>
      <c r="H26" s="41">
        <v>52699.4</v>
      </c>
      <c r="I26" s="41">
        <f>H26/G26</f>
        <v>2927.7444444444445</v>
      </c>
      <c r="J26" t="s">
        <v>183</v>
      </c>
      <c r="K26" t="s">
        <v>167</v>
      </c>
      <c r="L26">
        <v>75000</v>
      </c>
      <c r="M26" t="str">
        <f>IF(Table3[[#This Row],[Miles]]&lt;Table3[[#This Row],[Warranty Miles]],"Yes","Not Covered")</f>
        <v>Yes</v>
      </c>
      <c r="N26" t="str">
        <f t="shared" si="0"/>
        <v>CR04CARRED048</v>
      </c>
    </row>
    <row r="27" spans="1:14" x14ac:dyDescent="0.2">
      <c r="A27" t="s">
        <v>248</v>
      </c>
      <c r="B27" t="str">
        <f>LEFT(A27,2)</f>
        <v>FD</v>
      </c>
      <c r="C27" t="str">
        <f>VLOOKUP(B27,O$2:P$7,2)</f>
        <v>Ford</v>
      </c>
      <c r="D27" t="str">
        <f>MID(A27,5,3)</f>
        <v>FCS</v>
      </c>
      <c r="E27" t="str">
        <f>VLOOKUP(D27,Q$2:R$12,2)</f>
        <v>Focus</v>
      </c>
      <c r="F27" t="str">
        <f>MID(A27,3,2)</f>
        <v>06</v>
      </c>
      <c r="G27">
        <f>IF(22-F27&lt;0,100-F27+22,22-F27)</f>
        <v>16</v>
      </c>
      <c r="H27" s="41">
        <v>46311.4</v>
      </c>
      <c r="I27" s="41">
        <f>H27/G27</f>
        <v>2894.4625000000001</v>
      </c>
      <c r="J27" t="s">
        <v>148</v>
      </c>
      <c r="K27" t="s">
        <v>153</v>
      </c>
      <c r="L27">
        <v>75000</v>
      </c>
      <c r="M27" t="str">
        <f>IF(Table3[[#This Row],[Miles]]&lt;Table3[[#This Row],[Warranty Miles]],"Yes","Not Covered")</f>
        <v>Yes</v>
      </c>
      <c r="N27" t="str">
        <f t="shared" si="0"/>
        <v>FD06FCSGRE006</v>
      </c>
    </row>
    <row r="28" spans="1:14" x14ac:dyDescent="0.2">
      <c r="A28" t="s">
        <v>144</v>
      </c>
      <c r="B28" t="str">
        <f>LEFT(A28,2)</f>
        <v>FD</v>
      </c>
      <c r="C28" t="str">
        <f>VLOOKUP(B28,O$2:P$7,2)</f>
        <v>Ford</v>
      </c>
      <c r="D28" t="str">
        <f>MID(A28,5,3)</f>
        <v>MTG</v>
      </c>
      <c r="E28" t="str">
        <f>VLOOKUP(D28,Q$2:R$12,2)</f>
        <v>Mustang</v>
      </c>
      <c r="F28" t="str">
        <f>MID(A28,3,2)</f>
        <v>06</v>
      </c>
      <c r="G28">
        <f>IF(22-F28&lt;0,100-F28+22,22-F28)</f>
        <v>16</v>
      </c>
      <c r="H28" s="41">
        <v>44974.8</v>
      </c>
      <c r="I28" s="41">
        <f>H28/G28</f>
        <v>2810.9250000000002</v>
      </c>
      <c r="J28" t="s">
        <v>145</v>
      </c>
      <c r="K28" t="s">
        <v>146</v>
      </c>
      <c r="L28">
        <v>50000</v>
      </c>
      <c r="M28" t="str">
        <f>IF(Table3[[#This Row],[Miles]]&lt;Table3[[#This Row],[Warranty Miles]],"Yes","Not Covered")</f>
        <v>Yes</v>
      </c>
      <c r="N28" t="str">
        <f t="shared" si="0"/>
        <v>FD06MTGWHI002</v>
      </c>
    </row>
    <row r="29" spans="1:14" x14ac:dyDescent="0.2">
      <c r="A29" t="s">
        <v>200</v>
      </c>
      <c r="B29" t="str">
        <f>LEFT(A29,2)</f>
        <v>CR</v>
      </c>
      <c r="C29" t="str">
        <f>VLOOKUP(B29,O$2:P$7,2)</f>
        <v>Chrysler</v>
      </c>
      <c r="D29" t="str">
        <f>MID(A29,5,3)</f>
        <v>PTC</v>
      </c>
      <c r="E29" t="str">
        <f>VLOOKUP(D29,Q$2:R$12,2)</f>
        <v>PT Cruiser</v>
      </c>
      <c r="F29" t="str">
        <f>MID(A29,3,2)</f>
        <v>07</v>
      </c>
      <c r="G29">
        <f>IF(22-F29&lt;0,100-F29+22,22-F29)</f>
        <v>15</v>
      </c>
      <c r="H29" s="41">
        <v>42074.2</v>
      </c>
      <c r="I29" s="41">
        <f>H29/G29</f>
        <v>2804.9466666666663</v>
      </c>
      <c r="J29" t="s">
        <v>148</v>
      </c>
      <c r="K29" t="s">
        <v>184</v>
      </c>
      <c r="L29">
        <v>75000</v>
      </c>
      <c r="M29" t="str">
        <f>IF(Table3[[#This Row],[Miles]]&lt;Table3[[#This Row],[Warranty Miles]],"Yes","Not Covered")</f>
        <v>Yes</v>
      </c>
      <c r="N29" t="str">
        <f t="shared" si="0"/>
        <v>CR07PTCGRE043</v>
      </c>
    </row>
    <row r="30" spans="1:14" x14ac:dyDescent="0.2">
      <c r="A30" t="s">
        <v>192</v>
      </c>
      <c r="B30" t="str">
        <f>LEFT(A30,2)</f>
        <v>HO</v>
      </c>
      <c r="C30" t="str">
        <f>VLOOKUP(B30,O$2:P$7,2)</f>
        <v>Honda</v>
      </c>
      <c r="D30" t="str">
        <f>MID(A30,5,3)</f>
        <v>CIV</v>
      </c>
      <c r="E30" t="str">
        <f>VLOOKUP(D30,Q$2:R$12,2)</f>
        <v>Civic</v>
      </c>
      <c r="F30" t="str">
        <f>MID(A30,3,2)</f>
        <v>10</v>
      </c>
      <c r="G30">
        <f>IF(22-F30&lt;0,100-F30+22,22-F30)</f>
        <v>12</v>
      </c>
      <c r="H30" s="41">
        <v>33477.199999999997</v>
      </c>
      <c r="I30" s="41">
        <f>H30/G30</f>
        <v>2789.7666666666664</v>
      </c>
      <c r="J30" t="s">
        <v>26</v>
      </c>
      <c r="K30" t="s">
        <v>178</v>
      </c>
      <c r="L30">
        <v>75000</v>
      </c>
      <c r="M30" t="str">
        <f>IF(Table3[[#This Row],[Miles]]&lt;Table3[[#This Row],[Warranty Miles]],"Yes","Not Covered")</f>
        <v>Yes</v>
      </c>
      <c r="N30" t="str">
        <f t="shared" si="0"/>
        <v>HO10CIVBLA033</v>
      </c>
    </row>
    <row r="31" spans="1:14" x14ac:dyDescent="0.2">
      <c r="A31" t="s">
        <v>193</v>
      </c>
      <c r="B31" t="str">
        <f>LEFT(A31,2)</f>
        <v>HO</v>
      </c>
      <c r="C31" t="str">
        <f>VLOOKUP(B31,O$2:P$7,2)</f>
        <v>Honda</v>
      </c>
      <c r="D31" t="str">
        <f>MID(A31,5,3)</f>
        <v>CIV</v>
      </c>
      <c r="E31" t="str">
        <f>VLOOKUP(D31,Q$2:R$12,2)</f>
        <v>Civic</v>
      </c>
      <c r="F31" t="str">
        <f>MID(A31,3,2)</f>
        <v>11</v>
      </c>
      <c r="G31">
        <f>IF(22-F31&lt;0,100-F31+22,22-F31)</f>
        <v>11</v>
      </c>
      <c r="H31" s="41">
        <v>30555.3</v>
      </c>
      <c r="I31" s="41">
        <f>H31/G31</f>
        <v>2777.7545454545452</v>
      </c>
      <c r="J31" t="s">
        <v>26</v>
      </c>
      <c r="K31" t="s">
        <v>149</v>
      </c>
      <c r="L31">
        <v>75000</v>
      </c>
      <c r="M31" t="str">
        <f>IF(Table3[[#This Row],[Miles]]&lt;Table3[[#This Row],[Warranty Miles]],"Yes","Not Covered")</f>
        <v>Yes</v>
      </c>
      <c r="N31" t="str">
        <f t="shared" si="0"/>
        <v>HO11CIVBLA034</v>
      </c>
    </row>
    <row r="32" spans="1:14" x14ac:dyDescent="0.2">
      <c r="A32" t="s">
        <v>155</v>
      </c>
      <c r="B32" t="str">
        <f>LEFT(A32,2)</f>
        <v>FD</v>
      </c>
      <c r="C32" t="str">
        <f>VLOOKUP(B32,O$2:P$7,2)</f>
        <v>Ford</v>
      </c>
      <c r="D32" t="str">
        <f>MID(A32,5,3)</f>
        <v>FCS</v>
      </c>
      <c r="E32" t="str">
        <f>VLOOKUP(D32,Q$2:R$12,2)</f>
        <v>Focus</v>
      </c>
      <c r="F32" t="str">
        <f>MID(A32,3,2)</f>
        <v>09</v>
      </c>
      <c r="G32">
        <f>IF(22-F32&lt;0,100-F32+22,22-F32)</f>
        <v>13</v>
      </c>
      <c r="H32" s="41">
        <v>35137</v>
      </c>
      <c r="I32" s="41">
        <f>H32/G32</f>
        <v>2702.8461538461538</v>
      </c>
      <c r="J32" t="s">
        <v>26</v>
      </c>
      <c r="K32" t="s">
        <v>24</v>
      </c>
      <c r="L32">
        <v>75000</v>
      </c>
      <c r="M32" t="str">
        <f>IF(Table3[[#This Row],[Miles]]&lt;Table3[[#This Row],[Warranty Miles]],"Yes","Not Covered")</f>
        <v>Yes</v>
      </c>
      <c r="N32" t="str">
        <f t="shared" si="0"/>
        <v>FD09FCSBLA008</v>
      </c>
    </row>
    <row r="33" spans="1:14" x14ac:dyDescent="0.2">
      <c r="A33" t="s">
        <v>150</v>
      </c>
      <c r="B33" t="str">
        <f>LEFT(A33,2)</f>
        <v>FD</v>
      </c>
      <c r="C33" t="str">
        <f>VLOOKUP(B33,O$2:P$7,2)</f>
        <v>Ford</v>
      </c>
      <c r="D33" t="str">
        <f>MID(A33,5,3)</f>
        <v>MTG</v>
      </c>
      <c r="E33" t="str">
        <f>VLOOKUP(D33,Q$2:R$12,2)</f>
        <v>Mustang</v>
      </c>
      <c r="F33" t="str">
        <f>MID(A33,3,2)</f>
        <v>08</v>
      </c>
      <c r="G33">
        <f>IF(22-F33&lt;0,100-F33+22,22-F33)</f>
        <v>14</v>
      </c>
      <c r="H33" s="41">
        <v>37558.800000000003</v>
      </c>
      <c r="I33" s="41">
        <f>H33/G33</f>
        <v>2682.7714285714287</v>
      </c>
      <c r="J33" t="s">
        <v>26</v>
      </c>
      <c r="K33" t="s">
        <v>151</v>
      </c>
      <c r="L33">
        <v>50000</v>
      </c>
      <c r="M33" t="str">
        <f>IF(Table3[[#This Row],[Miles]]&lt;Table3[[#This Row],[Warranty Miles]],"Yes","Not Covered")</f>
        <v>Yes</v>
      </c>
      <c r="N33" t="str">
        <f t="shared" si="0"/>
        <v>FD08MTGBLA004</v>
      </c>
    </row>
    <row r="34" spans="1:14" x14ac:dyDescent="0.2">
      <c r="A34" t="s">
        <v>206</v>
      </c>
      <c r="B34" t="str">
        <f>LEFT(A34,2)</f>
        <v>HY</v>
      </c>
      <c r="C34" t="str">
        <f>VLOOKUP(B34,O$2:P$7,2)</f>
        <v>Hyundai</v>
      </c>
      <c r="D34" t="str">
        <f>MID(A34,5,3)</f>
        <v>ELA</v>
      </c>
      <c r="E34" t="str">
        <f>VLOOKUP(D34,Q$2:R$12,2)</f>
        <v>Elantra</v>
      </c>
      <c r="F34" t="str">
        <f>MID(A34,3,2)</f>
        <v>11</v>
      </c>
      <c r="G34">
        <f>IF(22-F34&lt;0,100-F34+22,22-F34)</f>
        <v>11</v>
      </c>
      <c r="H34" s="41">
        <v>29102.3</v>
      </c>
      <c r="I34" s="41">
        <f>H34/G34</f>
        <v>2645.6636363636362</v>
      </c>
      <c r="J34" t="s">
        <v>26</v>
      </c>
      <c r="K34" t="s">
        <v>169</v>
      </c>
      <c r="L34">
        <v>100000</v>
      </c>
      <c r="M34" t="str">
        <f>IF(Table3[[#This Row],[Miles]]&lt;Table3[[#This Row],[Warranty Miles]],"Yes","Not Covered")</f>
        <v>Yes</v>
      </c>
      <c r="N34" t="str">
        <f t="shared" si="0"/>
        <v>HY11ELABLA049</v>
      </c>
    </row>
    <row r="35" spans="1:14" x14ac:dyDescent="0.2">
      <c r="A35" t="s">
        <v>152</v>
      </c>
      <c r="B35" t="str">
        <f>LEFT(A35,2)</f>
        <v>FD</v>
      </c>
      <c r="C35" t="str">
        <f>VLOOKUP(B35,O$2:P$7,2)</f>
        <v>Ford</v>
      </c>
      <c r="D35" t="str">
        <f>MID(A35,5,3)</f>
        <v>MTG</v>
      </c>
      <c r="E35" t="str">
        <f>VLOOKUP(D35,Q$2:R$12,2)</f>
        <v>Mustang</v>
      </c>
      <c r="F35" t="str">
        <f>MID(A35,3,2)</f>
        <v>08</v>
      </c>
      <c r="G35">
        <f>IF(22-F35&lt;0,100-F35+22,22-F35)</f>
        <v>14</v>
      </c>
      <c r="H35" s="41">
        <v>36438.5</v>
      </c>
      <c r="I35" s="41">
        <f>H35/G35</f>
        <v>2602.75</v>
      </c>
      <c r="J35" t="s">
        <v>145</v>
      </c>
      <c r="K35" t="s">
        <v>120</v>
      </c>
      <c r="L35">
        <v>50000</v>
      </c>
      <c r="M35" t="str">
        <f>IF(Table3[[#This Row],[Miles]]&lt;Table3[[#This Row],[Warranty Miles]],"Yes","Not Covered")</f>
        <v>Yes</v>
      </c>
      <c r="N35" t="str">
        <f t="shared" si="0"/>
        <v>FD08MTGWHI005</v>
      </c>
    </row>
    <row r="36" spans="1:14" x14ac:dyDescent="0.2">
      <c r="A36" t="s">
        <v>170</v>
      </c>
      <c r="B36" t="str">
        <f>LEFT(A36,2)</f>
        <v>GM</v>
      </c>
      <c r="C36" t="str">
        <f>VLOOKUP(B36,O$2:P$7,2)</f>
        <v>General Motors</v>
      </c>
      <c r="D36" t="str">
        <f>MID(A36,5,3)</f>
        <v>SLV</v>
      </c>
      <c r="E36" t="str">
        <f>VLOOKUP(D36,Q$2:R$12,2)</f>
        <v>Silverado</v>
      </c>
      <c r="F36" t="str">
        <f>MID(A36,3,2)</f>
        <v>10</v>
      </c>
      <c r="G36">
        <f>IF(22-F36&lt;0,100-F36+22,22-F36)</f>
        <v>12</v>
      </c>
      <c r="H36" s="41">
        <v>31144.400000000001</v>
      </c>
      <c r="I36" s="41">
        <f>H36/G36</f>
        <v>2595.3666666666668</v>
      </c>
      <c r="J36" t="s">
        <v>26</v>
      </c>
      <c r="K36" t="s">
        <v>171</v>
      </c>
      <c r="L36">
        <v>100000</v>
      </c>
      <c r="M36" t="str">
        <f>IF(Table3[[#This Row],[Miles]]&lt;Table3[[#This Row],[Warranty Miles]],"Yes","Not Covered")</f>
        <v>Yes</v>
      </c>
      <c r="N36" t="str">
        <f t="shared" si="0"/>
        <v>GM10SLVBLA017</v>
      </c>
    </row>
    <row r="37" spans="1:14" x14ac:dyDescent="0.2">
      <c r="A37" t="s">
        <v>143</v>
      </c>
      <c r="B37" t="str">
        <f>LEFT(A37,2)</f>
        <v>FD</v>
      </c>
      <c r="C37" t="str">
        <f>VLOOKUP(B37,O$2:P$7,2)</f>
        <v>Ford</v>
      </c>
      <c r="D37" t="str">
        <f>MID(A37,5,3)</f>
        <v>MTG</v>
      </c>
      <c r="E37" t="str">
        <f>VLOOKUP(D37,Q$2:R$12,2)</f>
        <v>Mustang</v>
      </c>
      <c r="F37" t="str">
        <f>MID(A37,3,2)</f>
        <v>06</v>
      </c>
      <c r="G37">
        <f>IF(22-F37&lt;0,100-F37+22,22-F37)</f>
        <v>16</v>
      </c>
      <c r="H37" s="41">
        <v>40326.800000000003</v>
      </c>
      <c r="I37" s="41">
        <f>H37/G37</f>
        <v>2520.4250000000002</v>
      </c>
      <c r="J37" t="s">
        <v>26</v>
      </c>
      <c r="K37" t="s">
        <v>120</v>
      </c>
      <c r="L37">
        <v>50000</v>
      </c>
      <c r="M37" t="str">
        <f>IF(Table3[[#This Row],[Miles]]&lt;Table3[[#This Row],[Warranty Miles]],"Yes","Not Covered")</f>
        <v>Yes</v>
      </c>
      <c r="N37" t="str">
        <f t="shared" si="0"/>
        <v>FD06MTGBLA001</v>
      </c>
    </row>
    <row r="38" spans="1:14" x14ac:dyDescent="0.2">
      <c r="A38" t="s">
        <v>161</v>
      </c>
      <c r="B38" t="str">
        <f>LEFT(A38,2)</f>
        <v>FD</v>
      </c>
      <c r="C38" t="str">
        <f>VLOOKUP(B38,O$2:P$7,2)</f>
        <v>Ford</v>
      </c>
      <c r="D38" t="str">
        <f>MID(A38,5,3)</f>
        <v>FCS</v>
      </c>
      <c r="E38" t="str">
        <f>VLOOKUP(D38,Q$2:R$12,2)</f>
        <v>Focus</v>
      </c>
      <c r="F38" t="str">
        <f>MID(A38,3,2)</f>
        <v>13</v>
      </c>
      <c r="G38">
        <f>IF(22-F38&lt;0,100-F38+22,22-F38)</f>
        <v>9</v>
      </c>
      <c r="H38" s="41">
        <v>22521.599999999999</v>
      </c>
      <c r="I38" s="41">
        <f>H38/G38</f>
        <v>2502.3999999999996</v>
      </c>
      <c r="J38" t="s">
        <v>26</v>
      </c>
      <c r="K38" t="s">
        <v>162</v>
      </c>
      <c r="L38">
        <v>75000</v>
      </c>
      <c r="M38" t="str">
        <f>IF(Table3[[#This Row],[Miles]]&lt;Table3[[#This Row],[Warranty Miles]],"Yes","Not Covered")</f>
        <v>Yes</v>
      </c>
      <c r="N38" t="str">
        <f t="shared" si="0"/>
        <v>FD13FCSBLA012</v>
      </c>
    </row>
    <row r="39" spans="1:14" x14ac:dyDescent="0.2">
      <c r="A39" t="s">
        <v>201</v>
      </c>
      <c r="B39" t="str">
        <f>LEFT(A39,2)</f>
        <v>CR</v>
      </c>
      <c r="C39" t="str">
        <f>VLOOKUP(B39,O$2:P$7,2)</f>
        <v>Chrysler</v>
      </c>
      <c r="D39" t="str">
        <f>MID(A39,5,3)</f>
        <v>PTC</v>
      </c>
      <c r="E39" t="str">
        <f>VLOOKUP(D39,Q$2:R$12,2)</f>
        <v>PT Cruiser</v>
      </c>
      <c r="F39" t="str">
        <f>MID(A39,3,2)</f>
        <v>11</v>
      </c>
      <c r="G39">
        <f>IF(22-F39&lt;0,100-F39+22,22-F39)</f>
        <v>11</v>
      </c>
      <c r="H39" s="41">
        <v>27394.2</v>
      </c>
      <c r="I39" s="41">
        <f>H39/G39</f>
        <v>2490.3818181818183</v>
      </c>
      <c r="J39" t="s">
        <v>26</v>
      </c>
      <c r="K39" t="s">
        <v>162</v>
      </c>
      <c r="L39">
        <v>75000</v>
      </c>
      <c r="M39" t="str">
        <f>IF(Table3[[#This Row],[Miles]]&lt;Table3[[#This Row],[Warranty Miles]],"Yes","Not Covered")</f>
        <v>Yes</v>
      </c>
      <c r="N39" t="str">
        <f t="shared" si="0"/>
        <v>CR11PTCBLA044</v>
      </c>
    </row>
    <row r="40" spans="1:14" x14ac:dyDescent="0.2">
      <c r="A40" t="s">
        <v>209</v>
      </c>
      <c r="B40" t="str">
        <f>LEFT(A40,2)</f>
        <v>HY</v>
      </c>
      <c r="C40" t="str">
        <f>VLOOKUP(B40,O$2:P$7,2)</f>
        <v>Hyundai</v>
      </c>
      <c r="D40" t="str">
        <f>MID(A40,5,3)</f>
        <v>ELA</v>
      </c>
      <c r="E40" t="str">
        <f>VLOOKUP(D40,Q$2:R$12,2)</f>
        <v>Elantra</v>
      </c>
      <c r="F40" t="str">
        <f>MID(A40,3,2)</f>
        <v>13</v>
      </c>
      <c r="G40">
        <f>IF(22-F40&lt;0,100-F40+22,22-F40)</f>
        <v>9</v>
      </c>
      <c r="H40" s="41">
        <v>22188.5</v>
      </c>
      <c r="I40" s="41">
        <f>H40/G40</f>
        <v>2465.3888888888887</v>
      </c>
      <c r="J40" t="s">
        <v>174</v>
      </c>
      <c r="K40" t="s">
        <v>153</v>
      </c>
      <c r="L40">
        <v>100000</v>
      </c>
      <c r="M40" t="str">
        <f>IF(Table3[[#This Row],[Miles]]&lt;Table3[[#This Row],[Warranty Miles]],"Yes","Not Covered")</f>
        <v>Yes</v>
      </c>
      <c r="N40" t="str">
        <f t="shared" si="0"/>
        <v>HY13ELABLU052</v>
      </c>
    </row>
    <row r="41" spans="1:14" x14ac:dyDescent="0.2">
      <c r="A41" t="s">
        <v>194</v>
      </c>
      <c r="B41" t="str">
        <f>LEFT(A41,2)</f>
        <v>HO</v>
      </c>
      <c r="C41" t="str">
        <f>VLOOKUP(B41,O$2:P$7,2)</f>
        <v>Honda</v>
      </c>
      <c r="D41" t="str">
        <f>MID(A41,5,3)</f>
        <v>CIV</v>
      </c>
      <c r="E41" t="str">
        <f>VLOOKUP(D41,Q$2:R$12,2)</f>
        <v>Civic</v>
      </c>
      <c r="F41" t="str">
        <f>MID(A41,3,2)</f>
        <v>12</v>
      </c>
      <c r="G41">
        <f>IF(22-F41&lt;0,100-F41+22,22-F41)</f>
        <v>10</v>
      </c>
      <c r="H41" s="41">
        <v>24513.200000000001</v>
      </c>
      <c r="I41" s="41">
        <f>H41/G41</f>
        <v>2451.3200000000002</v>
      </c>
      <c r="J41" t="s">
        <v>26</v>
      </c>
      <c r="K41" t="s">
        <v>171</v>
      </c>
      <c r="L41">
        <v>75000</v>
      </c>
      <c r="M41" t="str">
        <f>IF(Table3[[#This Row],[Miles]]&lt;Table3[[#This Row],[Warranty Miles]],"Yes","Not Covered")</f>
        <v>Yes</v>
      </c>
      <c r="N41" t="str">
        <f t="shared" si="0"/>
        <v>HO12CIVBLA035</v>
      </c>
    </row>
    <row r="42" spans="1:14" x14ac:dyDescent="0.2">
      <c r="A42" t="s">
        <v>208</v>
      </c>
      <c r="B42" t="str">
        <f>LEFT(A42,2)</f>
        <v>HY</v>
      </c>
      <c r="C42" t="str">
        <f>VLOOKUP(B42,O$2:P$7,2)</f>
        <v>Hyundai</v>
      </c>
      <c r="D42" t="str">
        <f>MID(A42,5,3)</f>
        <v>ELA</v>
      </c>
      <c r="E42" t="str">
        <f>VLOOKUP(D42,Q$2:R$12,2)</f>
        <v>Elantra</v>
      </c>
      <c r="F42" t="str">
        <f>MID(A42,3,2)</f>
        <v>13</v>
      </c>
      <c r="G42">
        <f>IF(22-F42&lt;0,100-F42+22,22-F42)</f>
        <v>9</v>
      </c>
      <c r="H42" s="41">
        <v>20223.900000000001</v>
      </c>
      <c r="I42" s="41">
        <f>H42/G42</f>
        <v>2247.1000000000004</v>
      </c>
      <c r="J42" t="s">
        <v>26</v>
      </c>
      <c r="K42" t="s">
        <v>158</v>
      </c>
      <c r="L42">
        <v>100000</v>
      </c>
      <c r="M42" t="str">
        <f>IF(Table3[[#This Row],[Miles]]&lt;Table3[[#This Row],[Warranty Miles]],"Yes","Not Covered")</f>
        <v>Yes</v>
      </c>
      <c r="N42" t="str">
        <f t="shared" si="0"/>
        <v>HY13ELABLA051</v>
      </c>
    </row>
    <row r="43" spans="1:14" x14ac:dyDescent="0.2">
      <c r="A43" t="s">
        <v>207</v>
      </c>
      <c r="B43" t="str">
        <f>LEFT(A43,2)</f>
        <v>HY</v>
      </c>
      <c r="C43" t="str">
        <f>VLOOKUP(B43,O$2:P$7,2)</f>
        <v>Hyundai</v>
      </c>
      <c r="D43" t="str">
        <f>MID(A43,5,3)</f>
        <v>ELA</v>
      </c>
      <c r="E43" t="str">
        <f>VLOOKUP(D43,Q$2:R$12,2)</f>
        <v>Elantra</v>
      </c>
      <c r="F43" t="str">
        <f>MID(A43,3,2)</f>
        <v>12</v>
      </c>
      <c r="G43">
        <f>IF(22-F43&lt;0,100-F43+22,22-F43)</f>
        <v>10</v>
      </c>
      <c r="H43" s="41">
        <v>22282</v>
      </c>
      <c r="I43" s="41">
        <f>H43/G43</f>
        <v>2228.1999999999998</v>
      </c>
      <c r="J43" t="s">
        <v>174</v>
      </c>
      <c r="K43" t="s">
        <v>146</v>
      </c>
      <c r="L43">
        <v>100000</v>
      </c>
      <c r="M43" t="str">
        <f>IF(Table3[[#This Row],[Miles]]&lt;Table3[[#This Row],[Warranty Miles]],"Yes","Not Covered")</f>
        <v>Yes</v>
      </c>
      <c r="N43" t="str">
        <f t="shared" si="0"/>
        <v>HY12ELABLU050</v>
      </c>
    </row>
    <row r="44" spans="1:14" x14ac:dyDescent="0.2">
      <c r="A44" t="s">
        <v>188</v>
      </c>
      <c r="B44" t="str">
        <f>LEFT(A44,2)</f>
        <v>TY</v>
      </c>
      <c r="C44" t="str">
        <f>VLOOKUP(B44,O$2:P$7,2)</f>
        <v>Toyota</v>
      </c>
      <c r="D44" t="str">
        <f>MID(A44,5,3)</f>
        <v>CAM</v>
      </c>
      <c r="E44" t="str">
        <f>VLOOKUP(D44,Q$2:R$12,2)</f>
        <v>Camry</v>
      </c>
      <c r="F44" t="str">
        <f>MID(A44,3,2)</f>
        <v>12</v>
      </c>
      <c r="G44">
        <f>IF(22-F44&lt;0,100-F44+22,22-F44)</f>
        <v>10</v>
      </c>
      <c r="H44" s="41">
        <v>22128.2</v>
      </c>
      <c r="I44" s="41">
        <f>H44/G44</f>
        <v>2212.8200000000002</v>
      </c>
      <c r="J44" t="s">
        <v>174</v>
      </c>
      <c r="K44" t="s">
        <v>176</v>
      </c>
      <c r="L44">
        <v>100000</v>
      </c>
      <c r="M44" t="str">
        <f>IF(Table3[[#This Row],[Miles]]&lt;Table3[[#This Row],[Warranty Miles]],"Yes","Not Covered")</f>
        <v>Yes</v>
      </c>
      <c r="N44" t="str">
        <f t="shared" si="0"/>
        <v>TY12CAMBLU029</v>
      </c>
    </row>
    <row r="45" spans="1:14" x14ac:dyDescent="0.2">
      <c r="A45" t="s">
        <v>186</v>
      </c>
      <c r="B45" t="str">
        <f>LEFT(A45,2)</f>
        <v>TY</v>
      </c>
      <c r="C45" t="str">
        <f>VLOOKUP(B45,O$2:P$7,2)</f>
        <v>Toyota</v>
      </c>
      <c r="D45" t="str">
        <f>MID(A45,5,3)</f>
        <v>COR</v>
      </c>
      <c r="E45" t="str">
        <f>VLOOKUP(D45,Q$2:R$12,2)</f>
        <v>Corolla</v>
      </c>
      <c r="F45" t="str">
        <f>MID(A45,3,2)</f>
        <v>14</v>
      </c>
      <c r="G45">
        <f>IF(22-F45&lt;0,100-F45+22,22-F45)</f>
        <v>8</v>
      </c>
      <c r="H45" s="41">
        <v>17556.3</v>
      </c>
      <c r="I45" s="41">
        <f>H45/G45</f>
        <v>2194.5374999999999</v>
      </c>
      <c r="J45" t="s">
        <v>174</v>
      </c>
      <c r="K45" t="s">
        <v>158</v>
      </c>
      <c r="L45">
        <v>100000</v>
      </c>
      <c r="M45" t="str">
        <f>IF(Table3[[#This Row],[Miles]]&lt;Table3[[#This Row],[Warranty Miles]],"Yes","Not Covered")</f>
        <v>Yes</v>
      </c>
      <c r="N45" t="str">
        <f t="shared" si="0"/>
        <v>TY14CORBLU027</v>
      </c>
    </row>
    <row r="46" spans="1:14" x14ac:dyDescent="0.2">
      <c r="A46" t="s">
        <v>247</v>
      </c>
      <c r="B46" t="str">
        <f>LEFT(A46,2)</f>
        <v>GM</v>
      </c>
      <c r="C46" t="str">
        <f>VLOOKUP(B46,O$2:P$7,2)</f>
        <v>General Motors</v>
      </c>
      <c r="D46" t="str">
        <f>MID(A46,5,3)</f>
        <v>CMR</v>
      </c>
      <c r="E46" t="str">
        <f>VLOOKUP(D46,Q$2:R$12,2)</f>
        <v>Camaro</v>
      </c>
      <c r="F46" t="str">
        <f>MID(A46,3,2)</f>
        <v>09</v>
      </c>
      <c r="G46">
        <f>IF(22-F46&lt;0,100-F46+22,22-F46)</f>
        <v>13</v>
      </c>
      <c r="H46" s="41">
        <v>28464.799999999999</v>
      </c>
      <c r="I46" s="41">
        <f>H46/G46</f>
        <v>2189.6</v>
      </c>
      <c r="J46" t="s">
        <v>145</v>
      </c>
      <c r="K46" t="s">
        <v>165</v>
      </c>
      <c r="L46">
        <v>100000</v>
      </c>
      <c r="M46" t="str">
        <f>IF(Table3[[#This Row],[Miles]]&lt;Table3[[#This Row],[Warranty Miles]],"Yes","Not Covered")</f>
        <v>Yes</v>
      </c>
      <c r="N46" t="str">
        <f t="shared" si="0"/>
        <v>GM09CMRWHI014</v>
      </c>
    </row>
    <row r="47" spans="1:14" x14ac:dyDescent="0.2">
      <c r="A47" t="s">
        <v>166</v>
      </c>
      <c r="B47" t="str">
        <f>LEFT(A47,2)</f>
        <v>GM</v>
      </c>
      <c r="C47" t="str">
        <f>VLOOKUP(B47,O$2:P$7,2)</f>
        <v>General Motors</v>
      </c>
      <c r="D47" t="str">
        <f>MID(A47,5,3)</f>
        <v>CMR</v>
      </c>
      <c r="E47" t="str">
        <f>VLOOKUP(D47,Q$2:R$12,2)</f>
        <v>Camaro</v>
      </c>
      <c r="F47" t="str">
        <f>MID(A47,3,2)</f>
        <v>12</v>
      </c>
      <c r="G47">
        <f>IF(22-F47&lt;0,100-F47+22,22-F47)</f>
        <v>10</v>
      </c>
      <c r="H47" s="41">
        <v>19421.099999999999</v>
      </c>
      <c r="I47" s="41">
        <f>H47/G47</f>
        <v>1942.11</v>
      </c>
      <c r="J47" t="s">
        <v>26</v>
      </c>
      <c r="K47" t="s">
        <v>167</v>
      </c>
      <c r="L47">
        <v>100000</v>
      </c>
      <c r="M47" t="str">
        <f>IF(Table3[[#This Row],[Miles]]&lt;Table3[[#This Row],[Warranty Miles]],"Yes","Not Covered")</f>
        <v>Yes</v>
      </c>
      <c r="N47" t="str">
        <f t="shared" si="0"/>
        <v>GM12CMRBLA015</v>
      </c>
    </row>
    <row r="48" spans="1:14" x14ac:dyDescent="0.2">
      <c r="A48" t="s">
        <v>159</v>
      </c>
      <c r="B48" t="str">
        <f>LEFT(A48,2)</f>
        <v>FD</v>
      </c>
      <c r="C48" t="str">
        <f>VLOOKUP(B48,O$2:P$7,2)</f>
        <v>Ford</v>
      </c>
      <c r="D48" t="str">
        <f>MID(A48,5,3)</f>
        <v>FCS</v>
      </c>
      <c r="E48" t="str">
        <f>VLOOKUP(D48,Q$2:R$12,2)</f>
        <v>Focus</v>
      </c>
      <c r="F48" t="str">
        <f>MID(A48,3,2)</f>
        <v>12</v>
      </c>
      <c r="G48">
        <f>IF(22-F48&lt;0,100-F48+22,22-F48)</f>
        <v>10</v>
      </c>
      <c r="H48" s="41">
        <v>19341.7</v>
      </c>
      <c r="I48" s="41">
        <f>H48/G48</f>
        <v>1934.17</v>
      </c>
      <c r="J48" t="s">
        <v>145</v>
      </c>
      <c r="K48" t="s">
        <v>160</v>
      </c>
      <c r="L48">
        <v>75000</v>
      </c>
      <c r="M48" t="str">
        <f>IF(Table3[[#This Row],[Miles]]&lt;Table3[[#This Row],[Warranty Miles]],"Yes","Not Covered")</f>
        <v>Yes</v>
      </c>
      <c r="N48" t="str">
        <f t="shared" si="0"/>
        <v>FD12FCSWHI011</v>
      </c>
    </row>
    <row r="49" spans="1:14" x14ac:dyDescent="0.2">
      <c r="A49" t="s">
        <v>191</v>
      </c>
      <c r="B49" t="str">
        <f>LEFT(A49,2)</f>
        <v>HO</v>
      </c>
      <c r="C49" t="str">
        <f>VLOOKUP(B49,O$2:P$7,2)</f>
        <v>Honda</v>
      </c>
      <c r="D49" t="str">
        <f>MID(A49,5,3)</f>
        <v>CIV</v>
      </c>
      <c r="E49" t="str">
        <f>VLOOKUP(D49,Q$2:R$12,2)</f>
        <v>Civic</v>
      </c>
      <c r="F49" t="str">
        <f>MID(A49,3,2)</f>
        <v>10</v>
      </c>
      <c r="G49">
        <f>IF(22-F49&lt;0,100-F49+22,22-F49)</f>
        <v>12</v>
      </c>
      <c r="H49" s="41">
        <v>22573</v>
      </c>
      <c r="I49" s="41">
        <f>H49/G49</f>
        <v>1881.0833333333333</v>
      </c>
      <c r="J49" t="s">
        <v>174</v>
      </c>
      <c r="K49" t="s">
        <v>169</v>
      </c>
      <c r="L49">
        <v>75000</v>
      </c>
      <c r="M49" t="str">
        <f>IF(Table3[[#This Row],[Miles]]&lt;Table3[[#This Row],[Warranty Miles]],"Yes","Not Covered")</f>
        <v>Yes</v>
      </c>
      <c r="N49" t="str">
        <f t="shared" si="0"/>
        <v>HO10CIVBLU032</v>
      </c>
    </row>
    <row r="50" spans="1:14" x14ac:dyDescent="0.2">
      <c r="A50" t="s">
        <v>168</v>
      </c>
      <c r="B50" t="str">
        <f>LEFT(A50,2)</f>
        <v>GM</v>
      </c>
      <c r="C50" t="str">
        <f>VLOOKUP(B50,O$2:P$7,2)</f>
        <v>General Motors</v>
      </c>
      <c r="D50" t="str">
        <f>MID(A50,5,3)</f>
        <v>CMR</v>
      </c>
      <c r="E50" t="str">
        <f>VLOOKUP(D50,Q$2:R$12,2)</f>
        <v>Camaro</v>
      </c>
      <c r="F50" t="str">
        <f>MID(A50,3,2)</f>
        <v>14</v>
      </c>
      <c r="G50">
        <f>IF(22-F50&lt;0,100-F50+22,22-F50)</f>
        <v>8</v>
      </c>
      <c r="H50" s="41">
        <v>14289.6</v>
      </c>
      <c r="I50" s="41">
        <f>H50/G50</f>
        <v>1786.2</v>
      </c>
      <c r="J50" t="s">
        <v>145</v>
      </c>
      <c r="K50" t="s">
        <v>169</v>
      </c>
      <c r="L50">
        <v>100000</v>
      </c>
      <c r="M50" t="str">
        <f>IF(Table3[[#This Row],[Miles]]&lt;Table3[[#This Row],[Warranty Miles]],"Yes","Not Covered")</f>
        <v>Yes</v>
      </c>
      <c r="N50" t="str">
        <f t="shared" si="0"/>
        <v>GM14CMRWHI016</v>
      </c>
    </row>
    <row r="51" spans="1:14" x14ac:dyDescent="0.2">
      <c r="A51" t="s">
        <v>195</v>
      </c>
      <c r="B51" t="str">
        <f>LEFT(A51,2)</f>
        <v>HO</v>
      </c>
      <c r="C51" t="str">
        <f>VLOOKUP(B51,O$2:P$7,2)</f>
        <v>Honda</v>
      </c>
      <c r="D51" t="str">
        <f>MID(A51,5,3)</f>
        <v>CIV</v>
      </c>
      <c r="E51" t="str">
        <f>VLOOKUP(D51,Q$2:R$12,2)</f>
        <v>Civic</v>
      </c>
      <c r="F51" t="str">
        <f>MID(A51,3,2)</f>
        <v>13</v>
      </c>
      <c r="G51">
        <f>IF(22-F51&lt;0,100-F51+22,22-F51)</f>
        <v>9</v>
      </c>
      <c r="H51" s="41">
        <v>13867.6</v>
      </c>
      <c r="I51" s="41">
        <f>H51/G51</f>
        <v>1540.8444444444444</v>
      </c>
      <c r="J51" t="s">
        <v>26</v>
      </c>
      <c r="K51" t="s">
        <v>176</v>
      </c>
      <c r="L51">
        <v>75000</v>
      </c>
      <c r="M51" t="str">
        <f>IF(Table3[[#This Row],[Miles]]&lt;Table3[[#This Row],[Warranty Miles]],"Yes","Not Covered")</f>
        <v>Yes</v>
      </c>
      <c r="N51" t="str">
        <f t="shared" si="0"/>
        <v>HO13CIVBLA036</v>
      </c>
    </row>
    <row r="52" spans="1:14" x14ac:dyDescent="0.2">
      <c r="A52" t="s">
        <v>163</v>
      </c>
      <c r="B52" t="str">
        <f>LEFT(A52,2)</f>
        <v>FD</v>
      </c>
      <c r="C52" t="str">
        <f>VLOOKUP(B52,O$2:P$7,2)</f>
        <v>Ford</v>
      </c>
      <c r="D52" t="str">
        <f>MID(A52,5,3)</f>
        <v>FCS</v>
      </c>
      <c r="E52" t="str">
        <f>VLOOKUP(D52,Q$2:R$12,2)</f>
        <v>Focus</v>
      </c>
      <c r="F52" t="str">
        <f>MID(A52,3,2)</f>
        <v>13</v>
      </c>
      <c r="G52">
        <f>IF(22-F52&lt;0,100-F52+22,22-F52)</f>
        <v>9</v>
      </c>
      <c r="H52" s="41">
        <v>13682.9</v>
      </c>
      <c r="I52" s="41">
        <f>H52/G52</f>
        <v>1520.3222222222221</v>
      </c>
      <c r="J52" t="s">
        <v>26</v>
      </c>
      <c r="K52" t="s">
        <v>164</v>
      </c>
      <c r="L52">
        <v>75000</v>
      </c>
      <c r="M52" t="str">
        <f>IF(Table3[[#This Row],[Miles]]&lt;Table3[[#This Row],[Warranty Miles]],"Yes","Not Covered")</f>
        <v>Yes</v>
      </c>
      <c r="N52" t="str">
        <f t="shared" si="0"/>
        <v>FD13FCSBLA013</v>
      </c>
    </row>
    <row r="53" spans="1:14" x14ac:dyDescent="0.2">
      <c r="A53" t="s">
        <v>198</v>
      </c>
      <c r="B53" t="str">
        <f>LEFT(A53,2)</f>
        <v>HO</v>
      </c>
      <c r="C53" t="str">
        <f>VLOOKUP(B53,O$2:P$7,2)</f>
        <v>Honda</v>
      </c>
      <c r="D53" t="str">
        <f>MID(A53,5,3)</f>
        <v>ODY</v>
      </c>
      <c r="E53" t="str">
        <f>VLOOKUP(D53,Q$2:R$12,2)</f>
        <v>Odyssey</v>
      </c>
      <c r="F53" t="str">
        <f>MID(A53,3,2)</f>
        <v>14</v>
      </c>
      <c r="G53">
        <f>IF(22-F53&lt;0,100-F53+22,22-F53)</f>
        <v>8</v>
      </c>
      <c r="H53" s="41">
        <v>3708.1</v>
      </c>
      <c r="I53" s="41">
        <f>H53/G53</f>
        <v>463.51249999999999</v>
      </c>
      <c r="J53" t="s">
        <v>26</v>
      </c>
      <c r="K53" t="s">
        <v>146</v>
      </c>
      <c r="L53">
        <v>100000</v>
      </c>
      <c r="M53" t="str">
        <f>IF(Table3[[#This Row],[Miles]]&lt;Table3[[#This Row],[Warranty Miles]],"Yes","Not Covered")</f>
        <v>Yes</v>
      </c>
      <c r="N53" t="str">
        <f t="shared" si="0"/>
        <v>HO14ODYBLA041</v>
      </c>
    </row>
  </sheetData>
  <sortState xmlns:xlrd2="http://schemas.microsoft.com/office/spreadsheetml/2017/richdata2" ref="A1:N53">
    <sortCondition descending="1" ref="I1:I53"/>
  </sortState>
  <phoneticPr fontId="7" type="noConversion"/>
  <conditionalFormatting sqref="I1:I1048576">
    <cfRule type="colorScale" priority="1">
      <colorScale>
        <cfvo type="min"/>
        <cfvo type="percentile" val="50"/>
        <cfvo type="max"/>
        <color rgb="FFF8696B"/>
        <color rgb="FFFCFCFF"/>
        <color rgb="FF5A8AC6"/>
      </colorScale>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AFDC-9DD5-524F-9205-48FB5DF7970A}">
  <dimension ref="A1:B73"/>
  <sheetViews>
    <sheetView workbookViewId="0">
      <selection activeCell="F21" sqref="F21"/>
    </sheetView>
  </sheetViews>
  <sheetFormatPr baseColWidth="10" defaultRowHeight="16" x14ac:dyDescent="0.2"/>
  <cols>
    <col min="1" max="1" width="43.42578125" customWidth="1"/>
    <col min="2" max="2" width="11.85546875" style="41" customWidth="1"/>
    <col min="3" max="3" width="11.42578125" customWidth="1"/>
    <col min="4" max="9" width="9.85546875" bestFit="1" customWidth="1"/>
    <col min="10" max="11" width="9" bestFit="1" customWidth="1"/>
    <col min="12" max="15" width="9.85546875" bestFit="1" customWidth="1"/>
    <col min="16" max="16" width="9" bestFit="1" customWidth="1"/>
    <col min="17" max="17" width="9.85546875" bestFit="1" customWidth="1"/>
    <col min="18" max="18" width="9" bestFit="1" customWidth="1"/>
    <col min="19" max="19" width="9.28515625" bestFit="1" customWidth="1"/>
    <col min="20" max="20" width="12.5703125" bestFit="1" customWidth="1"/>
    <col min="21" max="21" width="13" bestFit="1" customWidth="1"/>
    <col min="22" max="22" width="13.28515625" bestFit="1" customWidth="1"/>
    <col min="23" max="23" width="14.42578125" bestFit="1" customWidth="1"/>
    <col min="24" max="24" width="13.140625" bestFit="1" customWidth="1"/>
    <col min="25" max="25" width="14" bestFit="1" customWidth="1"/>
    <col min="26" max="26" width="14.42578125" bestFit="1" customWidth="1"/>
    <col min="27" max="27" width="13.140625" bestFit="1" customWidth="1"/>
    <col min="28" max="28" width="12.7109375" bestFit="1" customWidth="1"/>
    <col min="29" max="29" width="13.42578125" bestFit="1" customWidth="1"/>
    <col min="30" max="30" width="14" bestFit="1" customWidth="1"/>
    <col min="31" max="31" width="13.42578125" bestFit="1" customWidth="1"/>
    <col min="32" max="32" width="14" bestFit="1" customWidth="1"/>
    <col min="33" max="33" width="12.5703125" bestFit="1" customWidth="1"/>
    <col min="34" max="34" width="12.7109375" bestFit="1" customWidth="1"/>
    <col min="35" max="37" width="12.5703125" bestFit="1" customWidth="1"/>
    <col min="38" max="38" width="13.42578125" bestFit="1" customWidth="1"/>
    <col min="39" max="39" width="13" bestFit="1" customWidth="1"/>
    <col min="40" max="40" width="12.5703125" bestFit="1" customWidth="1"/>
    <col min="41" max="41" width="12.7109375" bestFit="1" customWidth="1"/>
    <col min="42" max="42" width="12.5703125" bestFit="1" customWidth="1"/>
    <col min="43" max="43" width="12.7109375" bestFit="1" customWidth="1"/>
    <col min="44" max="44" width="13.28515625" bestFit="1" customWidth="1"/>
    <col min="45" max="46" width="13" bestFit="1" customWidth="1"/>
    <col min="47" max="47" width="12.7109375" bestFit="1" customWidth="1"/>
    <col min="48" max="48" width="13.42578125" bestFit="1" customWidth="1"/>
    <col min="49" max="49" width="13.140625" bestFit="1" customWidth="1"/>
    <col min="50" max="50" width="12.7109375" bestFit="1" customWidth="1"/>
    <col min="51" max="51" width="12.85546875" bestFit="1" customWidth="1"/>
    <col min="52" max="52" width="13.28515625" bestFit="1" customWidth="1"/>
    <col min="53" max="53" width="13" bestFit="1" customWidth="1"/>
    <col min="54" max="54" width="9.85546875" bestFit="1" customWidth="1"/>
  </cols>
  <sheetData>
    <row r="1" spans="1:2" ht="34" x14ac:dyDescent="0.2">
      <c r="A1" s="18" t="s">
        <v>251</v>
      </c>
    </row>
    <row r="3" spans="1:2" x14ac:dyDescent="0.2">
      <c r="A3" s="38" t="s">
        <v>252</v>
      </c>
      <c r="B3" t="s">
        <v>249</v>
      </c>
    </row>
    <row r="4" spans="1:2" x14ac:dyDescent="0.2">
      <c r="A4" s="39" t="s">
        <v>167</v>
      </c>
      <c r="B4" s="42">
        <v>144647.69999999998</v>
      </c>
    </row>
    <row r="5" spans="1:2" x14ac:dyDescent="0.2">
      <c r="A5" s="39" t="s">
        <v>176</v>
      </c>
      <c r="B5" s="42">
        <v>150656.40000000002</v>
      </c>
    </row>
    <row r="6" spans="1:2" x14ac:dyDescent="0.2">
      <c r="A6" s="39" t="s">
        <v>153</v>
      </c>
      <c r="B6" s="42">
        <v>154427.9</v>
      </c>
    </row>
    <row r="7" spans="1:2" x14ac:dyDescent="0.2">
      <c r="A7" s="39" t="s">
        <v>184</v>
      </c>
      <c r="B7" s="42">
        <v>179986</v>
      </c>
    </row>
    <row r="8" spans="1:2" x14ac:dyDescent="0.2">
      <c r="A8" s="39" t="s">
        <v>24</v>
      </c>
      <c r="B8" s="42">
        <v>143640.70000000001</v>
      </c>
    </row>
    <row r="9" spans="1:2" x14ac:dyDescent="0.2">
      <c r="A9" s="39" t="s">
        <v>171</v>
      </c>
      <c r="B9" s="42">
        <v>135078.20000000001</v>
      </c>
    </row>
    <row r="10" spans="1:2" x14ac:dyDescent="0.2">
      <c r="A10" s="39" t="s">
        <v>151</v>
      </c>
      <c r="B10" s="42">
        <v>184693.8</v>
      </c>
    </row>
    <row r="11" spans="1:2" x14ac:dyDescent="0.2">
      <c r="A11" s="39" t="s">
        <v>149</v>
      </c>
      <c r="B11" s="42">
        <v>127731.3</v>
      </c>
    </row>
    <row r="12" spans="1:2" x14ac:dyDescent="0.2">
      <c r="A12" s="39" t="s">
        <v>146</v>
      </c>
      <c r="B12" s="42">
        <v>70964.899999999994</v>
      </c>
    </row>
    <row r="13" spans="1:2" x14ac:dyDescent="0.2">
      <c r="A13" s="39" t="s">
        <v>158</v>
      </c>
      <c r="B13" s="42">
        <v>65315</v>
      </c>
    </row>
    <row r="14" spans="1:2" x14ac:dyDescent="0.2">
      <c r="A14" s="39" t="s">
        <v>164</v>
      </c>
      <c r="B14" s="42">
        <v>138561.5</v>
      </c>
    </row>
    <row r="15" spans="1:2" x14ac:dyDescent="0.2">
      <c r="A15" s="39" t="s">
        <v>165</v>
      </c>
      <c r="B15" s="42">
        <v>141229.4</v>
      </c>
    </row>
    <row r="16" spans="1:2" x14ac:dyDescent="0.2">
      <c r="A16" s="39" t="s">
        <v>120</v>
      </c>
      <c r="B16" s="42">
        <v>305432.40000000002</v>
      </c>
    </row>
    <row r="17" spans="1:2" x14ac:dyDescent="0.2">
      <c r="A17" s="39" t="s">
        <v>178</v>
      </c>
      <c r="B17" s="42">
        <v>177713.9</v>
      </c>
    </row>
    <row r="18" spans="1:2" x14ac:dyDescent="0.2">
      <c r="A18" s="39" t="s">
        <v>169</v>
      </c>
      <c r="B18" s="42">
        <v>65964.899999999994</v>
      </c>
    </row>
    <row r="19" spans="1:2" x14ac:dyDescent="0.2">
      <c r="A19" s="39" t="s">
        <v>162</v>
      </c>
      <c r="B19" s="42">
        <v>130601.59999999999</v>
      </c>
    </row>
    <row r="20" spans="1:2" x14ac:dyDescent="0.2">
      <c r="A20" s="39" t="s">
        <v>160</v>
      </c>
      <c r="B20" s="42">
        <v>19341.7</v>
      </c>
    </row>
    <row r="21" spans="1:2" x14ac:dyDescent="0.2">
      <c r="A21" s="39" t="s">
        <v>128</v>
      </c>
      <c r="B21" s="42">
        <v>2335987.2999999998</v>
      </c>
    </row>
    <row r="22" spans="1:2" x14ac:dyDescent="0.2">
      <c r="B22"/>
    </row>
    <row r="23" spans="1:2" x14ac:dyDescent="0.2">
      <c r="B23"/>
    </row>
    <row r="24" spans="1:2" x14ac:dyDescent="0.2">
      <c r="B24"/>
    </row>
    <row r="25" spans="1:2" x14ac:dyDescent="0.2">
      <c r="B25"/>
    </row>
    <row r="26" spans="1:2" x14ac:dyDescent="0.2">
      <c r="B26"/>
    </row>
    <row r="27" spans="1:2" x14ac:dyDescent="0.2">
      <c r="B27"/>
    </row>
    <row r="28" spans="1:2" x14ac:dyDescent="0.2">
      <c r="B28"/>
    </row>
    <row r="29" spans="1:2" x14ac:dyDescent="0.2">
      <c r="B29"/>
    </row>
    <row r="30" spans="1:2" x14ac:dyDescent="0.2">
      <c r="B30"/>
    </row>
    <row r="31" spans="1:2" x14ac:dyDescent="0.2">
      <c r="B31"/>
    </row>
    <row r="32" spans="1: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sheetData>
  <conditionalFormatting sqref="A5:A72">
    <cfRule type="top10" dxfId="4" priority="1" percent="1" rank="1"/>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90936-A391-7140-A057-D1868A877406}">
  <dimension ref="A1:H7"/>
  <sheetViews>
    <sheetView workbookViewId="0">
      <selection activeCell="I11" sqref="I11"/>
    </sheetView>
  </sheetViews>
  <sheetFormatPr baseColWidth="10" defaultRowHeight="16" x14ac:dyDescent="0.2"/>
  <cols>
    <col min="2" max="2" width="17.140625" bestFit="1" customWidth="1"/>
    <col min="3" max="3" width="11" bestFit="1" customWidth="1"/>
    <col min="4" max="4" width="10.85546875" bestFit="1" customWidth="1"/>
    <col min="5" max="5" width="6.7109375" bestFit="1" customWidth="1"/>
    <col min="7" max="7" width="13.28515625" bestFit="1" customWidth="1"/>
    <col min="8" max="8" width="17" bestFit="1" customWidth="1"/>
  </cols>
  <sheetData>
    <row r="1" spans="1:8" s="61" customFormat="1" ht="30" x14ac:dyDescent="0.3">
      <c r="A1" s="61" t="s">
        <v>271</v>
      </c>
    </row>
    <row r="3" spans="1:8" x14ac:dyDescent="0.2">
      <c r="A3" s="62" t="s">
        <v>270</v>
      </c>
      <c r="B3" s="62" t="s">
        <v>262</v>
      </c>
      <c r="C3" s="62" t="s">
        <v>259</v>
      </c>
      <c r="D3" s="62" t="s">
        <v>260</v>
      </c>
      <c r="E3" s="62" t="s">
        <v>261</v>
      </c>
      <c r="F3" s="62" t="s">
        <v>263</v>
      </c>
      <c r="G3" s="62" t="s">
        <v>264</v>
      </c>
      <c r="H3" s="62" t="s">
        <v>265</v>
      </c>
    </row>
    <row r="4" spans="1:8" x14ac:dyDescent="0.2">
      <c r="A4" t="s">
        <v>255</v>
      </c>
      <c r="B4" t="s">
        <v>266</v>
      </c>
      <c r="C4" s="1">
        <v>10000</v>
      </c>
      <c r="D4" s="63">
        <v>0.05</v>
      </c>
      <c r="E4">
        <v>12</v>
      </c>
      <c r="F4" s="2">
        <f>C4*D4</f>
        <v>500</v>
      </c>
      <c r="G4" s="2">
        <f>SUM(C4,F4)</f>
        <v>10500</v>
      </c>
      <c r="H4" s="2">
        <f>G4/E4</f>
        <v>875</v>
      </c>
    </row>
    <row r="5" spans="1:8" x14ac:dyDescent="0.2">
      <c r="A5" t="s">
        <v>256</v>
      </c>
      <c r="B5" t="s">
        <v>267</v>
      </c>
      <c r="C5" s="1">
        <v>10000</v>
      </c>
      <c r="D5" s="63">
        <v>0.08</v>
      </c>
      <c r="E5">
        <v>12</v>
      </c>
      <c r="F5" s="2">
        <f t="shared" ref="F5:F7" si="0">C5*D5</f>
        <v>800</v>
      </c>
      <c r="G5" s="2">
        <f t="shared" ref="G5:G7" si="1">SUM(C5,F5)</f>
        <v>10800</v>
      </c>
      <c r="H5" s="2">
        <f t="shared" ref="H5:H7" si="2">G5/E5</f>
        <v>900</v>
      </c>
    </row>
    <row r="6" spans="1:8" x14ac:dyDescent="0.2">
      <c r="A6" t="s">
        <v>257</v>
      </c>
      <c r="B6" t="s">
        <v>268</v>
      </c>
      <c r="C6" s="1">
        <v>10000</v>
      </c>
      <c r="D6" s="63">
        <v>0.13</v>
      </c>
      <c r="E6">
        <v>12</v>
      </c>
      <c r="F6" s="2">
        <f t="shared" si="0"/>
        <v>1300</v>
      </c>
      <c r="G6" s="2">
        <f t="shared" si="1"/>
        <v>11300</v>
      </c>
      <c r="H6" s="2">
        <f t="shared" si="2"/>
        <v>941.66666666666663</v>
      </c>
    </row>
    <row r="7" spans="1:8" x14ac:dyDescent="0.2">
      <c r="A7" t="s">
        <v>258</v>
      </c>
      <c r="B7" t="s">
        <v>269</v>
      </c>
      <c r="C7" s="1">
        <v>10000</v>
      </c>
      <c r="D7" s="63">
        <v>7.0000000000000007E-2</v>
      </c>
      <c r="E7">
        <v>12</v>
      </c>
      <c r="F7" s="2">
        <f t="shared" si="0"/>
        <v>700.00000000000011</v>
      </c>
      <c r="G7" s="2">
        <f t="shared" si="1"/>
        <v>10700</v>
      </c>
      <c r="H7" s="2">
        <f t="shared" si="2"/>
        <v>891.66666666666663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Empoyee Payroll</vt:lpstr>
      <vt:lpstr>Gradebook</vt:lpstr>
      <vt:lpstr>Career Decision</vt:lpstr>
      <vt:lpstr>Sales Database</vt:lpstr>
      <vt:lpstr>Pivot Table for Sales Database</vt:lpstr>
      <vt:lpstr>Car Database</vt:lpstr>
      <vt:lpstr>Pivot Table for Car Database</vt:lpstr>
      <vt:lpstr>Business Loan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2022-06-01T00:54:48Z</dcterms:created>
  <dcterms:modified xsi:type="dcterms:W3CDTF">2022-06-05T05:05:54Z</dcterms:modified>
</cp:coreProperties>
</file>