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525" windowWidth="20730" windowHeight="11700"/>
  </bookViews>
  <sheets>
    <sheet name="Hoja1" sheetId="1" r:id="rId1"/>
    <sheet name="Hoja2" sheetId="2" r:id="rId2"/>
    <sheet name="Hoja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W5" i="1"/>
  <c r="K6" i="1"/>
  <c r="W6" i="1"/>
  <c r="K7" i="1"/>
  <c r="W7" i="1"/>
  <c r="K8" i="1"/>
  <c r="W8" i="1"/>
  <c r="K4" i="1"/>
  <c r="W4" i="1"/>
  <c r="R5" i="1"/>
  <c r="S5" i="1"/>
  <c r="R6" i="1"/>
  <c r="S6" i="1"/>
  <c r="R7" i="1"/>
  <c r="S7" i="1"/>
  <c r="R8" i="1"/>
  <c r="S8" i="1"/>
  <c r="R4" i="1"/>
  <c r="S4" i="1"/>
  <c r="L4" i="1"/>
  <c r="N5" i="1"/>
  <c r="N6" i="1"/>
  <c r="N7" i="1"/>
  <c r="N8" i="1"/>
  <c r="N4" i="1"/>
  <c r="M5" i="1"/>
  <c r="M6" i="1"/>
  <c r="M7" i="1"/>
  <c r="M8" i="1"/>
  <c r="M4" i="1"/>
  <c r="L5" i="1"/>
  <c r="L6" i="1"/>
  <c r="L7" i="1"/>
  <c r="L8" i="1"/>
  <c r="Q5" i="1"/>
  <c r="Q6" i="1"/>
  <c r="Q8" i="1"/>
  <c r="Q4" i="1"/>
</calcChain>
</file>

<file path=xl/comments1.xml><?xml version="1.0" encoding="utf-8"?>
<comments xmlns="http://schemas.openxmlformats.org/spreadsheetml/2006/main">
  <authors>
    <author>Alder</author>
    <author>Microsoft Office User</author>
  </authors>
  <commentList>
    <comment ref="F3" authorId="0">
      <text>
        <r>
          <rPr>
            <b/>
            <sz val="16"/>
            <color indexed="81"/>
            <rFont val="Tahoma"/>
            <family val="2"/>
          </rPr>
          <t>Existencias en bodega
--exceptuando nacionales</t>
        </r>
      </text>
    </comment>
    <comment ref="G3" authorId="0">
      <text>
        <r>
          <rPr>
            <b/>
            <sz val="16"/>
            <color indexed="81"/>
            <rFont val="Tahoma"/>
            <family val="2"/>
          </rPr>
          <t xml:space="preserve">Promedio de los tres meses mas altos (Farmacia PRIVADO + Institucional Privado Esperanza y Mayorista. 
Aca no se toman las Ventas de Cesia.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H3" authorId="1">
      <text>
        <r>
          <rPr>
            <b/>
            <sz val="14"/>
            <color indexed="81"/>
            <rFont val="Calibri"/>
          </rPr>
          <t xml:space="preserve">Promedio de los tres meses mas altos SOLO las Ventas de Cesia, Exceptuando MINSA. 
</t>
        </r>
      </text>
    </comment>
    <comment ref="I3" authorId="0">
      <text>
        <r>
          <rPr>
            <b/>
            <sz val="16"/>
            <color indexed="81"/>
            <rFont val="Tahoma"/>
            <family val="2"/>
          </rPr>
          <t>CONTRATO QUE CESIA INGRESA CADA 1RO DE SEPT. (LOS DATOS SON FICTICIOS)</t>
        </r>
      </text>
    </comment>
    <comment ref="J3" authorId="0">
      <text>
        <r>
          <rPr>
            <b/>
            <sz val="16"/>
            <color indexed="81"/>
            <rFont val="Tahoma"/>
            <family val="2"/>
          </rPr>
          <t>Lo ingresa Cesia hasta el momento. Es el producto ordenado y pendiente de entregar a Cruz Azul</t>
        </r>
      </text>
    </comment>
    <comment ref="K3" authorId="0">
      <text>
        <r>
          <rPr>
            <b/>
            <sz val="16"/>
            <color indexed="81"/>
            <rFont val="Tahoma"/>
            <family val="2"/>
          </rPr>
          <t xml:space="preserve">Suma 12 meses de todo lo que factura Cesia, excepto MINSA. Estas son ventas de Cesia a Cruz Azul, Hosp. Bertha Calderon, Hosp. Lenin, La Mascota, Conanca, etc; todos los clientes de Cesia Excepto MINSA.
</t>
        </r>
      </text>
    </comment>
    <comment ref="L3" authorId="0">
      <text>
        <r>
          <rPr>
            <b/>
            <sz val="16"/>
            <color indexed="81"/>
            <rFont val="Tahoma"/>
            <family val="2"/>
          </rPr>
          <t xml:space="preserve">CANTIDAD VENDIDA A CRUZ AZUL DESDEINICIO DE CONTRATO (Ej: 1 DE SEPTIEMBRE). </t>
        </r>
      </text>
    </comment>
    <comment ref="M3" authorId="0">
      <text>
        <r>
          <rPr>
            <b/>
            <sz val="16"/>
            <color indexed="81"/>
            <rFont val="Tahoma"/>
            <family val="2"/>
          </rPr>
          <t xml:space="preserve">SE divide la cantidad de Contrato anual Cruz Azul (I) entre 12 meses, y se multipilca por el numero de meses transcurridos al momento de la corrida, esto nos da lo que deberian haber comprado a este momento. Si lo ordenado (L) es mayor a lo que deberian haber ordenado a este momento, pone la cantidad en verde del excendente comprado; pero si lo ordenado (L) hasta el momento es inferior (menor) a lo que deberia haber ordenado a este momento, pone el deficit en rojo, deficit es lo que faltaria que ordene para cumplir con el contrato a la fecha de corrida. Ej: Contrato 1,200 Unidades/12meses = 100 Unidades. Suponiendo que hoy es 30 de Noviembre, deberia haber ordenado 300 unidades (100x3), Veamos 2 escenarios: A) Hoy en Ordenado Contrato Cruz Azul (L) solo refleja 195 unidades; entonces aca deberia aparecer en rojo -105.
B) Hoy en Ordenado Cruz Azul (L) refleja 525 unidades; entonces aca deberia aparecer en verde 225 </t>
        </r>
      </text>
    </comment>
    <comment ref="N3" authorId="0">
      <text>
        <r>
          <rPr>
            <b/>
            <sz val="16"/>
            <color indexed="81"/>
            <rFont val="Tahoma"/>
            <family val="2"/>
          </rPr>
          <t>Es el porcentaje de cumplimiento de lo que deberia haber comprado a la fecha de la corrida. Se divide 100% / 12 meses = 8.333%; siguiendo el ejemplo anterior, al 30 de noviembre deberia haber ordenado/comprado 25%; en el Escenario A) aca deberia aparecer en rojo 16.25%;  en cambio, en el escenario B) aca deberia aparecer 43.75% en verder porque lleva sobrecumplimimiento.</t>
        </r>
      </text>
    </comment>
    <comment ref="O3" authorId="0">
      <text>
        <r>
          <rPr>
            <b/>
            <sz val="16"/>
            <color indexed="81"/>
            <rFont val="Tahoma"/>
            <family val="2"/>
          </rPr>
          <t xml:space="preserve">LO LLENA VIVIAN/REBECA. Ellas lo digitan cuando ya enviaron pedido a Proveedor, cuando el proveedor manda notificacion de embarque, lo cambia Transito </t>
        </r>
        <r>
          <rPr>
            <sz val="16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16"/>
            <color indexed="81"/>
            <rFont val="Tahoma"/>
            <family val="2"/>
          </rPr>
          <t>LO LLENA VIVIAN, ya el producto salio de puerto. Permitir que Viviana escriba comentarios en un pop up, fecha de salida y fecha estimada de llegada.</t>
        </r>
      </text>
    </comment>
    <comment ref="Q3" authorId="0">
      <text>
        <r>
          <rPr>
            <b/>
            <sz val="18"/>
            <color indexed="81"/>
            <rFont val="Tahoma"/>
            <family val="2"/>
          </rPr>
          <t>ES LA DIVISION DE LA EXISTENCIA ENTRE EL PROMEDIO DE LOS 3 MESES MAS ALTOS TANTO DEL MERCADO PRIVADO e INST. PRIVADO, COMO DE INST. PUBLICO Cesia (Excluyendo MINSA)
SI NO HAY EXISTENCIA SE PONE 0</t>
        </r>
      </text>
    </comment>
    <comment ref="R3" authorId="0">
      <text>
        <r>
          <rPr>
            <b/>
            <sz val="16"/>
            <color indexed="81"/>
            <rFont val="Tahoma"/>
            <family val="2"/>
          </rPr>
          <t>(CONSUMO INST. PUBLICO 12 MESES "K" * 50%) + (PROMEDIO TRES MAS ALTOS PRIVADO "G" * X)
X = 6 MESES SI ES AAA
X= 4 MESES SI ES AA
X = 2 MESES SI ES A</t>
        </r>
      </text>
    </comment>
    <comment ref="S3" authorId="0">
      <text>
        <r>
          <rPr>
            <b/>
            <sz val="16"/>
            <color indexed="81"/>
            <rFont val="Tahoma"/>
            <family val="2"/>
          </rPr>
          <t>= (INVENTARIO MINIMO (PUNTO DE RE-ORDEN) + ENTREGA PENDIENTE CRUZ AZUL) - (EXISTENCIAS+CANTIDAD BAJO PEDIDO+CANTIDAD EN TRANSITO)
Si el resultado es inferior a INVENTARIO MINIMO, la cantidad se refleja en negro; pero si el resultado es superior a INVENTARIO MINIMO, se refleja en Rojo.</t>
        </r>
      </text>
    </comment>
    <comment ref="V3" authorId="0">
      <text>
        <r>
          <rPr>
            <b/>
            <sz val="16"/>
            <color indexed="81"/>
            <rFont val="Tahoma"/>
            <family val="2"/>
          </rPr>
          <t>PROMEDIO DE LOS ULTIMOS 12 MESES DE FARMACIAS E INSTITUCION PRIVADA (TODAS LAS VENTAS EXCEPTUANDO CESIA)</t>
        </r>
      </text>
    </comment>
    <comment ref="W3" authorId="0">
      <text>
        <r>
          <rPr>
            <b/>
            <sz val="16"/>
            <color indexed="81"/>
            <rFont val="Tahoma"/>
            <family val="2"/>
          </rPr>
          <t>PROMEDIO DE LOS ULTIMOS 12 MESES DE LAS VENTAS DE CESIA (EXCEPTUANDO MINSA)</t>
        </r>
      </text>
    </comment>
    <comment ref="C1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Esperanza + Mayorista</t>
        </r>
      </text>
    </comment>
    <comment ref="D1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Ventas a Farmacias (Sin Bonif)</t>
        </r>
      </text>
    </comment>
    <comment ref="E1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Ventas Cesia (Sin MINSA)</t>
        </r>
      </text>
    </comment>
  </commentList>
</comments>
</file>

<file path=xl/sharedStrings.xml><?xml version="1.0" encoding="utf-8"?>
<sst xmlns="http://schemas.openxmlformats.org/spreadsheetml/2006/main" count="117" uniqueCount="57">
  <si>
    <t>ARTICULO</t>
  </si>
  <si>
    <t>DESCRIPCION</t>
  </si>
  <si>
    <t>LABORATORIO</t>
  </si>
  <si>
    <t>UNIDAD</t>
  </si>
  <si>
    <t>PROVEEDOR</t>
  </si>
  <si>
    <t>EXISTENCIAS</t>
  </si>
  <si>
    <t>CANTIDAD EN TRANSITO</t>
  </si>
  <si>
    <t>MESES DE EXISTENCIA POR PROMEDIO DE TRES MAS ALTOS</t>
  </si>
  <si>
    <t>ORDENAR</t>
  </si>
  <si>
    <t>CLASIFICACIÓN</t>
  </si>
  <si>
    <t>DAÑADOS Y VENCIDOS</t>
  </si>
  <si>
    <t>Carbamazepina 200 mg Tableta 100/Caja (Intermed)</t>
  </si>
  <si>
    <t>Intermed</t>
  </si>
  <si>
    <t>CJA</t>
  </si>
  <si>
    <t>EXPORTER INTERMED</t>
  </si>
  <si>
    <t>AAA</t>
  </si>
  <si>
    <t>Calcio 600 mg + Colecalciferol 200 UI Tabletas 100/Caja (Intermed)</t>
  </si>
  <si>
    <t>Amigdocaina(Cetilpiridinio HCl 1.0mg+Oxibuprocaina 0.2mg) Tableta 8/Caja (Quimifar)</t>
  </si>
  <si>
    <t>QUIMIFAR</t>
  </si>
  <si>
    <t>LABORATORIOS QUIMIFAR, S.A. DE C.V.</t>
  </si>
  <si>
    <t>A</t>
  </si>
  <si>
    <t>Clotrimazol 1% Crema 20 g/Tubo 1/Caja (Ramos)</t>
  </si>
  <si>
    <t>Ramos</t>
  </si>
  <si>
    <t>LABORATORIOS RAMOS, S.A</t>
  </si>
  <si>
    <t>Cefazolina 1g Polvo para Sol. Iny. Vial Unidad (Reyoung)</t>
  </si>
  <si>
    <t>REYOUNG</t>
  </si>
  <si>
    <t>UND</t>
  </si>
  <si>
    <t>PRODUN/ SINOCHEM JIANGSU CO., LTD</t>
  </si>
  <si>
    <t>CÓDIGO</t>
  </si>
  <si>
    <t>DESCRIPCIÓN</t>
  </si>
  <si>
    <t>Octubre 2015</t>
  </si>
  <si>
    <t>Diciembre 2015</t>
  </si>
  <si>
    <t>Enero 2016</t>
  </si>
  <si>
    <t>Marzo 2016</t>
  </si>
  <si>
    <t>Mayo 2016</t>
  </si>
  <si>
    <t>Julio 2016</t>
  </si>
  <si>
    <t>Agosto 2016</t>
  </si>
  <si>
    <t>INST.PRIV</t>
  </si>
  <si>
    <t>FPRIVADO</t>
  </si>
  <si>
    <t>INST.PUB</t>
  </si>
  <si>
    <t>TOTAL</t>
  </si>
  <si>
    <t>TOTAL GENERAL</t>
  </si>
  <si>
    <t>ANALISIS DE CONSUMO (VENTANA EMERGENTE)</t>
  </si>
  <si>
    <t>Cefazolina 1Gr Polvo para Sol. Iny I.M/I.V Vial Unidad (Reyoung)</t>
  </si>
  <si>
    <t>ENTREGA PENDIENTE CRUZ AZUL</t>
  </si>
  <si>
    <t>CONTRATO ANNUAL CRUZ AZUL</t>
  </si>
  <si>
    <t>PENDIENTE ORDENAR CRUZ AZUL</t>
  </si>
  <si>
    <t>ORDENADO CONTRATO CRUZ AZUL</t>
  </si>
  <si>
    <t>CUMPLIMIENTO CONTRATO CRUZ AZUL %</t>
  </si>
  <si>
    <t>CANTIDAD BAJO PEDIDO A PROVEEDOR</t>
  </si>
  <si>
    <t>PROMEDIO TRES MÁS ALTOS PRIVADO</t>
  </si>
  <si>
    <t>PROMEDIO TRES MÁS ALTOS INST. PUBLICO</t>
  </si>
  <si>
    <t>CONSUMO INST. PUBLICO 12MESES</t>
  </si>
  <si>
    <t>INVENTARIO MINIMO (PUNTO DE RE-ORDEN)</t>
  </si>
  <si>
    <t>PROMEDIO MENSUAL FARMACIA E INST.PRIVADA (ULTIMOS 12M)</t>
  </si>
  <si>
    <t>PROMEDIO MENSUAL INST.PUBLICO (ULTIMOS 12M)</t>
  </si>
  <si>
    <t xml:space="preserve">PONER COLOR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</si>
</sst>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Robotoblack"/>
    </font>
    <font>
      <sz val="11"/>
      <color rgb="FF039BE5"/>
      <name val="Robotoblack"/>
    </font>
    <font>
      <sz val="11"/>
      <color theme="1"/>
      <name val="Robotomedium"/>
    </font>
    <font>
      <sz val="11"/>
      <color theme="1"/>
      <name val="Arial"/>
      <family val="2"/>
    </font>
    <font>
      <sz val="11"/>
      <color rgb="FF4D4D4D"/>
      <name val="Arial"/>
      <family val="2"/>
    </font>
    <font>
      <sz val="11"/>
      <color rgb="FF008000"/>
      <name val="Robotoblack"/>
    </font>
    <font>
      <u/>
      <sz val="11"/>
      <color theme="10"/>
      <name val="Calibri"/>
      <family val="2"/>
      <scheme val="minor"/>
    </font>
    <font>
      <b/>
      <sz val="10"/>
      <color rgb="FFFFFFFF"/>
      <name val="Robotoblack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Robotobold"/>
    </font>
    <font>
      <sz val="9"/>
      <color theme="1"/>
      <name val="Robotoblack"/>
    </font>
    <font>
      <b/>
      <sz val="9"/>
      <color rgb="FFFFFFFF"/>
      <name val="Arial"/>
      <family val="2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4"/>
      <color indexed="8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253778"/>
        <bgColor indexed="64"/>
      </patternFill>
    </fill>
    <fill>
      <patternFill patternType="solid">
        <fgColor rgb="FFC1F4FF"/>
        <bgColor indexed="64"/>
      </patternFill>
    </fill>
    <fill>
      <patternFill patternType="solid">
        <fgColor rgb="FF8EDE93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2737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28B1E7"/>
      </left>
      <right style="medium">
        <color rgb="FF28B1E7"/>
      </right>
      <top style="medium">
        <color rgb="FF28B1E7"/>
      </top>
      <bottom style="medium">
        <color rgb="FF28B1E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28B1E7"/>
      </left>
      <right style="medium">
        <color rgb="FF28B1E7"/>
      </right>
      <top/>
      <bottom style="medium">
        <color rgb="FF28B1E7"/>
      </bottom>
      <diagonal/>
    </border>
    <border>
      <left style="medium">
        <color rgb="FF28B1E7"/>
      </left>
      <right style="medium">
        <color rgb="FF28B1E7"/>
      </right>
      <top style="medium">
        <color rgb="FF28B1E7"/>
      </top>
      <bottom/>
      <diagonal/>
    </border>
    <border>
      <left style="medium">
        <color rgb="FF28B1E7"/>
      </left>
      <right/>
      <top style="medium">
        <color rgb="FF28B1E7"/>
      </top>
      <bottom style="medium">
        <color rgb="FF28B1E7"/>
      </bottom>
      <diagonal/>
    </border>
    <border>
      <left/>
      <right/>
      <top style="medium">
        <color rgb="FF28B1E7"/>
      </top>
      <bottom style="medium">
        <color rgb="FF28B1E7"/>
      </bottom>
      <diagonal/>
    </border>
    <border>
      <left/>
      <right style="medium">
        <color rgb="FF28B1E7"/>
      </right>
      <top style="medium">
        <color rgb="FF28B1E7"/>
      </top>
      <bottom style="medium">
        <color rgb="FF28B1E7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9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4" fillId="0" borderId="3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4" fontId="5" fillId="3" borderId="3" xfId="0" applyNumberFormat="1" applyFont="1" applyFill="1" applyBorder="1" applyAlignment="1">
      <alignment horizontal="center" vertical="center" wrapText="1"/>
    </xf>
    <xf numFmtId="4" fontId="6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3" xfId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5" borderId="0" xfId="0" applyFill="1"/>
    <xf numFmtId="0" fontId="13" fillId="7" borderId="1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vertical="center" wrapText="1"/>
    </xf>
    <xf numFmtId="0" fontId="13" fillId="8" borderId="0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4" fontId="1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3" fontId="1" fillId="0" borderId="3" xfId="2" applyFont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0" fillId="15" borderId="0" xfId="0" applyFill="1"/>
    <xf numFmtId="0" fontId="0" fillId="10" borderId="0" xfId="0" applyFill="1"/>
    <xf numFmtId="4" fontId="12" fillId="9" borderId="4" xfId="0" applyNumberFormat="1" applyFont="1" applyFill="1" applyBorder="1" applyAlignment="1">
      <alignment horizontal="center" vertical="center" wrapText="1"/>
    </xf>
    <xf numFmtId="4" fontId="12" fillId="9" borderId="3" xfId="0" applyNumberFormat="1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4" fontId="10" fillId="9" borderId="4" xfId="0" applyNumberFormat="1" applyFont="1" applyFill="1" applyBorder="1" applyAlignment="1">
      <alignment horizontal="center" vertical="center" wrapText="1"/>
    </xf>
    <xf numFmtId="4" fontId="10" fillId="9" borderId="3" xfId="0" applyNumberFormat="1" applyFont="1" applyFill="1" applyBorder="1" applyAlignment="1">
      <alignment horizontal="center" vertical="center" wrapText="1"/>
    </xf>
    <xf numFmtId="4" fontId="11" fillId="9" borderId="4" xfId="0" applyNumberFormat="1" applyFont="1" applyFill="1" applyBorder="1" applyAlignment="1">
      <alignment horizontal="center" vertical="center" wrapText="1"/>
    </xf>
    <xf numFmtId="4" fontId="11" fillId="9" borderId="3" xfId="0" applyNumberFormat="1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4" fontId="10" fillId="11" borderId="4" xfId="0" applyNumberFormat="1" applyFont="1" applyFill="1" applyBorder="1" applyAlignment="1">
      <alignment horizontal="center" vertical="center" wrapText="1"/>
    </xf>
    <xf numFmtId="4" fontId="10" fillId="11" borderId="3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" fontId="11" fillId="6" borderId="4" xfId="0" applyNumberFormat="1" applyFont="1" applyFill="1" applyBorder="1" applyAlignment="1">
      <alignment horizontal="center" vertical="center" wrapText="1"/>
    </xf>
    <xf numFmtId="4" fontId="11" fillId="6" borderId="3" xfId="0" applyNumberFormat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4" fontId="12" fillId="6" borderId="4" xfId="0" applyNumberFormat="1" applyFont="1" applyFill="1" applyBorder="1" applyAlignment="1">
      <alignment horizontal="center" vertical="center" wrapText="1"/>
    </xf>
    <xf numFmtId="4" fontId="12" fillId="6" borderId="3" xfId="0" applyNumberFormat="1" applyFont="1" applyFill="1" applyBorder="1" applyAlignment="1">
      <alignment horizontal="center" vertical="center" wrapText="1"/>
    </xf>
    <xf numFmtId="4" fontId="10" fillId="13" borderId="4" xfId="0" applyNumberFormat="1" applyFont="1" applyFill="1" applyBorder="1" applyAlignment="1">
      <alignment horizontal="center" vertical="center" wrapText="1"/>
    </xf>
    <xf numFmtId="4" fontId="10" fillId="13" borderId="3" xfId="0" applyNumberFormat="1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localhost:8080/METRA/index.php/Consumo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localhost:8080/METRA/index.php/Consumo" TargetMode="External"/><Relationship Id="rId1" Type="http://schemas.openxmlformats.org/officeDocument/2006/relationships/hyperlink" Target="http://localhost:8080/METRA/index.php/Consum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:8080/METRA/index.php/Consumo" TargetMode="External"/><Relationship Id="rId4" Type="http://schemas.openxmlformats.org/officeDocument/2006/relationships/hyperlink" Target="http://localhost:8080/METRA/index.php/Consu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D25"/>
  <sheetViews>
    <sheetView tabSelected="1" zoomScale="55" zoomScaleNormal="55" zoomScalePageLayoutView="120" workbookViewId="0">
      <selection activeCell="M3" sqref="M3"/>
    </sheetView>
  </sheetViews>
  <sheetFormatPr baseColWidth="10" defaultRowHeight="15"/>
  <cols>
    <col min="1" max="1" width="13.42578125" bestFit="1" customWidth="1"/>
    <col min="2" max="2" width="20.7109375" bestFit="1" customWidth="1"/>
    <col min="3" max="3" width="12.42578125" customWidth="1"/>
    <col min="4" max="4" width="9.85546875" customWidth="1"/>
    <col min="5" max="5" width="14" customWidth="1"/>
    <col min="6" max="6" width="14.28515625" customWidth="1"/>
    <col min="7" max="7" width="12.140625" customWidth="1"/>
    <col min="8" max="8" width="11.85546875" customWidth="1"/>
    <col min="9" max="9" width="12.7109375" customWidth="1"/>
    <col min="10" max="10" width="10.85546875" customWidth="1"/>
    <col min="11" max="11" width="13.140625" customWidth="1"/>
    <col min="12" max="12" width="15.28515625" customWidth="1"/>
    <col min="13" max="13" width="14" customWidth="1"/>
    <col min="14" max="14" width="16.42578125" bestFit="1" customWidth="1"/>
    <col min="15" max="15" width="11.28515625" customWidth="1"/>
    <col min="16" max="16" width="15" customWidth="1"/>
    <col min="17" max="17" width="13" customWidth="1"/>
    <col min="18" max="18" width="12" customWidth="1"/>
    <col min="19" max="19" width="17" customWidth="1"/>
    <col min="20" max="20" width="14.7109375" bestFit="1" customWidth="1"/>
    <col min="21" max="22" width="18" bestFit="1" customWidth="1"/>
    <col min="23" max="23" width="15" bestFit="1" customWidth="1"/>
    <col min="24" max="24" width="15.42578125" bestFit="1" customWidth="1"/>
    <col min="25" max="25" width="19.140625" bestFit="1" customWidth="1"/>
  </cols>
  <sheetData>
    <row r="2" spans="1:56" ht="36.75" customHeight="1">
      <c r="G2" s="35"/>
      <c r="H2" s="35"/>
      <c r="I2" s="35"/>
      <c r="J2" s="35"/>
      <c r="K2" s="35"/>
      <c r="L2" s="35"/>
      <c r="M2" s="34"/>
      <c r="N2" s="34"/>
      <c r="O2" s="35"/>
      <c r="P2" s="36"/>
      <c r="Q2" s="35"/>
      <c r="R2" s="35"/>
      <c r="S2" s="36" t="s">
        <v>56</v>
      </c>
      <c r="T2" s="35"/>
      <c r="U2" s="35"/>
      <c r="V2" s="35"/>
      <c r="W2" s="35"/>
    </row>
    <row r="3" spans="1:56" ht="146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50</v>
      </c>
      <c r="H3" s="18" t="s">
        <v>51</v>
      </c>
      <c r="I3" s="18" t="s">
        <v>45</v>
      </c>
      <c r="J3" s="18" t="s">
        <v>44</v>
      </c>
      <c r="K3" s="18" t="s">
        <v>52</v>
      </c>
      <c r="L3" s="18" t="s">
        <v>47</v>
      </c>
      <c r="M3" s="18" t="s">
        <v>46</v>
      </c>
      <c r="N3" s="18" t="s">
        <v>48</v>
      </c>
      <c r="O3" s="18" t="s">
        <v>49</v>
      </c>
      <c r="P3" s="18" t="s">
        <v>6</v>
      </c>
      <c r="Q3" s="18" t="s">
        <v>7</v>
      </c>
      <c r="R3" s="18" t="s">
        <v>53</v>
      </c>
      <c r="S3" s="18" t="s">
        <v>8</v>
      </c>
      <c r="T3" s="18" t="s">
        <v>9</v>
      </c>
      <c r="U3" s="18" t="s">
        <v>10</v>
      </c>
      <c r="V3" s="18" t="s">
        <v>54</v>
      </c>
      <c r="W3" s="18" t="s">
        <v>55</v>
      </c>
      <c r="Y3" s="9"/>
    </row>
    <row r="4" spans="1:56" ht="43.5" thickBot="1">
      <c r="A4" s="19">
        <v>10506012</v>
      </c>
      <c r="B4" s="20" t="s">
        <v>11</v>
      </c>
      <c r="C4" s="10" t="s">
        <v>12</v>
      </c>
      <c r="D4" s="10" t="s">
        <v>13</v>
      </c>
      <c r="E4" s="20" t="s">
        <v>14</v>
      </c>
      <c r="F4" s="10">
        <v>2.73</v>
      </c>
      <c r="G4" s="11">
        <v>1208.8</v>
      </c>
      <c r="H4" s="11"/>
      <c r="I4" s="25">
        <v>1200</v>
      </c>
      <c r="J4" s="26">
        <v>0</v>
      </c>
      <c r="K4" s="12">
        <f>SUM(E16,I16,M16,Q16,U16,Y16,AC16,AG16,AK16,AO16,AS16,AW16)</f>
        <v>3905.3</v>
      </c>
      <c r="L4" s="12">
        <f>IF(J4+K4&gt;=I4,J4+K4,I4)</f>
        <v>3905.3</v>
      </c>
      <c r="M4" s="13">
        <f>IF(I4&gt;(K4+J4),I4-(K4+J4),(K4+J4)-I4)</f>
        <v>2705.3</v>
      </c>
      <c r="N4" s="14">
        <f>IF(I4&lt;&gt;0,(K4+J4)*100/I4,"CONTRATO ANUAL NO DISPONIBLE")</f>
        <v>325.44166666666666</v>
      </c>
      <c r="O4" s="15">
        <v>0</v>
      </c>
      <c r="P4" s="15">
        <v>0</v>
      </c>
      <c r="Q4" s="10">
        <f>QUOTIENT(F4,G4)</f>
        <v>0</v>
      </c>
      <c r="R4" s="17">
        <f>(K4*0.5)+(G4*6)</f>
        <v>9205.4499999999989</v>
      </c>
      <c r="S4" s="30">
        <f>((R4*1.5)+J4)-(F4+O4+P4)</f>
        <v>13805.445</v>
      </c>
      <c r="T4" s="16" t="s">
        <v>15</v>
      </c>
      <c r="U4" s="17">
        <v>640573</v>
      </c>
      <c r="V4" s="17">
        <v>22805.33</v>
      </c>
      <c r="W4" s="17">
        <f>K4/12</f>
        <v>325.44166666666666</v>
      </c>
    </row>
    <row r="5" spans="1:56" ht="57.75" thickBot="1">
      <c r="A5" s="2">
        <v>10523013</v>
      </c>
      <c r="B5" s="3" t="s">
        <v>16</v>
      </c>
      <c r="C5" s="4" t="s">
        <v>12</v>
      </c>
      <c r="D5" s="4" t="s">
        <v>13</v>
      </c>
      <c r="E5" s="3"/>
      <c r="F5" s="8">
        <v>4008.7</v>
      </c>
      <c r="G5" s="5">
        <v>2089.33</v>
      </c>
      <c r="H5" s="5"/>
      <c r="I5" s="27">
        <v>1270</v>
      </c>
      <c r="J5" s="28">
        <v>0</v>
      </c>
      <c r="K5" s="12">
        <f>SUM(E17,I17,M17,Q17,U17,Y17,AC17,AG17,AK17,AO17,AS17,AW17)</f>
        <v>0</v>
      </c>
      <c r="L5" s="12">
        <f>IF((J5+K5)&gt;=I5,J5+K5,I5)</f>
        <v>1270</v>
      </c>
      <c r="M5" s="13">
        <f>IF(I5&gt;(K5+J5),I5-(K5+J5),(K5+J5)-I5)</f>
        <v>1270</v>
      </c>
      <c r="N5" s="14">
        <f>IF(I5&lt;&gt;0,(K5+J5)*100/I5,"CONTRATO ANUAL NO DISPONIBLE")</f>
        <v>0</v>
      </c>
      <c r="O5" s="6">
        <v>0</v>
      </c>
      <c r="P5" s="6">
        <v>0</v>
      </c>
      <c r="Q5" s="10">
        <f>QUOTIENT(F5,G5)</f>
        <v>1</v>
      </c>
      <c r="R5" s="17">
        <f>(K5*0.5)+(G5*6)</f>
        <v>12535.98</v>
      </c>
      <c r="S5" s="30">
        <f t="shared" ref="S5:S8" si="0">((R5*1.5)+J5)-(F5+O5+P5)</f>
        <v>14795.27</v>
      </c>
      <c r="T5" s="7" t="s">
        <v>15</v>
      </c>
      <c r="U5" s="8">
        <v>6441881</v>
      </c>
      <c r="V5" s="8">
        <v>22053.33</v>
      </c>
      <c r="W5" s="17">
        <f t="shared" ref="W5:W8" si="1">K5/12</f>
        <v>0</v>
      </c>
    </row>
    <row r="6" spans="1:56" ht="72" thickBot="1">
      <c r="A6" s="2">
        <v>13202011</v>
      </c>
      <c r="B6" s="3" t="s">
        <v>17</v>
      </c>
      <c r="C6" s="4" t="s">
        <v>18</v>
      </c>
      <c r="D6" s="4" t="s">
        <v>13</v>
      </c>
      <c r="E6" s="3" t="s">
        <v>19</v>
      </c>
      <c r="F6" s="8">
        <v>6217</v>
      </c>
      <c r="G6" s="5">
        <v>1119.67</v>
      </c>
      <c r="H6" s="5"/>
      <c r="I6" s="29">
        <v>601</v>
      </c>
      <c r="J6" s="28">
        <v>0</v>
      </c>
      <c r="K6" s="12">
        <f>SUM(E18,I18,M18,Q18,U18,Y18,AC18,AG18,AK18,AO18,AS18,AW18)</f>
        <v>4532</v>
      </c>
      <c r="L6" s="12">
        <f>IF((J6+K6)&gt;=I6,J6+K6,I6)</f>
        <v>4532</v>
      </c>
      <c r="M6" s="13">
        <f>IF(I6&gt;(K6+J6),I6-(K6+J6),(K6+J6)-I6)</f>
        <v>3931</v>
      </c>
      <c r="N6" s="14">
        <f>IF(I6&lt;&gt;0,(K6+J6)*100/I6,"CONTRATO ANUAL NO DISPONIBLE")</f>
        <v>754.07653910149747</v>
      </c>
      <c r="O6" s="6">
        <v>0</v>
      </c>
      <c r="P6" s="6">
        <v>0</v>
      </c>
      <c r="Q6" s="10">
        <f>QUOTIENT(F6,G6)</f>
        <v>5</v>
      </c>
      <c r="R6" s="17">
        <f>(K6*0.5)+(G6*2)</f>
        <v>4505.34</v>
      </c>
      <c r="S6" s="30">
        <f t="shared" si="0"/>
        <v>541.01000000000022</v>
      </c>
      <c r="T6" s="7" t="s">
        <v>20</v>
      </c>
      <c r="U6" s="8">
        <v>1611644</v>
      </c>
      <c r="V6" s="8">
        <v>48099.67</v>
      </c>
      <c r="W6" s="17">
        <f t="shared" si="1"/>
        <v>377.66666666666669</v>
      </c>
    </row>
    <row r="7" spans="1:56" ht="43.5" thickBot="1">
      <c r="A7" s="2">
        <v>10307012</v>
      </c>
      <c r="B7" s="3" t="s">
        <v>21</v>
      </c>
      <c r="C7" s="4" t="s">
        <v>22</v>
      </c>
      <c r="D7" s="4" t="s">
        <v>13</v>
      </c>
      <c r="E7" s="3" t="s">
        <v>23</v>
      </c>
      <c r="F7" s="8">
        <v>3648</v>
      </c>
      <c r="G7" s="1">
        <v>0</v>
      </c>
      <c r="H7" s="1"/>
      <c r="I7" s="27">
        <v>1261</v>
      </c>
      <c r="J7" s="28">
        <v>0</v>
      </c>
      <c r="K7" s="12">
        <f>SUM(E19,I19,M19,Q19,U19,Y19,AC19,AG19,AK19,AO19,AS19,AW19)</f>
        <v>0</v>
      </c>
      <c r="L7" s="12">
        <f>IF((J7+K7)&gt;=I7,J7+K7,I7)</f>
        <v>1261</v>
      </c>
      <c r="M7" s="13">
        <f>IF(I7&gt;(K7+J7),I7-(K7+J7),(K7+J7)-I7)</f>
        <v>1261</v>
      </c>
      <c r="N7" s="14">
        <f>IF(I7&lt;&gt;0,(K7+J7)*100/I7,"CONTRATO ANUAL NO DISPONIBLE")</f>
        <v>0</v>
      </c>
      <c r="O7" s="6">
        <v>0</v>
      </c>
      <c r="P7" s="6">
        <v>0</v>
      </c>
      <c r="Q7" s="10">
        <v>0</v>
      </c>
      <c r="R7" s="17">
        <f>(K7*0.5)+(G7*2)</f>
        <v>0</v>
      </c>
      <c r="S7" s="30">
        <f t="shared" si="0"/>
        <v>-3648</v>
      </c>
      <c r="T7" s="7" t="s">
        <v>20</v>
      </c>
      <c r="U7" s="4">
        <v>112</v>
      </c>
      <c r="V7" s="8">
        <v>45835.33</v>
      </c>
      <c r="W7" s="17">
        <f t="shared" si="1"/>
        <v>0</v>
      </c>
    </row>
    <row r="8" spans="1:56" ht="57.75" thickBot="1">
      <c r="A8" s="2">
        <v>13705071</v>
      </c>
      <c r="B8" s="3" t="s">
        <v>24</v>
      </c>
      <c r="C8" s="4" t="s">
        <v>25</v>
      </c>
      <c r="D8" s="4" t="s">
        <v>26</v>
      </c>
      <c r="E8" s="3" t="s">
        <v>27</v>
      </c>
      <c r="F8" s="8">
        <v>22566</v>
      </c>
      <c r="G8" s="5">
        <v>8903.33</v>
      </c>
      <c r="H8" s="5"/>
      <c r="I8" s="29">
        <v>455</v>
      </c>
      <c r="J8" s="28">
        <v>0</v>
      </c>
      <c r="K8" s="12">
        <f>SUM(E20,I20,M20,Q20,U20,Y20,AC20,AG20,AK20,AO20,AS20,AW20)</f>
        <v>0</v>
      </c>
      <c r="L8" s="12">
        <f>IF((J8+K8)&gt;=I8,J8+K8,I8)</f>
        <v>455</v>
      </c>
      <c r="M8" s="13">
        <f>IF(I8&gt;(K8+J8),I8-(K8+J8),(K8+J8)-I8)</f>
        <v>455</v>
      </c>
      <c r="N8" s="14">
        <f>IF(I8&lt;&gt;0,(K8+J8)*100/I8,"CONTRATO ANUAL NO DISPONIBLE")</f>
        <v>0</v>
      </c>
      <c r="O8" s="6">
        <v>0</v>
      </c>
      <c r="P8" s="6">
        <v>0</v>
      </c>
      <c r="Q8" s="10">
        <f>QUOTIENT(F8,G8)</f>
        <v>2</v>
      </c>
      <c r="R8" s="17">
        <f>(K8*0.5)+(G8*6)</f>
        <v>53419.979999999996</v>
      </c>
      <c r="S8" s="30">
        <f t="shared" si="0"/>
        <v>57563.97</v>
      </c>
      <c r="T8" s="7" t="s">
        <v>15</v>
      </c>
      <c r="U8" s="4">
        <v>855</v>
      </c>
      <c r="V8" s="8">
        <v>14156</v>
      </c>
      <c r="W8" s="17">
        <f t="shared" si="1"/>
        <v>0</v>
      </c>
    </row>
    <row r="11" spans="1:56">
      <c r="I11" s="55" t="s">
        <v>42</v>
      </c>
      <c r="J11" s="55"/>
      <c r="K11" s="55"/>
      <c r="L11" s="55"/>
      <c r="M11" s="55"/>
      <c r="N11" s="55"/>
      <c r="O11" s="55"/>
      <c r="P11" s="55"/>
    </row>
    <row r="12" spans="1:56">
      <c r="I12" s="55"/>
      <c r="J12" s="55"/>
      <c r="K12" s="55"/>
      <c r="L12" s="55"/>
      <c r="M12" s="55"/>
      <c r="N12" s="55"/>
      <c r="O12" s="55"/>
      <c r="P12" s="55"/>
    </row>
    <row r="13" spans="1:56" ht="15.75" thickBot="1"/>
    <row r="14" spans="1:56" ht="15.75" thickBot="1">
      <c r="A14" s="66" t="s">
        <v>28</v>
      </c>
      <c r="B14" s="66" t="s">
        <v>29</v>
      </c>
      <c r="C14" s="68" t="s">
        <v>30</v>
      </c>
      <c r="D14" s="69"/>
      <c r="E14" s="69"/>
      <c r="F14" s="70"/>
      <c r="G14" s="68" t="s">
        <v>30</v>
      </c>
      <c r="H14" s="69"/>
      <c r="I14" s="69"/>
      <c r="J14" s="70"/>
      <c r="K14" s="68" t="s">
        <v>31</v>
      </c>
      <c r="L14" s="69"/>
      <c r="M14" s="69"/>
      <c r="N14" s="70"/>
      <c r="O14" s="68" t="s">
        <v>31</v>
      </c>
      <c r="P14" s="69"/>
      <c r="Q14" s="69"/>
      <c r="R14" s="70"/>
      <c r="S14" s="68" t="s">
        <v>32</v>
      </c>
      <c r="T14" s="69"/>
      <c r="U14" s="69"/>
      <c r="V14" s="70"/>
      <c r="W14" s="68" t="s">
        <v>33</v>
      </c>
      <c r="X14" s="69"/>
      <c r="Y14" s="69"/>
      <c r="Z14" s="70"/>
      <c r="AA14" s="68" t="s">
        <v>33</v>
      </c>
      <c r="AB14" s="69"/>
      <c r="AC14" s="69"/>
      <c r="AD14" s="70"/>
      <c r="AE14" s="68" t="s">
        <v>34</v>
      </c>
      <c r="AF14" s="69"/>
      <c r="AG14" s="69"/>
      <c r="AH14" s="70"/>
      <c r="AI14" s="68" t="s">
        <v>34</v>
      </c>
      <c r="AJ14" s="69"/>
      <c r="AK14" s="69"/>
      <c r="AL14" s="70"/>
      <c r="AM14" s="68" t="s">
        <v>35</v>
      </c>
      <c r="AN14" s="69"/>
      <c r="AO14" s="69"/>
      <c r="AP14" s="70"/>
      <c r="AQ14" s="68" t="s">
        <v>35</v>
      </c>
      <c r="AR14" s="69"/>
      <c r="AS14" s="69"/>
      <c r="AT14" s="70"/>
      <c r="AU14" s="68" t="s">
        <v>36</v>
      </c>
      <c r="AV14" s="69"/>
      <c r="AW14" s="69"/>
      <c r="AX14" s="70"/>
      <c r="AY14" s="23"/>
      <c r="AZ14" s="24"/>
      <c r="BA14" s="24"/>
      <c r="BB14" s="24"/>
      <c r="BC14" s="24"/>
      <c r="BD14" s="24"/>
    </row>
    <row r="15" spans="1:56" ht="24.75" thickBot="1">
      <c r="A15" s="67"/>
      <c r="B15" s="67"/>
      <c r="C15" s="31" t="s">
        <v>37</v>
      </c>
      <c r="D15" s="32" t="s">
        <v>38</v>
      </c>
      <c r="E15" s="33" t="s">
        <v>39</v>
      </c>
      <c r="F15" s="22" t="s">
        <v>40</v>
      </c>
      <c r="G15" s="31" t="s">
        <v>37</v>
      </c>
      <c r="H15" s="32" t="s">
        <v>38</v>
      </c>
      <c r="I15" s="33" t="s">
        <v>39</v>
      </c>
      <c r="J15" s="22" t="s">
        <v>40</v>
      </c>
      <c r="K15" s="31" t="s">
        <v>37</v>
      </c>
      <c r="L15" s="22" t="s">
        <v>38</v>
      </c>
      <c r="M15" s="22" t="s">
        <v>39</v>
      </c>
      <c r="N15" s="22" t="s">
        <v>40</v>
      </c>
      <c r="O15" s="22" t="s">
        <v>37</v>
      </c>
      <c r="P15" s="22" t="s">
        <v>38</v>
      </c>
      <c r="Q15" s="22" t="s">
        <v>39</v>
      </c>
      <c r="R15" s="22" t="s">
        <v>40</v>
      </c>
      <c r="S15" s="22" t="s">
        <v>37</v>
      </c>
      <c r="T15" s="22" t="s">
        <v>38</v>
      </c>
      <c r="U15" s="22" t="s">
        <v>39</v>
      </c>
      <c r="V15" s="22" t="s">
        <v>40</v>
      </c>
      <c r="W15" s="22" t="s">
        <v>37</v>
      </c>
      <c r="X15" s="22" t="s">
        <v>38</v>
      </c>
      <c r="Y15" s="22" t="s">
        <v>39</v>
      </c>
      <c r="Z15" s="22" t="s">
        <v>40</v>
      </c>
      <c r="AA15" s="22" t="s">
        <v>37</v>
      </c>
      <c r="AB15" s="22" t="s">
        <v>38</v>
      </c>
      <c r="AC15" s="22" t="s">
        <v>39</v>
      </c>
      <c r="AD15" s="22" t="s">
        <v>40</v>
      </c>
      <c r="AE15" s="22" t="s">
        <v>37</v>
      </c>
      <c r="AF15" s="22" t="s">
        <v>38</v>
      </c>
      <c r="AG15" s="22" t="s">
        <v>39</v>
      </c>
      <c r="AH15" s="22" t="s">
        <v>40</v>
      </c>
      <c r="AI15" s="22" t="s">
        <v>37</v>
      </c>
      <c r="AJ15" s="22" t="s">
        <v>38</v>
      </c>
      <c r="AK15" s="22" t="s">
        <v>39</v>
      </c>
      <c r="AL15" s="22" t="s">
        <v>40</v>
      </c>
      <c r="AM15" s="22" t="s">
        <v>37</v>
      </c>
      <c r="AN15" s="22" t="s">
        <v>38</v>
      </c>
      <c r="AO15" s="22" t="s">
        <v>39</v>
      </c>
      <c r="AP15" s="22" t="s">
        <v>40</v>
      </c>
      <c r="AQ15" s="22" t="s">
        <v>37</v>
      </c>
      <c r="AR15" s="22" t="s">
        <v>38</v>
      </c>
      <c r="AS15" s="22" t="s">
        <v>39</v>
      </c>
      <c r="AT15" s="22" t="s">
        <v>40</v>
      </c>
      <c r="AU15" s="22" t="s">
        <v>37</v>
      </c>
      <c r="AV15" s="22" t="s">
        <v>38</v>
      </c>
      <c r="AW15" s="22" t="s">
        <v>39</v>
      </c>
      <c r="AX15" s="22" t="s">
        <v>40</v>
      </c>
      <c r="AY15" s="22" t="s">
        <v>41</v>
      </c>
      <c r="AZ15" s="21"/>
      <c r="BA15" s="21"/>
      <c r="BB15" s="21"/>
      <c r="BC15" s="21"/>
      <c r="BD15" s="21"/>
    </row>
    <row r="16" spans="1:56" ht="20.25" customHeight="1">
      <c r="A16" s="58">
        <v>10506012</v>
      </c>
      <c r="B16" s="58" t="s">
        <v>11</v>
      </c>
      <c r="C16" s="49">
        <v>116</v>
      </c>
      <c r="D16" s="51">
        <v>107</v>
      </c>
      <c r="E16" s="47">
        <v>805</v>
      </c>
      <c r="F16" s="56">
        <v>1028</v>
      </c>
      <c r="G16" s="49">
        <v>124</v>
      </c>
      <c r="H16" s="51">
        <v>68</v>
      </c>
      <c r="I16" s="64">
        <v>1399.4</v>
      </c>
      <c r="J16" s="56">
        <v>1591.4</v>
      </c>
      <c r="K16" s="49">
        <v>89</v>
      </c>
      <c r="L16" s="58">
        <v>110</v>
      </c>
      <c r="M16" s="58">
        <v>645.9</v>
      </c>
      <c r="N16" s="60">
        <v>844.9</v>
      </c>
      <c r="O16" s="58">
        <v>79</v>
      </c>
      <c r="P16" s="58">
        <v>260</v>
      </c>
      <c r="Q16" s="58">
        <v>0</v>
      </c>
      <c r="R16" s="60">
        <v>339</v>
      </c>
      <c r="S16" s="58">
        <v>238</v>
      </c>
      <c r="T16" s="58">
        <v>60</v>
      </c>
      <c r="U16" s="58">
        <v>0</v>
      </c>
      <c r="V16" s="60">
        <v>298</v>
      </c>
      <c r="W16" s="58">
        <v>164</v>
      </c>
      <c r="X16" s="58">
        <v>82</v>
      </c>
      <c r="Y16" s="58">
        <v>761</v>
      </c>
      <c r="Z16" s="56">
        <v>1007</v>
      </c>
      <c r="AA16" s="58">
        <v>28</v>
      </c>
      <c r="AB16" s="58">
        <v>111</v>
      </c>
      <c r="AC16" s="58">
        <v>0</v>
      </c>
      <c r="AD16" s="60">
        <v>139</v>
      </c>
      <c r="AE16" s="58">
        <v>133</v>
      </c>
      <c r="AF16" s="58">
        <v>91</v>
      </c>
      <c r="AG16" s="58">
        <v>0</v>
      </c>
      <c r="AH16" s="60">
        <v>224</v>
      </c>
      <c r="AI16" s="58">
        <v>139</v>
      </c>
      <c r="AJ16" s="58">
        <v>107</v>
      </c>
      <c r="AK16" s="58">
        <v>0</v>
      </c>
      <c r="AL16" s="60">
        <v>246</v>
      </c>
      <c r="AM16" s="58">
        <v>194</v>
      </c>
      <c r="AN16" s="58">
        <v>310</v>
      </c>
      <c r="AO16" s="58">
        <v>0</v>
      </c>
      <c r="AP16" s="60">
        <v>504</v>
      </c>
      <c r="AQ16" s="58">
        <v>309</v>
      </c>
      <c r="AR16" s="58">
        <v>95</v>
      </c>
      <c r="AS16" s="58">
        <v>50</v>
      </c>
      <c r="AT16" s="60">
        <v>454</v>
      </c>
      <c r="AU16" s="58">
        <v>0</v>
      </c>
      <c r="AV16" s="58">
        <v>46</v>
      </c>
      <c r="AW16" s="58">
        <v>244</v>
      </c>
      <c r="AX16" s="60">
        <v>290</v>
      </c>
      <c r="AY16" s="62">
        <v>6965.3</v>
      </c>
      <c r="AZ16" s="21"/>
      <c r="BA16" s="21"/>
      <c r="BB16" s="21"/>
      <c r="BC16" s="21"/>
      <c r="BD16" s="21"/>
    </row>
    <row r="17" spans="1:56" ht="15.75" thickBot="1">
      <c r="A17" s="59"/>
      <c r="B17" s="59"/>
      <c r="C17" s="50"/>
      <c r="D17" s="52"/>
      <c r="E17" s="48"/>
      <c r="F17" s="57"/>
      <c r="G17" s="50"/>
      <c r="H17" s="52"/>
      <c r="I17" s="65"/>
      <c r="J17" s="57"/>
      <c r="K17" s="50"/>
      <c r="L17" s="59"/>
      <c r="M17" s="59"/>
      <c r="N17" s="61"/>
      <c r="O17" s="59"/>
      <c r="P17" s="59"/>
      <c r="Q17" s="59"/>
      <c r="R17" s="61"/>
      <c r="S17" s="59"/>
      <c r="T17" s="59"/>
      <c r="U17" s="59"/>
      <c r="V17" s="61"/>
      <c r="W17" s="59"/>
      <c r="X17" s="59"/>
      <c r="Y17" s="59"/>
      <c r="Z17" s="57"/>
      <c r="AA17" s="59"/>
      <c r="AB17" s="59"/>
      <c r="AC17" s="59"/>
      <c r="AD17" s="61"/>
      <c r="AE17" s="59"/>
      <c r="AF17" s="59"/>
      <c r="AG17" s="59"/>
      <c r="AH17" s="61"/>
      <c r="AI17" s="59"/>
      <c r="AJ17" s="59"/>
      <c r="AK17" s="59"/>
      <c r="AL17" s="61"/>
      <c r="AM17" s="59"/>
      <c r="AN17" s="59"/>
      <c r="AO17" s="59"/>
      <c r="AP17" s="61"/>
      <c r="AQ17" s="59"/>
      <c r="AR17" s="59"/>
      <c r="AS17" s="59"/>
      <c r="AT17" s="61"/>
      <c r="AU17" s="59"/>
      <c r="AV17" s="59"/>
      <c r="AW17" s="59"/>
      <c r="AX17" s="61"/>
      <c r="AY17" s="63"/>
      <c r="AZ17" s="21"/>
      <c r="BA17" s="21"/>
      <c r="BB17" s="21"/>
      <c r="BC17" s="21"/>
      <c r="BD17" s="21"/>
    </row>
    <row r="18" spans="1:56" ht="32.25" customHeight="1">
      <c r="A18" s="39">
        <v>10523013</v>
      </c>
      <c r="B18" s="39" t="s">
        <v>16</v>
      </c>
      <c r="C18" s="49">
        <v>0</v>
      </c>
      <c r="D18" s="51">
        <v>0</v>
      </c>
      <c r="E18" s="47">
        <v>0</v>
      </c>
      <c r="F18" s="41">
        <v>0</v>
      </c>
      <c r="G18" s="49">
        <v>0</v>
      </c>
      <c r="H18" s="51">
        <v>0</v>
      </c>
      <c r="I18" s="47">
        <v>0</v>
      </c>
      <c r="J18" s="41">
        <v>0</v>
      </c>
      <c r="K18" s="49">
        <v>0</v>
      </c>
      <c r="L18" s="39">
        <v>0</v>
      </c>
      <c r="M18" s="39">
        <v>0</v>
      </c>
      <c r="N18" s="41">
        <v>0</v>
      </c>
      <c r="O18" s="39">
        <v>0</v>
      </c>
      <c r="P18" s="39">
        <v>0</v>
      </c>
      <c r="Q18" s="39">
        <v>0</v>
      </c>
      <c r="R18" s="41">
        <v>0</v>
      </c>
      <c r="S18" s="39">
        <v>0</v>
      </c>
      <c r="T18" s="39">
        <v>0</v>
      </c>
      <c r="U18" s="39">
        <v>0</v>
      </c>
      <c r="V18" s="41">
        <v>0</v>
      </c>
      <c r="W18" s="39">
        <v>0</v>
      </c>
      <c r="X18" s="39">
        <v>0</v>
      </c>
      <c r="Y18" s="39">
        <v>0</v>
      </c>
      <c r="Z18" s="41">
        <v>0</v>
      </c>
      <c r="AA18" s="39">
        <v>516</v>
      </c>
      <c r="AB18" s="39">
        <v>300</v>
      </c>
      <c r="AC18" s="39">
        <v>200</v>
      </c>
      <c r="AD18" s="45">
        <v>1016</v>
      </c>
      <c r="AE18" s="39">
        <v>74</v>
      </c>
      <c r="AF18" s="39">
        <v>826</v>
      </c>
      <c r="AG18" s="43">
        <v>2582</v>
      </c>
      <c r="AH18" s="45">
        <v>3482</v>
      </c>
      <c r="AI18" s="39">
        <v>12</v>
      </c>
      <c r="AJ18" s="39">
        <v>69</v>
      </c>
      <c r="AK18" s="39">
        <v>0</v>
      </c>
      <c r="AL18" s="41">
        <v>81</v>
      </c>
      <c r="AM18" s="39">
        <v>20</v>
      </c>
      <c r="AN18" s="39">
        <v>0</v>
      </c>
      <c r="AO18" s="43">
        <v>1750</v>
      </c>
      <c r="AP18" s="45">
        <v>1770</v>
      </c>
      <c r="AQ18" s="39">
        <v>4</v>
      </c>
      <c r="AR18" s="39">
        <v>78</v>
      </c>
      <c r="AS18" s="39">
        <v>0</v>
      </c>
      <c r="AT18" s="41">
        <v>82</v>
      </c>
      <c r="AU18" s="39">
        <v>0</v>
      </c>
      <c r="AV18" s="39">
        <v>0</v>
      </c>
      <c r="AW18" s="39">
        <v>0</v>
      </c>
      <c r="AX18" s="41">
        <v>0</v>
      </c>
      <c r="AY18" s="37">
        <v>6431</v>
      </c>
    </row>
    <row r="19" spans="1:56" ht="15.75" thickBot="1">
      <c r="A19" s="40"/>
      <c r="B19" s="40"/>
      <c r="C19" s="50"/>
      <c r="D19" s="52"/>
      <c r="E19" s="48"/>
      <c r="F19" s="42"/>
      <c r="G19" s="50"/>
      <c r="H19" s="52"/>
      <c r="I19" s="48"/>
      <c r="J19" s="42"/>
      <c r="K19" s="50"/>
      <c r="L19" s="40"/>
      <c r="M19" s="40"/>
      <c r="N19" s="42"/>
      <c r="O19" s="40"/>
      <c r="P19" s="40"/>
      <c r="Q19" s="40"/>
      <c r="R19" s="42"/>
      <c r="S19" s="40"/>
      <c r="T19" s="40"/>
      <c r="U19" s="40"/>
      <c r="V19" s="42"/>
      <c r="W19" s="40"/>
      <c r="X19" s="40"/>
      <c r="Y19" s="40"/>
      <c r="Z19" s="42"/>
      <c r="AA19" s="40"/>
      <c r="AB19" s="40"/>
      <c r="AC19" s="40"/>
      <c r="AD19" s="46"/>
      <c r="AE19" s="40"/>
      <c r="AF19" s="40"/>
      <c r="AG19" s="44"/>
      <c r="AH19" s="46"/>
      <c r="AI19" s="40"/>
      <c r="AJ19" s="40"/>
      <c r="AK19" s="40"/>
      <c r="AL19" s="42"/>
      <c r="AM19" s="40"/>
      <c r="AN19" s="40"/>
      <c r="AO19" s="44"/>
      <c r="AP19" s="46"/>
      <c r="AQ19" s="40"/>
      <c r="AR19" s="40"/>
      <c r="AS19" s="40"/>
      <c r="AT19" s="42"/>
      <c r="AU19" s="40"/>
      <c r="AV19" s="40"/>
      <c r="AW19" s="40"/>
      <c r="AX19" s="42"/>
      <c r="AY19" s="38"/>
    </row>
    <row r="20" spans="1:56" ht="44.25" customHeight="1">
      <c r="A20" s="39">
        <v>13202011</v>
      </c>
      <c r="B20" s="39" t="s">
        <v>17</v>
      </c>
      <c r="C20" s="53">
        <v>1120</v>
      </c>
      <c r="D20" s="51">
        <v>100</v>
      </c>
      <c r="E20" s="47">
        <v>0</v>
      </c>
      <c r="F20" s="45">
        <v>1220</v>
      </c>
      <c r="G20" s="49">
        <v>432</v>
      </c>
      <c r="H20" s="51">
        <v>100</v>
      </c>
      <c r="I20" s="47">
        <v>0</v>
      </c>
      <c r="J20" s="41">
        <v>532</v>
      </c>
      <c r="K20" s="49">
        <v>536</v>
      </c>
      <c r="L20" s="39">
        <v>0</v>
      </c>
      <c r="M20" s="39">
        <v>0</v>
      </c>
      <c r="N20" s="41">
        <v>536</v>
      </c>
      <c r="O20" s="39">
        <v>716</v>
      </c>
      <c r="P20" s="39">
        <v>0</v>
      </c>
      <c r="Q20" s="39">
        <v>0</v>
      </c>
      <c r="R20" s="41">
        <v>716</v>
      </c>
      <c r="S20" s="39">
        <v>563</v>
      </c>
      <c r="T20" s="39">
        <v>0</v>
      </c>
      <c r="U20" s="39">
        <v>0</v>
      </c>
      <c r="V20" s="41">
        <v>563</v>
      </c>
      <c r="W20" s="39">
        <v>587</v>
      </c>
      <c r="X20" s="39">
        <v>0</v>
      </c>
      <c r="Y20" s="39">
        <v>0</v>
      </c>
      <c r="Z20" s="41">
        <v>587</v>
      </c>
      <c r="AA20" s="39">
        <v>603</v>
      </c>
      <c r="AB20" s="39">
        <v>0</v>
      </c>
      <c r="AC20" s="39">
        <v>0</v>
      </c>
      <c r="AD20" s="41">
        <v>603</v>
      </c>
      <c r="AE20" s="39">
        <v>847</v>
      </c>
      <c r="AF20" s="39">
        <v>5</v>
      </c>
      <c r="AG20" s="39">
        <v>0</v>
      </c>
      <c r="AH20" s="41">
        <v>852</v>
      </c>
      <c r="AI20" s="43">
        <v>1287</v>
      </c>
      <c r="AJ20" s="39">
        <v>0</v>
      </c>
      <c r="AK20" s="39">
        <v>0</v>
      </c>
      <c r="AL20" s="45">
        <v>1287</v>
      </c>
      <c r="AM20" s="39">
        <v>476</v>
      </c>
      <c r="AN20" s="39">
        <v>0</v>
      </c>
      <c r="AO20" s="39">
        <v>0</v>
      </c>
      <c r="AP20" s="41">
        <v>476</v>
      </c>
      <c r="AQ20" s="39">
        <v>451</v>
      </c>
      <c r="AR20" s="39">
        <v>0</v>
      </c>
      <c r="AS20" s="39">
        <v>0</v>
      </c>
      <c r="AT20" s="41">
        <v>451</v>
      </c>
      <c r="AU20" s="39">
        <v>648</v>
      </c>
      <c r="AV20" s="39">
        <v>12</v>
      </c>
      <c r="AW20" s="39">
        <v>0</v>
      </c>
      <c r="AX20" s="41">
        <v>660</v>
      </c>
      <c r="AY20" s="37">
        <v>8483</v>
      </c>
    </row>
    <row r="21" spans="1:56" ht="15.75" thickBot="1">
      <c r="A21" s="40"/>
      <c r="B21" s="40"/>
      <c r="C21" s="54"/>
      <c r="D21" s="52"/>
      <c r="E21" s="48"/>
      <c r="F21" s="46"/>
      <c r="G21" s="50"/>
      <c r="H21" s="52"/>
      <c r="I21" s="48"/>
      <c r="J21" s="42"/>
      <c r="K21" s="50"/>
      <c r="L21" s="40"/>
      <c r="M21" s="40"/>
      <c r="N21" s="42"/>
      <c r="O21" s="40"/>
      <c r="P21" s="40"/>
      <c r="Q21" s="40"/>
      <c r="R21" s="42"/>
      <c r="S21" s="40"/>
      <c r="T21" s="40"/>
      <c r="U21" s="40"/>
      <c r="V21" s="42"/>
      <c r="W21" s="40"/>
      <c r="X21" s="40"/>
      <c r="Y21" s="40"/>
      <c r="Z21" s="42"/>
      <c r="AA21" s="40"/>
      <c r="AB21" s="40"/>
      <c r="AC21" s="40"/>
      <c r="AD21" s="42"/>
      <c r="AE21" s="40"/>
      <c r="AF21" s="40"/>
      <c r="AG21" s="40"/>
      <c r="AH21" s="42"/>
      <c r="AI21" s="44"/>
      <c r="AJ21" s="40"/>
      <c r="AK21" s="40"/>
      <c r="AL21" s="46"/>
      <c r="AM21" s="40"/>
      <c r="AN21" s="40"/>
      <c r="AO21" s="40"/>
      <c r="AP21" s="42"/>
      <c r="AQ21" s="40"/>
      <c r="AR21" s="40"/>
      <c r="AS21" s="40"/>
      <c r="AT21" s="42"/>
      <c r="AU21" s="40"/>
      <c r="AV21" s="40"/>
      <c r="AW21" s="40"/>
      <c r="AX21" s="42"/>
      <c r="AY21" s="38"/>
    </row>
    <row r="22" spans="1:56" ht="20.25" customHeight="1">
      <c r="A22" s="39">
        <v>10307012</v>
      </c>
      <c r="B22" s="39" t="s">
        <v>21</v>
      </c>
      <c r="C22" s="53">
        <v>1216</v>
      </c>
      <c r="D22" s="51">
        <v>0</v>
      </c>
      <c r="E22" s="47">
        <v>142</v>
      </c>
      <c r="F22" s="45">
        <v>1358</v>
      </c>
      <c r="G22" s="49">
        <v>829</v>
      </c>
      <c r="H22" s="51">
        <v>80</v>
      </c>
      <c r="I22" s="47">
        <v>0</v>
      </c>
      <c r="J22" s="41">
        <v>909</v>
      </c>
      <c r="K22" s="53">
        <v>1180</v>
      </c>
      <c r="L22" s="39">
        <v>0</v>
      </c>
      <c r="M22" s="39">
        <v>0</v>
      </c>
      <c r="N22" s="45">
        <v>1180</v>
      </c>
      <c r="O22" s="39">
        <v>668</v>
      </c>
      <c r="P22" s="39">
        <v>0</v>
      </c>
      <c r="Q22" s="39">
        <v>0</v>
      </c>
      <c r="R22" s="41">
        <v>668</v>
      </c>
      <c r="S22" s="43">
        <v>1348</v>
      </c>
      <c r="T22" s="39">
        <v>0</v>
      </c>
      <c r="U22" s="39">
        <v>0</v>
      </c>
      <c r="V22" s="45">
        <v>1348</v>
      </c>
      <c r="W22" s="39">
        <v>460</v>
      </c>
      <c r="X22" s="39">
        <v>0</v>
      </c>
      <c r="Y22" s="39">
        <v>117</v>
      </c>
      <c r="Z22" s="41">
        <v>577</v>
      </c>
      <c r="AA22" s="39">
        <v>687</v>
      </c>
      <c r="AB22" s="39">
        <v>0</v>
      </c>
      <c r="AC22" s="39">
        <v>0</v>
      </c>
      <c r="AD22" s="41">
        <v>687</v>
      </c>
      <c r="AE22" s="39">
        <v>657</v>
      </c>
      <c r="AF22" s="39">
        <v>0</v>
      </c>
      <c r="AG22" s="39">
        <v>0</v>
      </c>
      <c r="AH22" s="41">
        <v>657</v>
      </c>
      <c r="AI22" s="39">
        <v>822</v>
      </c>
      <c r="AJ22" s="39">
        <v>0</v>
      </c>
      <c r="AK22" s="39">
        <v>0</v>
      </c>
      <c r="AL22" s="41">
        <v>822</v>
      </c>
      <c r="AM22" s="39">
        <v>856</v>
      </c>
      <c r="AN22" s="39">
        <v>0</v>
      </c>
      <c r="AO22" s="39">
        <v>0</v>
      </c>
      <c r="AP22" s="41">
        <v>856</v>
      </c>
      <c r="AQ22" s="39">
        <v>536</v>
      </c>
      <c r="AR22" s="39">
        <v>0</v>
      </c>
      <c r="AS22" s="39">
        <v>0</v>
      </c>
      <c r="AT22" s="41">
        <v>536</v>
      </c>
      <c r="AU22" s="43">
        <v>1132</v>
      </c>
      <c r="AV22" s="39">
        <v>0</v>
      </c>
      <c r="AW22" s="39">
        <v>0</v>
      </c>
      <c r="AX22" s="45">
        <v>1132</v>
      </c>
      <c r="AY22" s="37">
        <v>10730</v>
      </c>
    </row>
    <row r="23" spans="1:56" ht="15.75" thickBot="1">
      <c r="A23" s="40"/>
      <c r="B23" s="40"/>
      <c r="C23" s="54"/>
      <c r="D23" s="52"/>
      <c r="E23" s="48"/>
      <c r="F23" s="46"/>
      <c r="G23" s="50"/>
      <c r="H23" s="52"/>
      <c r="I23" s="48"/>
      <c r="J23" s="42"/>
      <c r="K23" s="54"/>
      <c r="L23" s="40"/>
      <c r="M23" s="40"/>
      <c r="N23" s="46"/>
      <c r="O23" s="40"/>
      <c r="P23" s="40"/>
      <c r="Q23" s="40"/>
      <c r="R23" s="42"/>
      <c r="S23" s="44"/>
      <c r="T23" s="40"/>
      <c r="U23" s="40"/>
      <c r="V23" s="46"/>
      <c r="W23" s="40"/>
      <c r="X23" s="40"/>
      <c r="Y23" s="40"/>
      <c r="Z23" s="42"/>
      <c r="AA23" s="40"/>
      <c r="AB23" s="40"/>
      <c r="AC23" s="40"/>
      <c r="AD23" s="42"/>
      <c r="AE23" s="40"/>
      <c r="AF23" s="40"/>
      <c r="AG23" s="40"/>
      <c r="AH23" s="42"/>
      <c r="AI23" s="40"/>
      <c r="AJ23" s="40"/>
      <c r="AK23" s="40"/>
      <c r="AL23" s="42"/>
      <c r="AM23" s="40"/>
      <c r="AN23" s="40"/>
      <c r="AO23" s="40"/>
      <c r="AP23" s="42"/>
      <c r="AQ23" s="40"/>
      <c r="AR23" s="40"/>
      <c r="AS23" s="40"/>
      <c r="AT23" s="42"/>
      <c r="AU23" s="44"/>
      <c r="AV23" s="40"/>
      <c r="AW23" s="40"/>
      <c r="AX23" s="46"/>
      <c r="AY23" s="38"/>
    </row>
    <row r="24" spans="1:56" ht="20.25" customHeight="1">
      <c r="A24" s="39">
        <v>13705071</v>
      </c>
      <c r="B24" s="39" t="s">
        <v>43</v>
      </c>
      <c r="C24" s="49">
        <v>310</v>
      </c>
      <c r="D24" s="51">
        <v>57</v>
      </c>
      <c r="E24" s="47">
        <v>0</v>
      </c>
      <c r="F24" s="41">
        <v>367</v>
      </c>
      <c r="G24" s="49">
        <v>780</v>
      </c>
      <c r="H24" s="51">
        <v>0</v>
      </c>
      <c r="I24" s="47">
        <v>586</v>
      </c>
      <c r="J24" s="45">
        <v>1366</v>
      </c>
      <c r="K24" s="49">
        <v>0</v>
      </c>
      <c r="L24" s="39">
        <v>0</v>
      </c>
      <c r="M24" s="39">
        <v>0</v>
      </c>
      <c r="N24" s="41">
        <v>0</v>
      </c>
      <c r="O24" s="39">
        <v>0</v>
      </c>
      <c r="P24" s="39">
        <v>0</v>
      </c>
      <c r="Q24" s="39">
        <v>0</v>
      </c>
      <c r="R24" s="41">
        <v>0</v>
      </c>
      <c r="S24" s="39">
        <v>0</v>
      </c>
      <c r="T24" s="39">
        <v>0</v>
      </c>
      <c r="U24" s="39">
        <v>0</v>
      </c>
      <c r="V24" s="41">
        <v>0</v>
      </c>
      <c r="W24" s="39">
        <v>0</v>
      </c>
      <c r="X24" s="39">
        <v>0</v>
      </c>
      <c r="Y24" s="39">
        <v>0</v>
      </c>
      <c r="Z24" s="41">
        <v>0</v>
      </c>
      <c r="AA24" s="39">
        <v>0</v>
      </c>
      <c r="AB24" s="39">
        <v>0</v>
      </c>
      <c r="AC24" s="43">
        <v>2523</v>
      </c>
      <c r="AD24" s="45">
        <v>2523</v>
      </c>
      <c r="AE24" s="39">
        <v>3</v>
      </c>
      <c r="AF24" s="39">
        <v>400</v>
      </c>
      <c r="AG24" s="39">
        <v>0</v>
      </c>
      <c r="AH24" s="41">
        <v>403</v>
      </c>
      <c r="AI24" s="39">
        <v>0</v>
      </c>
      <c r="AJ24" s="39">
        <v>271</v>
      </c>
      <c r="AK24" s="43">
        <v>13912</v>
      </c>
      <c r="AL24" s="45">
        <v>14183</v>
      </c>
      <c r="AM24" s="39">
        <v>0</v>
      </c>
      <c r="AN24" s="39">
        <v>200</v>
      </c>
      <c r="AO24" s="39">
        <v>0</v>
      </c>
      <c r="AP24" s="41">
        <v>200</v>
      </c>
      <c r="AQ24" s="39">
        <v>0</v>
      </c>
      <c r="AR24" s="39">
        <v>0</v>
      </c>
      <c r="AS24" s="39">
        <v>20</v>
      </c>
      <c r="AT24" s="41">
        <v>20</v>
      </c>
      <c r="AU24" s="39">
        <v>4</v>
      </c>
      <c r="AV24" s="39">
        <v>0</v>
      </c>
      <c r="AW24" s="43">
        <v>10000</v>
      </c>
      <c r="AX24" s="45">
        <v>10004</v>
      </c>
      <c r="AY24" s="37">
        <v>29066</v>
      </c>
    </row>
    <row r="25" spans="1:56" ht="15.75" thickBot="1">
      <c r="A25" s="40"/>
      <c r="B25" s="40"/>
      <c r="C25" s="50"/>
      <c r="D25" s="52"/>
      <c r="E25" s="48"/>
      <c r="F25" s="42"/>
      <c r="G25" s="50"/>
      <c r="H25" s="52"/>
      <c r="I25" s="48"/>
      <c r="J25" s="46"/>
      <c r="K25" s="50"/>
      <c r="L25" s="40"/>
      <c r="M25" s="40"/>
      <c r="N25" s="42"/>
      <c r="O25" s="40"/>
      <c r="P25" s="40"/>
      <c r="Q25" s="40"/>
      <c r="R25" s="42"/>
      <c r="S25" s="40"/>
      <c r="T25" s="40"/>
      <c r="U25" s="40"/>
      <c r="V25" s="42"/>
      <c r="W25" s="40"/>
      <c r="X25" s="40"/>
      <c r="Y25" s="40"/>
      <c r="Z25" s="42"/>
      <c r="AA25" s="40"/>
      <c r="AB25" s="40"/>
      <c r="AC25" s="44"/>
      <c r="AD25" s="46"/>
      <c r="AE25" s="40"/>
      <c r="AF25" s="40"/>
      <c r="AG25" s="40"/>
      <c r="AH25" s="42"/>
      <c r="AI25" s="40"/>
      <c r="AJ25" s="40"/>
      <c r="AK25" s="44"/>
      <c r="AL25" s="46"/>
      <c r="AM25" s="40"/>
      <c r="AN25" s="40"/>
      <c r="AO25" s="40"/>
      <c r="AP25" s="42"/>
      <c r="AQ25" s="40"/>
      <c r="AR25" s="40"/>
      <c r="AS25" s="40"/>
      <c r="AT25" s="42"/>
      <c r="AU25" s="40"/>
      <c r="AV25" s="40"/>
      <c r="AW25" s="44"/>
      <c r="AX25" s="46"/>
      <c r="AY25" s="38"/>
    </row>
  </sheetData>
  <mergeCells count="270">
    <mergeCell ref="K14:N14"/>
    <mergeCell ref="O14:R14"/>
    <mergeCell ref="S14:V14"/>
    <mergeCell ref="AQ14:AT14"/>
    <mergeCell ref="AU14:AX14"/>
    <mergeCell ref="AM14:AP14"/>
    <mergeCell ref="AE14:AH14"/>
    <mergeCell ref="AI14:AL14"/>
    <mergeCell ref="AA14:AD14"/>
    <mergeCell ref="W14:Z14"/>
    <mergeCell ref="C16:C17"/>
    <mergeCell ref="D16:D17"/>
    <mergeCell ref="E16:E17"/>
    <mergeCell ref="F16:F17"/>
    <mergeCell ref="G16:G17"/>
    <mergeCell ref="H16:H17"/>
    <mergeCell ref="I16:I17"/>
    <mergeCell ref="A14:A15"/>
    <mergeCell ref="B14:B15"/>
    <mergeCell ref="C14:F14"/>
    <mergeCell ref="G14:J14"/>
    <mergeCell ref="V16:V17"/>
    <mergeCell ref="W16:W17"/>
    <mergeCell ref="X16:X17"/>
    <mergeCell ref="Y16:Y17"/>
    <mergeCell ref="Z16:Z17"/>
    <mergeCell ref="AA16:AA17"/>
    <mergeCell ref="P16:P17"/>
    <mergeCell ref="Q16:Q17"/>
    <mergeCell ref="R16:R17"/>
    <mergeCell ref="S16:S17"/>
    <mergeCell ref="T16:T17"/>
    <mergeCell ref="U16:U17"/>
    <mergeCell ref="AH16:AH17"/>
    <mergeCell ref="AI16:AI17"/>
    <mergeCell ref="AJ16:AJ17"/>
    <mergeCell ref="AK16:AK17"/>
    <mergeCell ref="AL16:AL17"/>
    <mergeCell ref="AM16:AM17"/>
    <mergeCell ref="AB16:AB17"/>
    <mergeCell ref="AC16:AC17"/>
    <mergeCell ref="AD16:AD17"/>
    <mergeCell ref="AE16:AE17"/>
    <mergeCell ref="AF16:AF17"/>
    <mergeCell ref="AG16:AG17"/>
    <mergeCell ref="AT16:AT17"/>
    <mergeCell ref="AU16:AU17"/>
    <mergeCell ref="AV16:AV17"/>
    <mergeCell ref="AW16:AW17"/>
    <mergeCell ref="AX16:AX17"/>
    <mergeCell ref="AY16:AY17"/>
    <mergeCell ref="AN16:AN17"/>
    <mergeCell ref="AO16:AO17"/>
    <mergeCell ref="AP16:AP17"/>
    <mergeCell ref="AQ16:AQ17"/>
    <mergeCell ref="AR16:AR17"/>
    <mergeCell ref="AS16:AS17"/>
    <mergeCell ref="J18:J19"/>
    <mergeCell ref="K18:K19"/>
    <mergeCell ref="L18:L19"/>
    <mergeCell ref="M18:M19"/>
    <mergeCell ref="N18:N19"/>
    <mergeCell ref="O18:O19"/>
    <mergeCell ref="I11:P12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6:J17"/>
    <mergeCell ref="K16:K17"/>
    <mergeCell ref="L16:L17"/>
    <mergeCell ref="M16:M17"/>
    <mergeCell ref="N16:N17"/>
    <mergeCell ref="O16:O17"/>
    <mergeCell ref="A16:A17"/>
    <mergeCell ref="B16:B17"/>
    <mergeCell ref="V18:V19"/>
    <mergeCell ref="W18:W19"/>
    <mergeCell ref="X18:X19"/>
    <mergeCell ref="Y18:Y19"/>
    <mergeCell ref="Z18:Z19"/>
    <mergeCell ref="AA18:AA19"/>
    <mergeCell ref="P18:P19"/>
    <mergeCell ref="Q18:Q19"/>
    <mergeCell ref="R18:R19"/>
    <mergeCell ref="S18:S19"/>
    <mergeCell ref="T18:T19"/>
    <mergeCell ref="U18:U19"/>
    <mergeCell ref="AH18:AH19"/>
    <mergeCell ref="AI18:AI19"/>
    <mergeCell ref="AJ18:AJ19"/>
    <mergeCell ref="AK18:AK19"/>
    <mergeCell ref="AL18:AL19"/>
    <mergeCell ref="AM18:AM19"/>
    <mergeCell ref="AB18:AB19"/>
    <mergeCell ref="AC18:AC19"/>
    <mergeCell ref="AD18:AD19"/>
    <mergeCell ref="AE18:AE19"/>
    <mergeCell ref="AF18:AF19"/>
    <mergeCell ref="AG18:AG19"/>
    <mergeCell ref="AT18:AT19"/>
    <mergeCell ref="AU18:AU19"/>
    <mergeCell ref="AV18:AV19"/>
    <mergeCell ref="AW18:AW19"/>
    <mergeCell ref="AX18:AX19"/>
    <mergeCell ref="AY18:AY19"/>
    <mergeCell ref="AN18:AN19"/>
    <mergeCell ref="AO18:AO19"/>
    <mergeCell ref="AP18:AP19"/>
    <mergeCell ref="AQ18:AQ19"/>
    <mergeCell ref="AR18:AR19"/>
    <mergeCell ref="AS18:AS19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S20:S21"/>
    <mergeCell ref="T20:T21"/>
    <mergeCell ref="U20:U21"/>
    <mergeCell ref="V20:V21"/>
    <mergeCell ref="W20:W21"/>
    <mergeCell ref="X20:X21"/>
    <mergeCell ref="M20:M21"/>
    <mergeCell ref="N20:N21"/>
    <mergeCell ref="O20:O21"/>
    <mergeCell ref="P20:P21"/>
    <mergeCell ref="Q20:Q21"/>
    <mergeCell ref="R20:R21"/>
    <mergeCell ref="AG20:AG21"/>
    <mergeCell ref="AH20:AH21"/>
    <mergeCell ref="AI20:AI21"/>
    <mergeCell ref="AJ20:AJ21"/>
    <mergeCell ref="Y20:Y21"/>
    <mergeCell ref="Z20:Z21"/>
    <mergeCell ref="AA20:AA21"/>
    <mergeCell ref="AB20:AB21"/>
    <mergeCell ref="AC20:AC21"/>
    <mergeCell ref="AD20:AD21"/>
    <mergeCell ref="AW20:AW21"/>
    <mergeCell ref="AX20:AX21"/>
    <mergeCell ref="AY20:AY21"/>
    <mergeCell ref="A22:A23"/>
    <mergeCell ref="B22:B23"/>
    <mergeCell ref="C22:C23"/>
    <mergeCell ref="D22:D23"/>
    <mergeCell ref="E22:E23"/>
    <mergeCell ref="F22:F23"/>
    <mergeCell ref="G22:G23"/>
    <mergeCell ref="AQ20:AQ21"/>
    <mergeCell ref="AR20:AR21"/>
    <mergeCell ref="AS20:AS21"/>
    <mergeCell ref="AT20:AT21"/>
    <mergeCell ref="AU20:AU21"/>
    <mergeCell ref="AV20:AV21"/>
    <mergeCell ref="AK20:AK21"/>
    <mergeCell ref="AL20:AL21"/>
    <mergeCell ref="AM20:AM21"/>
    <mergeCell ref="AN20:AN21"/>
    <mergeCell ref="AO20:AO21"/>
    <mergeCell ref="AP20:AP21"/>
    <mergeCell ref="AE20:AE21"/>
    <mergeCell ref="AF20:AF21"/>
    <mergeCell ref="N22:N23"/>
    <mergeCell ref="O22:O23"/>
    <mergeCell ref="P22:P23"/>
    <mergeCell ref="Q22:Q23"/>
    <mergeCell ref="R22:R23"/>
    <mergeCell ref="S22:S23"/>
    <mergeCell ref="H22:H23"/>
    <mergeCell ref="I22:I23"/>
    <mergeCell ref="J22:J23"/>
    <mergeCell ref="K22:K23"/>
    <mergeCell ref="L22:L23"/>
    <mergeCell ref="M22:M23"/>
    <mergeCell ref="Z22:Z23"/>
    <mergeCell ref="AA22:AA23"/>
    <mergeCell ref="AB22:AB23"/>
    <mergeCell ref="AC22:AC23"/>
    <mergeCell ref="AD22:AD23"/>
    <mergeCell ref="AE22:AE23"/>
    <mergeCell ref="T22:T23"/>
    <mergeCell ref="U22:U23"/>
    <mergeCell ref="V22:V23"/>
    <mergeCell ref="W22:W23"/>
    <mergeCell ref="X22:X23"/>
    <mergeCell ref="Y22:Y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I24:I25"/>
    <mergeCell ref="J24:J25"/>
    <mergeCell ref="K24:K25"/>
    <mergeCell ref="L24:L25"/>
    <mergeCell ref="M24:M25"/>
    <mergeCell ref="N24:N25"/>
    <mergeCell ref="AX22:AX23"/>
    <mergeCell ref="AY22:AY23"/>
    <mergeCell ref="A24:A25"/>
    <mergeCell ref="B24:B25"/>
    <mergeCell ref="C24:C25"/>
    <mergeCell ref="D24:D25"/>
    <mergeCell ref="E24:E25"/>
    <mergeCell ref="F24:F25"/>
    <mergeCell ref="G24:G25"/>
    <mergeCell ref="H24:H25"/>
    <mergeCell ref="AR22:AR23"/>
    <mergeCell ref="AS22:AS23"/>
    <mergeCell ref="AT22:AT23"/>
    <mergeCell ref="AU22:AU23"/>
    <mergeCell ref="AV22:AV23"/>
    <mergeCell ref="AW22:AW23"/>
    <mergeCell ref="AL22:AL23"/>
    <mergeCell ref="AM22:AM23"/>
    <mergeCell ref="U24:U25"/>
    <mergeCell ref="V24:V25"/>
    <mergeCell ref="W24:W25"/>
    <mergeCell ref="X24:X25"/>
    <mergeCell ref="Y24:Y25"/>
    <mergeCell ref="Z24:Z25"/>
    <mergeCell ref="O24:O25"/>
    <mergeCell ref="P24:P25"/>
    <mergeCell ref="Q24:Q25"/>
    <mergeCell ref="R24:R25"/>
    <mergeCell ref="S24:S25"/>
    <mergeCell ref="T24:T25"/>
    <mergeCell ref="AG24:AG25"/>
    <mergeCell ref="AH24:AH25"/>
    <mergeCell ref="AI24:AI25"/>
    <mergeCell ref="AJ24:AJ25"/>
    <mergeCell ref="AK24:AK25"/>
    <mergeCell ref="AL24:AL25"/>
    <mergeCell ref="AA24:AA25"/>
    <mergeCell ref="AB24:AB25"/>
    <mergeCell ref="AC24:AC25"/>
    <mergeCell ref="AD24:AD25"/>
    <mergeCell ref="AE24:AE25"/>
    <mergeCell ref="AF24:AF25"/>
    <mergeCell ref="AY24:AY25"/>
    <mergeCell ref="AS24:AS25"/>
    <mergeCell ref="AT24:AT25"/>
    <mergeCell ref="AU24:AU25"/>
    <mergeCell ref="AV24:AV25"/>
    <mergeCell ref="AW24:AW25"/>
    <mergeCell ref="AX24:AX25"/>
    <mergeCell ref="AM24:AM25"/>
    <mergeCell ref="AN24:AN25"/>
    <mergeCell ref="AO24:AO25"/>
    <mergeCell ref="AP24:AP25"/>
    <mergeCell ref="AQ24:AQ25"/>
    <mergeCell ref="AR24:AR25"/>
  </mergeCells>
  <hyperlinks>
    <hyperlink ref="A4" r:id="rId1" display="http://localhost:8080/METRA/index.php/Consumo"/>
    <hyperlink ref="A5" r:id="rId2" display="http://localhost:8080/METRA/index.php/Consumo"/>
    <hyperlink ref="A6" r:id="rId3" display="http://localhost:8080/METRA/index.php/Consumo"/>
    <hyperlink ref="A7" r:id="rId4" display="http://localhost:8080/METRA/index.php/Consumo"/>
    <hyperlink ref="A8" r:id="rId5" display="http://localhost:8080/METRA/index.php/Consumo"/>
  </hyperlinks>
  <pageMargins left="0.25" right="0.25" top="0.75" bottom="0.75" header="0.3" footer="0.3"/>
  <pageSetup scale="38" fitToHeight="0" orientation="landscape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Alder</dc:creator>
  <cp:lastModifiedBy>Alder</cp:lastModifiedBy>
  <cp:lastPrinted>2016-09-08T14:35:09Z</cp:lastPrinted>
  <dcterms:created xsi:type="dcterms:W3CDTF">2016-08-30T22:55:36Z</dcterms:created>
  <dcterms:modified xsi:type="dcterms:W3CDTF">2016-09-09T20:26:39Z</dcterms:modified>
</cp:coreProperties>
</file>