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shuf\Desktop\"/>
    </mc:Choice>
  </mc:AlternateContent>
  <xr:revisionPtr revIDLastSave="0" documentId="13_ncr:1_{41121BA0-6988-468D-9948-87D7ADEA30B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Employee Satisfaction" sheetId="1" r:id="rId1"/>
    <sheet name="2025Forecast" sheetId="5" r:id="rId2"/>
    <sheet name="Office_Data" sheetId="3" r:id="rId3"/>
    <sheet name="Customers" sheetId="2" r:id="rId4"/>
  </sheets>
  <definedNames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Office_Data!$C$3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2" l="1"/>
  <c r="F7" i="2" l="1"/>
  <c r="E7" i="2"/>
  <c r="H4" i="2"/>
  <c r="G4" i="2"/>
  <c r="F4" i="2"/>
  <c r="E4" i="2"/>
  <c r="C34" i="5"/>
  <c r="C35" i="5"/>
  <c r="C36" i="5"/>
  <c r="C37" i="5"/>
  <c r="D37" i="5"/>
  <c r="E36" i="5"/>
  <c r="D36" i="5"/>
  <c r="D35" i="5"/>
  <c r="E35" i="5"/>
  <c r="D34" i="5"/>
  <c r="E34" i="5"/>
  <c r="E37" i="5"/>
  <c r="F17" i="1" l="1"/>
  <c r="G14" i="1"/>
  <c r="G13" i="1"/>
  <c r="G12" i="1"/>
  <c r="G5" i="1" l="1" a="1"/>
  <c r="G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<sst xmlns="http://schemas.openxmlformats.org/spreadsheetml/2006/main" count="57" uniqueCount="50">
  <si>
    <t>ID Number</t>
  </si>
  <si>
    <t>Salary</t>
  </si>
  <si>
    <t>Job Satisfaction</t>
  </si>
  <si>
    <t>Correlation</t>
  </si>
  <si>
    <t>Frequency</t>
  </si>
  <si>
    <t>Satisfaction Score</t>
  </si>
  <si>
    <t>Standard Deviation</t>
  </si>
  <si>
    <t>Variance</t>
  </si>
  <si>
    <t>Covariance</t>
  </si>
  <si>
    <t>Frequency Distribution</t>
  </si>
  <si>
    <t>Statistics</t>
  </si>
  <si>
    <t>Employee Survey Results</t>
  </si>
  <si>
    <t>Forecast</t>
  </si>
  <si>
    <t>Intercept</t>
  </si>
  <si>
    <t>Slope</t>
  </si>
  <si>
    <t>RSQ</t>
  </si>
  <si>
    <t>Standard Error</t>
  </si>
  <si>
    <t>Year</t>
  </si>
  <si>
    <t>Clients</t>
  </si>
  <si>
    <t>NYC Office</t>
  </si>
  <si>
    <t>OKC Office</t>
  </si>
  <si>
    <t>SF Office</t>
  </si>
  <si>
    <t>High</t>
  </si>
  <si>
    <t>Low</t>
  </si>
  <si>
    <t>Clients by office</t>
  </si>
  <si>
    <t>&gt;70000</t>
  </si>
  <si>
    <t>Forecast Limit</t>
  </si>
  <si>
    <t>More</t>
  </si>
  <si>
    <t>Cumulative %</t>
  </si>
  <si>
    <t>Anova: Single Factor</t>
  </si>
  <si>
    <t>SUMMARY</t>
  </si>
  <si>
    <t>Groups</t>
  </si>
  <si>
    <t>Count</t>
  </si>
  <si>
    <t>Sum</t>
  </si>
  <si>
    <t>Average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</si>
  <si>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</si>
  <si>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</si>
  <si>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</si>
  <si>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</si>
  <si>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</si>
  <si>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</si>
  <si>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</si>
  <si>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</si>
  <si>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</si>
  <si>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</si>
  <si>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</si>
  <si>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Timeline</t>
  </si>
  <si>
    <t>Values</t>
  </si>
  <si>
    <t>Lower Confidence Bound</t>
  </si>
  <si>
    <t>Upper Confidence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</si>
</sst>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/>
        <bgColor theme="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</cellStyleXfs>
  <cellXfs count="30">
    <xf numFmtId="0" fontId="0" fillId="0" borderId="0" xfId="0"/>
    <xf numFmtId="0" fontId="1" fillId="0" borderId="0" xfId="5"/>
    <xf numFmtId="44" fontId="0" fillId="0" borderId="0" xfId="6" applyNumberFormat="1" applyFont="1"/>
    <xf numFmtId="0" fontId="1" fillId="0" borderId="0" xfId="7"/>
    <xf numFmtId="0" fontId="1" fillId="2" borderId="1" xfId="8" applyFill="1" applyBorder="1"/>
    <xf numFmtId="0" fontId="0" fillId="0" borderId="0" xfId="9" applyFont="1"/>
    <xf numFmtId="0" fontId="2" fillId="4" borderId="2" xfId="10" applyFont="1" applyFill="1" applyBorder="1"/>
    <xf numFmtId="0" fontId="2" fillId="4" borderId="3" xfId="11" applyFont="1" applyFill="1" applyBorder="1"/>
    <xf numFmtId="0" fontId="2" fillId="4" borderId="4" xfId="12" applyFont="1" applyFill="1" applyBorder="1"/>
    <xf numFmtId="0" fontId="1" fillId="0" borderId="2" xfId="13" applyBorder="1"/>
    <xf numFmtId="0" fontId="0" fillId="0" borderId="3" xfId="14" applyFont="1" applyBorder="1"/>
    <xf numFmtId="0" fontId="0" fillId="0" borderId="5" xfId="15" applyNumberFormat="1" applyFont="1" applyBorder="1"/>
    <xf numFmtId="0" fontId="3" fillId="0" borderId="0" xfId="16" applyFont="1"/>
    <xf numFmtId="0" fontId="1" fillId="3" borderId="0" xfId="17" applyFill="1"/>
    <xf numFmtId="0" fontId="4" fillId="3" borderId="0" xfId="18" applyNumberFormat="1" applyFont="1" applyFill="1"/>
    <xf numFmtId="0" fontId="2" fillId="4" borderId="4" xfId="19" applyFont="1" applyFill="1" applyBorder="1" applyAlignment="1">
      <alignment horizontal="center"/>
    </xf>
    <xf numFmtId="0" fontId="2" fillId="4" borderId="0" xfId="20" applyFont="1" applyFill="1"/>
    <xf numFmtId="164" fontId="0" fillId="0" borderId="3" xfId="21" applyNumberFormat="1" applyFont="1" applyBorder="1" applyAlignment="1">
      <alignment horizontal="center"/>
    </xf>
    <xf numFmtId="164" fontId="1" fillId="0" borderId="0" xfId="22" applyNumberFormat="1" applyAlignment="1">
      <alignment horizontal="center"/>
    </xf>
    <xf numFmtId="0" fontId="0" fillId="0" borderId="4" xfId="23" applyFont="1" applyBorder="1" applyAlignment="1">
      <alignment horizontal="center"/>
    </xf>
    <xf numFmtId="0" fontId="5" fillId="0" borderId="4" xfId="24" applyFont="1" applyBorder="1" applyAlignment="1">
      <alignment horizontal="center"/>
    </xf>
    <xf numFmtId="0" fontId="0" fillId="0" borderId="6" xfId="25" applyFont="1" applyBorder="1" applyAlignment="1">
      <alignment horizontal="center"/>
    </xf>
    <xf numFmtId="0" fontId="0" fillId="0" borderId="7" xfId="26" applyFont="1" applyFill="1" applyBorder="1"/>
    <xf numFmtId="0" fontId="0" fillId="0" borderId="0" xfId="0" applyNumberFormat="1" applyFill="1" applyBorder="1" applyAlignme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8" xfId="0" applyFill="1" applyBorder="1" applyAlignment="1"/>
    <xf numFmtId="10" fontId="0" fillId="0" borderId="8" xfId="0" applyNumberFormat="1" applyFill="1" applyBorder="1" applyAlignment="1"/>
    <xf numFmtId="0" fontId="6" fillId="0" borderId="9" xfId="0" applyFont="1" applyFill="1" applyBorder="1" applyAlignment="1">
      <alignment horizontal="center"/>
    </xf>
    <xf numFmtId="2" fontId="0" fillId="0" borderId="0" xfId="0" applyNumberFormat="1"/>
  </cellXfs>
  <cellStyles count="27">
    <cellStyle name="/WwVAnIB0hRziLRs5UFCWyIYzVHGmjscSjoJ2PHQPf8=-~w8avP9cssVXeDfDxlUSaOw==" xfId="13" xr:uid="{00000000-0005-0000-0000-000003000000}"/>
    <cellStyle name="4m9JfyQ6JSc6j9HXI3cBLJOIF/WfV6xSIGZY0dGW5a0=-~iBSgGpYwq/52IpKwBHQWpg==" xfId="11" xr:uid="{00000000-0005-0000-0000-000003000000}"/>
    <cellStyle name="7bCD/W9JcOqF48vPmf2uUJ+t7ap+dNwwkfBN3guUYOc=-~YgUezNUBK5is1a+UovSeGg==" xfId="4" xr:uid="{00000000-0005-0000-0000-000004000000}"/>
    <cellStyle name="Custom Style 1" xfId="1" xr:uid="{00000000-0005-0000-0000-000003000000}"/>
    <cellStyle name="Custom Style 2" xfId="3" xr:uid="{00000000-0005-0000-0000-00000F000000}"/>
    <cellStyle name="Custom Style 3" xfId="2" xr:uid="{00000000-0005-0000-0000-000004000000}"/>
    <cellStyle name="fc/gKBXtQI9uawAI/XhtRTnfQIWINSjnFNOAzlCvrgU=-~iPxmzP3gpL21B4o+8nhryg==" xfId="7" xr:uid="{00000000-0005-0000-0000-000003000000}"/>
    <cellStyle name="IW+CSfPWAhkShJ6+KI1QgdSoKddnyvw1CJ5oRyjXbHQ=-~fZ70AilxiZfxYprs5d4A2w==" xfId="21" xr:uid="{00000000-0005-0000-0000-000003000000}"/>
    <cellStyle name="jXQSzlFIz1dydo+uCbu0DV6zNFCIyOpc86QuCKMKxhU=-~RG2wI0HvVYiSQ7yHMQc9kg==" xfId="26" xr:uid="{00000000-0005-0000-0000-000003000000}"/>
    <cellStyle name="kC0DpmjYLgjISQHgfFb6Y/6kManCzVTcV8c6gAi+mx0=-~o7YYnxemxlQHDzbl+TldwQ==" xfId="8" xr:uid="{00000000-0005-0000-0000-000003000000}"/>
    <cellStyle name="LhTMfz4bH6Gafqb+43gjMx0DNdTnngabXQ0VVgEheYk=-~f9lLwDA/7a9KjqLkieXtBA==" xfId="17" xr:uid="{00000000-0005-0000-0000-00000F000000}"/>
    <cellStyle name="MwYNZ9PFauLjyV3d4NJB7x1/2m8iNOLDYxkQH3ts7gM=-~e8aKSAMhQwMOPM2u8sC2TQ==" xfId="6" xr:uid="{00000000-0005-0000-0000-000004000000}"/>
    <cellStyle name="n61+7n5z0mUtgL8bSLyzqkt5GWH7bJf9BK2Wr9DJoW4=-~S7nFPC2cNDGg4vmxjd76CQ==" xfId="9" xr:uid="{00000000-0005-0000-0000-000004000000}"/>
    <cellStyle name="nKhVBmNFQHtjk/IpEXBIE+Nm5f/Wrutx2YYkNpZaQaM=-~TSXjFAT+sh58+Oz17UzW1Q==" xfId="23" xr:uid="{00000000-0005-0000-0000-000003000000}"/>
    <cellStyle name="nkHVlmIkTZIAJ2iK61fbdzVt4cVtsVxzrJTphlyOuQ0=-~RWQIrDoa1xO3FT/w6ykjPg==" xfId="12" xr:uid="{00000000-0005-0000-0000-000003000000}"/>
    <cellStyle name="NnR1hD5Oc+G9sO2WTXneOiiaVZYixD45ZBB8OfJGER0=-~tIyEZkSa1J0wnI6xKyUMHw==" xfId="25" xr:uid="{00000000-0005-0000-0000-000003000000}"/>
    <cellStyle name="Normal" xfId="0" builtinId="0"/>
    <cellStyle name="O42cYzTUBzsLsAqSVb2RbNo2bawRXQVBEF2lUbCSI8g=-~+BhCCgwSxR0Tn/bnyI/ivQ==" xfId="24" xr:uid="{00000000-0005-0000-0000-000003000000}"/>
    <cellStyle name="Q7nguZ7r6t604sX0DbtWjMiz3VPH8ikC8/wWldti81s=-~tKOAFr2V9wCkdB3s7KcVMA==" xfId="19" xr:uid="{00000000-0005-0000-0000-000003000000}"/>
    <cellStyle name="QVpbVMsbACcZtL0QJNDV6dwL1PYOExI/wVFUWl7+HCM=-~1HKjoekBm7Wh85zpAcgMeQ==" xfId="18" xr:uid="{00000000-0005-0000-0000-00000F000000}"/>
    <cellStyle name="THDl2iqRBDElW4A8GLynB/1G/qboaMVTeNpCJhhK/T0=-~TAdGOuzn27gO/zcFkkIUIg==" xfId="20" xr:uid="{00000000-0005-0000-0000-000003000000}"/>
    <cellStyle name="u8hUnzwpmU15xgfa8YzJK0OvJLyG6feIuysgUw6Ay68=-~pYGAwIbdlx2CAzzGH9goNQ==" xfId="22" xr:uid="{00000000-0005-0000-0000-000003000000}"/>
    <cellStyle name="V86zlUv7Q2oZcRa6Nwomc63cmTQWZtNuQOtI7TCTNEc=-~arvA9oiTqavvjSvRcKfXuA==" xfId="14" xr:uid="{00000000-0005-0000-0000-000003000000}"/>
    <cellStyle name="wv9vSNadhci136kc96peyVXaSKCNYrkqXBafCZh/3lo=-~JoDKpU4cvgreAPPri+SwLQ==" xfId="15" xr:uid="{00000000-0005-0000-0000-000003000000}"/>
    <cellStyle name="xix+B+QDNj/fyld6hOeMEWtcedu0vsjkDck5qVEX+5s=-~jTJKeINBY4B/xclXumuGlQ==" xfId="10" xr:uid="{00000000-0005-0000-0000-000003000000}"/>
    <cellStyle name="YsZHb+ZFW0+BrOZQDat5s3R6dsm/0YULwKnUhYvleqU=-~PdoKy96B/ntPGu+gLPiDwA==" xfId="16" xr:uid="{00000000-0005-0000-0000-000003000000}"/>
    <cellStyle name="ZhUebhLvfSMR9e8bzTMqQngk2ud8/sOGpySK+fW8OSA=-~8tmRtc29MBQp/PItjwPb7A==" xfId="5" xr:uid="{00000000-0005-0000-0000-000003000000}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'Employee Satisfaction'!$K$5:$K$10</c:f>
              <c:strCache>
                <c:ptCount val="6"/>
                <c:pt idx="0">
                  <c:v>30000</c:v>
                </c:pt>
                <c:pt idx="1">
                  <c:v>40000</c:v>
                </c:pt>
                <c:pt idx="2">
                  <c:v>50000</c:v>
                </c:pt>
                <c:pt idx="3">
                  <c:v>60000</c:v>
                </c:pt>
                <c:pt idx="4">
                  <c:v>70000</c:v>
                </c:pt>
                <c:pt idx="5">
                  <c:v>More</c:v>
                </c:pt>
              </c:strCache>
            </c:strRef>
          </c:cat>
          <c:val>
            <c:numRef>
              <c:f>'Employee Satisfaction'!$L$5:$L$10</c:f>
              <c:numCache>
                <c:formatCode>General</c:formatCode>
                <c:ptCount val="6"/>
                <c:pt idx="0">
                  <c:v>0</c:v>
                </c:pt>
                <c:pt idx="1">
                  <c:v>16</c:v>
                </c:pt>
                <c:pt idx="2">
                  <c:v>16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41-439D-A450-9069BA209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0626991"/>
        <c:axId val="1090627471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'Employee Satisfaction'!$K$5:$K$10</c:f>
              <c:strCache>
                <c:ptCount val="6"/>
                <c:pt idx="0">
                  <c:v>30000</c:v>
                </c:pt>
                <c:pt idx="1">
                  <c:v>40000</c:v>
                </c:pt>
                <c:pt idx="2">
                  <c:v>50000</c:v>
                </c:pt>
                <c:pt idx="3">
                  <c:v>60000</c:v>
                </c:pt>
                <c:pt idx="4">
                  <c:v>70000</c:v>
                </c:pt>
                <c:pt idx="5">
                  <c:v>More</c:v>
                </c:pt>
              </c:strCache>
            </c:strRef>
          </c:cat>
          <c:val>
            <c:numRef>
              <c:f>'Employee Satisfaction'!$M$5:$M$10</c:f>
              <c:numCache>
                <c:formatCode>0.00%</c:formatCode>
                <c:ptCount val="6"/>
                <c:pt idx="0">
                  <c:v>0</c:v>
                </c:pt>
                <c:pt idx="1">
                  <c:v>0.32653061224489793</c:v>
                </c:pt>
                <c:pt idx="2">
                  <c:v>0.65306122448979587</c:v>
                </c:pt>
                <c:pt idx="3">
                  <c:v>0.79591836734693877</c:v>
                </c:pt>
                <c:pt idx="4">
                  <c:v>0.89795918367346939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41-439D-A450-9069BA209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0627951"/>
        <c:axId val="1090630351"/>
      </c:lineChart>
      <c:catAx>
        <c:axId val="10906269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Salary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90627471"/>
        <c:crosses val="autoZero"/>
        <c:auto val="1"/>
        <c:lblAlgn val="ctr"/>
        <c:lblOffset val="100"/>
        <c:noMultiLvlLbl val="0"/>
      </c:catAx>
      <c:valAx>
        <c:axId val="10906274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90626991"/>
        <c:crosses val="autoZero"/>
        <c:crossBetween val="between"/>
      </c:valAx>
      <c:valAx>
        <c:axId val="1090630351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090627951"/>
        <c:crosses val="max"/>
        <c:crossBetween val="between"/>
      </c:valAx>
      <c:catAx>
        <c:axId val="10906279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0630351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'2025Forecast'!$B$1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'2025Forecast'!$B$2:$B$37</c:f>
              <c:numCache>
                <c:formatCode>General</c:formatCode>
                <c:ptCount val="36"/>
                <c:pt idx="0">
                  <c:v>500</c:v>
                </c:pt>
                <c:pt idx="1">
                  <c:v>745</c:v>
                </c:pt>
                <c:pt idx="2">
                  <c:v>989</c:v>
                </c:pt>
                <c:pt idx="3">
                  <c:v>1010</c:v>
                </c:pt>
                <c:pt idx="4">
                  <c:v>1025</c:v>
                </c:pt>
                <c:pt idx="5">
                  <c:v>1109</c:v>
                </c:pt>
                <c:pt idx="6">
                  <c:v>1275</c:v>
                </c:pt>
                <c:pt idx="7">
                  <c:v>1475</c:v>
                </c:pt>
                <c:pt idx="8">
                  <c:v>1500</c:v>
                </c:pt>
                <c:pt idx="9">
                  <c:v>1580</c:v>
                </c:pt>
                <c:pt idx="10">
                  <c:v>1590</c:v>
                </c:pt>
                <c:pt idx="11">
                  <c:v>1725</c:v>
                </c:pt>
                <c:pt idx="12">
                  <c:v>1775</c:v>
                </c:pt>
                <c:pt idx="13">
                  <c:v>1850</c:v>
                </c:pt>
                <c:pt idx="14">
                  <c:v>1900</c:v>
                </c:pt>
                <c:pt idx="15">
                  <c:v>2010</c:v>
                </c:pt>
                <c:pt idx="16">
                  <c:v>2015</c:v>
                </c:pt>
                <c:pt idx="17">
                  <c:v>2025</c:v>
                </c:pt>
                <c:pt idx="18">
                  <c:v>2050</c:v>
                </c:pt>
                <c:pt idx="19">
                  <c:v>2100</c:v>
                </c:pt>
                <c:pt idx="20">
                  <c:v>2105</c:v>
                </c:pt>
                <c:pt idx="21">
                  <c:v>2300</c:v>
                </c:pt>
                <c:pt idx="22">
                  <c:v>2325</c:v>
                </c:pt>
                <c:pt idx="23">
                  <c:v>2375</c:v>
                </c:pt>
                <c:pt idx="24">
                  <c:v>2400</c:v>
                </c:pt>
                <c:pt idx="25">
                  <c:v>2800</c:v>
                </c:pt>
                <c:pt idx="26">
                  <c:v>3000</c:v>
                </c:pt>
                <c:pt idx="27">
                  <c:v>3025</c:v>
                </c:pt>
                <c:pt idx="28">
                  <c:v>3075</c:v>
                </c:pt>
                <c:pt idx="29">
                  <c:v>3100</c:v>
                </c:pt>
                <c:pt idx="30">
                  <c:v>3125</c:v>
                </c:pt>
                <c:pt idx="31">
                  <c:v>3150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6C-405E-ACEB-787377265D3E}"/>
            </c:ext>
          </c:extLst>
        </c:ser>
        <c:ser>
          <c:idx val="1"/>
          <c:order val="1"/>
          <c:tx>
            <c:strRef>
              <c:f>'2025Forecast'!$C$1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'2025Forecast'!$A$2:$A$37</c:f>
              <c:numCache>
                <c:formatCode>General</c:formatCode>
                <c:ptCount val="3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</c:numCache>
            </c:numRef>
          </c:cat>
          <c:val>
            <c:numRef>
              <c:f>'2025Forecast'!$C$2:$C$37</c:f>
              <c:numCache>
                <c:formatCode>General</c:formatCode>
                <c:ptCount val="36"/>
                <c:pt idx="31">
                  <c:v>3150</c:v>
                </c:pt>
                <c:pt idx="32">
                  <c:v>3182.355935628389</c:v>
                </c:pt>
                <c:pt idx="33">
                  <c:v>3214.682388077817</c:v>
                </c:pt>
                <c:pt idx="34">
                  <c:v>3247.008840527245</c:v>
                </c:pt>
                <c:pt idx="35">
                  <c:v>3279.3352929766729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6C-405E-ACEB-787377265D3E}"/>
            </c:ext>
          </c:extLst>
        </c:ser>
        <c:ser>
          <c:idx val="2"/>
          <c:order val="2"/>
          <c:tx>
            <c:strRef>
              <c:f>'2025Forecast'!$D$1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'2025Forecast'!$A$2:$A$37</c:f>
              <c:numCache>
                <c:formatCode>General</c:formatCode>
                <c:ptCount val="3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</c:numCache>
            </c:numRef>
          </c:cat>
          <c:val>
            <c:numRef>
              <c:f>'2025Forecast'!$D$2:$D$37</c:f>
              <c:numCache>
                <c:formatCode>General</c:formatCode>
                <c:ptCount val="36"/>
                <c:pt idx="31" formatCode="0.00">
                  <c:v>3150</c:v>
                </c:pt>
                <c:pt idx="32" formatCode="0.00">
                  <c:v>2977.691424967069</c:v>
                </c:pt>
                <c:pt idx="33" formatCode="0.00">
                  <c:v>2846.2289104384936</c:v>
                </c:pt>
                <c:pt idx="34" formatCode="0.00">
                  <c:v>2696.8827803449763</c:v>
                </c:pt>
                <c:pt idx="35" formatCode="0.00">
                  <c:v>2528.7423258772651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6C-405E-ACEB-787377265D3E}"/>
            </c:ext>
          </c:extLst>
        </c:ser>
        <c:ser>
          <c:idx val="3"/>
          <c:order val="3"/>
          <c:tx>
            <c:strRef>
              <c:f>'2025Forecast'!$E$1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'2025Forecast'!$A$2:$A$37</c:f>
              <c:numCache>
                <c:formatCode>General</c:formatCode>
                <c:ptCount val="3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</c:numCache>
            </c:numRef>
          </c:cat>
          <c:val>
            <c:numRef>
              <c:f>'2025Forecast'!$E$2:$E$37</c:f>
              <c:numCache>
                <c:formatCode>General</c:formatCode>
                <c:ptCount val="36"/>
                <c:pt idx="31" formatCode="0.00">
                  <c:v>3150</c:v>
                </c:pt>
                <c:pt idx="32" formatCode="0.00">
                  <c:v>3387.0204462897091</c:v>
                </c:pt>
                <c:pt idx="33" formatCode="0.00">
                  <c:v>3583.1358657171404</c:v>
                </c:pt>
                <c:pt idx="34" formatCode="0.00">
                  <c:v>3797.1349007095137</c:v>
                </c:pt>
                <c:pt idx="35" formatCode="0.00">
                  <c:v>4029.9282600760807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6C-405E-ACEB-787377265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3228863"/>
        <c:axId val="1533228383"/>
      </c:lineChart>
      <c:catAx>
        <c:axId val="153322886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228383"/>
        <c:crosses val="autoZero"/>
        <c:auto val="1"/>
        <c:lblAlgn val="ctr"/>
        <c:lblOffset val="100"/>
        <c:noMultiLvlLbl val="0"/>
      </c:catAx>
      <c:valAx>
        <c:axId val="153322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228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Customers!$C$3</c:f>
              <c:strCache>
                <c:ptCount val="1"/>
                <c:pt idx="0">
                  <c:v>Clients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Customers!$B$4:$B$35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Customers!$C$4:$C$35</c:f>
              <c:numCache>
                <c:formatCode>General</c:formatCode>
                <c:ptCount val="32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1050</c:v>
                </c:pt>
                <c:pt idx="4">
                  <c:v>1125</c:v>
                </c:pt>
                <c:pt idx="5">
                  <c:v>1210</c:v>
                </c:pt>
                <c:pt idx="6">
                  <c:v>1300</c:v>
                </c:pt>
                <c:pt idx="7">
                  <c:v>1500</c:v>
                </c:pt>
                <c:pt idx="8">
                  <c:v>1550</c:v>
                </c:pt>
                <c:pt idx="9">
                  <c:v>1580</c:v>
                </c:pt>
                <c:pt idx="10">
                  <c:v>1600</c:v>
                </c:pt>
                <c:pt idx="11">
                  <c:v>1730</c:v>
                </c:pt>
                <c:pt idx="12">
                  <c:v>1800</c:v>
                </c:pt>
                <c:pt idx="13">
                  <c:v>1930</c:v>
                </c:pt>
                <c:pt idx="14">
                  <c:v>2000</c:v>
                </c:pt>
                <c:pt idx="15">
                  <c:v>2015</c:v>
                </c:pt>
                <c:pt idx="16">
                  <c:v>2035</c:v>
                </c:pt>
                <c:pt idx="17">
                  <c:v>2045</c:v>
                </c:pt>
                <c:pt idx="18">
                  <c:v>2075</c:v>
                </c:pt>
                <c:pt idx="19">
                  <c:v>2150</c:v>
                </c:pt>
                <c:pt idx="20">
                  <c:v>2225</c:v>
                </c:pt>
                <c:pt idx="21">
                  <c:v>2400</c:v>
                </c:pt>
                <c:pt idx="22">
                  <c:v>2450</c:v>
                </c:pt>
                <c:pt idx="23">
                  <c:v>2475</c:v>
                </c:pt>
                <c:pt idx="24">
                  <c:v>2800</c:v>
                </c:pt>
                <c:pt idx="25">
                  <c:v>2900</c:v>
                </c:pt>
                <c:pt idx="26">
                  <c:v>3050</c:v>
                </c:pt>
                <c:pt idx="27">
                  <c:v>3025</c:v>
                </c:pt>
                <c:pt idx="28">
                  <c:v>3100</c:v>
                </c:pt>
                <c:pt idx="29">
                  <c:v>3150</c:v>
                </c:pt>
                <c:pt idx="30">
                  <c:v>3275</c:v>
                </c:pt>
                <c:pt idx="31">
                  <c:v>3300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D8-4B1D-9534-2A3437DA2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697567"/>
        <c:axId val="1220698047"/>
      </c:scatterChart>
      <c:valAx>
        <c:axId val="1220697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698047"/>
        <c:crosses val="autoZero"/>
        <c:crossBetween val="midCat"/>
      </c:valAx>
      <c:valAx>
        <c:axId val="122069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697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238125</xdr:colOff>
      <xdr:row>3</xdr:row>
      <xdr:rowOff>180975</xdr:rowOff>
    </xdr:from>
    <xdr:to>
      <xdr:col>20</xdr:col>
      <xdr:colOff>238125</xdr:colOff>
      <xdr:row>13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2B61C6-6E2F-DA7D-77ED-9F4AF869DE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11</xdr:row>
      <xdr:rowOff>166687</xdr:rowOff>
    </xdr:from>
    <xdr:to>
      <xdr:col>17</xdr:col>
      <xdr:colOff>19050</xdr:colOff>
      <xdr:row>27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2102C3-AA46-1559-6C38-7813CBC77F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114300</xdr:colOff>
      <xdr:row>11</xdr:row>
      <xdr:rowOff>61912</xdr:rowOff>
    </xdr:from>
    <xdr:to>
      <xdr:col>18</xdr:col>
      <xdr:colOff>419100</xdr:colOff>
      <xdr:row>25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CAA22C-0146-C164-E218-404C0D83DA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8164C6-9F1C-4D44-8757-5BED6179E1C0}" name="Table2" displayName="Table2" ref="A1:E37" totalsRowShown="0">
  <autoFilter ref="A1:E37" xr:uid="{788164C6-9F1C-4D44-8757-5BED6179E1C0}"/>
  <tableColumns count="5">
    <tableColumn id="1" xr3:uid="{C729F3E2-D606-4F7E-ACB7-43E5726911AC}" name="Timeline"/>
    <tableColumn id="2" xr3:uid="{83EB0564-41CE-4045-B7CC-53F11F480EA9}" name="Values"/>
    <tableColumn id="3" xr3:uid="{1ABAC899-8DA7-4796-99A1-0647CED4FA0D}" name="Forecast">
      <calculatedColumnFormula>_xlfn.FORECAST.ETS(A2,$B$2:$B$33,$A$2:$A$33,1,1)</calculatedColumnFormula>
    </tableColumn>
    <tableColumn id="4" xr3:uid="{EE02BC06-6891-4013-8590-AC298AE27581}" name="Lower Confidence Bound" dataDxfId="1">
      <calculatedColumnFormula>C2-_xlfn.FORECAST.ETS.CONFINT(A2,$B$2:$B$33,$A$2:$A$33,0.95,1,1)</calculatedColumnFormula>
    </tableColumn>
    <tableColumn id="5" xr3:uid="{432E7391-5144-4C11-94AD-27A2DD72A6D4}" name="Upper Confidence Bound" dataDxfId="0">
      <calculatedColumnFormula>C2+_xlfn.FORECAST.ETS.CONFINT(A2,$B$2:$B$33,$A$2:$A$33,0.95,1,1)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54"/>
  <sheetViews>
    <sheetView workbookViewId="0">
      <selection activeCell="K4" sqref="K4:M10"/>
    </sheetView>
  </sheetViews>
  <sheetFormatPr defaultRowHeight="15" x14ac:dyDescent="0.25"/>
  <cols>
    <col min="1" max="1" width="3.42578125" customWidth="1"/>
    <col min="2" max="2" width="11.7109375" customWidth="1"/>
    <col min="3" max="3" width="15.42578125" customWidth="1"/>
    <col min="4" max="4" width="15.5703125" customWidth="1"/>
    <col min="5" max="5" width="9.140625" customWidth="1"/>
    <col min="6" max="6" width="20.5703125" bestFit="1" customWidth="1"/>
    <col min="7" max="7" width="23.42578125" bestFit="1" customWidth="1"/>
    <col min="8" max="8" width="7.42578125" customWidth="1"/>
  </cols>
  <sheetData>
    <row r="2" spans="2:13" ht="25.5" customHeight="1" x14ac:dyDescent="0.4">
      <c r="B2" s="14" t="s">
        <v>11</v>
      </c>
      <c r="C2" s="13"/>
      <c r="D2" s="13"/>
    </row>
    <row r="3" spans="2:13" ht="15.75" thickBot="1" x14ac:dyDescent="0.3">
      <c r="B3" s="6" t="s">
        <v>0</v>
      </c>
      <c r="C3" s="7" t="s">
        <v>1</v>
      </c>
      <c r="D3" s="8" t="s">
        <v>2</v>
      </c>
      <c r="F3" s="8" t="s">
        <v>9</v>
      </c>
      <c r="G3" s="8"/>
    </row>
    <row r="4" spans="2:13" x14ac:dyDescent="0.25">
      <c r="B4" s="9">
        <v>1165</v>
      </c>
      <c r="C4" s="17">
        <v>30176</v>
      </c>
      <c r="D4" s="19">
        <v>1</v>
      </c>
      <c r="F4" s="4" t="s">
        <v>5</v>
      </c>
      <c r="G4" s="4" t="s">
        <v>4</v>
      </c>
      <c r="I4" s="4" t="s">
        <v>1</v>
      </c>
      <c r="K4" s="28" t="s">
        <v>1</v>
      </c>
      <c r="L4" s="28" t="s">
        <v>4</v>
      </c>
      <c r="M4" s="28" t="s">
        <v>28</v>
      </c>
    </row>
    <row r="5" spans="2:13" x14ac:dyDescent="0.25">
      <c r="B5" s="9">
        <v>4584</v>
      </c>
      <c r="C5" s="17">
        <v>30701</v>
      </c>
      <c r="D5" s="19">
        <v>2</v>
      </c>
      <c r="F5" s="1">
        <v>1</v>
      </c>
      <c r="G5" s="5" cm="1">
        <f t="array" ref="G5:G10">FREQUENCY(D4:D53,F5:F9)</f>
        <v>4</v>
      </c>
      <c r="H5" s="2"/>
      <c r="I5" s="1">
        <v>30000</v>
      </c>
      <c r="K5" s="23">
        <v>30000</v>
      </c>
      <c r="L5" s="24">
        <v>0</v>
      </c>
      <c r="M5" s="25">
        <v>0</v>
      </c>
    </row>
    <row r="6" spans="2:13" x14ac:dyDescent="0.25">
      <c r="B6" s="9">
        <v>3004</v>
      </c>
      <c r="C6" s="17">
        <v>30982</v>
      </c>
      <c r="D6" s="19">
        <v>1</v>
      </c>
      <c r="F6" s="1">
        <v>2</v>
      </c>
      <c r="G6" s="5">
        <v>9</v>
      </c>
      <c r="H6" s="2"/>
      <c r="I6" s="1">
        <v>40000</v>
      </c>
      <c r="K6" s="23">
        <v>40000</v>
      </c>
      <c r="L6" s="24">
        <v>16</v>
      </c>
      <c r="M6" s="25">
        <v>0.32653061224489793</v>
      </c>
    </row>
    <row r="7" spans="2:13" x14ac:dyDescent="0.25">
      <c r="B7" s="9">
        <v>3808</v>
      </c>
      <c r="C7" s="17">
        <v>31632</v>
      </c>
      <c r="D7" s="19">
        <v>2</v>
      </c>
      <c r="F7" s="1">
        <v>3</v>
      </c>
      <c r="G7" s="5">
        <v>10</v>
      </c>
      <c r="H7" s="2"/>
      <c r="I7" s="1">
        <v>50000</v>
      </c>
      <c r="K7" s="23">
        <v>50000</v>
      </c>
      <c r="L7" s="24">
        <v>16</v>
      </c>
      <c r="M7" s="25">
        <v>0.65306122448979587</v>
      </c>
    </row>
    <row r="8" spans="2:13" x14ac:dyDescent="0.25">
      <c r="B8" s="9">
        <v>4239</v>
      </c>
      <c r="C8" s="17">
        <v>32107</v>
      </c>
      <c r="D8" s="19">
        <v>1</v>
      </c>
      <c r="F8" s="1">
        <v>4</v>
      </c>
      <c r="G8" s="5">
        <v>14</v>
      </c>
      <c r="H8" s="2"/>
      <c r="I8" s="1">
        <v>60000</v>
      </c>
      <c r="K8" s="23">
        <v>60000</v>
      </c>
      <c r="L8" s="24">
        <v>7</v>
      </c>
      <c r="M8" s="25">
        <v>0.79591836734693877</v>
      </c>
    </row>
    <row r="9" spans="2:13" x14ac:dyDescent="0.25">
      <c r="B9" s="9">
        <v>1486</v>
      </c>
      <c r="C9" s="17">
        <v>32666</v>
      </c>
      <c r="D9" s="19">
        <v>1</v>
      </c>
      <c r="F9" s="1">
        <v>5</v>
      </c>
      <c r="G9" s="5">
        <v>13</v>
      </c>
      <c r="H9" s="2"/>
      <c r="I9" s="1">
        <v>70000</v>
      </c>
      <c r="K9" s="23">
        <v>70000</v>
      </c>
      <c r="L9" s="24">
        <v>5</v>
      </c>
      <c r="M9" s="25">
        <v>0.89795918367346939</v>
      </c>
    </row>
    <row r="10" spans="2:13" ht="15.75" thickBot="1" x14ac:dyDescent="0.3">
      <c r="B10" s="9">
        <v>3161</v>
      </c>
      <c r="C10" s="17">
        <v>32709</v>
      </c>
      <c r="D10" s="19">
        <v>2</v>
      </c>
      <c r="G10">
        <v>0</v>
      </c>
      <c r="I10" s="1" t="s">
        <v>25</v>
      </c>
      <c r="K10" s="26" t="s">
        <v>27</v>
      </c>
      <c r="L10" s="26">
        <v>5</v>
      </c>
      <c r="M10" s="27">
        <v>1</v>
      </c>
    </row>
    <row r="11" spans="2:13" x14ac:dyDescent="0.25">
      <c r="B11" s="9">
        <v>1503</v>
      </c>
      <c r="C11" s="17">
        <v>32757</v>
      </c>
      <c r="D11" s="19">
        <v>3</v>
      </c>
      <c r="F11" s="15" t="s">
        <v>10</v>
      </c>
      <c r="G11" s="8"/>
    </row>
    <row r="12" spans="2:13" x14ac:dyDescent="0.25">
      <c r="B12" s="9">
        <v>3473</v>
      </c>
      <c r="C12" s="17">
        <v>33501</v>
      </c>
      <c r="D12" s="19">
        <v>2</v>
      </c>
      <c r="F12" s="1" t="s">
        <v>6</v>
      </c>
      <c r="G12">
        <f>_xlfn.STDEV.S(C4:C53)</f>
        <v>13830.308962697591</v>
      </c>
    </row>
    <row r="13" spans="2:13" x14ac:dyDescent="0.25">
      <c r="B13" s="9">
        <v>3402</v>
      </c>
      <c r="C13" s="17">
        <v>33852</v>
      </c>
      <c r="D13" s="19">
        <v>3</v>
      </c>
      <c r="F13" s="1" t="s">
        <v>7</v>
      </c>
      <c r="G13" s="5">
        <f>_xlfn.VAR.S(C4:C53)</f>
        <v>191277446.00367332</v>
      </c>
    </row>
    <row r="14" spans="2:13" x14ac:dyDescent="0.25">
      <c r="B14" s="9">
        <v>3874</v>
      </c>
      <c r="C14" s="17">
        <v>34154</v>
      </c>
      <c r="D14" s="19">
        <v>2</v>
      </c>
      <c r="F14" s="1" t="s">
        <v>8</v>
      </c>
      <c r="G14">
        <f>_xlfn.COVARIANCE.S(C4:C53,D4:D53)</f>
        <v>14942.78897959184</v>
      </c>
    </row>
    <row r="15" spans="2:13" x14ac:dyDescent="0.25">
      <c r="B15" s="9">
        <v>3877</v>
      </c>
      <c r="C15" s="17">
        <v>34775</v>
      </c>
      <c r="D15" s="19">
        <v>2</v>
      </c>
    </row>
    <row r="16" spans="2:13" x14ac:dyDescent="0.25">
      <c r="B16" s="9">
        <v>1828</v>
      </c>
      <c r="C16" s="17">
        <v>35230</v>
      </c>
      <c r="D16" s="20">
        <v>2</v>
      </c>
      <c r="F16" s="15" t="s">
        <v>3</v>
      </c>
    </row>
    <row r="17" spans="2:6" x14ac:dyDescent="0.25">
      <c r="B17" s="9">
        <v>2291</v>
      </c>
      <c r="C17" s="17">
        <v>35242</v>
      </c>
      <c r="D17" s="19">
        <v>3</v>
      </c>
      <c r="F17">
        <f>CORREL(C4:C53,D4:D53)</f>
        <v>0.84336541413792432</v>
      </c>
    </row>
    <row r="18" spans="2:6" x14ac:dyDescent="0.25">
      <c r="B18" s="9">
        <v>4243</v>
      </c>
      <c r="C18" s="17">
        <v>35316</v>
      </c>
      <c r="D18" s="19">
        <v>3</v>
      </c>
    </row>
    <row r="19" spans="2:6" x14ac:dyDescent="0.25">
      <c r="B19" s="9">
        <v>3338</v>
      </c>
      <c r="C19" s="17">
        <v>36942</v>
      </c>
      <c r="D19" s="19">
        <v>3</v>
      </c>
    </row>
    <row r="20" spans="2:6" x14ac:dyDescent="0.25">
      <c r="B20" s="9">
        <v>3948</v>
      </c>
      <c r="C20" s="17">
        <v>37404</v>
      </c>
      <c r="D20" s="19">
        <v>3</v>
      </c>
    </row>
    <row r="21" spans="2:6" x14ac:dyDescent="0.25">
      <c r="B21" s="9">
        <v>3217</v>
      </c>
      <c r="C21" s="17">
        <v>40449</v>
      </c>
      <c r="D21" s="19">
        <v>2</v>
      </c>
    </row>
    <row r="22" spans="2:6" x14ac:dyDescent="0.25">
      <c r="B22" s="9">
        <v>4398</v>
      </c>
      <c r="C22" s="17">
        <v>41130</v>
      </c>
      <c r="D22" s="19">
        <v>4</v>
      </c>
    </row>
    <row r="23" spans="2:6" x14ac:dyDescent="0.25">
      <c r="B23" s="9">
        <v>2206</v>
      </c>
      <c r="C23" s="17">
        <v>42383</v>
      </c>
      <c r="D23" s="19">
        <v>2</v>
      </c>
    </row>
    <row r="24" spans="2:6" x14ac:dyDescent="0.25">
      <c r="B24" s="9">
        <v>2292</v>
      </c>
      <c r="C24" s="17">
        <v>44854</v>
      </c>
      <c r="D24" s="19">
        <v>3</v>
      </c>
    </row>
    <row r="25" spans="2:6" x14ac:dyDescent="0.25">
      <c r="B25" s="9">
        <v>1519</v>
      </c>
      <c r="C25" s="17">
        <v>45674</v>
      </c>
      <c r="D25" s="19">
        <v>3</v>
      </c>
    </row>
    <row r="26" spans="2:6" x14ac:dyDescent="0.25">
      <c r="B26" s="9">
        <v>1102</v>
      </c>
      <c r="C26" s="17">
        <v>45700</v>
      </c>
      <c r="D26" s="19">
        <v>3</v>
      </c>
    </row>
    <row r="27" spans="2:6" x14ac:dyDescent="0.25">
      <c r="B27" s="9">
        <v>1047</v>
      </c>
      <c r="C27" s="17">
        <v>45855</v>
      </c>
      <c r="D27" s="19">
        <v>4</v>
      </c>
    </row>
    <row r="28" spans="2:6" x14ac:dyDescent="0.25">
      <c r="B28" s="9">
        <v>3782</v>
      </c>
      <c r="C28" s="17">
        <v>45927</v>
      </c>
      <c r="D28" s="19">
        <v>4</v>
      </c>
    </row>
    <row r="29" spans="2:6" x14ac:dyDescent="0.25">
      <c r="B29" s="9">
        <v>3314</v>
      </c>
      <c r="C29" s="17">
        <v>45983</v>
      </c>
      <c r="D29" s="19">
        <v>4</v>
      </c>
    </row>
    <row r="30" spans="2:6" x14ac:dyDescent="0.25">
      <c r="B30" s="9">
        <v>1473</v>
      </c>
      <c r="C30" s="17">
        <v>45993</v>
      </c>
      <c r="D30" s="19">
        <v>4</v>
      </c>
    </row>
    <row r="31" spans="2:6" x14ac:dyDescent="0.25">
      <c r="B31" s="9">
        <v>1085</v>
      </c>
      <c r="C31" s="17">
        <v>46063</v>
      </c>
      <c r="D31" s="19">
        <v>4</v>
      </c>
    </row>
    <row r="32" spans="2:6" x14ac:dyDescent="0.25">
      <c r="B32" s="9">
        <v>1106</v>
      </c>
      <c r="C32" s="17">
        <v>47572</v>
      </c>
      <c r="D32" s="19">
        <v>4</v>
      </c>
    </row>
    <row r="33" spans="2:4" x14ac:dyDescent="0.25">
      <c r="B33" s="9">
        <v>3638</v>
      </c>
      <c r="C33" s="17">
        <v>48005</v>
      </c>
      <c r="D33" s="19">
        <v>4</v>
      </c>
    </row>
    <row r="34" spans="2:4" x14ac:dyDescent="0.25">
      <c r="B34" s="9">
        <v>3652</v>
      </c>
      <c r="C34" s="17">
        <v>48706</v>
      </c>
      <c r="D34" s="19">
        <v>3</v>
      </c>
    </row>
    <row r="35" spans="2:4" x14ac:dyDescent="0.25">
      <c r="B35" s="9">
        <v>3818</v>
      </c>
      <c r="C35" s="17">
        <v>49575</v>
      </c>
      <c r="D35" s="19">
        <v>4</v>
      </c>
    </row>
    <row r="36" spans="2:4" x14ac:dyDescent="0.25">
      <c r="B36" s="9">
        <v>1675</v>
      </c>
      <c r="C36" s="17">
        <v>49617</v>
      </c>
      <c r="D36" s="19">
        <v>4</v>
      </c>
    </row>
    <row r="37" spans="2:4" x14ac:dyDescent="0.25">
      <c r="B37" s="9">
        <v>2742</v>
      </c>
      <c r="C37" s="18">
        <v>58154</v>
      </c>
      <c r="D37" s="19">
        <v>4</v>
      </c>
    </row>
    <row r="38" spans="2:4" x14ac:dyDescent="0.25">
      <c r="B38" s="9">
        <v>3969</v>
      </c>
      <c r="C38" s="18">
        <v>52022</v>
      </c>
      <c r="D38" s="19">
        <v>4</v>
      </c>
    </row>
    <row r="39" spans="2:4" x14ac:dyDescent="0.25">
      <c r="B39" s="9">
        <v>4652</v>
      </c>
      <c r="C39" s="18">
        <v>58802</v>
      </c>
      <c r="D39" s="19">
        <v>5</v>
      </c>
    </row>
    <row r="40" spans="2:4" x14ac:dyDescent="0.25">
      <c r="B40" s="9">
        <v>4269</v>
      </c>
      <c r="C40" s="18">
        <v>53860</v>
      </c>
      <c r="D40" s="19">
        <v>5</v>
      </c>
    </row>
    <row r="41" spans="2:4" x14ac:dyDescent="0.25">
      <c r="B41" s="9">
        <v>1603</v>
      </c>
      <c r="C41" s="18">
        <v>57324</v>
      </c>
      <c r="D41" s="19">
        <v>5</v>
      </c>
    </row>
    <row r="42" spans="2:4" x14ac:dyDescent="0.25">
      <c r="B42" s="9">
        <v>2528</v>
      </c>
      <c r="C42" s="18">
        <v>55639</v>
      </c>
      <c r="D42" s="19">
        <v>5</v>
      </c>
    </row>
    <row r="43" spans="2:4" x14ac:dyDescent="0.25">
      <c r="B43" s="9">
        <v>4541</v>
      </c>
      <c r="C43" s="18">
        <v>56564</v>
      </c>
      <c r="D43" s="19">
        <v>5</v>
      </c>
    </row>
    <row r="44" spans="2:4" x14ac:dyDescent="0.25">
      <c r="B44" s="9">
        <v>2624</v>
      </c>
      <c r="C44" s="17">
        <v>62263</v>
      </c>
      <c r="D44" s="19">
        <v>5</v>
      </c>
    </row>
    <row r="45" spans="2:4" x14ac:dyDescent="0.25">
      <c r="B45" s="9">
        <v>4771</v>
      </c>
      <c r="C45" s="17">
        <v>65492</v>
      </c>
      <c r="D45" s="19">
        <v>5</v>
      </c>
    </row>
    <row r="46" spans="2:4" x14ac:dyDescent="0.25">
      <c r="B46" s="9">
        <v>2416</v>
      </c>
      <c r="C46" s="17">
        <v>66009</v>
      </c>
      <c r="D46" s="19">
        <v>4</v>
      </c>
    </row>
    <row r="47" spans="2:4" x14ac:dyDescent="0.25">
      <c r="B47" s="9">
        <v>4911</v>
      </c>
      <c r="C47" s="17">
        <v>68365</v>
      </c>
      <c r="D47" s="19">
        <v>5</v>
      </c>
    </row>
    <row r="48" spans="2:4" x14ac:dyDescent="0.25">
      <c r="B48" s="9">
        <v>2003</v>
      </c>
      <c r="C48" s="17">
        <v>69389</v>
      </c>
      <c r="D48" s="19">
        <v>5</v>
      </c>
    </row>
    <row r="49" spans="2:4" x14ac:dyDescent="0.25">
      <c r="B49" s="9">
        <v>3083</v>
      </c>
      <c r="C49" s="17">
        <v>70125</v>
      </c>
      <c r="D49" s="19">
        <v>5</v>
      </c>
    </row>
    <row r="50" spans="2:4" x14ac:dyDescent="0.25">
      <c r="B50" s="9">
        <v>1529</v>
      </c>
      <c r="C50" s="17">
        <v>72862</v>
      </c>
      <c r="D50" s="19">
        <v>5</v>
      </c>
    </row>
    <row r="51" spans="2:4" x14ac:dyDescent="0.25">
      <c r="B51" s="9">
        <v>1601</v>
      </c>
      <c r="C51" s="17">
        <v>73564</v>
      </c>
      <c r="D51" s="19">
        <v>4</v>
      </c>
    </row>
    <row r="52" spans="2:4" x14ac:dyDescent="0.25">
      <c r="B52" s="9">
        <v>2250</v>
      </c>
      <c r="C52" s="17">
        <v>74767</v>
      </c>
      <c r="D52" s="19">
        <v>5</v>
      </c>
    </row>
    <row r="53" spans="2:4" x14ac:dyDescent="0.25">
      <c r="B53" s="11">
        <v>4954</v>
      </c>
      <c r="C53" s="17">
        <v>77846</v>
      </c>
      <c r="D53" s="21">
        <v>5</v>
      </c>
    </row>
    <row r="54" spans="2:4" x14ac:dyDescent="0.25">
      <c r="C54" s="3"/>
    </row>
  </sheetData>
  <sortState xmlns:xlrd2="http://schemas.microsoft.com/office/spreadsheetml/2017/richdata2" ref="K5:K9">
    <sortCondition ref="K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FD60-06FF-410B-804F-9DB161A2C34D}">
  <dimension ref="A1:E37"/>
  <sheetViews>
    <sheetView workbookViewId="0"/>
  </sheetViews>
  <sheetFormatPr defaultRowHeight="15" x14ac:dyDescent="0.25"/>
  <cols>
    <col min="1" max="1" width="11" customWidth="1"/>
    <col min="3" max="3" width="10.5703125" customWidth="1"/>
    <col min="4" max="4" width="25.28515625" customWidth="1"/>
    <col min="5" max="5" width="25.42578125" customWidth="1"/>
  </cols>
  <sheetData>
    <row r="1" spans="1:5" x14ac:dyDescent="0.25">
      <c r="A1" t="s">
        <v>46</v>
      </c>
      <c r="B1" t="s">
        <v>47</v>
      </c>
      <c r="C1" t="s">
        <v>12</v>
      </c>
      <c r="D1" t="s">
        <v>48</v>
      </c>
      <c r="E1" t="s">
        <v>49</v>
      </c>
    </row>
    <row r="2" spans="1:5" x14ac:dyDescent="0.25">
      <c r="A2">
        <v>1990</v>
      </c>
      <c r="B2">
        <v>500</v>
      </c>
    </row>
    <row r="3" spans="1:5" x14ac:dyDescent="0.25">
      <c r="A3">
        <v>1991</v>
      </c>
      <c r="B3">
        <v>745</v>
      </c>
    </row>
    <row r="4" spans="1:5" x14ac:dyDescent="0.25">
      <c r="A4">
        <v>1992</v>
      </c>
      <c r="B4">
        <v>989</v>
      </c>
    </row>
    <row r="5" spans="1:5" x14ac:dyDescent="0.25">
      <c r="A5">
        <v>1993</v>
      </c>
      <c r="B5">
        <v>1010</v>
      </c>
    </row>
    <row r="6" spans="1:5" x14ac:dyDescent="0.25">
      <c r="A6">
        <v>1994</v>
      </c>
      <c r="B6">
        <v>1025</v>
      </c>
    </row>
    <row r="7" spans="1:5" x14ac:dyDescent="0.25">
      <c r="A7">
        <v>1995</v>
      </c>
      <c r="B7">
        <v>1109</v>
      </c>
    </row>
    <row r="8" spans="1:5" x14ac:dyDescent="0.25">
      <c r="A8">
        <v>1996</v>
      </c>
      <c r="B8">
        <v>1275</v>
      </c>
    </row>
    <row r="9" spans="1:5" x14ac:dyDescent="0.25">
      <c r="A9">
        <v>1997</v>
      </c>
      <c r="B9">
        <v>1475</v>
      </c>
    </row>
    <row r="10" spans="1:5" x14ac:dyDescent="0.25">
      <c r="A10">
        <v>1998</v>
      </c>
      <c r="B10">
        <v>1500</v>
      </c>
    </row>
    <row r="11" spans="1:5" x14ac:dyDescent="0.25">
      <c r="A11">
        <v>1999</v>
      </c>
      <c r="B11">
        <v>1580</v>
      </c>
    </row>
    <row r="12" spans="1:5" x14ac:dyDescent="0.25">
      <c r="A12">
        <v>2000</v>
      </c>
      <c r="B12">
        <v>1590</v>
      </c>
    </row>
    <row r="13" spans="1:5" x14ac:dyDescent="0.25">
      <c r="A13">
        <v>2001</v>
      </c>
      <c r="B13">
        <v>1725</v>
      </c>
    </row>
    <row r="14" spans="1:5" x14ac:dyDescent="0.25">
      <c r="A14">
        <v>2002</v>
      </c>
      <c r="B14">
        <v>1775</v>
      </c>
    </row>
    <row r="15" spans="1:5" x14ac:dyDescent="0.25">
      <c r="A15">
        <v>2003</v>
      </c>
      <c r="B15">
        <v>1850</v>
      </c>
    </row>
    <row r="16" spans="1:5" x14ac:dyDescent="0.25">
      <c r="A16">
        <v>2004</v>
      </c>
      <c r="B16">
        <v>1900</v>
      </c>
    </row>
    <row r="17" spans="1:2" x14ac:dyDescent="0.25">
      <c r="A17">
        <v>2005</v>
      </c>
      <c r="B17">
        <v>2010</v>
      </c>
    </row>
    <row r="18" spans="1:2" x14ac:dyDescent="0.25">
      <c r="A18">
        <v>2006</v>
      </c>
      <c r="B18">
        <v>2015</v>
      </c>
    </row>
    <row r="19" spans="1:2" x14ac:dyDescent="0.25">
      <c r="A19">
        <v>2007</v>
      </c>
      <c r="B19">
        <v>2025</v>
      </c>
    </row>
    <row r="20" spans="1:2" x14ac:dyDescent="0.25">
      <c r="A20">
        <v>2008</v>
      </c>
      <c r="B20">
        <v>2050</v>
      </c>
    </row>
    <row r="21" spans="1:2" x14ac:dyDescent="0.25">
      <c r="A21">
        <v>2009</v>
      </c>
      <c r="B21">
        <v>2100</v>
      </c>
    </row>
    <row r="22" spans="1:2" x14ac:dyDescent="0.25">
      <c r="A22">
        <v>2010</v>
      </c>
      <c r="B22">
        <v>2105</v>
      </c>
    </row>
    <row r="23" spans="1:2" x14ac:dyDescent="0.25">
      <c r="A23">
        <v>2011</v>
      </c>
      <c r="B23">
        <v>2300</v>
      </c>
    </row>
    <row r="24" spans="1:2" x14ac:dyDescent="0.25">
      <c r="A24">
        <v>2012</v>
      </c>
      <c r="B24">
        <v>2325</v>
      </c>
    </row>
    <row r="25" spans="1:2" x14ac:dyDescent="0.25">
      <c r="A25">
        <v>2013</v>
      </c>
      <c r="B25">
        <v>2375</v>
      </c>
    </row>
    <row r="26" spans="1:2" x14ac:dyDescent="0.25">
      <c r="A26">
        <v>2014</v>
      </c>
      <c r="B26">
        <v>2400</v>
      </c>
    </row>
    <row r="27" spans="1:2" x14ac:dyDescent="0.25">
      <c r="A27">
        <v>2015</v>
      </c>
      <c r="B27">
        <v>2800</v>
      </c>
    </row>
    <row r="28" spans="1:2" x14ac:dyDescent="0.25">
      <c r="A28">
        <v>2016</v>
      </c>
      <c r="B28">
        <v>3000</v>
      </c>
    </row>
    <row r="29" spans="1:2" x14ac:dyDescent="0.25">
      <c r="A29">
        <v>2017</v>
      </c>
      <c r="B29">
        <v>3025</v>
      </c>
    </row>
    <row r="30" spans="1:2" x14ac:dyDescent="0.25">
      <c r="A30">
        <v>2018</v>
      </c>
      <c r="B30">
        <v>3075</v>
      </c>
    </row>
    <row r="31" spans="1:2" x14ac:dyDescent="0.25">
      <c r="A31">
        <v>2019</v>
      </c>
      <c r="B31">
        <v>3100</v>
      </c>
    </row>
    <row r="32" spans="1:2" x14ac:dyDescent="0.25">
      <c r="A32">
        <v>2020</v>
      </c>
      <c r="B32">
        <v>3125</v>
      </c>
    </row>
    <row r="33" spans="1:5" x14ac:dyDescent="0.25">
      <c r="A33">
        <v>2021</v>
      </c>
      <c r="B33">
        <v>3150</v>
      </c>
      <c r="C33">
        <v>3150</v>
      </c>
      <c r="D33" s="29">
        <v>3150</v>
      </c>
      <c r="E33" s="29">
        <v>3150</v>
      </c>
    </row>
    <row r="34" spans="1:5" x14ac:dyDescent="0.25">
      <c r="A34">
        <v>2022</v>
      </c>
      <c r="C34">
        <f>_xlfn.FORECAST.ETS(A34,$B$2:$B$33,$A$2:$A$33,1,1)</f>
        <v>3182.355935628389</v>
      </c>
      <c r="D34" s="29">
        <f>C34-_xlfn.FORECAST.ETS.CONFINT(A34,$B$2:$B$33,$A$2:$A$33,0.95,1,1)</f>
        <v>2977.691424967069</v>
      </c>
      <c r="E34" s="29">
        <f>C34+_xlfn.FORECAST.ETS.CONFINT(A34,$B$2:$B$33,$A$2:$A$33,0.95,1,1)</f>
        <v>3387.0204462897091</v>
      </c>
    </row>
    <row r="35" spans="1:5" x14ac:dyDescent="0.25">
      <c r="A35">
        <v>2023</v>
      </c>
      <c r="C35">
        <f>_xlfn.FORECAST.ETS(A35,$B$2:$B$33,$A$2:$A$33,1,1)</f>
        <v>3214.682388077817</v>
      </c>
      <c r="D35" s="29">
        <f>C35-_xlfn.FORECAST.ETS.CONFINT(A35,$B$2:$B$33,$A$2:$A$33,0.95,1,1)</f>
        <v>2846.2289104384936</v>
      </c>
      <c r="E35" s="29">
        <f>C35+_xlfn.FORECAST.ETS.CONFINT(A35,$B$2:$B$33,$A$2:$A$33,0.95,1,1)</f>
        <v>3583.1358657171404</v>
      </c>
    </row>
    <row r="36" spans="1:5" x14ac:dyDescent="0.25">
      <c r="A36">
        <v>2024</v>
      </c>
      <c r="C36">
        <f>_xlfn.FORECAST.ETS(A36,$B$2:$B$33,$A$2:$A$33,1,1)</f>
        <v>3247.008840527245</v>
      </c>
      <c r="D36" s="29">
        <f>C36-_xlfn.FORECAST.ETS.CONFINT(A36,$B$2:$B$33,$A$2:$A$33,0.95,1,1)</f>
        <v>2696.8827803449763</v>
      </c>
      <c r="E36" s="29">
        <f>C36+_xlfn.FORECAST.ETS.CONFINT(A36,$B$2:$B$33,$A$2:$A$33,0.95,1,1)</f>
        <v>3797.1349007095137</v>
      </c>
    </row>
    <row r="37" spans="1:5" x14ac:dyDescent="0.25">
      <c r="A37">
        <v>2025</v>
      </c>
      <c r="C37">
        <f>_xlfn.FORECAST.ETS(A37,$B$2:$B$33,$A$2:$A$33,1,1)</f>
        <v>3279.3352929766729</v>
      </c>
      <c r="D37" s="29">
        <f>C37-_xlfn.FORECAST.ETS.CONFINT(A37,$B$2:$B$33,$A$2:$A$33,0.95,1,1)</f>
        <v>2528.7423258772651</v>
      </c>
      <c r="E37" s="29">
        <f>C37+_xlfn.FORECAST.ETS.CONFINT(A37,$B$2:$B$33,$A$2:$A$33,0.95,1,1)</f>
        <v>4029.9282600760807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2B4E-F2C9-4669-8050-64BAD1362B98}">
  <dimension ref="B2:M35"/>
  <sheetViews>
    <sheetView workbookViewId="0">
      <selection activeCell="B4" sqref="B4:E35"/>
    </sheetView>
  </sheetViews>
  <sheetFormatPr defaultRowHeight="15" x14ac:dyDescent="0.25"/>
  <cols>
    <col min="1" max="1" width="4" customWidth="1"/>
    <col min="3" max="3" width="9.42578125" bestFit="1" customWidth="1"/>
    <col min="4" max="4" width="10.42578125" customWidth="1"/>
    <col min="7" max="7" width="19.140625" bestFit="1" customWidth="1"/>
    <col min="8" max="8" width="12" bestFit="1" customWidth="1"/>
    <col min="9" max="9" width="6" bestFit="1" customWidth="1"/>
    <col min="10" max="13" width="12" bestFit="1" customWidth="1"/>
  </cols>
  <sheetData>
    <row r="2" spans="2:13" ht="23.25" x14ac:dyDescent="0.35">
      <c r="B2" s="12" t="s">
        <v>24</v>
      </c>
    </row>
    <row r="3" spans="2:13" x14ac:dyDescent="0.25">
      <c r="B3" s="6" t="s">
        <v>17</v>
      </c>
      <c r="C3" s="7" t="s">
        <v>19</v>
      </c>
      <c r="D3" s="7" t="s">
        <v>20</v>
      </c>
      <c r="E3" s="16" t="s">
        <v>21</v>
      </c>
      <c r="G3" t="s">
        <v>29</v>
      </c>
    </row>
    <row r="4" spans="2:13" x14ac:dyDescent="0.25">
      <c r="B4" s="9">
        <v>1990</v>
      </c>
      <c r="C4" s="10">
        <v>500</v>
      </c>
      <c r="D4" s="1">
        <v>475</v>
      </c>
      <c r="E4" s="1">
        <v>500</v>
      </c>
    </row>
    <row r="5" spans="2:13" ht="15.75" thickBot="1" x14ac:dyDescent="0.3">
      <c r="B5" s="9">
        <v>1991</v>
      </c>
      <c r="C5" s="1">
        <v>750</v>
      </c>
      <c r="D5" s="1">
        <v>725</v>
      </c>
      <c r="E5" s="1">
        <v>745</v>
      </c>
      <c r="G5" t="s">
        <v>30</v>
      </c>
    </row>
    <row r="6" spans="2:13" x14ac:dyDescent="0.25">
      <c r="B6" s="9">
        <v>1992</v>
      </c>
      <c r="C6" s="1">
        <v>1000</v>
      </c>
      <c r="D6" s="1">
        <v>950</v>
      </c>
      <c r="E6" s="1">
        <v>989</v>
      </c>
      <c r="G6" s="28" t="s">
        <v>31</v>
      </c>
      <c r="H6" s="28" t="s">
        <v>32</v>
      </c>
      <c r="I6" s="28" t="s">
        <v>33</v>
      </c>
      <c r="J6" s="28" t="s">
        <v>34</v>
      </c>
      <c r="K6" s="28" t="s">
        <v>7</v>
      </c>
    </row>
    <row r="7" spans="2:13" x14ac:dyDescent="0.25">
      <c r="B7" s="9">
        <v>1993</v>
      </c>
      <c r="C7" s="1">
        <v>1050</v>
      </c>
      <c r="D7" s="1">
        <v>1000</v>
      </c>
      <c r="E7" s="1">
        <v>1010</v>
      </c>
      <c r="G7" s="24">
        <v>500</v>
      </c>
      <c r="H7" s="24">
        <v>31</v>
      </c>
      <c r="I7" s="24">
        <v>64595</v>
      </c>
      <c r="J7" s="24">
        <v>2083.7096774193546</v>
      </c>
      <c r="K7" s="24">
        <v>538526.61290322547</v>
      </c>
    </row>
    <row r="8" spans="2:13" x14ac:dyDescent="0.25">
      <c r="B8" s="9">
        <v>1994</v>
      </c>
      <c r="C8" s="1">
        <v>1125</v>
      </c>
      <c r="D8" s="1">
        <v>1020</v>
      </c>
      <c r="E8" s="1">
        <v>1025</v>
      </c>
      <c r="G8" s="24">
        <v>475</v>
      </c>
      <c r="H8" s="24">
        <v>31</v>
      </c>
      <c r="I8" s="24">
        <v>59877</v>
      </c>
      <c r="J8" s="24">
        <v>1931.516129032258</v>
      </c>
      <c r="K8" s="24">
        <v>351464.12473118253</v>
      </c>
    </row>
    <row r="9" spans="2:13" ht="15.75" thickBot="1" x14ac:dyDescent="0.3">
      <c r="B9" s="9">
        <v>1995</v>
      </c>
      <c r="C9" s="1">
        <v>1210</v>
      </c>
      <c r="D9" s="1">
        <v>1100</v>
      </c>
      <c r="E9" s="1">
        <v>1109</v>
      </c>
      <c r="G9" s="26">
        <v>500</v>
      </c>
      <c r="H9" s="26">
        <v>31</v>
      </c>
      <c r="I9" s="26">
        <v>62528</v>
      </c>
      <c r="J9" s="26">
        <v>2017.0322580645161</v>
      </c>
      <c r="K9" s="26">
        <v>501078.63225806452</v>
      </c>
    </row>
    <row r="10" spans="2:13" x14ac:dyDescent="0.25">
      <c r="B10" s="9">
        <v>1996</v>
      </c>
      <c r="C10" s="1">
        <v>1300</v>
      </c>
      <c r="D10" s="1">
        <v>1250</v>
      </c>
      <c r="E10" s="1">
        <v>1275</v>
      </c>
    </row>
    <row r="11" spans="2:13" x14ac:dyDescent="0.25">
      <c r="B11" s="9">
        <v>1997</v>
      </c>
      <c r="C11" s="1">
        <v>1500</v>
      </c>
      <c r="D11" s="1">
        <v>1425</v>
      </c>
      <c r="E11" s="1">
        <v>1475</v>
      </c>
    </row>
    <row r="12" spans="2:13" ht="15.75" thickBot="1" x14ac:dyDescent="0.3">
      <c r="B12" s="9">
        <v>1998</v>
      </c>
      <c r="C12" s="1">
        <v>1550</v>
      </c>
      <c r="D12" s="1">
        <v>1510</v>
      </c>
      <c r="E12" s="1">
        <v>1500</v>
      </c>
      <c r="G12" t="s">
        <v>35</v>
      </c>
    </row>
    <row r="13" spans="2:13" x14ac:dyDescent="0.25">
      <c r="B13" s="9">
        <v>1999</v>
      </c>
      <c r="C13" s="1">
        <v>1580</v>
      </c>
      <c r="D13" s="1">
        <v>1575</v>
      </c>
      <c r="E13" s="1">
        <v>1580</v>
      </c>
      <c r="G13" s="28" t="s">
        <v>36</v>
      </c>
      <c r="H13" s="28" t="s">
        <v>37</v>
      </c>
      <c r="I13" s="28" t="s">
        <v>38</v>
      </c>
      <c r="J13" s="28" t="s">
        <v>39</v>
      </c>
      <c r="K13" s="28" t="s">
        <v>40</v>
      </c>
      <c r="L13" s="28" t="s">
        <v>41</v>
      </c>
      <c r="M13" s="28" t="s">
        <v>42</v>
      </c>
    </row>
    <row r="14" spans="2:13" x14ac:dyDescent="0.25">
      <c r="B14" s="9">
        <v>2000</v>
      </c>
      <c r="C14" s="1">
        <v>1600</v>
      </c>
      <c r="D14" s="1">
        <v>1600</v>
      </c>
      <c r="E14" s="1">
        <v>1590</v>
      </c>
      <c r="G14" s="24" t="s">
        <v>43</v>
      </c>
      <c r="H14" s="24">
        <v>360858.21505376697</v>
      </c>
      <c r="I14" s="24">
        <v>2</v>
      </c>
      <c r="J14" s="24">
        <v>180429.10752688348</v>
      </c>
      <c r="K14" s="24">
        <v>0.38911598105455436</v>
      </c>
      <c r="L14" s="24">
        <v>0.67879014119492864</v>
      </c>
      <c r="M14" s="24">
        <v>3.0976980352519248</v>
      </c>
    </row>
    <row r="15" spans="2:13" x14ac:dyDescent="0.25">
      <c r="B15" s="9">
        <v>2001</v>
      </c>
      <c r="C15" s="1">
        <v>1730</v>
      </c>
      <c r="D15" s="1">
        <v>1710</v>
      </c>
      <c r="E15" s="1">
        <v>1725</v>
      </c>
      <c r="G15" s="24" t="s">
        <v>44</v>
      </c>
      <c r="H15" s="24">
        <v>41732081.096774198</v>
      </c>
      <c r="I15" s="24">
        <v>90</v>
      </c>
      <c r="J15" s="24">
        <v>463689.78996415774</v>
      </c>
      <c r="K15" s="24"/>
      <c r="L15" s="24"/>
      <c r="M15" s="24"/>
    </row>
    <row r="16" spans="2:13" x14ac:dyDescent="0.25">
      <c r="B16" s="9">
        <v>2002</v>
      </c>
      <c r="C16" s="1">
        <v>1800</v>
      </c>
      <c r="D16" s="1">
        <v>1755</v>
      </c>
      <c r="E16" s="1">
        <v>1775</v>
      </c>
      <c r="G16" s="24"/>
      <c r="H16" s="24"/>
      <c r="I16" s="24"/>
      <c r="J16" s="24"/>
      <c r="K16" s="24"/>
      <c r="L16" s="24"/>
      <c r="M16" s="24"/>
    </row>
    <row r="17" spans="2:13" ht="15.75" thickBot="1" x14ac:dyDescent="0.3">
      <c r="B17" s="9">
        <v>2003</v>
      </c>
      <c r="C17" s="1">
        <v>1930</v>
      </c>
      <c r="D17" s="1">
        <v>1875</v>
      </c>
      <c r="E17" s="1">
        <v>1850</v>
      </c>
      <c r="G17" s="26" t="s">
        <v>45</v>
      </c>
      <c r="H17" s="26">
        <v>42092939.311827965</v>
      </c>
      <c r="I17" s="26">
        <v>92</v>
      </c>
      <c r="J17" s="26"/>
      <c r="K17" s="26"/>
      <c r="L17" s="26"/>
      <c r="M17" s="26"/>
    </row>
    <row r="18" spans="2:13" x14ac:dyDescent="0.25">
      <c r="B18" s="9">
        <v>2004</v>
      </c>
      <c r="C18" s="1">
        <v>2000</v>
      </c>
      <c r="D18" s="1">
        <v>1950</v>
      </c>
      <c r="E18" s="1">
        <v>1900</v>
      </c>
    </row>
    <row r="19" spans="2:13" x14ac:dyDescent="0.25">
      <c r="B19" s="9">
        <v>2005</v>
      </c>
      <c r="C19" s="1">
        <v>2015</v>
      </c>
      <c r="D19" s="1">
        <v>2000</v>
      </c>
      <c r="E19" s="1">
        <v>2010</v>
      </c>
    </row>
    <row r="20" spans="2:13" x14ac:dyDescent="0.25">
      <c r="B20" s="9">
        <v>2006</v>
      </c>
      <c r="C20" s="1">
        <v>2035</v>
      </c>
      <c r="D20" s="1">
        <v>2010</v>
      </c>
      <c r="E20" s="1">
        <v>2015</v>
      </c>
    </row>
    <row r="21" spans="2:13" x14ac:dyDescent="0.25">
      <c r="B21" s="9">
        <v>2007</v>
      </c>
      <c r="C21" s="1">
        <v>2045</v>
      </c>
      <c r="D21" s="1">
        <v>2025</v>
      </c>
      <c r="E21" s="1">
        <v>2025</v>
      </c>
    </row>
    <row r="22" spans="2:13" x14ac:dyDescent="0.25">
      <c r="B22" s="9">
        <v>2008</v>
      </c>
      <c r="C22" s="1">
        <v>2075</v>
      </c>
      <c r="D22" s="1">
        <v>2058</v>
      </c>
      <c r="E22" s="1">
        <v>2050</v>
      </c>
    </row>
    <row r="23" spans="2:13" x14ac:dyDescent="0.25">
      <c r="B23" s="9">
        <v>2009</v>
      </c>
      <c r="C23" s="1">
        <v>2150</v>
      </c>
      <c r="D23" s="1">
        <v>2100</v>
      </c>
      <c r="E23" s="1">
        <v>2100</v>
      </c>
    </row>
    <row r="24" spans="2:13" x14ac:dyDescent="0.25">
      <c r="B24" s="9">
        <v>2010</v>
      </c>
      <c r="C24" s="1">
        <v>2225</v>
      </c>
      <c r="D24" s="1">
        <v>2200</v>
      </c>
      <c r="E24" s="1">
        <v>2105</v>
      </c>
    </row>
    <row r="25" spans="2:13" x14ac:dyDescent="0.25">
      <c r="B25" s="9">
        <v>2011</v>
      </c>
      <c r="C25" s="1">
        <v>2400</v>
      </c>
      <c r="D25" s="1">
        <v>2374</v>
      </c>
      <c r="E25" s="1">
        <v>2300</v>
      </c>
    </row>
    <row r="26" spans="2:13" x14ac:dyDescent="0.25">
      <c r="B26" s="9">
        <v>2012</v>
      </c>
      <c r="C26" s="1">
        <v>2450</v>
      </c>
      <c r="D26" s="1">
        <v>2375</v>
      </c>
      <c r="E26" s="1">
        <v>2325</v>
      </c>
    </row>
    <row r="27" spans="2:13" x14ac:dyDescent="0.25">
      <c r="B27" s="9">
        <v>2013</v>
      </c>
      <c r="C27" s="1">
        <v>2475</v>
      </c>
      <c r="D27" s="1">
        <v>2375</v>
      </c>
      <c r="E27" s="1">
        <v>2375</v>
      </c>
    </row>
    <row r="28" spans="2:13" x14ac:dyDescent="0.25">
      <c r="B28" s="9">
        <v>2014</v>
      </c>
      <c r="C28" s="1">
        <v>2800</v>
      </c>
      <c r="D28" s="1">
        <v>2490</v>
      </c>
      <c r="E28" s="1">
        <v>2400</v>
      </c>
    </row>
    <row r="29" spans="2:13" x14ac:dyDescent="0.25">
      <c r="B29" s="9">
        <v>2015</v>
      </c>
      <c r="C29" s="1">
        <v>2900</v>
      </c>
      <c r="D29" s="1">
        <v>2500</v>
      </c>
      <c r="E29" s="1">
        <v>2800</v>
      </c>
    </row>
    <row r="30" spans="2:13" x14ac:dyDescent="0.25">
      <c r="B30" s="9">
        <v>2016</v>
      </c>
      <c r="C30" s="1">
        <v>3050</v>
      </c>
      <c r="D30" s="1">
        <v>2575</v>
      </c>
      <c r="E30" s="1">
        <v>3000</v>
      </c>
    </row>
    <row r="31" spans="2:13" x14ac:dyDescent="0.25">
      <c r="B31" s="9">
        <v>2017</v>
      </c>
      <c r="C31" s="1">
        <v>3025</v>
      </c>
      <c r="D31" s="1">
        <v>2600</v>
      </c>
      <c r="E31" s="1">
        <v>3025</v>
      </c>
    </row>
    <row r="32" spans="2:13" x14ac:dyDescent="0.25">
      <c r="B32" s="9">
        <v>2018</v>
      </c>
      <c r="C32" s="1">
        <v>3100</v>
      </c>
      <c r="D32" s="1">
        <v>2625</v>
      </c>
      <c r="E32" s="1">
        <v>3075</v>
      </c>
    </row>
    <row r="33" spans="2:5" x14ac:dyDescent="0.25">
      <c r="B33" s="9">
        <v>2019</v>
      </c>
      <c r="C33" s="1">
        <v>3150</v>
      </c>
      <c r="D33" s="1">
        <v>2675</v>
      </c>
      <c r="E33" s="1">
        <v>3100</v>
      </c>
    </row>
    <row r="34" spans="2:5" x14ac:dyDescent="0.25">
      <c r="B34" s="9">
        <v>2020</v>
      </c>
      <c r="C34" s="1">
        <v>3275</v>
      </c>
      <c r="D34" s="1">
        <v>2700</v>
      </c>
      <c r="E34" s="1">
        <v>3125</v>
      </c>
    </row>
    <row r="35" spans="2:5" x14ac:dyDescent="0.25">
      <c r="B35" s="9">
        <v>2021</v>
      </c>
      <c r="C35" s="1">
        <v>3300</v>
      </c>
      <c r="D35" s="1">
        <v>2750</v>
      </c>
      <c r="E35" s="1">
        <v>3150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50F8-B535-4A04-9A79-B0B68505AD0F}">
  <dimension ref="B2:J39"/>
  <sheetViews>
    <sheetView tabSelected="1" workbookViewId="0">
      <selection activeCell="G8" sqref="G8"/>
    </sheetView>
  </sheetViews>
  <sheetFormatPr defaultRowHeight="15" x14ac:dyDescent="0.25"/>
  <cols>
    <col min="1" max="1" width="5.28515625" customWidth="1"/>
    <col min="4" max="4" width="3" customWidth="1"/>
    <col min="8" max="8" width="13" bestFit="1" customWidth="1"/>
    <col min="10" max="10" width="12.42578125" bestFit="1" customWidth="1"/>
  </cols>
  <sheetData>
    <row r="2" spans="2:10" ht="23.25" x14ac:dyDescent="0.35">
      <c r="B2" s="12" t="s">
        <v>19</v>
      </c>
    </row>
    <row r="3" spans="2:10" x14ac:dyDescent="0.25">
      <c r="B3" s="6" t="s">
        <v>17</v>
      </c>
      <c r="C3" s="7" t="s">
        <v>18</v>
      </c>
      <c r="E3" s="7" t="s">
        <v>13</v>
      </c>
      <c r="F3" s="7" t="s">
        <v>14</v>
      </c>
      <c r="G3" s="7" t="s">
        <v>15</v>
      </c>
      <c r="H3" s="7" t="s">
        <v>16</v>
      </c>
      <c r="J3" s="16" t="s">
        <v>26</v>
      </c>
    </row>
    <row r="4" spans="2:10" x14ac:dyDescent="0.25">
      <c r="B4" s="9">
        <v>1990</v>
      </c>
      <c r="C4" s="10">
        <v>500</v>
      </c>
      <c r="E4">
        <f>INTERCEPT(C4:C35,B4:B35)</f>
        <v>-161881.22159090909</v>
      </c>
      <c r="F4">
        <f>SLOPE(C4:C35,B4:B35)</f>
        <v>81.732954545454547</v>
      </c>
      <c r="G4">
        <f>RSQ(C4:C35,B4:B35)</f>
        <v>0.98053526424084358</v>
      </c>
      <c r="H4">
        <f>STEYX(C4:C35,B4:B35)</f>
        <v>109.81240460232826</v>
      </c>
      <c r="J4" s="1">
        <v>2022</v>
      </c>
    </row>
    <row r="5" spans="2:10" x14ac:dyDescent="0.25">
      <c r="B5" s="9">
        <v>1991</v>
      </c>
      <c r="C5" s="1">
        <v>750</v>
      </c>
    </row>
    <row r="6" spans="2:10" x14ac:dyDescent="0.25">
      <c r="B6" s="9">
        <v>1992</v>
      </c>
      <c r="C6" s="1">
        <v>1000</v>
      </c>
      <c r="E6" s="7" t="s">
        <v>12</v>
      </c>
      <c r="F6" s="7" t="s">
        <v>22</v>
      </c>
      <c r="G6" s="7" t="s">
        <v>23</v>
      </c>
    </row>
    <row r="7" spans="2:10" x14ac:dyDescent="0.25">
      <c r="B7" s="9">
        <v>1993</v>
      </c>
      <c r="C7" s="1">
        <v>1050</v>
      </c>
      <c r="E7">
        <f>_xlfn.FORECAST.LINEAR(J4,C4:C35,B4:B35)</f>
        <v>3382.8125</v>
      </c>
      <c r="F7">
        <f>E7+H4</f>
        <v>3492.6249046023281</v>
      </c>
      <c r="G7">
        <f>E7-H4</f>
        <v>3273.0000953976719</v>
      </c>
    </row>
    <row r="8" spans="2:10" x14ac:dyDescent="0.25">
      <c r="B8" s="9">
        <v>1994</v>
      </c>
      <c r="C8" s="1">
        <v>1125</v>
      </c>
    </row>
    <row r="9" spans="2:10" x14ac:dyDescent="0.25">
      <c r="B9" s="9">
        <v>1995</v>
      </c>
      <c r="C9" s="1">
        <v>1210</v>
      </c>
    </row>
    <row r="10" spans="2:10" x14ac:dyDescent="0.25">
      <c r="B10" s="9">
        <v>1996</v>
      </c>
      <c r="C10" s="1">
        <v>1300</v>
      </c>
    </row>
    <row r="11" spans="2:10" x14ac:dyDescent="0.25">
      <c r="B11" s="9">
        <v>1997</v>
      </c>
      <c r="C11" s="1">
        <v>1500</v>
      </c>
    </row>
    <row r="12" spans="2:10" x14ac:dyDescent="0.25">
      <c r="B12" s="9">
        <v>1998</v>
      </c>
      <c r="C12" s="1">
        <v>1550</v>
      </c>
    </row>
    <row r="13" spans="2:10" x14ac:dyDescent="0.25">
      <c r="B13" s="9">
        <v>1999</v>
      </c>
      <c r="C13" s="1">
        <v>1580</v>
      </c>
    </row>
    <row r="14" spans="2:10" x14ac:dyDescent="0.25">
      <c r="B14" s="9">
        <v>2000</v>
      </c>
      <c r="C14" s="1">
        <v>1600</v>
      </c>
    </row>
    <row r="15" spans="2:10" x14ac:dyDescent="0.25">
      <c r="B15" s="9">
        <v>2001</v>
      </c>
      <c r="C15" s="1">
        <v>1730</v>
      </c>
    </row>
    <row r="16" spans="2:10" x14ac:dyDescent="0.25">
      <c r="B16" s="9">
        <v>2002</v>
      </c>
      <c r="C16" s="1">
        <v>1800</v>
      </c>
    </row>
    <row r="17" spans="2:3" x14ac:dyDescent="0.25">
      <c r="B17" s="9">
        <v>2003</v>
      </c>
      <c r="C17" s="1">
        <v>1930</v>
      </c>
    </row>
    <row r="18" spans="2:3" x14ac:dyDescent="0.25">
      <c r="B18" s="9">
        <v>2004</v>
      </c>
      <c r="C18" s="1">
        <v>2000</v>
      </c>
    </row>
    <row r="19" spans="2:3" x14ac:dyDescent="0.25">
      <c r="B19" s="9">
        <v>2005</v>
      </c>
      <c r="C19" s="1">
        <v>2015</v>
      </c>
    </row>
    <row r="20" spans="2:3" x14ac:dyDescent="0.25">
      <c r="B20" s="9">
        <v>2006</v>
      </c>
      <c r="C20" s="1">
        <v>2035</v>
      </c>
    </row>
    <row r="21" spans="2:3" x14ac:dyDescent="0.25">
      <c r="B21" s="9">
        <v>2007</v>
      </c>
      <c r="C21" s="1">
        <v>2045</v>
      </c>
    </row>
    <row r="22" spans="2:3" x14ac:dyDescent="0.25">
      <c r="B22" s="9">
        <v>2008</v>
      </c>
      <c r="C22" s="1">
        <v>2075</v>
      </c>
    </row>
    <row r="23" spans="2:3" x14ac:dyDescent="0.25">
      <c r="B23" s="9">
        <v>2009</v>
      </c>
      <c r="C23" s="1">
        <v>2150</v>
      </c>
    </row>
    <row r="24" spans="2:3" x14ac:dyDescent="0.25">
      <c r="B24" s="9">
        <v>2010</v>
      </c>
      <c r="C24" s="1">
        <v>2225</v>
      </c>
    </row>
    <row r="25" spans="2:3" x14ac:dyDescent="0.25">
      <c r="B25" s="9">
        <v>2011</v>
      </c>
      <c r="C25" s="1">
        <v>2400</v>
      </c>
    </row>
    <row r="26" spans="2:3" x14ac:dyDescent="0.25">
      <c r="B26" s="9">
        <v>2012</v>
      </c>
      <c r="C26" s="1">
        <v>2450</v>
      </c>
    </row>
    <row r="27" spans="2:3" x14ac:dyDescent="0.25">
      <c r="B27" s="9">
        <v>2013</v>
      </c>
      <c r="C27" s="1">
        <v>2475</v>
      </c>
    </row>
    <row r="28" spans="2:3" x14ac:dyDescent="0.25">
      <c r="B28" s="9">
        <v>2014</v>
      </c>
      <c r="C28" s="1">
        <v>2800</v>
      </c>
    </row>
    <row r="29" spans="2:3" x14ac:dyDescent="0.25">
      <c r="B29" s="9">
        <v>2015</v>
      </c>
      <c r="C29" s="1">
        <v>2900</v>
      </c>
    </row>
    <row r="30" spans="2:3" x14ac:dyDescent="0.25">
      <c r="B30" s="9">
        <v>2016</v>
      </c>
      <c r="C30" s="1">
        <v>3050</v>
      </c>
    </row>
    <row r="31" spans="2:3" x14ac:dyDescent="0.25">
      <c r="B31" s="9">
        <v>2017</v>
      </c>
      <c r="C31" s="1">
        <v>3025</v>
      </c>
    </row>
    <row r="32" spans="2:3" x14ac:dyDescent="0.25">
      <c r="B32" s="9">
        <v>2018</v>
      </c>
      <c r="C32" s="1">
        <v>3100</v>
      </c>
    </row>
    <row r="33" spans="2:3" x14ac:dyDescent="0.25">
      <c r="B33" s="9">
        <v>2019</v>
      </c>
      <c r="C33" s="1">
        <v>3150</v>
      </c>
    </row>
    <row r="34" spans="2:3" x14ac:dyDescent="0.25">
      <c r="B34" s="9">
        <v>2020</v>
      </c>
      <c r="C34" s="1">
        <v>3275</v>
      </c>
    </row>
    <row r="35" spans="2:3" x14ac:dyDescent="0.25">
      <c r="B35" s="9">
        <v>2021</v>
      </c>
      <c r="C35" s="1">
        <v>3300</v>
      </c>
    </row>
    <row r="36" spans="2:3" x14ac:dyDescent="0.25">
      <c r="B36" s="22"/>
    </row>
    <row r="37" spans="2:3" x14ac:dyDescent="0.25">
      <c r="B37" s="22"/>
    </row>
    <row r="38" spans="2:3" x14ac:dyDescent="0.25">
      <c r="B38" s="22"/>
    </row>
    <row r="39" spans="2:3" x14ac:dyDescent="0.25">
      <c r="B39" s="2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QfIkCMjiB5PNsPVUHmKL0yyr9hjRjFJXHwMaek75Ylc=-~IrO2LbnB00I8smTIgsS6qQ==</id>
</project>
</file>

<file path=customXml/itemProps1.xml><?xml version="1.0" encoding="utf-8"?>
<ds:datastoreItem xmlns:ds="http://schemas.openxmlformats.org/officeDocument/2006/customXml" ds:itemID="{84DE837D-8333-4C81-9EA2-49ED96EA831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 Satisfaction</vt:lpstr>
      <vt:lpstr>2025Forecast</vt:lpstr>
      <vt:lpstr>Office_Data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JDavidson</dc:creator>
  <cp:lastModifiedBy>Denzel Coleman</cp:lastModifiedBy>
  <dcterms:created xsi:type="dcterms:W3CDTF">2012-12-11T18:24:21Z</dcterms:created>
  <dcterms:modified xsi:type="dcterms:W3CDTF">2023-06-21T21:59:14Z</dcterms:modified>
</cp:coreProperties>
</file>