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uf\Desktop\"/>
    </mc:Choice>
  </mc:AlternateContent>
  <xr:revisionPtr revIDLastSave="0" documentId="13_ncr:1_{EAEFDAFF-9112-4358-ABBB-6CB5B6A2B15E}" xr6:coauthVersionLast="47" xr6:coauthVersionMax="47" xr10:uidLastSave="{00000000-0000-0000-0000-000000000000}"/>
  <bookViews>
    <workbookView xWindow="-120" yWindow="-120" windowWidth="29040" windowHeight="15840" activeTab="3" xr2:uid="{2120DEAF-E233-457E-BB23-16ECA8015A0F}"/>
  </bookViews>
  <sheets>
    <sheet name="RaceResults" sheetId="4" r:id="rId1"/>
    <sheet name="2025Forecast" sheetId="5" r:id="rId2"/>
    <sheet name="VolunteerInfo" sheetId="2" r:id="rId3"/>
    <sheet name="Participant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I6" i="1"/>
  <c r="H6" i="1"/>
  <c r="G6" i="1"/>
  <c r="F6" i="1"/>
  <c r="G4" i="4" a="1"/>
  <c r="G4" i="4" s="1"/>
  <c r="C18" i="5"/>
  <c r="C19" i="5"/>
  <c r="C20" i="5"/>
  <c r="C21" i="5"/>
  <c r="C22" i="5"/>
  <c r="E22" i="5" l="1"/>
  <c r="D22" i="5"/>
  <c r="E18" i="5"/>
  <c r="E21" i="5"/>
  <c r="D21" i="5"/>
  <c r="E20" i="5"/>
  <c r="D20" i="5"/>
  <c r="D19" i="5"/>
  <c r="E19" i="5"/>
  <c r="D18" i="5"/>
  <c r="I22" i="4" l="1"/>
  <c r="H22" i="4"/>
  <c r="G22" i="4"/>
  <c r="F2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<sst xmlns="http://schemas.openxmlformats.org/spreadsheetml/2006/main" count="62" uniqueCount="50">
  <si>
    <t>Golden State 5k</t>
  </si>
  <si>
    <t>Participants</t>
  </si>
  <si>
    <t>Los Angeles</t>
  </si>
  <si>
    <t>San Diego</t>
  </si>
  <si>
    <t>San Jose</t>
  </si>
  <si>
    <t>Year</t>
  </si>
  <si>
    <t>Location</t>
  </si>
  <si>
    <t>Combined</t>
  </si>
  <si>
    <t>Runner #</t>
  </si>
  <si>
    <t>Age</t>
  </si>
  <si>
    <t>Time</t>
  </si>
  <si>
    <t>&gt;60</t>
  </si>
  <si>
    <t>Correlation</t>
  </si>
  <si>
    <t>Frequency</t>
  </si>
  <si>
    <t>Standard Deviation</t>
  </si>
  <si>
    <t xml:space="preserve">Golden State 5k </t>
  </si>
  <si>
    <t>Duration</t>
  </si>
  <si>
    <t>Covariance</t>
  </si>
  <si>
    <t>Variance</t>
  </si>
  <si>
    <t>Donations</t>
  </si>
  <si>
    <t>Intercept</t>
  </si>
  <si>
    <t>Slope</t>
  </si>
  <si>
    <t>RSQ</t>
  </si>
  <si>
    <t>Standard Error</t>
  </si>
  <si>
    <t>Forecast</t>
  </si>
  <si>
    <t>High</t>
  </si>
  <si>
    <t>Low</t>
  </si>
  <si>
    <t>More</t>
  </si>
  <si>
    <t>Cumulative %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</si>
  <si>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</si>
  <si>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</si>
  <si>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</si>
  <si>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</si>
  <si>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</si>
  <si>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</si>
  <si>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</si>
  <si>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</si>
  <si>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</si>
  <si>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</si>
  <si>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</si>
  <si>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</si>
  <si>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</si>
  <si>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</si>
  <si>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</si>
  <si>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</si>
  <si>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</si>
  <si>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Timeline</t>
  </si>
  <si>
    <t>Values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</si>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</sst>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3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</cellStyleXfs>
  <cellXfs count="34">
    <xf numFmtId="0" fontId="0" fillId="0" borderId="0" xfId="0"/>
    <xf numFmtId="165" fontId="0" fillId="6" borderId="0" xfId="4" applyNumberFormat="1" applyFont="1" applyFill="1"/>
    <xf numFmtId="0" fontId="0" fillId="0" borderId="0" xfId="5" applyNumberFormat="1" applyFont="1"/>
    <xf numFmtId="0" fontId="1" fillId="0" borderId="0" xfId="7" applyFont="1"/>
    <xf numFmtId="0" fontId="1" fillId="5" borderId="0" xfId="8" applyFill="1"/>
    <xf numFmtId="0" fontId="1" fillId="6" borderId="0" xfId="9" applyFill="1"/>
    <xf numFmtId="0" fontId="1" fillId="3" borderId="0" xfId="10" applyFill="1"/>
    <xf numFmtId="0" fontId="0" fillId="0" borderId="0" xfId="11" applyFont="1" applyFill="1"/>
    <xf numFmtId="0" fontId="1" fillId="3" borderId="0" xfId="12" applyFill="1" applyAlignment="1">
      <alignment horizontal="center"/>
    </xf>
    <xf numFmtId="164" fontId="1" fillId="5" borderId="0" xfId="13" applyNumberFormat="1" applyFill="1"/>
    <xf numFmtId="164" fontId="1" fillId="6" borderId="0" xfId="14" applyNumberFormat="1" applyFill="1"/>
    <xf numFmtId="0" fontId="1" fillId="0" borderId="0" xfId="15"/>
    <xf numFmtId="46" fontId="1" fillId="0" borderId="0" xfId="16" applyNumberFormat="1"/>
    <xf numFmtId="0" fontId="0" fillId="7" borderId="0" xfId="17" applyFont="1" applyFill="1"/>
    <xf numFmtId="46" fontId="0" fillId="7" borderId="0" xfId="18" applyNumberFormat="1" applyFont="1" applyFill="1"/>
    <xf numFmtId="46" fontId="0" fillId="0" borderId="0" xfId="19" applyNumberFormat="1" applyFont="1"/>
    <xf numFmtId="0" fontId="2" fillId="4" borderId="1" xfId="20" applyFont="1" applyFill="1" applyBorder="1"/>
    <xf numFmtId="0" fontId="0" fillId="7" borderId="1" xfId="21" applyFont="1" applyFill="1" applyBorder="1"/>
    <xf numFmtId="46" fontId="0" fillId="7" borderId="1" xfId="22" applyNumberFormat="1" applyFont="1" applyFill="1" applyBorder="1"/>
    <xf numFmtId="0" fontId="0" fillId="0" borderId="2" xfId="23" applyFont="1" applyBorder="1"/>
    <xf numFmtId="46" fontId="0" fillId="0" borderId="2" xfId="24" applyNumberFormat="1" applyFont="1" applyBorder="1"/>
    <xf numFmtId="0" fontId="2" fillId="4" borderId="3" xfId="25" applyFont="1" applyFill="1" applyBorder="1"/>
    <xf numFmtId="0" fontId="3" fillId="2" borderId="0" xfId="26" applyFont="1" applyFill="1"/>
    <xf numFmtId="0" fontId="4" fillId="2" borderId="0" xfId="27" applyFont="1"/>
    <xf numFmtId="165" fontId="0" fillId="5" borderId="0" xfId="28" applyNumberFormat="1" applyFont="1" applyFill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4" xfId="0" applyFill="1" applyBorder="1" applyAlignment="1"/>
    <xf numFmtId="10" fontId="0" fillId="0" borderId="4" xfId="0" applyNumberFormat="1" applyFill="1" applyBorder="1" applyAlignment="1"/>
    <xf numFmtId="0" fontId="5" fillId="0" borderId="5" xfId="0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</cellXfs>
  <cellStyles count="29">
    <cellStyle name="/6gMqzXkMWznPVZ/3XOOsFW+l4u1n7r64IUJW6Qy1uY=-~vwRhzY3hVFtSxxjhVZ4F2A==" xfId="25" xr:uid="{00000000-0005-0000-0000-000004000000}"/>
    <cellStyle name="8Sec3eom7n6TEFPHU2FUhIBnnvOdn52Cl4bSojBdC+c=-~LOgsAaQDgRtlibZ4Ad4zGg==" xfId="19" xr:uid="{00000000-0005-0000-0000-000004000000}"/>
    <cellStyle name="CUCta3KZZMmjY4BA/kpZlqxXv7MRK+wX1dzGd/UemoM=-~kZFLh8rAcmP0sl/qCrY1Ng==" xfId="18" xr:uid="{00000000-0005-0000-0000-000004000000}"/>
    <cellStyle name="Custom Style 1" xfId="1" xr:uid="{00000000-0005-0000-0000-000004000000}"/>
    <cellStyle name="Custom Style 2" xfId="3" xr:uid="{00000000-0005-0000-0000-000017000000}"/>
    <cellStyle name="Custom Style 3" xfId="4" xr:uid="{00000000-0005-0000-0000-000019000000}"/>
    <cellStyle name="Custom Style 4" xfId="2" xr:uid="{00000000-0005-0000-0000-000007000000}"/>
    <cellStyle name="dk8VH3DwyhGEt6VCiCoCZyhbHEUH7ADgT08uV1zWz5M=-~iGu29vjGsWDF2IbA1237sA==" xfId="27" xr:uid="{00000000-0005-0000-0000-000017000000}"/>
    <cellStyle name="Dv/5DCAZw9g+sTvSyBQO1/huORfW1k4cMuCPsfVK+y0=-~vqIlSPPL0l74Kk3fHlV9Yg==" xfId="13" xr:uid="{00000000-0005-0000-0000-000004000000}"/>
    <cellStyle name="e/QGJ6jhab8kBfSR4GQqdLjYwufq6+N2yRY5ZQPY8kQ=-~Qam4kq3G8uEQFzzA1gTRjQ==" xfId="16" xr:uid="{00000000-0005-0000-0000-000004000000}"/>
    <cellStyle name="fLb3WA+eCIE+paAvXVKRvh6Pmjj6OxvZ88SttadLlKk=-~MGBW6qJUQrt/E2Wnw5jtoQ==" xfId="5" xr:uid="{00000000-0005-0000-0000-000005000000}"/>
    <cellStyle name="H5nyKByoYZckQ4l7N+5rG61zkW4ofULo4aweo5AQ/vU=-~Db45+OI0MJbMQjzxQQ4wjg==" xfId="26" xr:uid="{00000000-0005-0000-0000-000017000000}"/>
    <cellStyle name="IbPEN6zkdYdVhqEG8EK+fZ61P6S8RDNkVfOdunJLjeI=-~DbJ6+xwN87ZVBZXqdle3+g==" xfId="11" xr:uid="{00000000-0005-0000-0000-000004000000}"/>
    <cellStyle name="JaGd9PVZ7Fy309fAI+dwmSX/r2MsLdbr4kgpA19h2jQ=-~tbC/ZwhaRq31ErZ8s4clnw==" xfId="9" xr:uid="{00000000-0005-0000-0000-000004000000}"/>
    <cellStyle name="jqwjdnzblc9bkWz4ePSeGcZ+PT7C/gSUv9fbe3hOzfo=-~P/+y5VbLa4EtDI0Km2o3tA==" xfId="17" xr:uid="{00000000-0005-0000-0000-000004000000}"/>
    <cellStyle name="mgyfC8iC68B/zln/LQBtHokZfj5Map+uwE8ykYwWdX4=-~XiGvcm4UMAabUH48+3E3sg==" xfId="23" xr:uid="{00000000-0005-0000-0000-000004000000}"/>
    <cellStyle name="nD5eeA64OIO3/jd3CjmD74+3ZL/9FqeSZMUriLKvVZ4=-~m/UlLi3e6PgCbwTzKdlMcg==" xfId="20" xr:uid="{00000000-0005-0000-0000-000004000000}"/>
    <cellStyle name="NjHU5hlZuqOb3QfNf6lVi+r/EIaLo8eoZBcLPUA2pwE=-~xEWmt2ydna3b7EHb5FsSvg==" xfId="14" xr:uid="{00000000-0005-0000-0000-000004000000}"/>
    <cellStyle name="Normal" xfId="0" builtinId="0"/>
    <cellStyle name="O2I61xTcd0rXLn2PiVvKFp1AS9wjhmAtMVmO9aCSJco=-~w1NqGcXtmTEy0OuPbA9Xow==" xfId="15" xr:uid="{00000000-0005-0000-0000-000004000000}"/>
    <cellStyle name="oryv3cV4tXWl1MwN9ZnAHgHRB3hDwqhGwm+hgDTmPg8=-~rYGGynmRi4RherqmVKhoow==" xfId="12" xr:uid="{00000000-0005-0000-0000-000007000000}"/>
    <cellStyle name="oU7WynaulhfBu0sjbyM+yiksyh/LaaBPvpuHDuIxhsg=-~/iX1a/f6SCx+h/lD3L9QYQ==" xfId="21" xr:uid="{00000000-0005-0000-0000-000004000000}"/>
    <cellStyle name="OubiOZVqNF3XqQ7ptDOChC++uob7vw6mzIwPop3QmvE=-~ULyb4m2kHm55e2MT5l8VTQ==" xfId="28" xr:uid="{00000000-0005-0000-0000-000019000000}"/>
    <cellStyle name="SjgBpQhbwyZoBBCIyuK3RIbwATw9oFbm424ptlUkZz0=-~zCJcBftTVAhrgp7sSTR1dg==" xfId="8" xr:uid="{00000000-0005-0000-0000-000004000000}"/>
    <cellStyle name="Ujmu8qftrDtNr9wMk2yx/r/gvW5lbyflA5mTtyDp5hc=-~isbq7vrN+xKW8X+qXosyog==" xfId="7" xr:uid="{00000000-0005-0000-0000-000004000000}"/>
    <cellStyle name="yak2WgGQ6UuItt81bs3Jw71QLYRTCOoo32uQwmEmOjk=-~pez+hjBWzzu+l7GEfTSEpg==" xfId="24" xr:uid="{00000000-0005-0000-0000-000004000000}"/>
    <cellStyle name="YH5RHe+XewsZ9rudAFVLoaxF48NlTJROqAG+xix6h20=-~gp3f7eyrLNW3LS+ZgstgdQ==" xfId="10" xr:uid="{00000000-0005-0000-0000-000007000000}"/>
    <cellStyle name="Z+PQxBrvA78bDq+ORMI7aucMSsiY4B5qzWusTfS5xls=-~/YqdTpXnrh/S1PlUHDObjA==" xfId="6" xr:uid="{00000000-0005-0000-0000-000006000000}"/>
    <cellStyle name="z6o6/r9DCV6knEVKaXCQAEm1PSgagUgLSgxuYINbyiI=-~NPoYNZLj17x/KZ0KZ1T/ZQ==" xfId="22" xr:uid="{00000000-0005-0000-0000-000004000000}"/>
  </cellStyles>
  <dxfs count="3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RaceResults!$H$13:$H$19</c:f>
              <c:strCache>
                <c:ptCount val="7"/>
                <c:pt idx="0">
                  <c:v>18</c:v>
                </c:pt>
                <c:pt idx="1">
                  <c:v>21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More</c:v>
                </c:pt>
              </c:strCache>
            </c:strRef>
          </c:cat>
          <c:val>
            <c:numRef>
              <c:f>RaceResults!$I$13:$I$19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2-4539-B9C6-8B0F1AEF1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0643199"/>
        <c:axId val="540640319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RaceResults!$H$13:$H$19</c:f>
              <c:strCache>
                <c:ptCount val="7"/>
                <c:pt idx="0">
                  <c:v>18</c:v>
                </c:pt>
                <c:pt idx="1">
                  <c:v>21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More</c:v>
                </c:pt>
              </c:strCache>
            </c:strRef>
          </c:cat>
          <c:val>
            <c:numRef>
              <c:f>RaceResults!$J$13:$J$19</c:f>
              <c:numCache>
                <c:formatCode>0.00%</c:formatCode>
                <c:ptCount val="7"/>
                <c:pt idx="0">
                  <c:v>0</c:v>
                </c:pt>
                <c:pt idx="1">
                  <c:v>4.0816326530612242E-2</c:v>
                </c:pt>
                <c:pt idx="2">
                  <c:v>0.2857142857142857</c:v>
                </c:pt>
                <c:pt idx="3">
                  <c:v>0.30612244897959184</c:v>
                </c:pt>
                <c:pt idx="4">
                  <c:v>0.51020408163265307</c:v>
                </c:pt>
                <c:pt idx="5">
                  <c:v>0.75510204081632648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12-4539-B9C6-8B0F1AEF1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0646559"/>
        <c:axId val="540648959"/>
      </c:lineChart>
      <c:catAx>
        <c:axId val="5406431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0640319"/>
        <c:crosses val="autoZero"/>
        <c:auto val="1"/>
        <c:lblAlgn val="ctr"/>
        <c:lblOffset val="100"/>
        <c:noMultiLvlLbl val="0"/>
      </c:catAx>
      <c:valAx>
        <c:axId val="540640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0643199"/>
        <c:crosses val="autoZero"/>
        <c:crossBetween val="between"/>
      </c:valAx>
      <c:valAx>
        <c:axId val="54064895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40646559"/>
        <c:crosses val="max"/>
        <c:crossBetween val="between"/>
      </c:valAx>
      <c:catAx>
        <c:axId val="5406465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0648959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'2025Forecast'!$B$1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'2025Forecast'!$B$2:$B$22</c:f>
              <c:numCache>
                <c:formatCode>_(* #,##0_);_(* \(#,##0\);_(* "-"??_);_(@_)</c:formatCode>
                <c:ptCount val="21"/>
                <c:pt idx="0">
                  <c:v>2000</c:v>
                </c:pt>
                <c:pt idx="1">
                  <c:v>2200</c:v>
                </c:pt>
                <c:pt idx="2">
                  <c:v>2500</c:v>
                </c:pt>
                <c:pt idx="3">
                  <c:v>3000</c:v>
                </c:pt>
                <c:pt idx="4">
                  <c:v>3025</c:v>
                </c:pt>
                <c:pt idx="5">
                  <c:v>4500</c:v>
                </c:pt>
                <c:pt idx="6">
                  <c:v>5000</c:v>
                </c:pt>
                <c:pt idx="7">
                  <c:v>5480</c:v>
                </c:pt>
                <c:pt idx="8">
                  <c:v>6000</c:v>
                </c:pt>
                <c:pt idx="9">
                  <c:v>6200</c:v>
                </c:pt>
                <c:pt idx="10">
                  <c:v>6500</c:v>
                </c:pt>
                <c:pt idx="11">
                  <c:v>7000</c:v>
                </c:pt>
                <c:pt idx="12">
                  <c:v>7100</c:v>
                </c:pt>
                <c:pt idx="13">
                  <c:v>7500</c:v>
                </c:pt>
                <c:pt idx="14">
                  <c:v>7800</c:v>
                </c:pt>
                <c:pt idx="15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A-4202-821B-3A822D4FACC7}"/>
            </c:ext>
          </c:extLst>
        </c:ser>
        <c:ser>
          <c:idx val="1"/>
          <c:order val="1"/>
          <c:tx>
            <c:strRef>
              <c:f>'2025Forecast'!$C$1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'2025Forecast'!$A$2:$A$22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'2025Forecast'!$C$2:$C$22</c:f>
              <c:numCache>
                <c:formatCode>General</c:formatCode>
                <c:ptCount val="21"/>
                <c:pt idx="15" formatCode="_(* #,##0_);_(* \(#,##0\);_(* &quot;-&quot;??_);_(@_)">
                  <c:v>8000</c:v>
                </c:pt>
                <c:pt idx="16" formatCode="_(* #,##0_);_(* \(#,##0\);_(* &quot;-&quot;??_);_(@_)">
                  <c:v>8974.7711731632717</c:v>
                </c:pt>
                <c:pt idx="17" formatCode="_(* #,##0_);_(* \(#,##0\);_(* &quot;-&quot;??_);_(@_)">
                  <c:v>9410.5328664209137</c:v>
                </c:pt>
                <c:pt idx="18" formatCode="_(* #,##0_);_(* \(#,##0\);_(* &quot;-&quot;??_);_(@_)">
                  <c:v>9846.2945596785557</c:v>
                </c:pt>
                <c:pt idx="19" formatCode="_(* #,##0_);_(* \(#,##0\);_(* &quot;-&quot;??_);_(@_)">
                  <c:v>10282.056252936198</c:v>
                </c:pt>
                <c:pt idx="20" formatCode="_(* #,##0_);_(* \(#,##0\);_(* &quot;-&quot;??_);_(@_)">
                  <c:v>10717.81794619384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A-4202-821B-3A822D4FACC7}"/>
            </c:ext>
          </c:extLst>
        </c:ser>
        <c:ser>
          <c:idx val="2"/>
          <c:order val="2"/>
          <c:tx>
            <c:strRef>
              <c:f>'2025Forecast'!$D$1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'2025Forecast'!$D$2:$D$22</c:f>
              <c:numCache>
                <c:formatCode>General</c:formatCode>
                <c:ptCount val="21"/>
                <c:pt idx="15" formatCode="_(* #,##0_);_(* \(#,##0\);_(* &quot;-&quot;??_);_(@_)">
                  <c:v>8000</c:v>
                </c:pt>
                <c:pt idx="16" formatCode="_(* #,##0_);_(* \(#,##0\);_(* &quot;-&quot;??_);_(@_)">
                  <c:v>8267.1417789071074</c:v>
                </c:pt>
                <c:pt idx="17" formatCode="_(* #,##0_);_(* \(#,##0\);_(* &quot;-&quot;??_);_(@_)">
                  <c:v>8702.9002878396404</c:v>
                </c:pt>
                <c:pt idx="18" formatCode="_(* #,##0_);_(* \(#,##0\);_(* &quot;-&quot;??_);_(@_)">
                  <c:v>9138.6563201102454</c:v>
                </c:pt>
                <c:pt idx="19" formatCode="_(* #,##0_);_(* \(#,##0\);_(* &quot;-&quot;??_);_(@_)">
                  <c:v>9574.4091681663049</c:v>
                </c:pt>
                <c:pt idx="20" formatCode="_(* #,##0_);_(* \(#,##0\);_(* &quot;-&quot;??_);_(@_)">
                  <c:v>10010.158124527898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A-4202-821B-3A822D4FACC7}"/>
            </c:ext>
          </c:extLst>
        </c:ser>
        <c:ser>
          <c:idx val="3"/>
          <c:order val="3"/>
          <c:tx>
            <c:strRef>
              <c:f>'2025Forecast'!$E$1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'2025Forecast'!$A$2:$A$22</c:f>
              <c:numCache>
                <c:formatCode>General</c:formatCode>
                <c:ptCount val="2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</c:numCache>
            </c:numRef>
          </c:cat>
          <c:val>
            <c:numRef>
              <c:f>'2025Forecast'!$E$2:$E$22</c:f>
              <c:numCache>
                <c:formatCode>General</c:formatCode>
                <c:ptCount val="21"/>
                <c:pt idx="15" formatCode="_(* #,##0_);_(* \(#,##0\);_(* &quot;-&quot;??_);_(@_)">
                  <c:v>8000</c:v>
                </c:pt>
                <c:pt idx="16" formatCode="_(* #,##0_);_(* \(#,##0\);_(* &quot;-&quot;??_);_(@_)">
                  <c:v>9682.4005674194359</c:v>
                </c:pt>
                <c:pt idx="17" formatCode="_(* #,##0_);_(* \(#,##0\);_(* &quot;-&quot;??_);_(@_)">
                  <c:v>10118.165445002187</c:v>
                </c:pt>
                <c:pt idx="18" formatCode="_(* #,##0_);_(* \(#,##0\);_(* &quot;-&quot;??_);_(@_)">
                  <c:v>10553.932799246866</c:v>
                </c:pt>
                <c:pt idx="19" formatCode="_(* #,##0_);_(* \(#,##0\);_(* &quot;-&quot;??_);_(@_)">
                  <c:v>10989.703337706091</c:v>
                </c:pt>
                <c:pt idx="20" formatCode="_(* #,##0_);_(* \(#,##0\);_(* &quot;-&quot;??_);_(@_)">
                  <c:v>11425.477767859782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5A-4202-821B-3A822D4FA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704223"/>
        <c:axId val="857699423"/>
      </c:lineChart>
      <c:catAx>
        <c:axId val="85770422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699423"/>
        <c:crosses val="autoZero"/>
        <c:auto val="1"/>
        <c:lblAlgn val="ctr"/>
        <c:lblOffset val="100"/>
        <c:noMultiLvlLbl val="0"/>
      </c:catAx>
      <c:valAx>
        <c:axId val="8576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70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Participant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Participants!$C$6:$C$21</c:f>
              <c:numCache>
                <c:formatCode>General</c:formatCode>
                <c:ptCount val="16"/>
                <c:pt idx="0">
                  <c:v>3000</c:v>
                </c:pt>
                <c:pt idx="1">
                  <c:v>3750</c:v>
                </c:pt>
                <c:pt idx="2">
                  <c:v>4000</c:v>
                </c:pt>
                <c:pt idx="3">
                  <c:v>4500</c:v>
                </c:pt>
                <c:pt idx="4">
                  <c:v>5000</c:v>
                </c:pt>
                <c:pt idx="5">
                  <c:v>7500</c:v>
                </c:pt>
                <c:pt idx="6">
                  <c:v>8750</c:v>
                </c:pt>
                <c:pt idx="7">
                  <c:v>9000</c:v>
                </c:pt>
                <c:pt idx="8">
                  <c:v>9000</c:v>
                </c:pt>
                <c:pt idx="9">
                  <c:v>9200</c:v>
                </c:pt>
                <c:pt idx="10">
                  <c:v>10000</c:v>
                </c:pt>
                <c:pt idx="11">
                  <c:v>10250</c:v>
                </c:pt>
                <c:pt idx="12">
                  <c:v>11750</c:v>
                </c:pt>
                <c:pt idx="13">
                  <c:v>12250</c:v>
                </c:pt>
                <c:pt idx="14">
                  <c:v>12500</c:v>
                </c:pt>
                <c:pt idx="15">
                  <c:v>15000</c:v>
                </c:pt>
              </c:numCache>
            </c:numRef>
          </c:xVal>
          <c:yVal>
            <c:numRef>
              <c:f>Participants!$D$6:$D$21</c:f>
              <c:numCache>
                <c:formatCode>"$"#,##0.00</c:formatCode>
                <c:ptCount val="16"/>
                <c:pt idx="0">
                  <c:v>10000</c:v>
                </c:pt>
                <c:pt idx="1">
                  <c:v>14500</c:v>
                </c:pt>
                <c:pt idx="2">
                  <c:v>17000</c:v>
                </c:pt>
                <c:pt idx="3">
                  <c:v>20000</c:v>
                </c:pt>
                <c:pt idx="4">
                  <c:v>22500</c:v>
                </c:pt>
                <c:pt idx="5">
                  <c:v>30000</c:v>
                </c:pt>
                <c:pt idx="6">
                  <c:v>45000</c:v>
                </c:pt>
                <c:pt idx="7">
                  <c:v>50100</c:v>
                </c:pt>
                <c:pt idx="8">
                  <c:v>56000</c:v>
                </c:pt>
                <c:pt idx="9">
                  <c:v>58250</c:v>
                </c:pt>
                <c:pt idx="10">
                  <c:v>60125</c:v>
                </c:pt>
                <c:pt idx="11">
                  <c:v>62500</c:v>
                </c:pt>
                <c:pt idx="12">
                  <c:v>64000</c:v>
                </c:pt>
                <c:pt idx="13">
                  <c:v>70000</c:v>
                </c:pt>
                <c:pt idx="14">
                  <c:v>75000</c:v>
                </c:pt>
                <c:pt idx="15">
                  <c:v>85500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A-41BC-AC10-28B4C95CC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640319"/>
        <c:axId val="540646559"/>
      </c:scatterChart>
      <c:valAx>
        <c:axId val="54064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46559"/>
        <c:crosses val="autoZero"/>
        <c:crossBetween val="midCat"/>
      </c:valAx>
      <c:valAx>
        <c:axId val="54064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640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0</xdr:rowOff>
    </xdr:from>
    <xdr:to>
      <xdr:col>17</xdr:col>
      <xdr:colOff>0</xdr:colOff>
      <xdr:row>21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E0763E-B774-470E-985F-6C3E1FE9B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11</xdr:row>
      <xdr:rowOff>166687</xdr:rowOff>
    </xdr:from>
    <xdr:to>
      <xdr:col>17</xdr:col>
      <xdr:colOff>19050</xdr:colOff>
      <xdr:row>27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C077A-4BED-7DFC-18A7-3A0E5CE98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11</xdr:row>
      <xdr:rowOff>166687</xdr:rowOff>
    </xdr:from>
    <xdr:to>
      <xdr:col>17</xdr:col>
      <xdr:colOff>247650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B549CC-28E4-01C0-2530-357C0C7D8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C5A2A-8051-4290-8478-57634FBB379F}" name="Table1" displayName="Table1" ref="A1:E22" totalsRowShown="0">
  <autoFilter ref="A1:E22" xr:uid="{53DC5A2A-8051-4290-8478-57634FBB379F}"/>
  <tableColumns count="5">
    <tableColumn id="1" xr3:uid="{A06A99D1-1C67-4390-AB5A-A2CE6268934F}" name="Timeline"/>
    <tableColumn id="2" xr3:uid="{C94C4A1B-A47C-4AAE-8EA4-66B4C5072AE6}" name="Values"/>
    <tableColumn id="3" xr3:uid="{5CA0A9D1-FFD2-4195-8BFC-0B60ED6CB4C1}" name="Forecast" dataDxfId="2">
      <calculatedColumnFormula>_xlfn.FORECAST.ETS(A2,$B$2:$B$17,$A$2:$A$17,1,1)</calculatedColumnFormula>
    </tableColumn>
    <tableColumn id="4" xr3:uid="{28899405-D91D-41BE-97C2-796AFAB9463E}" name="Lower Confidence Bound" dataDxfId="1">
      <calculatedColumnFormula>C2-_xlfn.FORECAST.ETS.CONFINT(A2,$B$2:$B$17,$A$2:$A$17,0.95,1,1)</calculatedColumnFormula>
    </tableColumn>
    <tableColumn id="5" xr3:uid="{EE278AAC-CD15-4C8E-8E99-04D1DAE4ACBB}" name="Upper Confidence Bound" dataDxfId="0">
      <calculatedColumnFormula>C2+_xlfn.FORECAST.ETS.CONFINT(A2,$B$2:$B$17,$A$2:$A$17,0.95,1,1)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C2E8-0844-4622-BBCC-00D67C5A10F0}">
  <dimension ref="B2:J53"/>
  <sheetViews>
    <sheetView topLeftCell="A2" workbookViewId="0">
      <selection activeCell="G4" sqref="G4"/>
    </sheetView>
  </sheetViews>
  <sheetFormatPr defaultRowHeight="15" x14ac:dyDescent="0.25"/>
  <cols>
    <col min="1" max="1" width="3.140625" customWidth="1"/>
    <col min="2" max="2" width="10.140625" customWidth="1"/>
    <col min="4" max="4" width="8.7109375"/>
    <col min="5" max="5" width="4.5703125" customWidth="1"/>
    <col min="6" max="6" width="10" customWidth="1"/>
    <col min="7" max="7" width="9.5703125" bestFit="1" customWidth="1"/>
    <col min="8" max="8" width="8" bestFit="1" customWidth="1"/>
    <col min="9" max="9" width="17" bestFit="1" customWidth="1"/>
    <col min="10" max="10" width="9.85546875" bestFit="1" customWidth="1"/>
    <col min="11" max="11" width="8" bestFit="1" customWidth="1"/>
    <col min="12" max="12" width="17" bestFit="1" customWidth="1"/>
  </cols>
  <sheetData>
    <row r="2" spans="2:10" ht="21.75" thickBot="1" x14ac:dyDescent="0.4">
      <c r="B2" s="23" t="s">
        <v>15</v>
      </c>
      <c r="C2" s="22"/>
      <c r="D2" s="22"/>
    </row>
    <row r="3" spans="2:10" ht="15.75" thickBot="1" x14ac:dyDescent="0.3">
      <c r="B3" s="16" t="s">
        <v>8</v>
      </c>
      <c r="C3" s="16" t="s">
        <v>9</v>
      </c>
      <c r="D3" s="16" t="s">
        <v>10</v>
      </c>
      <c r="F3" s="21" t="s">
        <v>16</v>
      </c>
      <c r="G3" s="21" t="s">
        <v>13</v>
      </c>
    </row>
    <row r="4" spans="2:10" x14ac:dyDescent="0.25">
      <c r="B4" s="17">
        <v>8806</v>
      </c>
      <c r="C4" s="17">
        <v>20</v>
      </c>
      <c r="D4" s="18">
        <v>1.2999999999999999E-2</v>
      </c>
      <c r="F4" s="12">
        <v>0.01</v>
      </c>
      <c r="G4" s="25" cm="1">
        <f t="array" ref="G4:G10">FREQUENCY(D4:D53,F4:F9)</f>
        <v>2</v>
      </c>
    </row>
    <row r="5" spans="2:10" x14ac:dyDescent="0.25">
      <c r="B5" s="7">
        <v>3092</v>
      </c>
      <c r="C5" s="7">
        <v>20</v>
      </c>
      <c r="D5" s="15">
        <v>1.15E-2</v>
      </c>
      <c r="F5" s="12">
        <v>0.02</v>
      </c>
      <c r="G5">
        <v>17</v>
      </c>
    </row>
    <row r="6" spans="2:10" x14ac:dyDescent="0.25">
      <c r="B6" s="13">
        <v>6756</v>
      </c>
      <c r="C6" s="13">
        <v>21</v>
      </c>
      <c r="D6" s="14">
        <v>0.02</v>
      </c>
      <c r="F6" s="12">
        <v>0.03</v>
      </c>
      <c r="G6">
        <v>6</v>
      </c>
    </row>
    <row r="7" spans="2:10" x14ac:dyDescent="0.25">
      <c r="B7" s="7">
        <v>3768</v>
      </c>
      <c r="C7" s="7">
        <v>22</v>
      </c>
      <c r="D7" s="15">
        <v>0.01</v>
      </c>
      <c r="F7" s="12">
        <v>0.04</v>
      </c>
      <c r="G7">
        <v>5</v>
      </c>
    </row>
    <row r="8" spans="2:10" x14ac:dyDescent="0.25">
      <c r="B8" s="13">
        <v>6062</v>
      </c>
      <c r="C8" s="13">
        <v>22</v>
      </c>
      <c r="D8" s="14">
        <v>0.04</v>
      </c>
      <c r="F8" s="12">
        <v>0.05</v>
      </c>
      <c r="G8">
        <v>13</v>
      </c>
    </row>
    <row r="9" spans="2:10" x14ac:dyDescent="0.25">
      <c r="B9" s="7">
        <v>4746</v>
      </c>
      <c r="C9" s="7">
        <v>22</v>
      </c>
      <c r="D9" s="15">
        <v>1.9E-2</v>
      </c>
      <c r="F9" s="12">
        <v>0.06</v>
      </c>
      <c r="G9">
        <v>2</v>
      </c>
    </row>
    <row r="10" spans="2:10" x14ac:dyDescent="0.25">
      <c r="B10" s="13">
        <v>3503</v>
      </c>
      <c r="C10" s="13">
        <v>23</v>
      </c>
      <c r="D10" s="14">
        <v>1.55E-2</v>
      </c>
      <c r="G10">
        <v>5</v>
      </c>
    </row>
    <row r="11" spans="2:10" ht="15.75" thickBot="1" x14ac:dyDescent="0.3">
      <c r="B11" s="7">
        <v>8113</v>
      </c>
      <c r="C11" s="7">
        <v>23</v>
      </c>
      <c r="D11" s="15">
        <v>0.02</v>
      </c>
    </row>
    <row r="12" spans="2:10" x14ac:dyDescent="0.25">
      <c r="B12" s="13">
        <v>2913</v>
      </c>
      <c r="C12" s="13">
        <v>24</v>
      </c>
      <c r="D12" s="14">
        <v>1.2E-2</v>
      </c>
      <c r="F12" s="21" t="s">
        <v>9</v>
      </c>
      <c r="H12" s="31" t="s">
        <v>9</v>
      </c>
      <c r="I12" s="31" t="s">
        <v>13</v>
      </c>
      <c r="J12" s="31" t="s">
        <v>28</v>
      </c>
    </row>
    <row r="13" spans="2:10" x14ac:dyDescent="0.25">
      <c r="B13" s="7">
        <v>8526</v>
      </c>
      <c r="C13" s="7">
        <v>25</v>
      </c>
      <c r="D13" s="15">
        <v>1.55E-2</v>
      </c>
      <c r="F13" s="11">
        <v>18</v>
      </c>
      <c r="H13" s="26">
        <v>18</v>
      </c>
      <c r="I13" s="27">
        <v>0</v>
      </c>
      <c r="J13" s="28">
        <v>0</v>
      </c>
    </row>
    <row r="14" spans="2:10" x14ac:dyDescent="0.25">
      <c r="B14" s="13">
        <v>9205</v>
      </c>
      <c r="C14" s="13">
        <v>27</v>
      </c>
      <c r="D14" s="14">
        <v>1.9E-2</v>
      </c>
      <c r="F14" s="3">
        <v>21</v>
      </c>
      <c r="H14" s="26">
        <v>21</v>
      </c>
      <c r="I14" s="27">
        <v>2</v>
      </c>
      <c r="J14" s="28">
        <v>4.0816326530612242E-2</v>
      </c>
    </row>
    <row r="15" spans="2:10" x14ac:dyDescent="0.25">
      <c r="B15" s="7">
        <v>1897</v>
      </c>
      <c r="C15" s="7">
        <v>27</v>
      </c>
      <c r="D15" s="15">
        <v>3.5319999999999997E-2</v>
      </c>
      <c r="F15" s="3">
        <v>30</v>
      </c>
      <c r="H15" s="26">
        <v>30</v>
      </c>
      <c r="I15" s="27">
        <v>12</v>
      </c>
      <c r="J15" s="28">
        <v>0.2857142857142857</v>
      </c>
    </row>
    <row r="16" spans="2:10" x14ac:dyDescent="0.25">
      <c r="B16" s="13">
        <v>3569</v>
      </c>
      <c r="C16" s="13">
        <v>28</v>
      </c>
      <c r="D16" s="14">
        <v>1.78E-2</v>
      </c>
      <c r="F16" s="3">
        <v>40</v>
      </c>
      <c r="H16" s="26">
        <v>40</v>
      </c>
      <c r="I16" s="27">
        <v>1</v>
      </c>
      <c r="J16" s="28">
        <v>0.30612244897959184</v>
      </c>
    </row>
    <row r="17" spans="2:10" x14ac:dyDescent="0.25">
      <c r="B17" s="7">
        <v>7294</v>
      </c>
      <c r="C17" s="7">
        <v>28</v>
      </c>
      <c r="D17" s="15">
        <v>1.23E-2</v>
      </c>
      <c r="F17" s="3">
        <v>50</v>
      </c>
      <c r="H17" s="26">
        <v>50</v>
      </c>
      <c r="I17" s="27">
        <v>10</v>
      </c>
      <c r="J17" s="28">
        <v>0.51020408163265307</v>
      </c>
    </row>
    <row r="18" spans="2:10" x14ac:dyDescent="0.25">
      <c r="B18" s="13">
        <v>3428</v>
      </c>
      <c r="C18" s="13">
        <v>29</v>
      </c>
      <c r="D18" s="14">
        <v>1.15E-2</v>
      </c>
      <c r="F18" s="3">
        <v>60</v>
      </c>
      <c r="H18" s="26">
        <v>60</v>
      </c>
      <c r="I18" s="27">
        <v>12</v>
      </c>
      <c r="J18" s="28">
        <v>0.75510204081632648</v>
      </c>
    </row>
    <row r="19" spans="2:10" ht="15.75" thickBot="1" x14ac:dyDescent="0.3">
      <c r="B19" s="7">
        <v>3299</v>
      </c>
      <c r="C19" s="7">
        <v>36</v>
      </c>
      <c r="D19" s="15">
        <v>0.03</v>
      </c>
      <c r="F19" s="3" t="s">
        <v>11</v>
      </c>
      <c r="H19" s="29" t="s">
        <v>27</v>
      </c>
      <c r="I19" s="29">
        <v>12</v>
      </c>
      <c r="J19" s="30">
        <v>1</v>
      </c>
    </row>
    <row r="20" spans="2:10" x14ac:dyDescent="0.25">
      <c r="B20" s="13">
        <v>4022</v>
      </c>
      <c r="C20" s="13">
        <v>43</v>
      </c>
      <c r="D20" s="14">
        <v>0.04</v>
      </c>
    </row>
    <row r="21" spans="2:10" x14ac:dyDescent="0.25">
      <c r="B21" s="7">
        <v>2987</v>
      </c>
      <c r="C21" s="7">
        <v>44</v>
      </c>
      <c r="D21" s="15">
        <v>4.2500000000000003E-2</v>
      </c>
      <c r="F21" s="21" t="s">
        <v>12</v>
      </c>
      <c r="G21" s="21" t="s">
        <v>17</v>
      </c>
      <c r="H21" s="21" t="s">
        <v>18</v>
      </c>
      <c r="I21" s="21" t="s">
        <v>14</v>
      </c>
    </row>
    <row r="22" spans="2:10" x14ac:dyDescent="0.25">
      <c r="B22" s="13">
        <v>9309</v>
      </c>
      <c r="C22" s="13">
        <v>44</v>
      </c>
      <c r="D22" s="14">
        <v>1.323E-2</v>
      </c>
      <c r="F22">
        <f>CORREL(C4:C53,D4:D53)</f>
        <v>0.51565165237866506</v>
      </c>
      <c r="G22">
        <f>_xlfn.COVARIANCE.S(C4:C53,D4:D53)</f>
        <v>0.15276742857142861</v>
      </c>
      <c r="H22">
        <f>_xlfn.VAR.S(C4:C53)</f>
        <v>266.73469387755102</v>
      </c>
      <c r="I22">
        <f>_xlfn.STDEV.S(C4:C53)</f>
        <v>16.332014385174631</v>
      </c>
    </row>
    <row r="23" spans="2:10" x14ac:dyDescent="0.25">
      <c r="B23" s="7">
        <v>5215</v>
      </c>
      <c r="C23" s="7">
        <v>46</v>
      </c>
      <c r="D23" s="15">
        <v>4.2500000000000003E-2</v>
      </c>
    </row>
    <row r="24" spans="2:10" x14ac:dyDescent="0.25">
      <c r="B24" s="13">
        <v>8683</v>
      </c>
      <c r="C24" s="13">
        <v>47</v>
      </c>
      <c r="D24" s="14">
        <v>4.4999999999999998E-2</v>
      </c>
    </row>
    <row r="25" spans="2:10" x14ac:dyDescent="0.25">
      <c r="B25" s="7">
        <v>4305</v>
      </c>
      <c r="C25" s="7">
        <v>47</v>
      </c>
      <c r="D25" s="15">
        <v>2.4500000000000001E-2</v>
      </c>
    </row>
    <row r="26" spans="2:10" x14ac:dyDescent="0.25">
      <c r="B26" s="13">
        <v>5796</v>
      </c>
      <c r="C26" s="13">
        <v>47</v>
      </c>
      <c r="D26" s="14">
        <v>4.3999999999999997E-2</v>
      </c>
    </row>
    <row r="27" spans="2:10" x14ac:dyDescent="0.25">
      <c r="B27" s="7">
        <v>6689</v>
      </c>
      <c r="C27" s="7">
        <v>48</v>
      </c>
      <c r="D27" s="15">
        <v>1.323E-2</v>
      </c>
    </row>
    <row r="28" spans="2:10" x14ac:dyDescent="0.25">
      <c r="B28" s="13">
        <v>4673</v>
      </c>
      <c r="C28" s="13">
        <v>49</v>
      </c>
      <c r="D28" s="14">
        <v>4.4999999999999998E-2</v>
      </c>
    </row>
    <row r="29" spans="2:10" x14ac:dyDescent="0.25">
      <c r="B29" s="7">
        <v>8613</v>
      </c>
      <c r="C29" s="7">
        <v>49</v>
      </c>
      <c r="D29" s="15">
        <v>4.4999999999999998E-2</v>
      </c>
    </row>
    <row r="30" spans="2:10" x14ac:dyDescent="0.25">
      <c r="B30" s="13">
        <v>9469</v>
      </c>
      <c r="C30" s="13">
        <v>51</v>
      </c>
      <c r="D30" s="14">
        <v>2.3199999999999998E-2</v>
      </c>
    </row>
    <row r="31" spans="2:10" x14ac:dyDescent="0.25">
      <c r="B31" s="7">
        <v>1936</v>
      </c>
      <c r="C31" s="7">
        <v>51</v>
      </c>
      <c r="D31" s="15">
        <v>4.4999999999999998E-2</v>
      </c>
    </row>
    <row r="32" spans="2:10" x14ac:dyDescent="0.25">
      <c r="B32" s="13">
        <v>5436</v>
      </c>
      <c r="C32" s="13">
        <v>55</v>
      </c>
      <c r="D32" s="14">
        <v>6.7500000000000004E-2</v>
      </c>
    </row>
    <row r="33" spans="2:4" x14ac:dyDescent="0.25">
      <c r="B33" s="7">
        <v>4752</v>
      </c>
      <c r="C33" s="7">
        <v>55</v>
      </c>
      <c r="D33" s="15">
        <v>4.4999999999999998E-2</v>
      </c>
    </row>
    <row r="34" spans="2:4" x14ac:dyDescent="0.25">
      <c r="B34" s="13">
        <v>2398</v>
      </c>
      <c r="C34" s="13">
        <v>55</v>
      </c>
      <c r="D34" s="14">
        <v>4.4999999999999998E-2</v>
      </c>
    </row>
    <row r="35" spans="2:4" x14ac:dyDescent="0.25">
      <c r="B35" s="7">
        <v>6065</v>
      </c>
      <c r="C35" s="7">
        <v>56</v>
      </c>
      <c r="D35" s="15">
        <v>3.4000000000000002E-2</v>
      </c>
    </row>
    <row r="36" spans="2:4" x14ac:dyDescent="0.25">
      <c r="B36" s="13">
        <v>4957</v>
      </c>
      <c r="C36" s="13">
        <v>57</v>
      </c>
      <c r="D36" s="14">
        <v>4.4999999999999998E-2</v>
      </c>
    </row>
    <row r="37" spans="2:4" x14ac:dyDescent="0.25">
      <c r="B37" s="7">
        <v>6971</v>
      </c>
      <c r="C37" s="7">
        <v>57</v>
      </c>
      <c r="D37" s="15">
        <v>6.7500000000000004E-2</v>
      </c>
    </row>
    <row r="38" spans="2:4" x14ac:dyDescent="0.25">
      <c r="B38" s="13">
        <v>5885</v>
      </c>
      <c r="C38" s="13">
        <v>58</v>
      </c>
      <c r="D38" s="14">
        <v>0.06</v>
      </c>
    </row>
    <row r="39" spans="2:4" x14ac:dyDescent="0.25">
      <c r="B39" s="7">
        <v>2612</v>
      </c>
      <c r="C39" s="7">
        <v>58</v>
      </c>
      <c r="D39" s="15">
        <v>2.4500000000000001E-2</v>
      </c>
    </row>
    <row r="40" spans="2:4" x14ac:dyDescent="0.25">
      <c r="B40" s="13">
        <v>2617</v>
      </c>
      <c r="C40" s="13">
        <v>59</v>
      </c>
      <c r="D40" s="14">
        <v>3.4000000000000002E-2</v>
      </c>
    </row>
    <row r="41" spans="2:4" x14ac:dyDescent="0.25">
      <c r="B41" s="7">
        <v>7566</v>
      </c>
      <c r="C41" s="7">
        <v>60</v>
      </c>
      <c r="D41" s="15">
        <v>0.06</v>
      </c>
    </row>
    <row r="42" spans="2:4" x14ac:dyDescent="0.25">
      <c r="B42" s="13">
        <v>6377</v>
      </c>
      <c r="C42" s="13">
        <v>61</v>
      </c>
      <c r="D42" s="14">
        <v>0.03</v>
      </c>
    </row>
    <row r="43" spans="2:4" x14ac:dyDescent="0.25">
      <c r="B43" s="7">
        <v>1569</v>
      </c>
      <c r="C43" s="7">
        <v>62</v>
      </c>
      <c r="D43" s="15">
        <v>4.4999999999999998E-2</v>
      </c>
    </row>
    <row r="44" spans="2:4" x14ac:dyDescent="0.25">
      <c r="B44" s="13">
        <v>5568</v>
      </c>
      <c r="C44" s="13">
        <v>62</v>
      </c>
      <c r="D44" s="14">
        <v>6.7500000000000004E-2</v>
      </c>
    </row>
    <row r="45" spans="2:4" x14ac:dyDescent="0.25">
      <c r="B45" s="7">
        <v>2488</v>
      </c>
      <c r="C45" s="7">
        <v>63</v>
      </c>
      <c r="D45" s="15">
        <v>4.4999999999999998E-2</v>
      </c>
    </row>
    <row r="46" spans="2:4" x14ac:dyDescent="0.25">
      <c r="B46" s="13">
        <v>8206</v>
      </c>
      <c r="C46" s="13">
        <v>63</v>
      </c>
      <c r="D46" s="14">
        <v>0.01</v>
      </c>
    </row>
    <row r="47" spans="2:4" x14ac:dyDescent="0.25">
      <c r="B47" s="7">
        <v>5389</v>
      </c>
      <c r="C47" s="7">
        <v>63</v>
      </c>
      <c r="D47" s="15">
        <v>1.78E-2</v>
      </c>
    </row>
    <row r="48" spans="2:4" x14ac:dyDescent="0.25">
      <c r="B48" s="13">
        <v>6214</v>
      </c>
      <c r="C48" s="13">
        <v>66</v>
      </c>
      <c r="D48" s="14">
        <v>1.2E-2</v>
      </c>
    </row>
    <row r="49" spans="2:4" x14ac:dyDescent="0.25">
      <c r="B49" s="7">
        <v>1895</v>
      </c>
      <c r="C49" s="7">
        <v>67</v>
      </c>
      <c r="D49" s="15">
        <v>6.7500000000000004E-2</v>
      </c>
    </row>
    <row r="50" spans="2:4" x14ac:dyDescent="0.25">
      <c r="B50" s="13">
        <v>5038</v>
      </c>
      <c r="C50" s="13">
        <v>67</v>
      </c>
      <c r="D50" s="14">
        <v>6.5000000000000002E-2</v>
      </c>
    </row>
    <row r="51" spans="2:4" x14ac:dyDescent="0.25">
      <c r="B51" s="7">
        <v>5296</v>
      </c>
      <c r="C51" s="7">
        <v>67</v>
      </c>
      <c r="D51" s="15">
        <v>2.3199999999999998E-2</v>
      </c>
    </row>
    <row r="52" spans="2:4" x14ac:dyDescent="0.25">
      <c r="B52" s="13">
        <v>3463</v>
      </c>
      <c r="C52" s="13">
        <v>68</v>
      </c>
      <c r="D52" s="14">
        <v>4.4999999999999998E-2</v>
      </c>
    </row>
    <row r="53" spans="2:4" ht="15.75" thickBot="1" x14ac:dyDescent="0.3">
      <c r="B53" s="19">
        <v>7803</v>
      </c>
      <c r="C53" s="19">
        <v>68</v>
      </c>
      <c r="D53" s="20">
        <v>1.2999999999999999E-2</v>
      </c>
    </row>
  </sheetData>
  <sortState xmlns:xlrd2="http://schemas.microsoft.com/office/spreadsheetml/2017/richdata2" ref="H13:H18">
    <sortCondition ref="H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CA56-8B65-4B81-ABA9-6CFF12AF662E}">
  <dimension ref="A1:E22"/>
  <sheetViews>
    <sheetView workbookViewId="0"/>
  </sheetViews>
  <sheetFormatPr defaultRowHeight="15" x14ac:dyDescent="0.25"/>
  <cols>
    <col min="1" max="1" width="1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46</v>
      </c>
      <c r="B1" t="s">
        <v>47</v>
      </c>
      <c r="C1" t="s">
        <v>24</v>
      </c>
      <c r="D1" t="s">
        <v>48</v>
      </c>
      <c r="E1" t="s">
        <v>49</v>
      </c>
    </row>
    <row r="2" spans="1:5" x14ac:dyDescent="0.25">
      <c r="A2">
        <v>2005</v>
      </c>
      <c r="B2" s="32">
        <v>2000</v>
      </c>
    </row>
    <row r="3" spans="1:5" x14ac:dyDescent="0.25">
      <c r="A3">
        <v>2006</v>
      </c>
      <c r="B3" s="32">
        <v>2200</v>
      </c>
    </row>
    <row r="4" spans="1:5" x14ac:dyDescent="0.25">
      <c r="A4">
        <v>2007</v>
      </c>
      <c r="B4" s="32">
        <v>2500</v>
      </c>
    </row>
    <row r="5" spans="1:5" x14ac:dyDescent="0.25">
      <c r="A5">
        <v>2008</v>
      </c>
      <c r="B5" s="32">
        <v>3000</v>
      </c>
    </row>
    <row r="6" spans="1:5" x14ac:dyDescent="0.25">
      <c r="A6">
        <v>2009</v>
      </c>
      <c r="B6" s="32">
        <v>3025</v>
      </c>
    </row>
    <row r="7" spans="1:5" x14ac:dyDescent="0.25">
      <c r="A7">
        <v>2010</v>
      </c>
      <c r="B7" s="32">
        <v>4500</v>
      </c>
    </row>
    <row r="8" spans="1:5" x14ac:dyDescent="0.25">
      <c r="A8">
        <v>2011</v>
      </c>
      <c r="B8" s="32">
        <v>5000</v>
      </c>
    </row>
    <row r="9" spans="1:5" x14ac:dyDescent="0.25">
      <c r="A9">
        <v>2012</v>
      </c>
      <c r="B9" s="32">
        <v>5480</v>
      </c>
    </row>
    <row r="10" spans="1:5" x14ac:dyDescent="0.25">
      <c r="A10">
        <v>2013</v>
      </c>
      <c r="B10" s="32">
        <v>6000</v>
      </c>
    </row>
    <row r="11" spans="1:5" x14ac:dyDescent="0.25">
      <c r="A11">
        <v>2014</v>
      </c>
      <c r="B11" s="32">
        <v>6200</v>
      </c>
    </row>
    <row r="12" spans="1:5" x14ac:dyDescent="0.25">
      <c r="A12">
        <v>2015</v>
      </c>
      <c r="B12" s="32">
        <v>6500</v>
      </c>
    </row>
    <row r="13" spans="1:5" x14ac:dyDescent="0.25">
      <c r="A13">
        <v>2016</v>
      </c>
      <c r="B13" s="32">
        <v>7000</v>
      </c>
    </row>
    <row r="14" spans="1:5" x14ac:dyDescent="0.25">
      <c r="A14">
        <v>2017</v>
      </c>
      <c r="B14" s="32">
        <v>7100</v>
      </c>
    </row>
    <row r="15" spans="1:5" x14ac:dyDescent="0.25">
      <c r="A15">
        <v>2018</v>
      </c>
      <c r="B15" s="32">
        <v>7500</v>
      </c>
    </row>
    <row r="16" spans="1:5" x14ac:dyDescent="0.25">
      <c r="A16">
        <v>2019</v>
      </c>
      <c r="B16" s="32">
        <v>7800</v>
      </c>
    </row>
    <row r="17" spans="1:5" x14ac:dyDescent="0.25">
      <c r="A17">
        <v>2020</v>
      </c>
      <c r="B17" s="32">
        <v>8000</v>
      </c>
      <c r="C17" s="32">
        <v>8000</v>
      </c>
      <c r="D17" s="32">
        <v>8000</v>
      </c>
      <c r="E17" s="32">
        <v>8000</v>
      </c>
    </row>
    <row r="18" spans="1:5" x14ac:dyDescent="0.25">
      <c r="A18">
        <v>2021</v>
      </c>
      <c r="C18" s="32">
        <f>_xlfn.FORECAST.ETS(A18,$B$2:$B$17,$A$2:$A$17,1,1)</f>
        <v>8974.7711731632717</v>
      </c>
      <c r="D18" s="32">
        <f>C18-_xlfn.FORECAST.ETS.CONFINT(A18,$B$2:$B$17,$A$2:$A$17,0.95,1,1)</f>
        <v>8267.1417789071074</v>
      </c>
      <c r="E18" s="32">
        <f>C18+_xlfn.FORECAST.ETS.CONFINT(A18,$B$2:$B$17,$A$2:$A$17,0.95,1,1)</f>
        <v>9682.4005674194359</v>
      </c>
    </row>
    <row r="19" spans="1:5" x14ac:dyDescent="0.25">
      <c r="A19">
        <v>2022</v>
      </c>
      <c r="C19" s="32">
        <f>_xlfn.FORECAST.ETS(A19,$B$2:$B$17,$A$2:$A$17,1,1)</f>
        <v>9410.5328664209137</v>
      </c>
      <c r="D19" s="32">
        <f>C19-_xlfn.FORECAST.ETS.CONFINT(A19,$B$2:$B$17,$A$2:$A$17,0.95,1,1)</f>
        <v>8702.9002878396404</v>
      </c>
      <c r="E19" s="32">
        <f>C19+_xlfn.FORECAST.ETS.CONFINT(A19,$B$2:$B$17,$A$2:$A$17,0.95,1,1)</f>
        <v>10118.165445002187</v>
      </c>
    </row>
    <row r="20" spans="1:5" x14ac:dyDescent="0.25">
      <c r="A20">
        <v>2023</v>
      </c>
      <c r="C20" s="32">
        <f>_xlfn.FORECAST.ETS(A20,$B$2:$B$17,$A$2:$A$17,1,1)</f>
        <v>9846.2945596785557</v>
      </c>
      <c r="D20" s="32">
        <f>C20-_xlfn.FORECAST.ETS.CONFINT(A20,$B$2:$B$17,$A$2:$A$17,0.95,1,1)</f>
        <v>9138.6563201102454</v>
      </c>
      <c r="E20" s="32">
        <f>C20+_xlfn.FORECAST.ETS.CONFINT(A20,$B$2:$B$17,$A$2:$A$17,0.95,1,1)</f>
        <v>10553.932799246866</v>
      </c>
    </row>
    <row r="21" spans="1:5" x14ac:dyDescent="0.25">
      <c r="A21">
        <v>2024</v>
      </c>
      <c r="C21" s="32">
        <f>_xlfn.FORECAST.ETS(A21,$B$2:$B$17,$A$2:$A$17,1,1)</f>
        <v>10282.056252936198</v>
      </c>
      <c r="D21" s="32">
        <f>C21-_xlfn.FORECAST.ETS.CONFINT(A21,$B$2:$B$17,$A$2:$A$17,0.95,1,1)</f>
        <v>9574.4091681663049</v>
      </c>
      <c r="E21" s="32">
        <f>C21+_xlfn.FORECAST.ETS.CONFINT(A21,$B$2:$B$17,$A$2:$A$17,0.95,1,1)</f>
        <v>10989.703337706091</v>
      </c>
    </row>
    <row r="22" spans="1:5" x14ac:dyDescent="0.25">
      <c r="A22">
        <v>2025</v>
      </c>
      <c r="C22" s="32">
        <f>_xlfn.FORECAST.ETS(A22,$B$2:$B$17,$A$2:$A$17,1,1)</f>
        <v>10717.81794619384</v>
      </c>
      <c r="D22" s="32">
        <f>C22-_xlfn.FORECAST.ETS.CONFINT(A22,$B$2:$B$17,$A$2:$A$17,0.95,1,1)</f>
        <v>10010.158124527898</v>
      </c>
      <c r="E22" s="32">
        <f>C22+_xlfn.FORECAST.ETS.CONFINT(A22,$B$2:$B$17,$A$2:$A$17,0.95,1,1)</f>
        <v>11425.477767859782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E235-C66B-4BE4-8D12-BC88E1742CBE}">
  <dimension ref="B2:M21"/>
  <sheetViews>
    <sheetView workbookViewId="0">
      <selection activeCell="B6" sqref="B6:E21"/>
    </sheetView>
  </sheetViews>
  <sheetFormatPr defaultRowHeight="15" x14ac:dyDescent="0.25"/>
  <cols>
    <col min="2" max="2" width="13.5703125" bestFit="1" customWidth="1"/>
    <col min="3" max="3" width="10.42578125" bestFit="1" customWidth="1"/>
    <col min="4" max="5" width="8.85546875" bestFit="1" customWidth="1"/>
  </cols>
  <sheetData>
    <row r="2" spans="2:13" x14ac:dyDescent="0.25">
      <c r="B2" s="6" t="s">
        <v>0</v>
      </c>
    </row>
    <row r="3" spans="2:13" x14ac:dyDescent="0.25">
      <c r="B3" s="6" t="s">
        <v>6</v>
      </c>
      <c r="C3" s="3" t="s">
        <v>7</v>
      </c>
    </row>
    <row r="5" spans="2:13" x14ac:dyDescent="0.25">
      <c r="B5" s="8" t="s">
        <v>5</v>
      </c>
      <c r="C5" s="8" t="s">
        <v>2</v>
      </c>
      <c r="D5" s="8" t="s">
        <v>3</v>
      </c>
      <c r="E5" s="8" t="s">
        <v>4</v>
      </c>
      <c r="G5" t="s">
        <v>29</v>
      </c>
    </row>
    <row r="6" spans="2:13" x14ac:dyDescent="0.25">
      <c r="B6" s="4">
        <v>2005</v>
      </c>
      <c r="C6" s="24">
        <v>3000</v>
      </c>
      <c r="D6" s="24">
        <v>2250</v>
      </c>
      <c r="E6" s="24">
        <v>2000</v>
      </c>
    </row>
    <row r="7" spans="2:13" ht="15.75" thickBot="1" x14ac:dyDescent="0.3">
      <c r="B7" s="5">
        <v>2006</v>
      </c>
      <c r="C7" s="1">
        <v>3750</v>
      </c>
      <c r="D7" s="1">
        <v>2375</v>
      </c>
      <c r="E7" s="1">
        <v>2200</v>
      </c>
      <c r="G7" t="s">
        <v>30</v>
      </c>
    </row>
    <row r="8" spans="2:13" x14ac:dyDescent="0.25">
      <c r="B8" s="4">
        <v>2007</v>
      </c>
      <c r="C8" s="24">
        <v>4000</v>
      </c>
      <c r="D8" s="24">
        <v>2400</v>
      </c>
      <c r="E8" s="24">
        <v>2500</v>
      </c>
      <c r="G8" s="31" t="s">
        <v>31</v>
      </c>
      <c r="H8" s="31" t="s">
        <v>32</v>
      </c>
      <c r="I8" s="31" t="s">
        <v>33</v>
      </c>
      <c r="J8" s="31" t="s">
        <v>34</v>
      </c>
      <c r="K8" s="31" t="s">
        <v>18</v>
      </c>
    </row>
    <row r="9" spans="2:13" x14ac:dyDescent="0.25">
      <c r="B9" s="5">
        <v>2008</v>
      </c>
      <c r="C9" s="1">
        <v>4500</v>
      </c>
      <c r="D9" s="1">
        <v>3200</v>
      </c>
      <c r="E9" s="1">
        <v>3000</v>
      </c>
      <c r="G9" s="27" t="s">
        <v>2</v>
      </c>
      <c r="H9" s="27">
        <v>16</v>
      </c>
      <c r="I9" s="27">
        <v>135450</v>
      </c>
      <c r="J9" s="27">
        <v>8465.625</v>
      </c>
      <c r="K9" s="27">
        <v>12768906.25</v>
      </c>
    </row>
    <row r="10" spans="2:13" x14ac:dyDescent="0.25">
      <c r="B10" s="4">
        <v>2009</v>
      </c>
      <c r="C10" s="24">
        <v>5000</v>
      </c>
      <c r="D10" s="24">
        <v>3175</v>
      </c>
      <c r="E10" s="24">
        <v>3025</v>
      </c>
      <c r="G10" s="27" t="s">
        <v>3</v>
      </c>
      <c r="H10" s="27">
        <v>16</v>
      </c>
      <c r="I10" s="27">
        <v>77485</v>
      </c>
      <c r="J10" s="27">
        <v>4842.8125</v>
      </c>
      <c r="K10" s="27">
        <v>3175043.2291666665</v>
      </c>
    </row>
    <row r="11" spans="2:13" ht="15.75" thickBot="1" x14ac:dyDescent="0.3">
      <c r="B11" s="5">
        <v>2010</v>
      </c>
      <c r="C11" s="1">
        <v>7500</v>
      </c>
      <c r="D11" s="1">
        <v>4000</v>
      </c>
      <c r="E11" s="1">
        <v>4500</v>
      </c>
      <c r="G11" s="29" t="s">
        <v>4</v>
      </c>
      <c r="H11" s="29">
        <v>16</v>
      </c>
      <c r="I11" s="29">
        <v>83805</v>
      </c>
      <c r="J11" s="29">
        <v>5237.8125</v>
      </c>
      <c r="K11" s="29">
        <v>4450409.895833333</v>
      </c>
    </row>
    <row r="12" spans="2:13" x14ac:dyDescent="0.25">
      <c r="B12" s="4">
        <v>2011</v>
      </c>
      <c r="C12" s="24">
        <v>8750</v>
      </c>
      <c r="D12" s="24">
        <v>4500</v>
      </c>
      <c r="E12" s="24">
        <v>5000</v>
      </c>
    </row>
    <row r="13" spans="2:13" x14ac:dyDescent="0.25">
      <c r="B13" s="5">
        <v>2012</v>
      </c>
      <c r="C13" s="1">
        <v>9000</v>
      </c>
      <c r="D13" s="1">
        <v>5000</v>
      </c>
      <c r="E13" s="1">
        <v>5480</v>
      </c>
    </row>
    <row r="14" spans="2:13" ht="15.75" thickBot="1" x14ac:dyDescent="0.3">
      <c r="B14" s="4">
        <v>2013</v>
      </c>
      <c r="C14" s="24">
        <v>9000</v>
      </c>
      <c r="D14" s="24">
        <v>5210</v>
      </c>
      <c r="E14" s="24">
        <v>6000</v>
      </c>
      <c r="G14" t="s">
        <v>35</v>
      </c>
    </row>
    <row r="15" spans="2:13" x14ac:dyDescent="0.25">
      <c r="B15" s="5">
        <v>2014</v>
      </c>
      <c r="C15" s="1">
        <v>9200</v>
      </c>
      <c r="D15" s="1">
        <v>5500</v>
      </c>
      <c r="E15" s="1">
        <v>6200</v>
      </c>
      <c r="G15" s="31" t="s">
        <v>36</v>
      </c>
      <c r="H15" s="31" t="s">
        <v>37</v>
      </c>
      <c r="I15" s="31" t="s">
        <v>38</v>
      </c>
      <c r="J15" s="31" t="s">
        <v>39</v>
      </c>
      <c r="K15" s="31" t="s">
        <v>40</v>
      </c>
      <c r="L15" s="31" t="s">
        <v>41</v>
      </c>
      <c r="M15" s="31" t="s">
        <v>42</v>
      </c>
    </row>
    <row r="16" spans="2:13" x14ac:dyDescent="0.25">
      <c r="B16" s="4">
        <v>2015</v>
      </c>
      <c r="C16" s="24">
        <v>10000</v>
      </c>
      <c r="D16" s="24">
        <v>6000</v>
      </c>
      <c r="E16" s="24">
        <v>6500</v>
      </c>
      <c r="G16" s="27" t="s">
        <v>43</v>
      </c>
      <c r="H16" s="27">
        <v>126397701.04166669</v>
      </c>
      <c r="I16" s="27">
        <v>2</v>
      </c>
      <c r="J16" s="27">
        <v>63198850.520833343</v>
      </c>
      <c r="K16" s="27">
        <v>9.2965191049302085</v>
      </c>
      <c r="L16" s="27">
        <v>4.1741316192665047E-4</v>
      </c>
      <c r="M16" s="27">
        <v>3.2043172921141903</v>
      </c>
    </row>
    <row r="17" spans="2:13" x14ac:dyDescent="0.25">
      <c r="B17" s="5">
        <v>2016</v>
      </c>
      <c r="C17" s="1">
        <v>10250</v>
      </c>
      <c r="D17" s="1">
        <v>6025</v>
      </c>
      <c r="E17" s="1">
        <v>7000</v>
      </c>
      <c r="G17" s="27" t="s">
        <v>44</v>
      </c>
      <c r="H17" s="27">
        <v>305915390.625</v>
      </c>
      <c r="I17" s="27">
        <v>45</v>
      </c>
      <c r="J17" s="27">
        <v>6798119.791666667</v>
      </c>
      <c r="K17" s="27"/>
      <c r="L17" s="27"/>
      <c r="M17" s="27"/>
    </row>
    <row r="18" spans="2:13" x14ac:dyDescent="0.25">
      <c r="B18" s="4">
        <v>2017</v>
      </c>
      <c r="C18" s="24">
        <v>11750</v>
      </c>
      <c r="D18" s="24">
        <v>6250</v>
      </c>
      <c r="E18" s="24">
        <v>7100</v>
      </c>
      <c r="G18" s="27"/>
      <c r="H18" s="27"/>
      <c r="I18" s="27"/>
      <c r="J18" s="27"/>
      <c r="K18" s="27"/>
      <c r="L18" s="27"/>
      <c r="M18" s="27"/>
    </row>
    <row r="19" spans="2:13" ht="15.75" thickBot="1" x14ac:dyDescent="0.3">
      <c r="B19" s="5">
        <v>2018</v>
      </c>
      <c r="C19" s="1">
        <v>12250</v>
      </c>
      <c r="D19" s="1">
        <v>6800</v>
      </c>
      <c r="E19" s="1">
        <v>7500</v>
      </c>
      <c r="G19" s="29" t="s">
        <v>45</v>
      </c>
      <c r="H19" s="29">
        <v>432313091.66666669</v>
      </c>
      <c r="I19" s="29">
        <v>47</v>
      </c>
      <c r="J19" s="29"/>
      <c r="K19" s="29"/>
      <c r="L19" s="29"/>
      <c r="M19" s="29"/>
    </row>
    <row r="20" spans="2:13" x14ac:dyDescent="0.25">
      <c r="B20" s="4">
        <v>2019</v>
      </c>
      <c r="C20" s="24">
        <v>12500</v>
      </c>
      <c r="D20" s="24">
        <v>7000</v>
      </c>
      <c r="E20" s="24">
        <v>7800</v>
      </c>
    </row>
    <row r="21" spans="2:13" x14ac:dyDescent="0.25">
      <c r="B21" s="5">
        <v>2020</v>
      </c>
      <c r="C21" s="1">
        <v>15000</v>
      </c>
      <c r="D21" s="1">
        <v>7800</v>
      </c>
      <c r="E21" s="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DAA5-7FA6-437C-B7F3-0772E49EDD3A}">
  <dimension ref="B2:I21"/>
  <sheetViews>
    <sheetView tabSelected="1" workbookViewId="0">
      <selection activeCell="G9" sqref="G9"/>
    </sheetView>
  </sheetViews>
  <sheetFormatPr defaultRowHeight="15" x14ac:dyDescent="0.25"/>
  <cols>
    <col min="1" max="1" width="4.5703125" customWidth="1"/>
    <col min="2" max="2" width="14.85546875" customWidth="1"/>
    <col min="3" max="3" width="12.42578125" customWidth="1"/>
    <col min="4" max="4" width="10.28515625" bestFit="1" customWidth="1"/>
    <col min="6" max="8" width="11.140625" bestFit="1" customWidth="1"/>
    <col min="9" max="9" width="12.42578125" bestFit="1" customWidth="1"/>
  </cols>
  <sheetData>
    <row r="2" spans="2:9" x14ac:dyDescent="0.25">
      <c r="B2" s="6" t="s">
        <v>0</v>
      </c>
    </row>
    <row r="3" spans="2:9" x14ac:dyDescent="0.25">
      <c r="B3" s="6" t="s">
        <v>6</v>
      </c>
      <c r="C3" s="3" t="s">
        <v>2</v>
      </c>
      <c r="D3" s="2">
        <v>20000</v>
      </c>
    </row>
    <row r="5" spans="2:9" x14ac:dyDescent="0.25">
      <c r="B5" s="8" t="s">
        <v>5</v>
      </c>
      <c r="C5" s="8" t="s">
        <v>1</v>
      </c>
      <c r="D5" s="8" t="s">
        <v>19</v>
      </c>
      <c r="F5" s="8" t="s">
        <v>20</v>
      </c>
      <c r="G5" s="8" t="s">
        <v>21</v>
      </c>
      <c r="H5" s="8" t="s">
        <v>22</v>
      </c>
      <c r="I5" s="8" t="s">
        <v>23</v>
      </c>
    </row>
    <row r="6" spans="2:9" x14ac:dyDescent="0.25">
      <c r="B6" s="4">
        <v>2005</v>
      </c>
      <c r="C6" s="4">
        <v>3000</v>
      </c>
      <c r="D6" s="9">
        <v>10000</v>
      </c>
      <c r="F6">
        <f>INTERCEPT(D6:D21,C6:C21)</f>
        <v>-9730.21665177861</v>
      </c>
      <c r="G6">
        <f>SLOPE(D6:D21,C6:C21)</f>
        <v>6.6161570057471968</v>
      </c>
      <c r="H6">
        <f>RSQ(D6:D21,C6:C21)</f>
        <v>0.96890903829064223</v>
      </c>
      <c r="I6">
        <f>STEYX(D6:D21,C6:C21)</f>
        <v>4383.6900333268068</v>
      </c>
    </row>
    <row r="7" spans="2:9" x14ac:dyDescent="0.25">
      <c r="B7" s="5">
        <v>2006</v>
      </c>
      <c r="C7" s="5">
        <v>3750</v>
      </c>
      <c r="D7" s="10">
        <v>14500</v>
      </c>
    </row>
    <row r="8" spans="2:9" x14ac:dyDescent="0.25">
      <c r="B8" s="4">
        <v>2007</v>
      </c>
      <c r="C8" s="4">
        <v>4000</v>
      </c>
      <c r="D8" s="9">
        <v>17000</v>
      </c>
      <c r="F8" s="8" t="s">
        <v>24</v>
      </c>
      <c r="G8" s="8" t="s">
        <v>25</v>
      </c>
      <c r="H8" s="8" t="s">
        <v>26</v>
      </c>
    </row>
    <row r="9" spans="2:9" x14ac:dyDescent="0.25">
      <c r="B9" s="5">
        <v>2008</v>
      </c>
      <c r="C9" s="5">
        <v>4500</v>
      </c>
      <c r="D9" s="10">
        <v>20000</v>
      </c>
      <c r="F9" s="33">
        <f>_xlfn.FORECAST.LINEAR(20000,D6:D21,C6:C21)</f>
        <v>122592.92346316532</v>
      </c>
      <c r="G9" s="33">
        <f>F9+I6</f>
        <v>126976.61349649214</v>
      </c>
      <c r="H9" s="33">
        <f>F9-I6</f>
        <v>118209.23342983851</v>
      </c>
    </row>
    <row r="10" spans="2:9" x14ac:dyDescent="0.25">
      <c r="B10" s="4">
        <v>2009</v>
      </c>
      <c r="C10" s="4">
        <v>5000</v>
      </c>
      <c r="D10" s="9">
        <v>22500</v>
      </c>
    </row>
    <row r="11" spans="2:9" x14ac:dyDescent="0.25">
      <c r="B11" s="5">
        <v>2010</v>
      </c>
      <c r="C11" s="5">
        <v>7500</v>
      </c>
      <c r="D11" s="10">
        <v>30000</v>
      </c>
    </row>
    <row r="12" spans="2:9" x14ac:dyDescent="0.25">
      <c r="B12" s="4">
        <v>2011</v>
      </c>
      <c r="C12" s="4">
        <v>8750</v>
      </c>
      <c r="D12" s="9">
        <v>45000</v>
      </c>
    </row>
    <row r="13" spans="2:9" x14ac:dyDescent="0.25">
      <c r="B13" s="5">
        <v>2012</v>
      </c>
      <c r="C13" s="5">
        <v>9000</v>
      </c>
      <c r="D13" s="10">
        <v>50100</v>
      </c>
    </row>
    <row r="14" spans="2:9" x14ac:dyDescent="0.25">
      <c r="B14" s="4">
        <v>2013</v>
      </c>
      <c r="C14" s="4">
        <v>9000</v>
      </c>
      <c r="D14" s="9">
        <v>56000</v>
      </c>
    </row>
    <row r="15" spans="2:9" x14ac:dyDescent="0.25">
      <c r="B15" s="5">
        <v>2014</v>
      </c>
      <c r="C15" s="5">
        <v>9200</v>
      </c>
      <c r="D15" s="10">
        <v>58250</v>
      </c>
    </row>
    <row r="16" spans="2:9" x14ac:dyDescent="0.25">
      <c r="B16" s="4">
        <v>2015</v>
      </c>
      <c r="C16" s="4">
        <v>10000</v>
      </c>
      <c r="D16" s="9">
        <v>60125</v>
      </c>
    </row>
    <row r="17" spans="2:4" x14ac:dyDescent="0.25">
      <c r="B17" s="5">
        <v>2016</v>
      </c>
      <c r="C17" s="5">
        <v>10250</v>
      </c>
      <c r="D17" s="10">
        <v>62500</v>
      </c>
    </row>
    <row r="18" spans="2:4" x14ac:dyDescent="0.25">
      <c r="B18" s="4">
        <v>2017</v>
      </c>
      <c r="C18" s="4">
        <v>11750</v>
      </c>
      <c r="D18" s="9">
        <v>64000</v>
      </c>
    </row>
    <row r="19" spans="2:4" x14ac:dyDescent="0.25">
      <c r="B19" s="5">
        <v>2018</v>
      </c>
      <c r="C19" s="5">
        <v>12250</v>
      </c>
      <c r="D19" s="10">
        <v>70000</v>
      </c>
    </row>
    <row r="20" spans="2:4" x14ac:dyDescent="0.25">
      <c r="B20" s="4">
        <v>2019</v>
      </c>
      <c r="C20" s="4">
        <v>12500</v>
      </c>
      <c r="D20" s="9">
        <v>75000</v>
      </c>
    </row>
    <row r="21" spans="2:4" x14ac:dyDescent="0.25">
      <c r="B21" s="5">
        <v>2020</v>
      </c>
      <c r="C21" s="5">
        <v>15000</v>
      </c>
      <c r="D21" s="10">
        <v>85500</v>
      </c>
    </row>
  </sheetData>
  <sortState xmlns:xlrd2="http://schemas.microsoft.com/office/spreadsheetml/2017/richdata2" ref="B10:C21">
    <sortCondition ref="C10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t3JjuMsWobQwHYithR/Z6tdMdeDtvXnL6kZRBOcCUUI=-~ma6Wad3aSpG5iYlRjt4bHw==</id>
</project>
</file>

<file path=customXml/itemProps1.xml><?xml version="1.0" encoding="utf-8"?>
<ds:datastoreItem xmlns:ds="http://schemas.openxmlformats.org/officeDocument/2006/customXml" ds:itemID="{9BC1789A-2E60-49BF-A3DF-F90B8E1E34F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RaceResults</vt:lpstr>
      <vt:lpstr>2025Forecast</vt:lpstr>
      <vt:lpstr>VolunteerInfo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JDavidson</dc:creator>
  <cp:lastModifiedBy>Denzel Coleman</cp:lastModifiedBy>
  <dcterms:created xsi:type="dcterms:W3CDTF">2018-06-14T22:12:11Z</dcterms:created>
  <dcterms:modified xsi:type="dcterms:W3CDTF">2023-06-21T20:53:32Z</dcterms:modified>
</cp:coreProperties>
</file>