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uf\Desktop\"/>
    </mc:Choice>
  </mc:AlternateContent>
  <xr:revisionPtr revIDLastSave="0" documentId="13_ncr:1_{725FE1D5-CFEE-407A-A756-EDD12AEA37BF}" xr6:coauthVersionLast="47" xr6:coauthVersionMax="47" xr10:uidLastSave="{00000000-0000-0000-0000-000000000000}"/>
  <bookViews>
    <workbookView xWindow="-120" yWindow="-120" windowWidth="29040" windowHeight="15840" activeTab="3" xr2:uid="{AB9A673D-3DD5-4940-BBB8-8AAD7D24158D}"/>
  </bookViews>
  <sheets>
    <sheet name="Week" sheetId="1" r:id="rId1"/>
    <sheet name="Stats" sheetId="4" r:id="rId2"/>
    <sheet name="Map" sheetId="2" r:id="rId3"/>
    <sheet name="Loan" sheetId="3" r:id="rId4"/>
  </sheets>
  <definedNames>
    <definedName name="_xlnm._FilterDatabase" localSheetId="1" hidden="1">Stats!$A$11:$D$40</definedName>
    <definedName name="_xlchart.v5.0" hidden="1">Map!$A$1</definedName>
    <definedName name="_xlchart.v5.1" hidden="1">Map!$A$2:$A$4</definedName>
    <definedName name="_xlchart.v5.10" hidden="1">Map!$B$1</definedName>
    <definedName name="_xlchart.v5.11" hidden="1">Map!$B$2:$B$4</definedName>
    <definedName name="_xlchart.v5.2" hidden="1">Map!$B$1</definedName>
    <definedName name="_xlchart.v5.3" hidden="1">Map!$B$2:$B$4</definedName>
    <definedName name="_xlchart.v5.4" hidden="1">Map!$A$1</definedName>
    <definedName name="_xlchart.v5.5" hidden="1">Map!$A$2:$A$4</definedName>
    <definedName name="_xlchart.v5.6" hidden="1">Map!$B$1</definedName>
    <definedName name="_xlchart.v5.7" hidden="1">Map!$B$2:$B$4</definedName>
    <definedName name="_xlchart.v5.8" hidden="1">Map!$A$1</definedName>
    <definedName name="_xlchart.v5.9" hidden="1">Map!$A$2:$A$4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3" l="1"/>
  <c r="B15" i="3"/>
  <c r="B11" i="3"/>
  <c r="B10" i="3"/>
  <c r="H3" i="3"/>
  <c r="H2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9" i="4"/>
  <c r="C8" i="4"/>
  <c r="C7" i="4"/>
  <c r="D4" i="4"/>
  <c r="C4" i="4"/>
  <c r="B4" i="4"/>
  <c r="D3" i="4"/>
  <c r="C3" i="4"/>
  <c r="B3" i="4"/>
  <c r="D2" i="4"/>
  <c r="C2" i="4"/>
  <c r="B2" i="4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H35" i="1" a="1"/>
  <c r="H35" i="1" s="1"/>
  <c r="H34" i="1" a="1"/>
  <c r="H34" i="1" s="1"/>
  <c r="H33" i="1" a="1"/>
  <c r="H33" i="1" s="1"/>
  <c r="H32" i="1"/>
  <c r="H32" i="1" a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/>
  <c r="H22" i="1" a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/>
  <c r="H12" i="1" a="1"/>
  <c r="H11" i="1" a="1"/>
  <c r="H11" i="1" s="1"/>
  <c r="H10" i="1" a="1"/>
  <c r="H10" i="1" s="1"/>
  <c r="H9" i="1" a="1"/>
  <c r="H9" i="1" s="1"/>
  <c r="H8" i="1" a="1"/>
  <c r="H8" i="1" s="1"/>
  <c r="H7" i="1" a="1"/>
  <c r="H7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D8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7" i="1"/>
  <c r="B6" i="3"/>
  <c r="E2" i="3"/>
  <c r="B4" i="3"/>
  <c r="E3" i="3" l="1"/>
  <c r="B7" i="3"/>
  <c r="E4" i="3" l="1"/>
  <c r="H4" i="3" s="1"/>
  <c r="E5" i="3" s="1"/>
  <c r="H5" i="3" s="1"/>
  <c r="E6" i="3" l="1"/>
  <c r="H6" i="3" s="1"/>
  <c r="E7" i="3" l="1"/>
  <c r="H7" i="3" s="1"/>
  <c r="E8" i="3" l="1"/>
  <c r="H8" i="3" s="1"/>
  <c r="E9" i="3" l="1"/>
  <c r="H9" i="3" s="1"/>
  <c r="E10" i="3" l="1"/>
  <c r="H10" i="3" s="1"/>
  <c r="E11" i="3" l="1"/>
  <c r="H11" i="3" s="1"/>
  <c r="E12" i="3" l="1"/>
  <c r="H12" i="3" s="1"/>
  <c r="E13" i="3" l="1"/>
  <c r="H13" i="3" s="1"/>
  <c r="E14" i="3" l="1"/>
  <c r="H14" i="3" s="1"/>
  <c r="E15" i="3" l="1"/>
  <c r="H15" i="3" s="1"/>
  <c r="E16" i="3" l="1"/>
  <c r="H16" i="3" s="1"/>
  <c r="E17" i="3" l="1"/>
  <c r="H17" i="3" s="1"/>
  <c r="E18" i="3" l="1"/>
  <c r="H18" i="3" s="1"/>
  <c r="E19" i="3" l="1"/>
  <c r="H19" i="3" s="1"/>
  <c r="E20" i="3" l="1"/>
  <c r="H20" i="3" s="1"/>
  <c r="E21" i="3" l="1"/>
  <c r="H21" i="3" s="1"/>
  <c r="E22" i="3" l="1"/>
  <c r="H22" i="3" s="1"/>
  <c r="E23" i="3" l="1"/>
  <c r="H23" i="3" s="1"/>
  <c r="E24" i="3" l="1"/>
  <c r="H24" i="3" s="1"/>
  <c r="E25" i="3" l="1"/>
  <c r="H2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<sst xmlns="http://schemas.openxmlformats.org/spreadsheetml/2006/main" count="115" uniqueCount="51">
  <si>
    <t>Date Ordered</t>
  </si>
  <si>
    <t>Date Shipped</t>
  </si>
  <si>
    <t>Date Arrived</t>
  </si>
  <si>
    <t>Shipped From</t>
  </si>
  <si>
    <t>DFW</t>
  </si>
  <si>
    <t>IAH</t>
  </si>
  <si>
    <t>Houston</t>
  </si>
  <si>
    <t>AUS</t>
  </si>
  <si>
    <t>Austin</t>
  </si>
  <si>
    <t>Airport Code</t>
  </si>
  <si>
    <t>Shipping Cost</t>
  </si>
  <si>
    <t>Total Days</t>
  </si>
  <si>
    <t>Shipping Refund</t>
  </si>
  <si>
    <t>Order Total</t>
  </si>
  <si>
    <t>Shipping Refund Rate</t>
  </si>
  <si>
    <t>Order Total Threshold</t>
  </si>
  <si>
    <t>Revenue</t>
  </si>
  <si>
    <t>State</t>
  </si>
  <si>
    <t>Texas</t>
  </si>
  <si>
    <t>Cities</t>
  </si>
  <si>
    <t>Shipping</t>
  </si>
  <si>
    <t>Total Days Delivery Goal</t>
  </si>
  <si>
    <t>Input Area</t>
  </si>
  <si>
    <t>California</t>
  </si>
  <si>
    <t>Colorado</t>
  </si>
  <si>
    <t>Loan (PV)</t>
  </si>
  <si>
    <t>APR</t>
  </si>
  <si>
    <t>Monthly Rate</t>
  </si>
  <si>
    <t>NPER</t>
  </si>
  <si>
    <t>Monthly Payment</t>
  </si>
  <si>
    <t>Beg Balance</t>
  </si>
  <si>
    <t>Interest</t>
  </si>
  <si>
    <t>Principal</t>
  </si>
  <si>
    <t>Principal Paid</t>
  </si>
  <si>
    <t>Monthly Rate Needed</t>
  </si>
  <si>
    <t>APR Needed</t>
  </si>
  <si>
    <t>Years for Loan</t>
  </si>
  <si>
    <t>Loan Information</t>
  </si>
  <si>
    <t>Payment #</t>
  </si>
  <si>
    <t>End Balance</t>
  </si>
  <si>
    <t>Cumulative Totals after Year 2</t>
  </si>
  <si>
    <t>What if the goal is $1,150 monthly payment?</t>
  </si>
  <si>
    <t>Statistics</t>
  </si>
  <si>
    <t># of Shipments</t>
  </si>
  <si>
    <t>Total Order Value</t>
  </si>
  <si>
    <t>Average # of Days</t>
  </si>
  <si>
    <t>Houston (IAH) Orders Over $1,000</t>
  </si>
  <si>
    <t>Number of Orders Shipped</t>
  </si>
  <si>
    <t>Total of Orders Shipped</t>
  </si>
  <si>
    <t>Highest Order Value</t>
  </si>
  <si>
    <t>Dallas-Fort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</si>
</sst>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1">
    <xf numFmtId="0" fontId="0" fillId="0" borderId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1"/>
    <xf numFmtId="44" fontId="0" fillId="0" borderId="0" xfId="2" applyFont="1"/>
    <xf numFmtId="10" fontId="4" fillId="0" borderId="0" xfId="1" applyNumberFormat="1"/>
    <xf numFmtId="165" fontId="0" fillId="0" borderId="0" xfId="3" applyNumberFormat="1" applyFont="1"/>
    <xf numFmtId="8" fontId="4" fillId="0" borderId="0" xfId="1" applyNumberFormat="1"/>
    <xf numFmtId="0" fontId="4" fillId="0" borderId="0" xfId="1" applyAlignment="1">
      <alignment horizontal="right" indent="4"/>
    </xf>
    <xf numFmtId="44" fontId="4" fillId="0" borderId="0" xfId="1" applyNumberFormat="1"/>
    <xf numFmtId="10" fontId="0" fillId="0" borderId="0" xfId="4" applyNumberFormat="1" applyFont="1"/>
    <xf numFmtId="0" fontId="2" fillId="2" borderId="1" xfId="5" applyFont="1" applyFill="1" applyBorder="1"/>
    <xf numFmtId="0" fontId="1" fillId="2" borderId="2" xfId="5" applyFill="1" applyBorder="1"/>
    <xf numFmtId="0" fontId="1" fillId="2" borderId="3" xfId="5" applyFill="1" applyBorder="1"/>
    <xf numFmtId="0" fontId="2" fillId="2" borderId="0" xfId="5" applyFont="1" applyFill="1" applyAlignment="1">
      <alignment horizontal="center" wrapText="1"/>
    </xf>
    <xf numFmtId="0" fontId="2" fillId="2" borderId="0" xfId="9" applyFont="1" applyFill="1" applyAlignment="1">
      <alignment wrapText="1"/>
    </xf>
    <xf numFmtId="0" fontId="2" fillId="2" borderId="0" xfId="10" applyNumberFormat="1" applyFont="1" applyFill="1"/>
    <xf numFmtId="0" fontId="2" fillId="2" borderId="0" xfId="11" applyNumberFormat="1" applyFont="1" applyFill="1" applyAlignment="1">
      <alignment horizontal="center"/>
    </xf>
    <xf numFmtId="165" fontId="0" fillId="0" borderId="0" xfId="12" applyNumberFormat="1" applyFont="1"/>
    <xf numFmtId="0" fontId="3" fillId="2" borderId="0" xfId="13" applyFont="1" applyFill="1"/>
    <xf numFmtId="0" fontId="4" fillId="2" borderId="0" xfId="14" applyNumberFormat="1" applyFill="1"/>
    <xf numFmtId="0" fontId="3" fillId="2" borderId="0" xfId="15" applyFont="1" applyFill="1" applyAlignment="1">
      <alignment horizontal="center"/>
    </xf>
    <xf numFmtId="0" fontId="2" fillId="2" borderId="3" xfId="16" applyNumberFormat="1" applyFont="1" applyFill="1" applyBorder="1" applyAlignment="1">
      <alignment horizontal="center"/>
    </xf>
    <xf numFmtId="166" fontId="0" fillId="0" borderId="0" xfId="17" applyNumberFormat="1" applyFont="1"/>
    <xf numFmtId="0" fontId="0" fillId="2" borderId="0" xfId="18" applyFont="1" applyFill="1"/>
    <xf numFmtId="0" fontId="1" fillId="0" borderId="0" xfId="19" applyFont="1"/>
    <xf numFmtId="14" fontId="1" fillId="0" borderId="0" xfId="20" applyNumberFormat="1" applyFont="1"/>
    <xf numFmtId="164" fontId="0" fillId="0" borderId="0" xfId="21" applyNumberFormat="1" applyFont="1"/>
    <xf numFmtId="0" fontId="1" fillId="0" borderId="0" xfId="22" applyAlignment="1">
      <alignment horizontal="right" indent="2"/>
    </xf>
    <xf numFmtId="0" fontId="1" fillId="0" borderId="4" xfId="23" applyBorder="1"/>
    <xf numFmtId="164" fontId="0" fillId="0" borderId="5" xfId="24" applyNumberFormat="1" applyFont="1" applyBorder="1"/>
    <xf numFmtId="0" fontId="1" fillId="0" borderId="6" xfId="25" applyFont="1" applyBorder="1"/>
    <xf numFmtId="0" fontId="1" fillId="0" borderId="7" xfId="26" applyFont="1" applyBorder="1"/>
    <xf numFmtId="9" fontId="1" fillId="0" borderId="8" xfId="27" applyNumberFormat="1" applyFont="1" applyBorder="1"/>
    <xf numFmtId="164" fontId="1" fillId="0" borderId="8" xfId="28" applyNumberFormat="1" applyBorder="1"/>
    <xf numFmtId="165" fontId="1" fillId="0" borderId="5" xfId="29" applyNumberFormat="1" applyBorder="1"/>
    <xf numFmtId="0" fontId="1" fillId="0" borderId="0" xfId="30" applyNumberFormat="1" applyAlignment="1">
      <alignment horizontal="left"/>
    </xf>
  </cellXfs>
  <cellStyles count="31">
    <cellStyle name="0OCkKFqcP15FJHjcGeKdNLUBrrvnZgI7wY3/szmZf20=-~7lAV5o/gy3BnZ60SotdaMA==" xfId="14" xr:uid="{8950D683-D10B-4F46-9FA1-46C6F263CF72}"/>
    <cellStyle name="0WXCoWEALuDYtCXxgqVYhboGrhBbmlXQdnXEbgxE/Og=-~xOhb87coitk6H4njxUAN1w==" xfId="24" xr:uid="{00000000-0005-0000-0000-00000C000000}"/>
    <cellStyle name="2m/u1yEZqTTCl2msfJHPgOc4/lkv1fp+UWuA7+m8ihE=-~ikKBDp1qsGOgWhigXZYI7A==" xfId="22" xr:uid="{00000000-0005-0000-0000-00000B000000}"/>
    <cellStyle name="a0UpimW6Tn5SD1OJP25sP2UvBhh5Es/A7VbTu43NR+M=-~hzO6qX52RnUhjftEU0xWmg==" xfId="18" xr:uid="{00000000-0005-0000-0000-000013000000}"/>
    <cellStyle name="bCx7ljWcWoBCuEjxMbolXItX2mnAQ7g9COkwG/DdrLo=-~rWyRRP5dNR25rP/wRwHb5g==" xfId="27" xr:uid="{00000000-0005-0000-0000-00000B000000}"/>
    <cellStyle name="but2v2jESmqOncheYAOgnBW0fhv4XURAoLACiTEYWOM=-~QvmMGTW4qNQhtQBkrd4Mlw==" xfId="11" xr:uid="{00000000-0005-0000-0000-00000C000000}"/>
    <cellStyle name="Comma 2" xfId="3" xr:uid="{1FA427B0-C647-46B8-8B31-457D3AEE1191}"/>
    <cellStyle name="Currency 2" xfId="2" xr:uid="{106A1E6F-5285-4709-A16E-B6B3ECB48E85}"/>
    <cellStyle name="Custom Style 1" xfId="5" xr:uid="{00000000-0005-0000-0000-00000B000000}"/>
    <cellStyle name="Custom Style 2" xfId="6" xr:uid="{00000000-0005-0000-0000-00000C000000}"/>
    <cellStyle name="dUgqrtOZGNcQ590oGfi7gKWVysq5P2TAjc+dbFsmxaM=-~IadjQLzVHFDgD7wiACaqNw==" xfId="15" xr:uid="{8950D683-D10B-4F46-9FA1-46C6F263CF72}"/>
    <cellStyle name="EhDMaX73D+4JUSmth0oaBJmJ65sfHeyiy2KBdXAXgYU=-~mweNXNU8g5qEah0Sdp+AvA==" xfId="12" xr:uid="{00000000-0005-0000-0000-00000D000000}"/>
    <cellStyle name="eOtqxSOcoBnvlRa6dIii0hRmZIQdthYFr4RoYugywvQ=-~EdVGm901J1DBSNbdSw7bTw==" xfId="30" xr:uid="{00000000-0005-0000-0000-00000B000000}"/>
    <cellStyle name="H4+Jaw/CLETufJxipxyrtahAE9tkQ683F3RA58T6Krw=-~jduQSd1L/Fzv7PC6f03Giw==" xfId="23" xr:uid="{00000000-0005-0000-0000-00000B000000}"/>
    <cellStyle name="I5aPGspK4nZu5/IkBuYFPOx0G+2pwLjvIbWKO6rmVSs=-~qmUTBJ/JFveSLKLROZe6vQ==" xfId="19" xr:uid="{00000000-0005-0000-0000-00000B000000}"/>
    <cellStyle name="IdEuyx7ufMvVHm/mCYLLnaKpMXG/1zT7Xk/aMGpGfaI=-~ukf6Y0n1SFd/sSrPqOnK4Q==" xfId="10" xr:uid="{00000000-0005-0000-0000-00000B000000}"/>
    <cellStyle name="JtPpEdO4MktTlKOyhvnoZldNsXGMNTns/HhTiW6jjTg=-~BtSYkvyBrTff5DJnWBG1rQ==" xfId="29" xr:uid="{00000000-0005-0000-0000-00001E000000}"/>
    <cellStyle name="mkXNXtGCzvtFXih2edvSRDNfTcxmWHOpMnLRYnJmTZM=-~O1ugu943C/BeeuHeLkQ4ww==" xfId="8" xr:uid="{8950D683-D10B-4F46-9FA1-46C6F263CF72}"/>
    <cellStyle name="Normal" xfId="0" builtinId="0"/>
    <cellStyle name="Normal 2" xfId="1" xr:uid="{8950D683-D10B-4F46-9FA1-46C6F263CF72}"/>
    <cellStyle name="nUy0QkXpJiqqp7mGqLXy/RR05ncOyOVoTximOv1wrGE=-~P8gT2RKsuckX2aZYN+UB5g==" xfId="26" xr:uid="{00000000-0005-0000-0000-00000B000000}"/>
    <cellStyle name="OdK2YsgwNSdUmMxguyCPcYWmkVZZXpS/Mp2umJDmCfU=-~uNgriD1DpZCsXwfYbbyhCg==" xfId="25" xr:uid="{00000000-0005-0000-0000-00000B000000}"/>
    <cellStyle name="Percent 2" xfId="4" xr:uid="{FD6A3DFC-E77D-47CE-BC14-23DF2ED2B3E2}"/>
    <cellStyle name="PmVLZ5g1BNu0VGgSeK9Zyl9ddvWTcB+tTlVtMMg0AXQ=-~mev1JmJIWXKykgIrMcwLSQ==" xfId="16" xr:uid="{00000000-0005-0000-0000-000011000000}"/>
    <cellStyle name="ppmZQr4FDqfADgLyzsIFrMBSkYDf0YSnnlrJvnbZa/M=-~UMAk3lmZNmRuQ9oxvV7E1g==" xfId="9" xr:uid="{00000000-0005-0000-0000-00000A000000}"/>
    <cellStyle name="Qg2gtV4CS8+7dqHGtz4/VgrGzI4YBzNPC3kOZsv24nQ=-~O3y4pkBHu8nucPzv7/K5IQ==" xfId="7" xr:uid="{00000000-0005-0000-0000-000008000000}"/>
    <cellStyle name="TLW/aFIoQ16MX9xfu9CV2pjspu9rArR+DuH1RV48SXg=-~IovMMR9q45LJzWdB5pnfRg==" xfId="17" xr:uid="{00000000-0005-0000-0000-000012000000}"/>
    <cellStyle name="tX/A9Y4v5+nPPVjCjwY3UHuEukCj2HYcmSfz3zze5E4=-~o5w3fRUFLBBDyAREyp2GEg==" xfId="28" xr:uid="{00000000-0005-0000-0000-00000C000000}"/>
    <cellStyle name="U/WVw26fsKj7H/bIvfsF3o9pYd3SCf8FYGYjzTI6Ing=-~J4WSEUXEpWOoA1ojYCDAVw==" xfId="20" xr:uid="{00000000-0005-0000-0000-00000B000000}"/>
    <cellStyle name="VIfkvZn3NzZHQv9chZLMeyKAeeKkJPskdTd9MDAkDpc=-~yPBI7VfJ5ceX1PF+DqoI9g==" xfId="13" xr:uid="{8950D683-D10B-4F46-9FA1-46C6F263CF72}"/>
    <cellStyle name="WId3FFEXeeLCxW7KQ529d20BbByQWCT0NILA6g54t00=-~QSViUXKv2Fd3IE/muXl6cw==" xfId="2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_xlchart.v5.9</cx:f>
        <cx:nf>_xlchart.v5.8</cx:nf>
      </cx:strDim>
      <cx:numDim type="colorVal">
        <cx:f>_xlchart.v5.11</cx:f>
        <cx:nf>_xlchart.v5.10</cx:nf>
      </cx:numDim>
    </cx:data>
  </cx:chartData>
  <cx:chart>
    <cx:title pos="t" align="ctr" overlay="0">
      <cx:tx>
        <cx:txData>
          <cx:v>April 5-9 Gross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April 5-9 Gross Revenue</a:t>
          </a:r>
        </a:p>
      </cx:txPr>
    </cx:title>
    <cx:plotArea>
      <cx:plotAreaRegion>
        <cx:series layoutId="regionMap" uniqueId="{8F69DAD9-5E43-4888-B056-B100A163B2FD}">
          <cx:tx>
            <cx:txData>
              <cx:f>_xlchart.v5.10</cx:f>
              <cx:v>Revenue</cx:v>
            </cx:txData>
          </cx:tx>
          <cx:dataId val="0"/>
          <cx:layoutPr>
            <cx:regionLabelLayout val="showAll"/>
            <cx:geography viewedRegionType="dataOnly" cultureLanguage="en-US" cultureRegion="US" attribution="Powered by Bing">
              <cx:geoCache provider="{E9337A44-BEBE-4D9F-B70C-5C5E7DAFC167}">
                <cx:binary>1Htpb9w4l+5faeTzVVqUSFEcTA9wpVpcrsV2OU4cfyEc2y0ukkjtlH79UKzE5bjzdr8XGFxg8oHh
ec4hpRKXs/o/n8x/POUvj/VvpsjL5j+ezB8fWNvq//j99+aJvRSPzceCP9WqUX+2H59U8bv680/+
9PL7c/048DL7PfAB/P2JPdbti/nwX/9pZ8te1E49PbZclTfdSz0eX5oub5u/4f2S9dvjc8HLBW/a
mj+14I8Pn17MY/Pht5ey5e34adQvf3z4SeTDb7+/n+gvD/0tt+/Vds92bAg+wiiMYQyA7/6BD7/l
qsy+sz1CPoZhGBCMA+L+xT+efXgs7Ph/fB33Mo/Pz/VL09gf4/5/HfbTm1v0/sNvT6or2/lzZfbL
/fHhruTty/Nvt+1j+2J/Nm9UehJI1fz6d7fu9/7+8wf/r/98B9gv8A55sybvP9c/sf6yJOljzv9U
dckff3yb/4F1wR8DBKOIAPLLdQGAfIwADjDx4Wlhfjz7tC7/3jv9enHejn23Qun//d+5QipX9eOz
+vGN/gfWJ/5ISIyQD4Nfr4+PPiKI4zAKfzz0+8L8G6/yL5bldeT7Rbn6X7Eof3+y315oP0n+v15o
5CPyQ4R9FP3lJvNBHAYo9k8H5t3CvLtp/vX7/Hp13g3/6Sf8f7rG/vUV96oBFo/t49Kpjje33N9z
f1yP74b+pIF++rU/9vvm+Y8PAYRv1m+e4vu402F499FO3/x13Mtj0/7xwYuijwT7IcEEkgDEGH34
bXiZOfb6+wgJxCTCKCABiciH30pVt+yPDxh8DO3xs6cviEFgRzSqm3Fgj63dAoAQEGBA7P35qq2v
VT5mqnz9GN/p38quuFa8bJtZWdpfo09y81vCKLaz+yQCYYAjEsaB1Y766fFoTQIrDv5PDkRdgkGi
lypUe1T64Z2p8mCh2UTWoI+CuwFWwaKYarJ2XD/2wIkb1GV44ua5/M791Vg3lRP+1VhAHnmm2CLr
dbV1TZznlU7ONDFjtcVz8w4T2aR/CHrNLipbc5HBqd6dm1yTtySHhbdV8oJUJPyS6bzYhRHJUm8m
q7H0l8PA8DqIKvglwO2zLNvhKjNTAhhbKlyLlZyG8QHpKi1bQL70mVkhItqWJj6e4CKnE92OY0W3
rhdpQrclzaI6OdOSgvCy70UiRz9bQkzHpK1DkS3iYQJbkwNcrYA1draOZlF35Snqf9OSi4tRwHIn
JqZ2+dwwanCa+xqm7xiOdE3Ea7WTWnpN4rr6gmSD3Dleboy3zJgRyywb+5UJp/ggmrpfZZrGBzb3
JmNMUhOkFhqsVRM2n4lfeddtruRaekwlRvfq0M8N9aRtcDUmSJdD0rZD1ukEFlGx0FVG1mHbHkDW
TodMe/AWKN4sg55mq9rU6JZlethnurmrioIufOaj/iilaC4NS3GEmmPn5+3R/o7+ouScnzDHmM9K
QrjINo6MpiA7/t0gN1GO+ouwVmozmFBVCeLduB1i+bZxmA6wecNwWA/13fc1j8PDKPoLCIb8qg45
u6XUQ+sGRiCtYcRuTTOCpB8asxDB0K4r2YZbAILuUuOhv4hBxQ/IiGhZxpM6BiYOU+RJ9kXmuEwG
Q/qtLit/oQKTp2JoxGfXy197zeDxE3bu4TAILkTOoiXIa54CXKI1YbRjqaOHskfrrCDZRQ/GbtFP
rEq8ZmC32MjyYqr76iIzfnzUTV8nvVeIZ2aGZVux4qGlI1gw6PE9agO6y0IJF7Qd6Up1ECWFphlI
Qt9Hid30aqXzQB3YyNTBx7U6jHNT4QElhtR65Rh1PDJgz43leKxFSVzpJ9yZfUXzh0AUA0s1qbzL
mSzLvmepwpN3GXbqwR5P+4NeybqE9U0zbUA4FdsJtWGVQAnBVpS5zBatVO0yHKb6BJ74ogHfIl2w
C1wgvlTMi9Ku90S8Rt6T1xZmLzEND4UhaSxwPn3u8yFP/IpncZnEWZsnAOkxyZAcr8mEzKkp4cKO
4G+RzMSJquppTaEVNblJDQzGdY4zfqOoCpJgrIsnPmQXRnTmC2rqAy6rtZzvEdfYW49u0XyPOLJw
l8mZtgt4RaeSJ7gGYtf2oNizGuKFVTfTfUb9XdQE0TPj0y2cEP9SxGRY+oiKnZrqYs8J+S7al9NO
wEJ9eaMKf6FdALAWyU/ahfgkgARFkMyOQODP2ueNdsGg4B2LWPwiI55vOJEiTwLC9aWnI3XZysDS
rvuefi/6hv5L9/3YZpxk6rUGLmE4+XddlR0rNJqrgnNxp4aUFk2RUjXSZT4vs2tANEF7hxVyV+bt
CS8CxcLEceN5hPFqunRy52GvI844CqYsTNyIf35GVdb7qhzK2zGuZdL0arjhQV3vaMTEAkWtfsxk
f5mZMPtcEI9vYEyLVVbH+rHftjyTj02hmpV14eOLKJfNZ88rNoWQyTC1tyabymsvatGxYN0+G3F3
PyLELqYogkuA2+6+7KsiKeqGXRWoyS7qDIMU1KBISD2yh542Y1r4vtn1ZTzeFrK6xjPexIYt/WKi
m4qj8svU+anDOyLwamxFsKaFZA+gvRpGg+/pWHoXfVfDpYOzHm5aofldRuJ228JJLuiQ8YcwEIt/
2H1x8H73YRzaGw+GcWgtHLsVf959kwjjJvIj/iyADCVPreoSvpweoD9F6TAG1mbQNDx2U2xVuRof
/JxEqZe1zW5qxvDIMu/LaA/sCgxKLMacyl0d+nJX6Pp7z2FeXFzLcsou3uFO1nSRaRInd2aLqLqu
w9p+8V9M5zC/EWvNuhuMoFqarht2flugnaxjsSzUlN23kbjC8+FGFF1XEfS/ONGAwe+i/RS8EVU4
x8/KC6+FLsCXiI5qCTRgi5q1GWSJB71Jl9dxN2zskVwNAoosmXt+DmWWZB373vuZ+17OM3xlpLIj
fpZTcQMug7qDaVwSf+eN09uGaLARYVRv3uFnWUm1v3NkhNSuNQW94HIcu+Qsch7rMKTKq2DIzYUb
6pgOfz+sIP7Rk8GwMEqu6JSPn6zyFCmIQX0fjS1PeBsP3zLd7ieZsSwRsk049zqeFFwnLSL1EfCi
Tj1U3gFhxFXA/ODulZpIFt5xXt0FfSGuwEzNPEcFVlOdJf+tcdP8hNdZzs/L7BMc9co7P2/mnanX
N0NljjdS8y4RgLN9rDOYGhSoRYFhtneY650b6RhZDtMImO9yvxJmhtKLvz/JGP98kK3vFIYwtv5J
BKCNJ+F3B9kw7gWsDr1nLvzbdqrjmxgLsW8k7VN3oq1J8NSVYXxjTR++r17x2OLNK95PfEhVFYyz
CfFkMCdv5B0eZvgpp4+8JkfS5lOX2MMNdvR11556M+ZPTbUUPIIJYY1vBedN7diucbvN9Zyg1Y4w
iUJoZ3TgafIY0DKtJuYvPGWN4iqXOil7Um6r2SguVOivmR/yhSP9Ms5vWiBOlJolQprphJtCbTl6
mNo8jemItnnVNldDMOi05bJ4qhBLBY3MQ2HN5OVZIkLPFF02fRxtcBjKpAWRNbLOtA7/wRqYwxdv
jYF5FWdnNwiQH5A4fL+KuhsVtndQ/OxlOUBegkAVLJ1jqMA67wLvkyOkvBiQ9j5pHqlbPj72Bd7S
RmT7KKqtVfhKaurbFxYDPXEJx/UNycaFb/UNmqpgF8I8u2i0H+zQ3AtnzPUcduYqTb31Wc71Bj4c
QTnx3YCJ9UFgYFZtVTdXcsq+N46hOmKsU/gDcyKTVbKpY2iUG5TU8zgwg24aJ+0EiRxJ8vcnJfrr
ScHWOYRxQCCKA+vT/6zyMtRzzzcsfEZlm6UN52DXvTZRw+1OdXTbQmsd6mwZtry5PENVaRcm5324
nDiCB49LeJBNnoiQNXs4dvAQzI3DuYD5kowApu8YjmtIbj3bgC/bjnjtRk0c5wdf9WLBg+K+Mhxs
kELNVWO65iqcezOuYDRenGSlgPIKdnLbwz64mwJFrjHm23rQ4V0ox/h65lV+/IbXzBSEwyel8nGp
Aq/aNIMWW9cTw/i9l7/2ztxzLxuw2Mqgqdd/vzYg/OsBiHEcwWgO4NlwEPR/XhyGGc3F6NfPsi2n
Bi6xJquajd4+j6tr7Zl+46gThAGdkrrsxkUWxiTNT/Qs7fhC8vFywPVmLGNvHxYM9euRqDfTOIaT
5VEAF60a2oTqWqRCTd5XFJRHpWuQJTZAMrbY/p+F1yYoq4eB6izN29K/9dlklqXy6L7SvtgEvKw2
ccTCvbRKcwkGUd+GRSnSsWHZwzwjk9ifZ4Q0k8c4ZPUaejpM2qEqnqDvryszjPe8L+hy8vBwCfKI
XjuJvI6GQy6ESFq3XeftaWDn77Dbs0M16gSFWb7qXjlnQRV0+SLM+jIth7C5IUYleWXYLawIuw2G
LlhwEjcrh71KtKaSC2DosZr9RzSxchVQyhfNTDqM57hYVcTafth5nNkrXVpP7cYJOswjQiwmIJob
xzjPVTjHtQxgAhqvvYQVW1ZtXB66zFh/eO7hoFAHjUq0BVW2fIc7CcecRzrR8yA0j6znka/TOgmH
O7GAm9O0Dno3/OdpG6L+QWfHf9nsKIigzS/EEYrslR++09ltxH0xypI+ybFcAIAjlXRTZT1037rp
EYiLrSMrREGCajEt1GR9wsSx3wmKmGGcnsSdkJnncJJncTelI92UsUZXeRAWKy7a8cBhqIOkpXl3
0FuHTEM4HqSDsRZ0lQ2+SXKr1IPkzLdR2y7BOJfrCfDxcGJ/nwXYKFJS1wVaqmyp67hrbcSkq3dA
qKpYuK5rGi+n2yJbOsIfYL17I3wWG2cO82Oy9fIl19pO56BTl3bcKiAc0hVtcrVvynJcaWuzJ9jG
3vYOcw2ykQWTuG484J32x3oTsZZ9x86CjLTfZ3AY0Yhc/sN1B985/zaBYVN71v2y/r+9ocL43XWX
kUkgolvvm2zksrWxizDx6rhaANWZhdMRZ10S98Qc4gcH8FJbUadTxiKsFnKavss7zI2c+GQO/ZO9
SeZZZy11muvn+U8P5QL/ie0mkKZoboq56fGR+bC6PtkMs+FgXfAzksWFvNZiB7sgNXZdbmSbo1vi
9dmigQquM0rQbTlFYhtVQZU4rgEG3c4DILX3gINsxNUOGKYkb5py7Wwbj8huYc+MunBkVlTdIsiB
uvDnYDqjP7gu8n7musi74/qz8LuxQPrlnSqGYjNp8ycdg+Ka+aw8NV7WP09ago2DHLOL834jgvrP
AjTlde4H08KQILS/pFBltxJhtuhny1H0jUzHYERX1eh3W9wgvUQNzR4a7KU1ZeH9NNFFllVqTU3H
Fla5sNu+CtktkGZJsta7cpDhRllDVrPFgITVcd0QLEnblSvm8T5FQJGrCpL4Cs89jbIssdGUfHNm
GEngvvKm1ImdcTdJ15b9G4aNFU5J6HvW2OAUTtu+rmx0Q1prTmh17XvRUzticz/2qlxhgMZ1pPV4
Tzt1FXXxcJSM/cNFiG0O5yez10bFfAh9iAC2aZswehcD6wYa1341mW+mtpF+PymNVyYRNGhv7bQb
hQqqU9zCP8Oeke0k/P7Whm2bC4mLIXWka3r9KSqn6uiIgNt9AzGmK0cyUKJ9JtCNozpa9rc9p3/K
vOq2Qe/pg42twlOcaxy9pRoGb+tiWKdYVR4TtmJ9LtOzXOiiWKSjy4qghZdfOiOsINZSljr3F87u
Uj+TZCTFosV6ZdNeaB/m6tYF912jZXGd9bU+OIraJVjmIY6Wp2yAqKOzvAJjmPbWQL2EwoQL1ysi
E3+qxno3zHEah8NRwkvS0vhTG+v3eDj41hwSvE4H4Gf0nyw5NGfFrMlos2sua4YBiLCtOvEjEsMQ
2vjmz5ZcXAVNOzaR+taMQ7woKa03bdEdhBnlmJiSmX2marN3PSXLZhPVzcH6cw26dMIzWQxUjAkJ
j7mf4z1RvLjQhLDL1huKPRZTtMRlYW6tZiFJzXnxiAuzlZ1urIGVxwnuZfCMx1EkpY8OgY0J7m0Q
v7QRrni0eSVrkVSTH8dJlI/ldYllQvC07goaJKwPJH8JbN3KohxZkU6z6jk3EePNLp6bM9aXOvGB
yRJbZAOWxJp37VH10aak9UURmPBLKJhajBqiDcq98EsbxTsaEH3s8nE4ipZu7RUoP2t8hfEkd/ZV
5M71XBNP9dgkom+3qsnBhcNq0tsMUZD565PbbBNPn3Ld0PXZ0Xa++Zl0jrXzu19lHeQkIk8vKerb
TaOzcXtupl6P2yIvLoqiDS7CMNNVcuaeaMxswiqi0waJAV5N0bDoyqLahzPloNZqna3fmr2j7B3z
He+Vz1ej8If0jDkRm8N5AN3YrAcb462/idAvl0Nrok1YRtb90mP2tQjLMLWxy3GrxqL8AmpxwhWl
ajMyIZY2Mse+hqqxsagIkCtYlNENgO1dNOPIBkhWkhi6Lj1c2iTSyKYhoZUB47Y3Q3RbhorftWrl
Ak+wAY5w8SPIYjZzHJHPYln/Rizjq0oQtvx7ayH0bUr73ZGydyMOIhwHc+lDNB+5N6kCEw6lJuUU
fiuYPS8Y+vHONV48iVU15m1yxiBrxz4JbCD8JFPmub+zJw+9jnKy70gnj/yxTPLC/iRctbfMm8ZL
0RMbGJ2bEfkphNYSOUMRb/xkrILyogoUPImxMJKryG/i1GHhIMECVaRa+SQ2qTZNsQGmIp+qyPOX
UahtRncm9QTrC9nGzLodlhRjafOBSreJI7sYgaveh3tHSTapTxk6DXRIEfUXVAh8nRH+JPyi3BaR
DTp30NDEpcDG2QF5h/kzJn+WO2MespnrU67t3bgujMctGgKZTF72tZOF/Nz0vbcEAbMqZczoPpr8
fpEj6X/1p2zjgy56/llUYqt94CyKqr5fcGOGdVwzbDMvPTvEc1P5Npzr+yxlPGeHCFWFnziuo4fY
HKyzBzdeHeR+4jDSI3aoPdmmIRvL5ZtxlRfgdR7bOoCKsfwqnNqHyZaefRaRNdNgYYNjjqz1ANdY
snLpyCbI+TKMB7o+CeeUpUHe11tHZl51jxHrrqKsBp+ZbNI4RC8d7WwyEYXodkQV3+sI3Dst5iCb
m9ta/5ZfYUXwLpPwCEdl85zOIQPF5Cca2FjS2VM7u2WOG1Q2oPTOX/OorzYG8PiSTNTePm03isuK
ww0zfpGIILYp97HZhnOTFbqxCUPbm5RU9rYjizPkek7MSTjSNX6Lmy2loFnbrDtPRNbF64DicKkU
5/eRUmPCp3HayyGjn8l4xXDP732K6HaiZZk6MiAFXODILzaOVG257UtAj6IWX2kTPUow4kUWUXNJ
mCruWpZv67wfHxzOZzyA/i9xbGPql9wLp8SlQ01E5NKRLifqsqGOcU6bnrFuai/05G+8xg/31Gdq
ZZWfb5Peljw35JWkPioSVEG+dtzMxj7Gk3RdBWI/8Q3VVbgXRFTLzMByGU5hvDfWDU+yYai+2sDB
lHIW0W1vI5N3uqP2sPPqK5QeXIsgb1fN5OuvVQD33Gr22xgycho+zWLvhhedt3C4NZXgEnGx41Xs
vSl/CJUWiShweOnKH6wlAK6aCdh1sEUTY4nbFE3WSoy7TF7h7o4biuPEeuXWObDJxoXhXr3shU1g
OQxFwGYw8B3p1E9iJbqXg/V8EqY9cgPH42SDeyoFpPQWMgj5CoUdu/VJRWdmNdc+0D6yNX+vhb7X
J+PqbakSQHPE4K3RFVgX3pZIRT4IUYSsV/mzhsCFV1Z92esHTWGfFtb+2vo9L+sk5MC2p35EEdr2
WPtpwCKYIsc6CTjWqamRXouB54lNflbrvijzUyBaz2Rs9+bSuVxURXqtvCZfOocs6tV3rugLdUPs
UXX1C66ewfW6prurccc3Z/xcCjH8YDp5VxNxFiP+cCem5qiCMplKye+kMEvcF9N9AHJ7pnjh2RBX
Pd6TYTIJsTHegyTDScybcL8vjBekzuCx1oW/ogjwU37MYa5xltC7jMZZ+J059Y48z2z1FD9lMc6T
BqbftaGIr4hpDy4vWfDhBnhy+AJrVC2hyNsd8STZednIlp4nivsmrA+8sQH+zgWIy6zNjtTq0gTo
trqCyNq+Q+BfWq093ocNKi6asbb5gpl0YoEtZdpp0JeJomNlw9qmuD7v5Wws7npt/MvTZg4jbS7C
wvq4TsQ17bzxWaTuukH5l2f8LOvmPB0aD6nTfEKNPG0mVqfWSZVHG4kGC9MgstQEiaNrgoI/TAUc
t46iA4ivqbx3hBvDMA02YUsaWyxjx/xqHlNK/x9MLDRXDb47QLYO3kZlbJFROIfl3nkt0simoEzp
h5YFxaWNy7F9Dkm2N81YpNI6HwvUoLJZOPBXbMdoNfraNFBvnaPZkqsuyvqjI2RdN4uAxmztSM90
YO9Tczw5uVL6L5XC2a6vY3QxAsRTagwaFoJ02SKstFoM9RhdVKL7wq3rs1Sc2QKeaSJXCA4A2/hh
+CUuobh0WDSHC8To2VwcrdaOmkbYzbV2trZp6LW9AZVqYFJSAm9iNi3dSxWBjTz4MmJL5y1T1bEb
m8hOI5UNt06ihrlN4JS52jiywlF8OcyBHkeCMIdJJfmwzuFU7jQ0i9ZaS4dIj+NhqlobZwTMH5ZZ
57Upi7syWjhW4/kPRMfwYiTZlGZZxi7UWPaLzBhwZLjpF5MN7hwzOfYLM/fEjCkaB3vPme1YAmJ1
JLep9JxdIxbYtMncNHN+yeHW6bt21MT9pc1jk20cSXw9ef1Xd3U0KptWvfaKNaiHbNu1Itqwkt60
uWn2rmStDUq5YaSmNllpr3TXeAW9kRI3e0edJVzJmxv1OoeT4JkZk9Ce+OR8L7rLLgAN27f0+R3s
SNwHbG9DVY44X5nufnQ82j2fL0vXq+C+b+I6OszKSsdC7kKbq7u0fqMthhFo2PtA2WKZODc23se4
/ahIfO4Y7JOirdRjVbTXJIf0z6j91pdjZKsggF4qW0H43LTgoYxI+TWTUZaWNuFxqQPrUAdeiPdj
IPBe4BbvOWrUpgTyJpZlOC3YjDlGGd9GzNqAve/NDrjJRFr2QbY+h+ZMma8U6fd2F9zEGYNPr508
EydE/OjMrBbgK4/1chv5ebz3WNNNyVDb0GKHvNq6IhYkwFZwLqqW6lU5YH7DBUKX2jc8YV3r52kD
UbbwfElWzjiwt099I8ar3IvXlS1i253vP2y/xsrae0V6uvr65tiy2FtiYMssBy7zT1b+HlDYfet4
VCQ9sMkeBElziX0dLqva5pBw0SROQnWAL9q6lvui6/AholCnssLBxouVVboxQVttPddtPTeOPDd1
5a+HMGebM9RFcliHY82nz6BuurUNeC9t8I0dApuNvDY2k30deyKyLtWE1z2GHk1ULPoVqyI/dWw4
C3LDhPU8MpvIrMQ65jlJwj4ka5HX0yUoynKXyxasOlDbzQMhTBtE8ZcKoyczofJFyzDBxJbxJVM2
XnhVbb5Jz9ZSBF1DF6MNiidxr+pb5bGEBEF0kzdxdatEx5d+J+XKMUPe4ivqkZVjOigDpZe0NiC5
caTn58MWZcg6+INstY3T5He5CPP9VOlyoZGtx11VjV8seWHTISy3yRXf/kGONdPmrgNdI2f2qecH
SCW6tMmXs4wj7XUbrWNovEtJWYATA2t+ybi4N8qQK1oV5Kqfe1XAvdSXelw6xiCVuaB15iXWe8Gp
pNxeK7EZ74PAZs4M/qL7gG4zo5u0tCGeqoBi+jyVvm83biCOrsm8u45W9NqzQedji0qzBWP9cOaH
NYyXgzbBwmGB3zzGyghrKGBbYLbOR24zJZl+bFERLUgUqB0ffHwAYBxSu1OKp19I6MwHq0HD+9C6
Z8fMxj9D62TcOUqg7A0186ylYVPOs6QC3vJMzbwxiuRLYYO421x14rqzNXOn81blNuhvbCT0ZK67
wuOy6bcU2oI9qovD2ALvM4qbtK6n/hP1mv7og3KT58r7DEtkdlWYg2SYpYQe8FpUTC8dNxesWbBG
2+pibUsI3NSByvNr0HZvnIN+6NW6puL7G4gsLNZtJkXSyDjcmSk4dgWecrsyPF/2kU31giFujq6x
+dKD0QotW9pcIVe4Ujc2Q8Z4a4P3cz3MCcxHpNZ9YFOpNBNWhUWe9c0CWV7rsC9tKaw3XAm2ccgZ
PosygIprx8gLYGZRH3tk3Wv7txEXXPnB0sbIm8RWl+YvjS0uA4q+4CLmNkPQtncoJ7ZkH3TTzmgA
tthLTJdaI9FbnIp5cn5Joqm/8zNcX/ZZ/AaHJhR7NalvRVaER6t8Uj8PyScXaVExTQkf9NFRguJ7
0FN6issENgia9v9N2Zc1V4or3f4iIgABEq/sebK3Z7teiHINIIRADELAr/8WcnW7uvrcc+I+FEFq
wPbeSMpcuVaWbuqj7RyyPl4jEVfurMlJ1O8KTv21fVo0tdOR+g5NQpZ228GrC0CaMXLFaRue3QCZ
lZZ6UWLSPn/H2rsbPJE9BQQHmPIl2bq8bi7TkuFCNL3rWod/pyWRCbZg/ZDOmbPT+TTtwUIa7suZ
6cQOKQTQFrBAvpTGwTcy5CCv+XL4Hxh48B+cSepSCkFSgAODeH9EYwS8zsyLVfmFc5FEQ6OvHnG6
e9H74qg60SRgLfX3tk3RzsOmX+qdNW3HTOifs0bH20913DsPYTQk1bxiYyxFEujPG3Ar5B1xM38D
NAqUAEr67mQvqQybbR26X2fH6U5VRkeV+NTvTu5ysUOsGVQ95tnbz8m/zbHPGaf27X9Er5bcUf+W
MvApziGof8CDDsBk+/Pz6lq3y40k5s0fKrmVmVckZPEnvOVi71Re4ljnbn/fclocbBtfnArThOhA
HqDbUYcUiW3UgrOL9Ak9i4EiBKozBKORd/vH3eCX/kfb+Pfd//8447fbPszmnc1ThiAEJ3kAYM2G
xdbMgkKcbGLSmiIYi99M2/s5+HNuXw8s+WPwp5l1LX5Q6aQrd/TomdV1fcsmsZcLu8NegNeTlYwJ
2QGAzR/KOa5uI0pWED02762YnAQc5f4OOg1/rwSCyJwFAnEBIUkxDtF3kSYdvu3vkdBOIsuxOCoP
W3KkOpWwsaxeswlbvpOP3s6a1UgfnZpWd5WPZBzYeTckJvKVl3W3zx0NqYE1i3lOIpNOF1MM0zOp
fhRyrl5NWVUnErDlzcajoTTg65q53dH2ToGzivOqBWHUHRFO4DewD3Mlz7b2N/gwg/ixZgM023HV
3HdDeCOzPNyEYcEPGsS6dTvSECkNlV55sXBkRcPfsTjeOKvJA3ELcoi4l2+7sGi/MPru9DR//2Ni
qr2X//7++9GS7f/9/QdEFfkUXJDQd/0AstJ/ojczwa7pxJF8jkb4Is+Bx4JtlxfRtM3KtR50enIi
kp7yobnLsyzYWcu2I7NG2+TThpoGyDtoYHtjAnmYogIxXh7UckV97SU0nbsDGcLxvmkida0jvcra
crq3TVU9DtvBqfq1NW1H4McPUatBGFwmUYhzzl0+P1nLXsbUUxB3AVUZQPndFD50S3Tu6K7W6bwZ
C1Al4WTmq9bty3MIMsLLyMFKYHJ6ApMuOzQFLVb5MIT9QoeaVz5kt2u7iD+WvF3KvK93QdCeMu36
SYhjaVfEc3cbIOn1cVEi8JOgDMvfOvJliJ1Blxl2cKWid4+kEfQzCvq4IdNITsWiOfV/37W2x9pI
9DK2Yox+G1UMwvcy0Bndm96Nrn/gANb8bONTMoPFdrYtNY6jyydk0PtZgyxbGiQ5q/IjFCDOc1ak
XwLs/bfW0v1tGdTsSfqpvHNpfou0k/Ps63w8uW7AV22onWeIlPguAtTaGbBT7yHAqe6xVxd3Hb6Q
XLjhg1Pg0uSmTmJVNCfbJlW8q3s57dJCDScndfTJqafhFJc+U8mnbe8+x7BltDUR9t3kAJn9wRv3
H0FcDvDimKfqydIoLHHC3gW5bpKxjsE0nxSCvQxQ8ue4sIYCrHOKGe6BF9x6PAxXUQsPiiymvbh9
Ft5WgbpbGL3HqQ05TfpBpJd2SJM/hhVNPyUf6jh3ToOT6Nr81l6qsRU3bLpaA2ggYGcgy8+19udD
NRsZJLaH8iX5FHiAbZepMV6mE+uLC3ac4n7saFLWprxaS0VCIn/Bl92ouLcXWSLFNUNfBffir7ZA
5fDlFVtJMeSXqp2+d+lAnkSkmLUUL8hT4cy/Wci5fVid9P0nIdLf+gaIotaAXuU6U9F8DPPCPdq7
3ozzx51tgw6TJK4pQdDXZXOkIVNHUnsp0m1UV2Xyce8F0CnKoqwSipz3gTXTdBilLs8+S6HHc6b0
Rhs5bxykOu9rqfg6qPL+qQobmqQGeYtx4D8KxJPfwsrD6zz2UADwIgkGjqCja9uEikxmkHfos2wc
9h7l3c806tlrFddxEihPPtVQia1TBjHSf99Q/6XcZQSMKgSP2FQXjb73J5tURGlemaajT3mfuok9
eo3Szao0RXm08PXoQKmqXLc82qPX9kre/ep1vfJX7+dc2+uH40H7tbr7T/Pt4+yE3AfDOGxbfzpV
zQheS59XyR+KgEiDco9gePCTDxCLFbE5Bz7vVoiXzZNq03aVxZF5ChC0a5BdHce/DQKuXmbG5+NI
6yUjCxNIobthGZmwScKMMgoqfdM3l7n36pcwrFfN1JQ7HfbxJuvzaA/tT7MLBz960nN4bwPBqZ/z
hIHw/FCYMNx3mdvssr6gT85A7jmkUvsszIM9GZuj29XVW+iAmg+ltHcJSOWf8tgPN3EdDc+yi54t
yv33UNlVv4bSIfU+hrJ4fKmNctZQTNJLwCBLXnsltFNFrU99nMOn01PGLj5SsBfSG/buy/k+wqJ8
d0nzg+Zj9EaU1Eks0/kFqjVIIqNoeBopRBgy9vVDWVTTutEAKVynHzasyYPbqnKGLYjB+U3aKnc3
6qA/Ryage98Z42PMqDwSpx4P1Bj3xJqm3k8RxIAxr/lOj4reqCJ0NhGb5qsPWjBSgEbfV0VdrgvO
+seu9RHL+5V5xsZFEi1H75VTpwRrwjhf6Dy/4i9pv8EBuNC5oT9CI7eBrvNjhqTNvjH4c4agKm+n
emruKtW8jwXx3rwscNdd5jVH0UEI6ZUmse1y7OmuBbdtO2bUfcuzcJ+XLH80+nbE4j7M8VTsFaTS
UEp1fIWklvgWNDrJG6F/TA3LEh1p9cTTMtv6oUNOfVNlF5aFclO6TfYiTPRs4ln/cESx1ToMtlFd
+PsJMc2qJkLfyzolW6Ld4UTBZsWGmKmtbnP10MkC22VO5HvYzFtPtf1J1LxcUaHYCYl/+nGxZoRs
HHyQMF/bDo96pk3srSsL3NpBH7fxMp30c3US/LfH2MGM92ZF3bo8+E7crUfjtjepy/2jjip/m4G1
+AjCY4UDJ6h+kPzNzPn8rcLBvBrbyr3zm7naO0XA9oGT+VcnZ1h6DW3eu6xd2TkVYz+179ZPSgZi
q/HqnUICZbbjVRQU3nwEHN26OBYLecRu+MCt97FcyOKl2PZWzw9gfv5q+mxHVvLBWib1IYooeffx
jP9nm32I/QnjUL5KAppAxFm4hswke9RD0930kl19p8gfbVMU9scOyeRbd2licSshoOTuznYWIZOg
kyEZYM3Yn4DHRbuAukW36sZhA3ndDSnn/jbqnf6hz/kpKwVgLG8o940Xks2woFqQThfJ4MfdbUOI
fvB19tswPYFpKeMXIui0V4DpZGzA4vUb1p7HENw1e7GmFBO+vzCs1oCPyDX16uxa8COkucArbZNj
wi/EjftfbXOEhQ4aQLOxvfAy1Om/nyfAGf7poDMIRhhYnkitYnGimNIfBJyGVHKui8p/Qv4TyZgt
9lp1NDPbRcDd7prlIJ/jeAfZ5i9r6fu0lj47sl+O9fEfI/89z47slmf+/RP+nseF0+5MW81JOqRI
p6TaIL0Sn91uAGeSRdONbbGXCWSpnVOUKEXwz44uKhEFWKCYMemu47Y65iKEkmFJuWGB1zdhm+6t
ZS9Bx8MdNop25YW5EWAgMr0aYjbt8spbzeAtQQOo41s68fTISXHHqyK+tU32zuFI1+hsdnBi/NUB
dKvdVjKbboq42wRy9q/Z4rVOslHrSDgNaCdV+JB7hXuC/yCSSfrvLXDeR+6xH3Pv50+tN5jtVKXe
0UtFeBMEJAdjOOsOqjbxBmgU1Ft9eE+VVA9CVTsho/olqkxxDjWwQWuO4Cti1wr7bTtW6mWafb5y
vGNUK33jlJVcA5Pywb+vIyxzE9Y3WbuZvQ6U0c5xDnAl+s0gIYLdTfP8NfRrk0xi6DdAptmTVv49
QbL1mxyQQhlrSEJADYr2JUEm/T+MALpZr/vU83cQ8njbWfVIavhSXhADq41UrnzGWfYdQpH0h++/
6V531xLK4mCf0jZD6KRCoDdleDVl7R0LICUbiC7CV1c523wM5TfPKX+NwG/vHhfR2YZGSF91KuhW
uRRwwRfKLyB1vSpbxMq+AskFnFPuMHP6oMiluc7OfBrPo5s1GSACnvROBz1oV4So3GH8n5kX3ABm
Fu8tdMHJACrsC1NNtYJTKh6ngXvrFH/MteRxv61AHb+EuZz2Yw8qy8SH/JSOYb2vWc0ugBvLbdGi
JAC+MRRlIEgoT5mMui188PlCmgnaCL8mh8x1plcx4gxQYwzMPG0vI/QHiW0P0m5ek3zEsGXjGpvx
t2GuaMKkX3YwZ6rwtD78NUwISLxF/BNHu3gJ8BGiiEL7lqHcwaaMWH7ui6a9KT2RrjII9N49VB7J
3Ogbd916NfciBjMq9o9L6Tf8sn7zImp5IyMRfZNl+aNyTPtIm0b9L9c3/ENZgK0q9kjge4DT3DCA
3O2fWEI/Co+Wup6ewNaJ79vgmRGNjRflMo7hEEMxUIrmTfJCJZHT69vBNORu9D2U1kC7mMVmmMw6
hw5jRdQoDjYQsSbvwt9N2xvV/anh6i6eWXlOPW62eTuq+7IV7WoE2vFG5HzHLS83ZgcV0uZnF6mv
ZCrZiwOJ50oaTx6Q/PnZ9517ctwOyRutpi85re47VAx6aJf2HGT8dRaQ6ctwboq0vjUuoHcb0ddi
drdmrrOVjfctLoAE13jhvgoPUUmDfhfWbpU0ISl2tBzgWUI4jlwlq9pfYDo13hps6eFMiyqDg+SO
5mztNKvNORtDjazEWPzZYYdEKsIUO7CP23Ej2fjUB9HVMgkt9xAq9/K8NDkQDdzlipYoMcHMGuJL
98Jo32youwRDrqtQAoSP33sO5aqfhT8pa+6LlDmvKCgQrkTRetcZYnXs/x6wuL+n8xScMTsdn9zH
9CjMgp8tH+5nMmW3OkjNnvKxuu0gK0jqLKpe25b3W0YjuXParnrNafSm08BceTPzhxiyWds8xRXb
o3gCSvwsk6oJ0V/gt+k5yN3+hdf7gKTyNa5VdEKWuF1Zc3SmB+hvboulIFDVpje0CJvHzPTlyXhk
WNv2rMpuQaprHkk/rat49hK3VNug7+GCw5M/gzz+++WzzaW92QR1SxI75LPDmmCKmg00S3RdmW5a
j74s7+KmijdwN1wclHzY8UI256yZ6oOAW3iUYC6cCBbonhRao0aI9LZuNjDQl2e5mWQx3pdlnK4U
q7on0ddpMnqefnXzTiSymMhXP11ywKr+0apuO4k0zZM53LEQXNSETGmiRcazxK2RhElp/01n/IEM
c1X8HECmONiM2dghL5Bqcecu2bSa8WOK/e3O9iGj89FHFlH83302J/fvebFo8/VgKv9DPRAHPAKp
NM73loEJbSw51iqHOGvRSPcZdbaBKRWorngj9UPsZge48dlPKBUPeVrzN2AhHjaKUdyUcUmOLkrb
bGXh0wfWIovNUZrlRxGtsPrp99Zr3GT2K+eeeXO96+EMHMcM5ZKyBv5m45fTW91kJx6X/aVzBdlR
IHkJgM/sJyinsgrIT0f1bzWSyy9UC7VumJ5vCVXTfia+OpBUB1vhlPkJlVL4tsw770Raj1/cvik3
IH2JF2LKZ9QB0D/ActlqEeRfJ4G6HSqa8iuEEdhpmirfZ+1A7mgucoTFfvhOzRe4zJAblBUxF25l
CtGozGnJT5pFr2A7wAj6dRd404j6BvWcuFMYXQfTv7UqHl8HNk1bWgXAGhciVu8Fa1c78eNUmuYM
XRNfuX3AX3VdgK6G12NvzXhuL7rLzH2b9v2dqcWDv4yKa1LuZT+hKM1iArwD8unk36rQ6BvkE/BR
KIiRPklSM58oMs0cWP7fZKtJD2sHJadubROtKN+3Zb5DroCcSjFCcJHReBeoDjuDWzrrztP6UURj
lLjtYL70mbor8HZkiXI2Qog6T6pCnSYyZO/97EHYn/HgyZ1vPhwDR3zDRv2c9gF5Ub0377Ws8o01
43jQK8fBSvvoxZ9lqiy6+e9++lJ98XccnUF2QgAQowogRWXNfym8PTNDIh01zqOJKw/cJkJWUzMP
t66R4tiZNt1CLlk/pjXcksCX9LsCLzDrsYg/x07QNR4mcQO3AMO5qh5Vk5eJqkn0OVy6qEhlH11C
4Hr8GLs8OlzUJF3a+6sPoXY1a1Dqy/LUA/H90fbecdS1+NJ3Q7DifVFdA9H6+xpxxz6rveKaQTW6
ipw6+yKhyM7glNtJg6ECKCh4GjN4E/6yE6hQ8keaFYm/ZOdzFLx6FAbJ32UHsX1/W5OY/+xb5oHl
Qv9HWRlQ5v79DQQENQzciOAfGOj/9D4A36QB6IT0kSC1uxZ6EuqlDNMEFDOxA1GsOzHXQJtpb1uN
dGS/XD56qmCKV7bRlB0ykfPEVpkMwSSN5ovluVg6jL37gxPzh2lMOKF6RB8Fe4ilUBtIDwMc8IE9
UM+H08kGffKchp57EQ2bDqU1nlCqJEuWKOiHVGcUYwi/20nS4ZhEC711CWJ+O6kTGZZlzsgTLRVc
/fLW91X+XRuzYX6HVdJk9SqaQIaBuu8r7aP5Nfb6bgUtS3jvTgKyWMGjS18Ezh76Q/cgXJFfQtAF
tsFsnGOcB895CkCtBMnmDIguPoEfWmwdOZvHCpo4nJVm+pGC3twHeEHAxwPfYyiejIjDDY/bX5MA
hPOPSQhbm78nTZYp0KJUV1v6/GNSsfykJWz6+Emp75hHN42QIgEBaDcEsdxUIHby57nPvnoh886G
iOI4qyKGswuUsUvhy3bjmO2DBYNsiFsnYTPFHxgkykslS7z5pMpwbVzwNx3Hi17V8LNbeO697sdt
Czxlz8KCLs0NKeprFohXSWWK8mjQ6nad/4IyhumNbbIXa8ay3AJ4L85/tAed76+0NO2mmu6FJtMp
XwogIgMCMfFy93mxbSIb1F5UZ+xQbEDc5j5UYiEcl2l49hYJKo3Ap/VZFZ39IfKfbO+k3fDcxg9Z
O3YHXwryIuZ4iyRd9OCONL9rc/NQLiKwOujivSdFtHZmn2wcjXpAtWqrvQH+vrar1mNTtY8npj9M
2ysjdUi9aReq/me4hGYjiPpbwDgRmmA6hXdpwP+8T+vvZKLOuYsnerEObu5tOXWby4fP67Oon4HO
+8Ma4DTcGYHqbsYtUD2ty8GuhquGKDNbo1xBflZFLh/Cufi9fUbUN1ahfFjGh1rGb4F/Licw/GUP
ja3Q+SawvxGX6gDXn60NGdx9NIf4AmQ+J7Lv2aUXef3k9NnGxplTpdVBAh9eGeHrh2nM1U4xUmxt
ojAVkiRSBPFZ4CN7qYqrcr3pGeyzxw8SDLheZD0Tx93CN6ZHmWrnwoYe4WXRN69hL67ZgnUOhTpG
sgrfjBgLEMVjftukPD3ETtfteBYH92VV+gkDV+V7728D0f2soHV4q+p7gME1RIR/3TjOny2/d1Vg
LxTJ72OqpqdvLsR9NuUA7suSI6KAW5fXqeqQMvK5l21t7wCZZFNP74wm1YRYPcXXuYKUoL8pORVn
HdYctdc6+qZlu+nK3vsma+0msSfmuxJOEoiAEduW3MRPsh8e7YhWcgSsvHzqVdnsNKv4wSt1c68X
8M2OoCg8ocJhuijsaet+qTfSLhfjQkzj5tJbMy+fENdHBRppRFalpsWTHPkN8cvmag+fGhYmqKt9
jZe+T6sn2W/W3/PSFC/ifz/9Y5f++/xf6DbI/HhI1P27FhIJnc7J3HF6nONj63hGH7gEJymOg2E9
1EV0ssIIe5fpFAFQAI3TuuhSB1yyId3qCmV/IE6BDh/YxKkJRobsufsoqIg3Ebaq3RT0xTZKK6DC
C7XYkoyLpcZNX6M+UQPBGkdRo1OEnfWZBvFzxYR/ay03GxNSFY+CA7Xxoio9Yt9u11lFwzcorr9T
EOXuVNw5N2IexkRCYXYzxU4DDGK8y/uhg/hPfw9RqfatBbIG7sIwvRRE8xVvy6uYMnNTF1Chc8bq
mzam6b7wTHdoEZ1KxJCbSTfDw+i787nk+os3+8PD1FT+quiHbBvFyCoonHXf46hLCD67vfAKZ9+k
/fvUog6cDKTC55GRtfHi9quH1V75ir4EU5DuIAeudlGj9F0eqUsJKu9bKcna5pXcHnWJJlPnV1o0
d8bJi8M48uiUVtCi2AuOTzAU6wbl1had0KKrGn4aH+ctMjS8iV/zOkWhTeK2J0an/hYpMRylmk8b
Eo7NthVpcNtid1qZtGFbZsAoSKDaRtUmLeg9S91bAhrcVw+EmaRWdZWkVCkEPNO2dtlLHlbDO2O8
ThrTdpti1sUual1vhR3AvMRRxJM2yIdvGeTwbdaYPNHkcaiC+Gc4OHcIivc9svPriUKxMAl/1fde
nxiZs50I+vhUj924j5hzTOe62ngTVOxlNyQu2NUvc6XH7QBe3LZONSLwqr/1Ffh7HUiH71qYK0Oy
9QdSTsBsaLzK0pxtUS6oP5agxVi1Hwb8JQuspnmAbKE8j1le3NlL07jeyRGg8C1NwnHaFZcs3Kiw
9i6GTtAfGPU6MnVtoko9gpX76LVxeYsiSu5T7XjPdebRG79Q3WUK2yuEAKD0y6JACPejcHV1dnl2
H0PXfcio5AGE2HVwdgBAx5s5j+SbiYAaK+22W2s6U3TLFMLDyB/MjY76McmcqnoLnIKvW1fnJz/W
F9A0GfjPqCJmFTR5jLsGNZuEyrOdnMyvdtspAGICrlmGWBvVxr44tK7WQzo9ITNS3TZl8QTvpLuZ
xgIraTbe0ZhueHYZdmpQw+UOIMl3nLvmTrKBXMaR7sMyyPkKBbUA6AWgoC+d7pSau2Gk9Khm8Y4c
I0YYVEg4xBx1yT5sjoq4yQTVZJKO1bBRQJaf4cboDaj3ONYWMyJRvHJjTx8q1Gfe8lhNK9N3Dsq/
RKQ6fdzSQCNMgsfFVmZpFRkOKOY7q9zcKJPHx6qbrs1UhLdM9jtEn5sgJt9r48HDK/p3E4TDde6l
Wvk1a7ctf5tbEH0LRDqTLrqfJngwjJqnTuTxuUlnaIebErIKoSEiKbClo4RfuncNl4nCcr5KR6tr
tdzRwLtKbPon22Q7h7qTO2NItrImyE3yxvHad4GUcN3R8LEV7nAwXdSurEl5NgN5E18Lp4oeUVvY
3Etdr8rFUjUUmzwb9GZ0R+c8LxewyX7dlYIMuyGPvn42fQ77HBtDUYzUBn763zNp1J3A4v3ZpIod
x6YrDkynMSSho9zzwMsuhvNul7dE3CCVOG2JIs3tzFq6iSVKexiTXWOczPta1vKEesT9Mcfy32te
szNBpdStP7nz7dj09SYF+eNezwKlpwPjPqryrm1DsA7YLO9Q17rYD0HbHoos7m8nrjlwr7J989Pq
4jZY6aIEt8Crui9Fq8kKTD15JUi77kGkcveD0mLV1D7kdkBRD16Ep5nQWY4M06wYJd7XCIGF77bR
D6bkgwcfYtUBFbwa4mxQXET9DCAqy7EXvmUDfkOTi/oaVlzv26m/YVhKO+EzsxtDcGVcyoAtRLn/
4obdux/J4mcVXcDSRIEFLOZrhNzzG82JWjWD192j3IveNmVfn9nYnuICOcE0c7orFEZ6VXXIBDT1
uMrrtvzh5giz4go+ScSCagt5YX2aZxJefPBI1nlsvNfATBdgIAyJytjDlr3t3Kj5yvNw3hjmNkfA
lPS+6swPaCuwUSJrj4i4i+5kp4sT4Rkq+clhupHxEr6E4XvhqQyyjH7ae3mvd1EGFwkli+40WLrf
YtDkEq+S0/0kAwOGeetu22rQL4AnkCDBCL44zqyp5Z1vuho8gG7v0qw80DmODt5c1Gd8l2I3uX10
GwdNvOZmKVc1FvF+8vl0rhTo+COP08cwCLorbcejgDLVEJOQBunebOzLC0cBvh0yyP3GkrsyfJbr
yPDmYKlfGoXNwRRhPYpagfrVaZZo1DR9dN2hunfTGpBpH57CdihXJBjMQWsv28zMq94gxPiBrMt4
bWJIO2qSf+fLnhuKOFGDo1bcBw47xW50GPgw7cZBVPeZb2Lglbr7FsUtinlq74eDlEXjcvrUuMG8
8TzxxqZWreuKxFe5XCCwN4lf4EVNI8d3EgBB3npuqdrkaRtf7cA4joIdK4I4+WxDZTfoW0JsLMtT
7LAyHKMr+3j2x8PKyNtlYDUMZn6ZnCzfsFpVFycDAAh9IPzngZTnuIi/UEHiCyeIr/PuYSaEr/zZ
R8HaGCr3Nj3SmHkXBYHKakZ9bVBPUBQ/Ljv/UA3ldKuWC99Xk6y2CI75XiFSWAeR9l9Q7vQracfx
J/JzM5jKcFQQbbdOKZOuj+uNAfaN7bLM5qNTYqMOnPBuxD6ydyenWJdN5D1FRUb3qXAqFGmssF69
8hWcmXI9sw4Ol6um85yCPSLxn19si4iMqAck6i1zJ3quG60HVFLSD2FN5d62fV68jv01pGM+cDUK
+he8EVQk7LoX1pkuqWjAnwcUdV8PMiRXEecIUcGFAJ97V5AZEgEIEsDvQSFI4zcmmXl/MS1BCAiE
6kEiz5RAlD0ebJsnSZQMcw9RscOuBeH0B3JR+F8QVn2asfuMwEvmvvvVdZzpCObpfAwcKE2SFLWT
+bRAE41j4AiKV6fj5ZtxcxDWQQdaiMsMAHh+BCt9QAE0Eq3EyNpNBA59mHMkJDPJz64aqwOfK6wH
5Trrhs4+Untxej9Rc59F2QXa6CxHcSAHAIvQu9Rr6zvgaZAkO00FHVsP2XgErwmS2vYpqqfiMgLX
ABTSt09C1ewmFsEj3p/ocZ6g5oEc/C+FOF2qxXxKwRpEcetmQALYCsRtR9F06U2vvlkjynN3U1Mj
1pS281WgNFZCvH6EMoHM1482VPvY+SUD92IZYjsQLaBGioMaMGhRphArN6zgAC8F1MaYNmety193
JVFig7KRIcp8ma5HHhZjPm6xE+G9Kt1hi5L5qIsYouSk40LaLb04vdgLXoP48H+0nVdz3MiShX8R
IuDNa1uy6UlJ1OgFoZFm4L3Hr98P2bwEp8fs3NjYlwpUZlYBbLYBMvOc04G0MuAWubNqmx+ALH5q
KyXh48/XInewzpM2j5Cj8MpcW7XlPImtdYuTnjTzVRG7OgRTILu61KYKP8IGp+ZwqlTTPVUn41Gd
Jmtr+GHwFHLVx8mZ0iuFR8tKD2bQaNOSQnigg3XXI8bDzzSdm16pg8WJzV96QH13Yf9zMgoKrd1U
HjyXxG0ZJc6p8RvuxZYjLYE+52yUuQytc0+Vdzr0XdTuSZtSoihBQg5K+oufhMk3xAQWRhSl/cL3
vbZtYz94oRcl2ptx7T/YKm+KKPnOwxUF+K6meb+z+GlZpjIMnk5XreWRHQDXhksfHfuUDztlSPVH
o3mOzAZgo2pDveLzAkOJAHOy6tXptW/rA/gNTYm25Uw+wEysdBfNivEkQxUCCeRuqztogfpmq9uu
o2CjV9djWpvnuEHT7ino2bdJYXmHMl76xB3NPLURmRYPDutPWmg3z0MzbFRIcD+ZTr/3ElV5Wm7U
/a7RXg06Vm9JEPjnqVVm2TaehviQ6WVcw7WLAkYJ/f8RCqaUWmzxw/XjAuWAYTjxWYt4YjbHJwsm
je3kpfPR8nz3JqmVL2FcJM8DCEmzq5tPwTTVnwq6kUqj1e7LQKk/ecZgbXs4qvmGZYoKi3/UelIz
fuvfWwVNVUC3/Ps8tn9q8xy/BllcX0dqSEXIC5JXG7TM3hya6Eq8ICLg7gzNku4VvMhMwHKbKC+q
a6rP/H7QxoJ5dHpwi2Fhb2weNG8cZaZhsLeMK8to0h0sIjaIqaSBsInuMXDg9ueMVAL6Fa66I6+P
d1K1Y1nw864kjkWKJYS/kzbRvazVvT44llrZ7c9rO5rO+LUnz7cEc4fXHIqZznjxJj25P3Oaq/OU
Ni1+sKZRPUhwPqTUN0cTOsPlvGqQ5Pu6IzF2XjuO/s6hoH2UYKNv9V0duv7Zm9pNB79FVl2d10YD
hbeekpD8CckcKlsqrMkRMZ4ry/H6hx7q+0MWzeWtm9zQfRJ9Upptr6nDJ0Vz+k9ZPX4BReXdFWY+
XlU94E3FGIeHroWCLuo9sENKZJ9trfa9muFTO5t6yAruTYrNvlrCcxvzxEyjeXhyB3d4kD3yOkrh
PMmjo5uP28zJB27xImdH+3R6EwQAv0G9/chJTn0vyxA5iMKwHjLfiq+i0T217Zw9dlbyuVOT4BU8
sn5C1wLGa28MXuukbQ/k2qeDeGkeaLbUCL2TeAuzfsmaon8MItf40n1vqiy40sNC3ZWDVcMYYte7
BtzqsYkpcqJpAQ2SV6IOso8t5z+H6XJoalmlbz8EfDg0M608JBPpg8B69gFhfrH58148kzbe0Qu+
GLzbnvy0OMlMsQbzIQ6mZ5nFcw4Faj78kFnNHw18O6oot1bhl7mGO8gdqdHJrnE7GwefzpRdbCvG
w+Srb4OpXDvKEDysZm74y1PqB58laLWnZqftw4lK8YWjCGJ1U/mgBdZgCSEfwbMOPGbD++n8ngdG
q9a0z+DhD9HQTr+4s+3v5pam5knL1TtVJ91F7/TOhesF/HsdbqNFBUUGdJXejlLDcvl45/yGO+if
iFd7P0qLzNuPPYCSC4cEi3folOCDF7AP8iv20JCVIPd63rVp3E3azDTudYCKSbBMc36CLuxtiLlV
OKXLIEerY41bHRdx/yJk3X6mIT7ZyP7rOpmuMeuZ/kXIxVbr2r+9yr8923oFa8jF9k2wNOZduC/O
tG6zXszFNmvIf/d6/O02/3wmWSZXqfVTdejC6Hn9E8S+Tv/2FH8bsjouXoj/fqv1z7jYan3B/quz
XVzBf7X2n1+Xv93qn68Ueoeau0Oj2EIQwq1dtHwMZfiH+QcXpShW5an7tuo878ykOO9ynp8XfFj2
l2cQo2z1cdXfX9F61jVGpe4871fPx53+r+fnYYZH78GMuTtfz3je9Xye9bwfrf/X857P+PEvkbO3
YCCsaugP61nXq7qwrdPLC/3bJeL4cOnrFuJJl3/5hU0c/8L2L0L++63oqe92Ewo/GzOemvtuDJ19
TUf8VqZhv1AGmHlD5w5eerSsrVq5/k5xm0I/pg2ifk3tcUe5uCVwnAJ64mheuQWkXp/0As2mnbiD
fm+aqXdHzy8IOjH1s5feVB53gaVe6kd9MpydSVFpC+5vS5mB1stFru0s5ia6biLpBmYPSk85tMY5
Ubar0JvuvC1cTasUnO8bMSzHTfrdjxrl2oTyeZtnWXKkJkU+Ss2KZ7oyr8wqb+8hW8qfFbIvt5bX
PopPoio+uQfPrscdsPD8WcL0BCmxkGTLSUJ0X+UWKefWlF0lIC0LerjMWNusG/3Ls+tu/+hYuk8S
9S/O7E0wL+n+r0FukIHL3eFuphNr2thwf9zJHLHJcDum3pt7dZjvIbapEFKMhBTD2zJZK4PEee+7
WFUSHgoT8K5Wgmgx6pgqgBzKQJYQktJ1/iEocd07ui+n44c1dJ7+J/yDFXLF1N2OhjpA0weHP9Jv
9n2vRc69HKVoV/R93t1d2Lkhinbcn/IeulgwtuFtnwSwNfxnD4mQoeTxFhYouz+uNjkKU6e/Agb5
24VdNikb96YuZ/skTjE56XDI1Gm4rui3p2eSOiFCThYvkbPN7do728UpdjlaB9rr7BuZzkKAJ4cu
xRS/jt/WyrLGjPxdZNQtmmfZeKAFoN9G8ax7G/j1msdNpZEkQdRI4V1LCzVpO3s8xF7RPg6B2j7W
WumcnN79JKbVDv3WJytrXZ41CJUhox35YJtBv52WlWI7n0N2Wo1yHtcJpvN5xKGW89esqJujwHTl
CB6opze87gV0FxI+r9ycfedjwewKehdaWLod2p0HL2dIDfektoaRwmteZc1JqRSbY19R6z8ct5pR
q1sJ99u6H29aTbc3QdNnuyY23rDTidJ5LtkN0NHrYJQNZJ1k88X0IeQSeS3+IHaBY38INRR/kOUC
xIa+YBPB849wGjlr0wAo3aSufRMuTREoRKrfsgJ2oEVJY40IbU2DNHjItvr1RdNPktF8fhCjs6iF
gn+1SIDsivfeIDiNbnI7oHK0ZAD5pDxHVFEhroQWTwYI2TN05dr+TJpXCp/0EtdSDTvH0Wox7GE9
aaCOK5unhaHgELV1vAuheg+3dArmtINk8W7wvfqpHKb6SWzaYusAdSM5RI72IHNxX+wzqvFD0/nB
dW83w22vWv2tN1Ah3sg8hoX+xtXvi64Y893ZQfKJfoDR6X4NEbehcK/38C8H5W7docvjt70ubOGy
n6/fX5htNVKOij4+de8qoR9+V95URGt/3pJD0D78wpx/digB3pxjZP5h5flHZvAjdRvQ9LQF4Qc/
rkLFNEuj1wFc2DFfxOZkSN+PJhGVW+fi7ofkvOLCLlOeoPsjnf9fm6Fz5w2JT1BTHiDmzIyUu3XI
/eZtagbtpqNN5FacYj+v7UHjbIO5nvfrMrLq/q4vK217Zrs1ARwCgxogAzSNKKIJWKv2itP8Ykxd
Fpza3Blu8zjnwTRqqut4TqvrxEhd9XmwyB2oo5tvJaZeAhOBKkwendEdVTfykPdickO92HIzOkAP
0mhqtvV0G77i0Zmv+JnTHgCz6g9ylKEDqs9Rd7fadaTbbjPdgruIUE+lqXajjaV1dLhsIH4Y14G0
Hn8JXd+7SIHE+uyOTA+qyvezSXSznHIsFEoynG29gLDOm9u+Mc9n+2DP04ruGHTxhlm/ntOoOpKn
Vl+8LoOoUvHtnzpyHmGXDb+6bT5sa0D9j/57bGQ480Xs4HytOU1awaccaJQAugZytNRrSCflwZUB
X9Nwdld2REaSToc3WwGwqhgrFHaWFefFss8QLkm9KnQ3zeKp4THTdrKjPYZXEnK5ZNkbaG0E6zsr
xFtY1S7VHWe0H+hZz/duA9Ew/zr7px2CE9GS6ntox/B6WE36UNUJ2r+IGR4scC6fJFboWv4Yq/az
RZmG1gdFr5WNo/GTJJiBBtUDwDAJ06WNWDXgVROvoA3E67g0OohX1hYddUjVM0yv3vrsszWpk2/q
RU+KfD0Z+Ir+qXUq3mpRohJvVqAqU5s0NDUaLL9etzH9tHmAqAQEz3K0OlZbuHjp4NCOdgxaQeJk
GGBjPjvAbvycqfDNw0ARdV0gp7jYSU4xwXYCIzQbS/B67nS5KLqvmruKtibDMcu9PdGOF9lj/As4
KORg1F8CXgCKhRFUw0On/VJZGk1W5fQyFQP4PCVJqYQH2i9OrjoUP1X/LkhnFQFE3rDLctk1b/P6
eiTf++929UcdbgxFQd+Hm8dra3Cto+b3ILPpz9rAH9bfRnoUvIblfB1UZPtbN54/FVWxHRdiNPBz
xb3eIRsVLFGAFrl3ttGYEa+X6BV/CluKV7YElTfcijcy1Q9b5lNOoZg93Lb4SUkhpcLgFXTQO92z
CuH4deeG9gGxK/uLMkf38ju8RqQ0fl6XkWMdwsaCdNmEnWrY1LNVHeU+eY4j48Z08u3FvTKgSu7A
Z1U1bqz4zftmE0/U1B8808jPz+Z8q07B58oompdkkW800hQWHbM5teqgDPfvU4qiwZ0Mc+5cA44u
72wFPTs2Kq4azY2eZfBo8CgTevFkBreFfleZ7Y3RmwjAZFM2HrNu6PmSZcHM5//ZydJ2u+hvHQuo
6BCJadVT2XbOnYRMuj/c2+58XBfo9pxc8Q0Kql4WAGW2ti306eeY83nn5KEsivC8iQG940M4UfiU
q3Bow0e23bc2EisDXdPpjt6m4WAu28+KW25HVBFelHSnxuioFF0zvExBrW+jAeFbsY103N7SFfXT
W/hexVQVJlRBmXrnLKaB7vRDUtvcRS7Tkoe+Z8P6Kj4JN2NwpF4GZKdVffM0Zf4vcIcMN14QDDeT
P9KFLocy8PWuKOhavAdcRlXvHomRqV+0QbWROVRn0V635v685xqTFfHkb9fVsq9VT2/Xcd5C5mXm
fFKHOjhehNiNyi9q4H0OrRollc4zT26vRPQOziqHMqxz8UukuB2ost4iZW6vkWeXhFKQmLZaAM+I
BMkecrSeEm0Cxdj+5dkkkmfUENZBOhNVvRkfHAgGd/GoJXuZ9l6IrTfGh96dnc0AB8XhwuEP6c+Q
esv1pb0YT2GZaTd1Xqc2cipsMrov+lQO94EetDQnZc7B48nyCVL7euPX83AtUxmSzn1WzT6+lVkV
x9pTZ427HAGhh2KZeWYQPAHMXJdUsHDcdZ115U/NHG29roVlwMu+a8C/oy0cLzMfER2yP1m+nHg0
w+HQRBl9SlW9pb1neKodNXwBCEBfpf8igxHbLR1Eln9KF5vb0Kg6zwriLsuUan33kAf6qTK9twV6
TwuDhZCgmICiZXtn7qGNXeLpvc1v+8L5fY0HGkh7l4263RJQ9dW0DfpwupLp3JYdzWh2tJWp4qbG
c15+yZL07WywIlWkL23n2kjbhK6bwiBp4y66ZXCJxvxlcbCDYr24E1tUWDQRr3Pz2gAoB1c/Af6y
SKJkKoMR2TF9NEWwu3CsU7RbzENo2fQIfjE0F52cyQiQSnEpNo3w2Fs0Pu7aoZkPVOGhrnej8EmN
3E08ldmfvLLWRJJHYlPDDV5kPeD+y/USEUJOe45Yz/B+fnGue9AUDJcvTegeVP8HK4TDK6mR0NvY
gHfuXKXdg8wIIBKwhh91GweneOmx3kh0Z0fOdgqN8VGGFtbUu9JvoLVvp8fcBuSRxX52lGuCYhpJ
Bqu+Pc9cymiNYo2bRF6Od69cXfYX3pSU2Ie13bJ2WF66XE2sK2rVAQinFOhNUtYn2gXhlqIB9nkM
t2m0FPwXS6HG3ske89/FdQ6q/W6fVm60X9cEQ5Fupj5420cckBn/P+6znnv836+n62d1a1gwlFWp
ZdwWjX7sY926bn2D+620743bqWIbbr1S4za1jfg0AgFGFtK4FdMg3nOMhFeAcvZa64ElWZZIpOwt
U2VEPWJXBRA+tUk17cUo7vMZJXwEhLQHfFVvIjdK3r6ly4k+n01pGtMVmhh71O8ic0tSwzxFVWbR
us13fhvwk4fEBHNPvt/FTy5ncvdl1bZXb/c1/hhdk+VT7vmABA9ul7qHsWgNuI7/Y1MXB/p3IHNq
/WzPYd5BLHkJQcH8a69b5bWsF5Ms0Hj77HinQIuyrBfH0Gfura1PyiHORvAcQ3lLr0R1O2tWeftX
U3FIyASrtV3PQGv/91jZKY2C744NI1ptv5SKoWzlyKRp5XyUL7YyVRD/e/f+cxx6sApdwSQz3XR/
wY0lU502XiWPaJhd7uPEJEMd9sEHGe6U1oLUN6Bty4I7zQkAn1FfNs2MHufRNGhgjl+MxexnXXKa
eJbeytSqgN7DkaTQwDwXr7pGEp4sEISjSzB39Oc9Zu5pHmMnfAkAK70yJHxsTe5jULiwM/TejkXp
PDe+jZrkOgUcct0HEJoclcY7ewPIyp5i27RuoQgfH2doUqzJ6G4gQZsefZOhiRRYsKtI3zl9yZfX
GNvJ7ey+LZBVMrhGel4qM1k/Wkm8d2il2ZVulZLr7KZjoUXGUwnQat+V5MlMy0JSb7H5itluy8Ju
ziHimNhgAzNbfir16bcusLQTqWHjCVLTkxqH6p3WtW60LV4nsGJP7eKaula50+zxqjUcL0JIO5tO
iaL/fo40AWvRnW4WWznnejFpANd3TFtMSQ/7jdjT1mu3FRIfx/NW68WIWy4wdtLzhazbFa+alzjX
eawHECbwYGcsz5NupPRXtPqD21J4pN+sRm2a6buV50UJp+ebSEjrzzHrFqtjta3boPYTb2Y+p2jd
j19Iob0CqFQ+tcVkHYvOLK/arE4/weT3q07j448/BowRghd1QFpGqIAmFZyMAZGXkAGqoW3s7Cr7
ODWXqQSLV4LXqXgv1hY27ektPdbbobOMuyyhH2j03a/0t2r+KdCgSwfEA8tXXSoTaZrYvCO3a9xJ
dDO2u6Q2hpui/T0tLPMUQvF0A5KUf1WloFMJMrSoIRHDio75eENKSLzTEiJHMtQNIKmz53JuR61x
svsfSJrZ4KKXONlO5iSROqDQ1SmeAujag6TPgEEzGLMWKldjRcJ+5ndk21tV7v6epmZ2QzdwSeoz
yrKbho6obeL42lYWNW7q7aOui7i3yh3FvEOrGdT6MIEAXBTSlymsUdODF/odIuTem9dS+/ppRhrg
DgDeK0+dxdcui+eNVkT+a9fRjqT1xfTqV5G18domf/UdZAeLIvBQUWiUjWKB2e0MEE2UDbyThjrt
GadtxrF/nmpC9QBbzYfp6hVc3b9dm6ZBtHUGHsnbBf1pdLTHGHWkca/gOXf2wnZC+Ywu9oma4c0Q
VHuxjbRczruze1mS9YW2r5cdTABde0/T671bK+UV9CnuPgG2+4uexF8aIAZPal/pD0NWpRux51lv
7jKVNnJvaeoF/sytmfbVn6v2xAvQoFSSJb+Abms2TeD59/QCzs+l0j6JPdCz6pD6pkVijJNETXvo
TNqJWng2X6NvRhiPP4c5QK6Ar7WnvmznK9RPqivVzIJnHgfpobdz+2f0TW/hP5FI6M2mJzuGFubt
zhq+SZBPaDruoLBIwUC9y8+LEahBup8mJ72jG895yCtF2SqBxa/Z+1GQkyoVW/R+tHrPR/FY3HU5
5FhRYD+F3L1e81407mUAxG7eW7GPaiPKgZsLh0yn2H8qy8y9ltg1Ap53MmEWPad9GjxD7pe/aHUa
732Vtv+iATgWK2W5tXon/dGO8XY2p/FbgLrYfq6TjxHNUiL5xwjhiUrjaJtFIWqigQLgI4dq8wi7
TcanSFHDB190lkPP2VkqnGBnEeVQHk6cVXM5AN+gRNaNB2dot/MWh3i91OVDk9Z3k1LWgEKWZ5oP
y5a9qQGPN0191y5Su3pPwteovPJ5ojHxenAV/TDOpfKFDNY5wgD0s8kmiIfsGEhUTn1YW/jWUQH/
TulZu4FZt32GR3G6h/v8ysi57K1aTMXBmvRhJ7EyGGr6HQo77UZmVRfNYCr7K/jcm0ceLrf9XFOW
9BFzE6HctiEPVxhkR+amnT47er4TCDT0qDwOI6eyE5SzqzvaxrVt9Q6A4jYNtV55ifxp2sO6X9gg
ZaDFlSG0VfWkWMtAr3nGtwiH9NaaOpCC7teM70YqBYtHwhdM+98d5gEikDVwWHCv1TQ+Rcv3NWRf
FjWc1OKxHuBC/tvst/lhlfSc6btF3a9CK3ByrsR+qfopIXlsjDfpFJqbGRaOnQSKY91KjoKkOcbv
W12EJe6D4mlZEx2hXNHjXZtZu7a180erTHnQNJP4WOttumv0iCdNNQU436nojJr1r0OZeQe9V2ek
CNCnFu1qsbVeP29HZWyexPG3NnVZC8IPaOoaI0vSuhm23TRqOyk8rgTR57LlhzpmiHrRwR+Gz1K1
PLvP3NF/Pj6XN00DSboz53RXdPahL7rPbrSD/HJj6WN6N0x9H+4TBaink/9pmiwo43wgQ5f27VFm
76HtgkWul+HdLjvKTOwS8R4vdnMRSHqPl1NKqPfNriBgKhfWahmK0rf3TV/Pm9UmRwt/5p1eeNDY
SozlwksIXv9tXesOgIIkckgqpLSGxNkXVfIxZt2xhXjtSDXqJ3oJ9qmqrPvz6yFTWK+ARfMCrH8R
VbZzmJjc3KEK8L70PBXPhY2M73c/qKuNpg/qvmn5ZhN2gbIxftJQ3z8EtBbTw6pthIOgCars1jTh
CZUoWeQEPewLC5X5nxe1TXL3VirRIg2lbzMH7lYmExpSyDNvktIe72QeII9z6CdKiWJTlpiPgaCu
93xbOefV4iYnrFFZJP9G77UB8VD8m0nl7VrJJ+NRhrntnZ0zNMF+tdXA6yghqsEmy1WTx2Kk2odF
OEwGstXwrdbkvPPRh8FxEQ4L7cRAjPqbBHwwd712gM4224pt3YOcHH1PjeOc9xCHnWvenR5wq7mc
qns/H11A6WGezeHSwT3HD0qv/fW6eeXxMSjNjjefp1/BoAQlzCLaCqlh/WToBThrx3xoclToEYes
n5YAMUmADLHz0SShy0Kala3zwj/utW7/x72mov3qRbF2cvVw49hW8yxDrBUo3mt+96Zr0xaQIumz
Z153ato+933mPfZZuOSo0JIZAvRVfZXo85zEFbX4XHuLdoDjPBY8ylxGr+eTFeqyv9gmc/QeR/aX
WVdqr1EWvo5J5DyNA7d7VWKE1zIV6I43Ozeg0Jo7wfBksRc8xdqNTCQohJkeLKP5KVpwP2In2j8m
PV1TtQUYbNshnbfTGj45skJiQCC/nWrdajmVQxIX2W0uRmuL8Mmvwfkte6ggr24HTpN5S2VL9fND
oIY0WdCn/xhm/X09p9ONmGQoYXU6IoqtQ+ZIGJlHuORj4lSL5oFEcapTNZqxg5IwsttX8iiRyE+c
HMoAh6O/azVN28hjitjksUSOVtu64sImG5hU/TaqW3T7EAAoLUPwhX0gDQMs6lzXanpzphMD7vpG
GFZM9d6ydCgye8QFDwr4yUO9FEjnpMwOwAySQ7VUU1fvFOg/Ro0OGkp60RackrO/aJOXqXhLSo5n
79omL+30VGnD89oLx3mrxZvMvJPRNiS7BYoITaMvcwlTl6/B6O/2mvXF7/RvCDLlD+LsWn0DSZ7+
qcpq73nSw6OYwwwhPmMAhzvqkf1lLNTmOlfLZCdeK2iUfeDF1NGWE/hoH59PcN5ydC5OQDHxwwki
t3EPUJnS9QrMpb21wmTLlLSLTDOLhr5J07dp0p8g8HRvO3+Kdo0VRb9WADlmHf5ThODMw6AXNqQW
RfJ5VOonCaCB0oHsIjAe1pXIA4a/VhoPwZ5vfk3nzDog7sLbyoK1Ph0z+GGWnpV+aXZZB7HlCK9A
b5sfV7sX1cOholGSPBfiYBdLZapIM+WyFpwuelHvG0/PccSbyeqCutx0iz6FDHbRkaiSwzqmBatd
htUttmkOwt08kAgSx+UW533KmkIxWeidodf27ToMXd+c+pLWpXd7QDfSrTFCtLf7zyGQw35uPsQU
bTQek9b7tQ/G4h6uZP2uVg4ygRoamWeb2/GzvcqOYheLHLXLmiFp9DvubVZzgKAknHYUWf+w6Yf9
VvsfNg0QxOrzJnKdrQ5yanmmkAcQy3ft4zgm38S0DhfPHwCFvyL6RT/tspL+Mv0QxSPZ4mW6xjrL
blUYfTs/AYn3/DzTV8OOhib3JjayipROXr80KQA+VZkBo2SVA49w5XyabJDpENb8joSd+1nj+5Mc
nubfznFd3+gGjZDoFxkvvObDJlRa9afSPojO17LGqvS3Nb6m+LdNECHNnRTTXhum7ZQVPBWT0f7W
8v286SFxeaibHjoPNeDpK8zmb40D9wN8kdM2beBydIap2FFRiR9oPR6vbXdSjrrTFE+u5lU8+YDD
MjzolhfysCkaHse+0b9eLNLaWoFt1Sye2hreA3fSnWtz8KYM1QluIMEH1c4hsXLjS1KP9+nkpj8S
IwFJyd3bM/yaNRhTIkJFNb7UQ38v+bO/injf428jALG52xwU8M7tks/wUmSP0ujQ7VWqW1+sqakB
gIWfpKGiCFX7NMKxdW5zyEqDVk/UMA7GCHtVB9/usTTyflsUJmrbSydEnEfnTWV9u5NNJ7olZVPp
oQDY6Zw37bSp28eIltBazG2K6gyPgVrlt2gb8ASCONl5KiL1whurYSJ3AsPKcrsj9sVUx2p+K1u8
7yMmBD23TqxovMzQ99s0PQK8guQjuJ1tPXloFiG9LgzzH11Ix1Tred+mWfV3KQ9a5wirVftNSJOO
R6fdwW5iAFTv+VToAJqHokw1HMjITZI/XY0WPNjIXCo8ushqijbVRofzYflBDuxdMc6k16Yse8hK
uERF17yr4pGGqj87alvhWWJxBGTUziuS3uNdvDiCuDRvdQMe4ruRVFVWNGrz8pbfGQwnO4wUqEXv
buf3k/q9TV5RCs1+kOlTt5E3zfca/U23ANihCHsLyPtoX6cK/XxK7B6ntjtYauvc2JNvOTvSJckh
h0iRLiM05sUdKbpzE/H3QD+EXmUK9O461QGxy19Gm/XeoPv/tRth+ljtcOPszTQJX/8i3l7seuQV
dDY2cJEV0HukSc2ndMlJylx1g3pD2dhC0I7chVdq48a0sxbJ2Mp4bai81C1JSJID92HdlRth2YRn
BUorBb5DmZq2+c+LKs2kOS+f7khSFdDfLoMCTyXthehntPN/bIsjRqYMRZiBtifV3k+wG5eaW93G
zTQ9hcuQj9a+KQvY3ZeZDDT8m1HDTedi8bJOfeioFcsMSkf4OOjsQxI5uFlN8VhnN0Ov/iImGezO
K65dVW/PK5uoDq/z2voNiZ7uBu5PZIy6MekRBy26LUToFjWmoSTfvhjFI5FydA6XuRlkv+WpqtIv
k4y3PDJp+2ruh430WmoD6Bvuy/HIXGLkSAZY0uAtSG5XM/S9NHCWXfe2oG6Q2K5m9SHRHaSMlNZz
+E5WdF65rvb3UxW4uzgxpk9NH5JHtbwnXaWXKxxL2ENtTbkR5zyoKoBKhNbF60L/dIVotb8Vr8tP
zZ09Od9BFk+fLLigX5ADKOq67rZFrTxUA9xiEllYoLOrKVevZR+95qPTWMO0F6/edMNJA+8KGyZX
RB9H/Bjr5Um2lQg6ISHsU6pnmUU5RJQ8cla3shs5qw4S+2qCRstGb9RED8/Seh7D5lD/7ANmpeAR
QROFEunVwBv52oBG9w5UNl/NdVB+qiDH2KgDymwFL5pPwidALqjZqUE8XnVBTsPFklPlcVrbRlFY
wYrHNNOL0NjQzZDc8aMEX0tpArZRTGcXt7G2Tf3sD4GhgwiAX2UHNa9QAV5KcMpSgvOX0lxKDsjr
x/ZeTOK0GwhsVM8cDhIhDruDyEnWi23dRLM6enSz7l7saqMMSNKgmQVeX7utuyq/KkP/yZ8VE+ov
obQKMh0iKw2O1NmPf2T8lkOusnjCxuMQLZjkYKMdvBEj3M2Ey+E5FOrKfN91lKWQp9553mtYtNPD
mgKYFBNYgB8pV5I4EEfUmCNC2E294wvWeBRHqjfUvAvtFYKM9OQURc4Xn6cfzazz7ssWXYPMihBU
8Od5q9ZO/NoObrFx5sz/XrnV/TCQkN+M87eSBz5e1aIFQdJXvyVm9sUakvxbp/CvBb88feZ5INuF
edo8dX1BQsC0tDs3HOerKXC6U6V6A6q8+p/OXIzmxzNby5mVsLwvp4I8S5F+o2j/8cx9l3yJy0zd
xrnZP8xRfoDEDDbu2VSOZjEp342B97nXJTpk2LW7h+LfuwXz35+oo2tHY4jVxwRCs63TVOVXq+le
l6Zt1v8OtRGVzjn5rmiK+hr0TrLT+dA/BqmvHMFvx6coiZu7sY3nveXNxScn9CGMDk3tV4Q03i5D
4zIUPwh+7QySgBeXMc3eny4jMt3iD5dRc2NzZ3CfvO1GPs/VgHwFRYjsE1SwxZPR8rWyzExPZaCX
L3em/F5M3G01O68xuqNMZXk406sk09YYz8vBdTvNdlkKMACMOaTIzmxGu94IrRe/0LInHrVoTGit
F/QErJc+WJIwiCDdiK0OgqXrd+G6guT4hQ6j7Mn235YjCUY9MbLIJpidetu15tvQLEcJ7e+20tNd
uszsqJ/JraQGidPFAzkPqj2aeq3CUrkTXQdTI7tACWS+hQ0WTT31h5hRF0UqZokSnRqJyudpui0r
9Yn7Fn8blSV8mNNg1rf9wqAig972PffHkEFH0D9erw6kEYhW36Onsd4XrX+FXGe3NcifXUvxLk3g
voJhwoUMlT5r8cJ57V1L4S/TZ+R4Xehlbd/fnxsH5iEMN74/uMci0mpjJ3rv2mJEU8E9irC7iMXL
kXh1WNw27eKtWnpnuqFFdR2SsIc5ND7pwlK7zCZb/SQUtuJbZqtviVTfI/+4DoHhc2Rp1AZAMtrC
/MGa9kkLh5LcAp7vBsU4RiU6IcvNopTKZThHm60BypfS/Dr8D2vXtSS3riS/iBEkQPva3o83mheG
pCMR9J4A+fWbKI6mRzq6e2Mj9oVBFArgmG4CqMrKDEZjXI8Vdr9SuLvENjhACvH4BmDXqsqC9GWM
mwqlfrATN20aB2CyqLPZ7o+aYcwPxzdtv/pbzP6B7ZvEOwyxF6UZ2+nSpQzVIrKPEW6D7dobab/c
6yaAHei0WGS5uEQWFq6uk6i0GD31GgRhtFI8ZwfK7njl7TSN7csfXtJLdG7xkOEEf2fgn9ZzF4kL
P/bslV8IJDi1MKvkrbqrR/xLKa0xMJzZKL2muOHdZbbJH8Cyszaw3kAzxelPRobzGinVsMzCdo4J
FBFpHRvIvhSApov2SL1d5hxG0FbcR5GwaQ4yD5AWPYkcc9CUHHEw4JHSfJGLMoWCVS8eqrGuQb8D
oFLNY/FQgrgfZC3+clJgn13WfICmYRh6m9p233tTHKtpKJn+Nl57UKeHAru1A00a1A40XlfpX6Wd
Ccy90q5P+FXambPcdERzot5JZ8apF9lxOAvwm1976dtETeGxz2P/5kzfNbzV0pM8FrGnloUbGI9G
NP7rblTs3SY/7v7wMxJouau2Udu2SPlRKB+kO/pDCxzE/Vip8cEZOn6s+jGDqiE+nA3ovjlOL5/s
9GEOf/nLBFyg01BK11xXrocAEUhMjlMr2HFknbuCJDxfkO3a8bcmYgmsXtC4azcvJnfVCShk/9Fh
6fkzrLirzueQ+DIscUOXvMweUb/qAfH4y0R34HULluCUz9Yl6WWSsUpa0Ka4PijQfveOBcDumfvt
auZjFF+fkHvl+xM8B9gtzRoXLFkksjWNuDq7Rv4QyXxvGGDZRPVSsqhzlWw6qHxCS85n+24y64up
M72GyIOj2QNioDO9WGnb+xYxJ8gs1NBt1R7Ukbf23kIN2TwI5cX9qoW42WhN4QVypN3CyILqS1ch
HemwXBzzcKheoEc225sRKkUQJLLXddrUXyrsVS2rLO95EYKtKB+BNNb2QQ9HBVR0HV5DcvUhcvtn
iFyUK2jvpQ/SRLiF7sgmtW3UNrr7//EzSoQXChNc00oJaxnwCXT7+o3mbKdh7F5tJsbjaAKzTNY0
y62lknijVIJDv2LdTyDBDiDCY4Agb9O0ibUloYvJ4xfHKs37NFfpbdyyf8hMXn7sm9vCtsdX7WUG
3pbnwMOUhv2AvWZxtBy8BJCPdx7IVgqxUihyvOMOdx4SCDWvPKCut+RBA+wR4U4tAPtANj1gcMHe
OscBfBbFAPGla7B2ixfApZt9ODRsLXToy4Pd6ZzP9hLHojft/ze7nDKoz9bhQijRX9JC+puUDeW6
LET+BBpDvoMuZbAUYZc/SdGgaNmLvIURoJlMIYISFegxydni4PMZcnmhzrRKpvsUJGQRtk4SOlur
PCrZI+tlfCe9Tu6G1PVNhOHc7lBhscwW0orCvc23ltO2wz/UYZSguzrmTHWH2R2yfdCbgQgV0FM1
WFimSl3suOxfupWrbPliGm0HwSmVLagZVb1mmDQgA6t7oUpaQVwBpSzUzBUUzCJHPiAzHdz5vXsm
M/66YCiKAHKv0gZT+lBByyEEs6NezxrfQnvsNmmG8911uUV0JBsXMSIk0AL4tAzTantdfEO11kW9
nxyoT5ACCzonyLzMazUNZIhBxyBDOtlgd8cZ0pKbQWfZ8l519/EUbrpeRDdk6k0fesei+Yf6yHQd
dLX9PqhTU320evkP+f9fB8U90GJge8CP1rc+4qSeugmSCFCPqpW8/jY20dFIsNt8KMKufCzS8Kel
d12118QLH5vJM+gE+dx0f29S79UZEav2fG3KFBVnVhbVq8DYh7auLFbcn27RiqjOePhri3tFsZCZ
W98DEsKWTi7Ync+scQNZ6eYEIrjhIFuI5QSe394gvsxXBgATT1MNIY2xrJtvfi32rQW87aIEnBv8
BBAKzfk3KO+IV5d5bJki3TZPORia9tEr3qeUEwBLvXTep0RJ+SnCZzfuWvlqlGwANSPuRtTgLaBz
IF+LFs+kO6ltf/Ur+QSa2ACEpUvV5WJD2mAhwipn1wPFRQ3i5DU1m76BUDgUOUkpjDTDqpx55w87
SYu5CGBgMU4T7AXPfgHZ4AVu7BDrzwJSHfPN567/xccE4OcwTDHfRD3vV2Lywn0cBOOrBznrXpbV
c2uVyTkDQ/RCQdfjldziODX24AiGzqbtLSo2BLskZeFWoFhxhcJkex3LCv/rKpv6FS8z6H5Qe+zs
HrQitr1WEBWCLqg7rbnpbYFl+id0xmhPvPUAXXU3dPdhv5rIPjnW7E8U92RyNGBEwY5VNdqTnUzU
+V/tf8yPz/inn+f3+ennDAjR8TG3ZM4mQFXbxjJcGx/IX5cBRLYj62/6IgXvey19pC6K5FvDvTBd
A9uO+E/Tg2RED5h9+JRA6CXxoAqT4C3976mulo/p5uEJKH1dlUMhXKsh2KWjP0VttQwsP9uQjbQT
ejCfXmRmLvjAwIuNpZTbkbVHatSccWPSz+yF0/r92QPL/FNc8/cFOKne3WYYmXYLurI/gzXEfUp/
uU2d+tdsv7vR8DKM8C928ennEw7GUGC66SoHmvS89u7iNrbvgPaUqB/GB700T1kHZgvybG3e7VyX
++BKZDiUaP9mikF1KBpw3ZLPaDjuommBpmPIscw++glgX3Y+PcFcze6ZDKcTaCNuyZumVQHeW3xO
DpmtOigPqBU7NPJdBh3MZ7NCSiL0wuhMTVD9bZu8ix8MKNI95CNfjbrGNc04Q9VTWy6oOU0W34GM
2Zx7MyUAhFFFsaNemlJAcONMTT3lmIGTj6YsQK+T9VF3dqIQtChGgGCFWDKKm+hL2+SAiUMO7kSx
lD6qJmjixdGGmlYq5JGZ0CwaalE8RsgbPdjZHEohh6YG5fN1eNvW5jLw+rXVcagURklwp2qUqjGt
FlrJAbQTXgegcT+A/eHfHtLvjo3CUv+HB5BTCIvrlMdf5vBwfl+pmEMfHnuWnK2BxEFIxeU2rpOm
3R8SY0NE+rNt7gepPkj26wYssE5hWFuntpGVYGA1RR6sPnnURMpkbhLChjA1Qjqz6Yqp+RhEaB3y
+jBRi1w/BjKUI5xEhFLqhJU3fZYeIT/oPQAa7D14jD2jjKs5gyTWg2R57a8R31Zr6uw8IziPCFl1
upNMRZFdSi9jYKXF6DR2kjVK6psNDffN1sJJtPk2j9aDIKWxBbw/viWT6Q/YVIH4eUs/gRr8/iig
B7ygXpqDIQdXmGy4I5OsDFQQSS/d0Y8Ade364DDXBADk108E0h+ofhn3ZOnMHKpP07cwiYc9BeBa
EORup7qv5gCejHl3wUJ7R530IUM2FqLvibijD5hIO5R9/D68zatqJVwG+uYi9fcx1gFgd/19F9T5
o8OS4jHHPomrVN1ENcdn3GH20mGi3VEnENLTjoMoYUkDPobjfZWDxHX01r5bJhfOHwg0wbAIrQDp
ncC+A777tEZSuZEq/gYa3K9uD30fEI0E+1xAjdHLMusNA6mfBo6V4a+cBKCZYmWYCds7GoJvGfW4
Q1rc0tCL9g55YWcRVk228cFaICGD9NqnMQfbaYYMRqaVpLSUi7YDWcs+2X/3R87wzIJG9HuULitA
WFMgFXTk748YYOXF1ZLHSGhcOz4FCxuKBHoSrJpFjHf4MJTg0pDhHVS8wjvXQpYF2+NgO0DG9g4c
AYj5uyj9kn5wIg8WJtat6r9Oo+MkyywQrqYP/xF60k2WjmYHbvSU5Etz0JRO3UCzTz+hHhiCtz3U
u8MBRW/6ZIf3kgsZv6jbU7Nh5kqAFfYpxskD25Z/u9FSMThQ0A7y7q9utZ6NgMwfbvocM89Gdnqo
0dvt9aE0Wz+AUXlIJYATECbbdlOaHqELlh1zy7C3I1AIN0KWgLGXlv/Qhwhd18wpv7BYfImFrH7U
CfTuUk+JBVeAQDei/NEH9ZfREMWXvC4SSOOk3sPI8GWuDJHdQKDi/Sm1pT4/xbXjZI08WAP647ea
m++sMVCalkdgtogj5pMZ2pAzrczfbDRIU3D4kQWJjcBfZ4i9PUAkpjw4SNlAmMexH8gWta+dtId7
aWE5CBzIDjcTuLCu/pC+AqSxNbFLbazmbr68DN0E0dLSvnVG5R643qy6wG5srHRMkMae2hsk2xXQ
rr8bZ/F4MnLtmaztg2p9/58yNU8mWE6uN55rzZbg181vPmUSjM9xV7/RHpl2y7RRHgeIzbehuSe7
DPwbwX1gH7LpSx9BduAa3qUwsLbbDGLnthttqPJglM9VBKUKSEVYqxh5RkjOJdOFh625JAcneE67
2l6KAsXqTRtly3Yyo80UO/bFAOJ2vlgBE6egtddDHiK8RR3kIiG3tCzwJduQbUD938p04gjCdH17
M0jQhXROqjZl0eLvV5cGApDteMCmcXwFe64HiUrHOPS6ydimDpT3UoG85uj4UO8TWjvayidv2beg
8J88owATVvWjGrnxpm/8tHq/scCPm7YQBHEsZBcLK7Oea7/rVqJv7RtpQVsgbeL8gIQBGB3CKVhX
DKoIiRUWy6wC+U6k5ekKfdf7QHsDyIO2aSHplyjTWv9nH3KkS5KA7URo7+tkdCfyr0XRBThu8RMd
OYdSTLfMmE4kQ5YmbLzVfXTCpL6G4dOiD6cfff/bOPChgOVe2W8NZBkWID4SD4KH/mb0gbGRoDE8
sySI133dWs+l0X/NSwU18xg8eNjVfQfdM18oPchgvwYBfKvOKOhJwKxpmM+TUvMgyKrOg5oSAS3A
TYxwSI9x7RjLbJLJEjGn9BiFCiTt1NOFyfh+S11TaiKA4uTTgSsk0ApdVlkaKASPLQivQwssPgUh
GDSMvG3uDTuplmXVircxlzeeg1qvxSC/Dq3f/UDJ1E/hO/6zl3HwMPvKvkk9M4XuUysO+MtW53Tk
bN3avvfAkvYlDqPtpPNHdJHlGABbI1A3Tu2MI12cOupgUQbqk89Ht/DFeKBWZ0JxvhuDaUuQoFJB
p3xoENGbEUIaPgRKlr/bWhcMFCRKTc7kpz7GEuqI5iO//zif02CP7qfdCfwbKE8xPWN1jbAMtvkI
lnRgbnSQprABCiwdF1RlGh2tLzQohLbT+mqbkuBiGW81jt2H2A8qnJJNQ+FvGK3mppK5ezPKPEHl
bhwgXADipFhfqANMduGCO4XYfvLGbnnVjNlwvjo7nib2TquHT24Qco/XyskbcIG/gCAmOLdl5fBF
h3jAPuDhS8VYeBlbnFtWgN9vXA4GstkFNVfTIolDA2+XMV8BTwRRg+v7SbGsApn1ml5MHdntsbcv
RdblK6mdqSfMkIFbmC0Agkk7O//x8qPZc8YtkC2iLF2zHbqaHjFiBeoy6dYk4sNrFxmlldhA9QGb
oYeQBt4nPzFYpViRoxNbKA/ilcf3zJazbZ6Bj9WugUybLRZ5lUNuwrLs2zid6p0Td9m+4M54M0EI
EhpxSf1FQe7RMyLjhy/rnVsy763zcrWkQbmb1DuZWWAeCfrxhmPKeVBuumd6I9hFt0OMyJ0HhcC1
3QbJuGZQ6FvkulLB1ZUKdKlUvUTQKjhzW1rA1eijPbg2BOivUHoAQsZ3P5yawFzSVjXw5gj5LD4G
m2Ust9BHg7wx0jk3wAyrmzyV9Zm5UKhvWe5CfAcUKGbcjIcyMO+o5WoT3YG3JNv1ri5P0ENpEuoo
jCjdmBXgd17YFO+zBFnWrViPSGps+WG8LmwcNFXKQEh4fRRyS/hpgKDZ0WxqTHZhkrSXFqQKa9+X
8Zq+UaX+Wplx8QAlN3aiVhMG3bmoe/D+oY8uQW3KtQvExTopg3cbKlfvwtLw5+8iqmqLczXxG/Kn
ryLI49t1JGS9vk4kw/aWQ7b4TPMgOAz6jdFLEGQCpUql+a+sNP7ZysS7dQaId7chWOvJ3rqOt7Qa
ix2bqFBPLBHbbvStL5m0oGRdNOOW3FKk0DMLB/tmGtjhP007MaNauBI0XDRtHsriwAkW2Bg936Fq
MFznztRtiIWMmgli65+aQjeJssxs6nB97Q0lghJm8TPCsvA0QFPo0Kb4LalpC0TLS9dHIYLuTRzN
ESkq4BJ100yAPWw1TT81kTKIz2nVpXMzGqV5jirjxzwTMh6XJCq+UitqHecydOazN03TU1e03Y0B
HTHqExYXt00WXKhPAbl424wcnAF4Ihg16jtssHYhCFaeYmMygCkaN9SXD8y6d0EYSON6p28exi5e
Ul81RfGjm/+s8MnbygRY9z4shgeZFyloubLh6GpyJ8CG+S5hdgUtHfBFzS6opqm549xRKykyBgxg
bG2oOVjAcBdpcKEWDSqwQV8gQDAcqUlTen5/56XJ46hpT7KhSe8NHbUtKmFvscEYIHcjqr1C7f6F
XJCUERdoUOyvA7q8NbcoBACCQk9Clz6P23mSKK+HPQd0eQGGiQCp7MpdJHUANHNl28aCGY6AyFYb
rOx+Cm+rrAxvUS2Z7WLIGy1M8qkZyuyKqr9QL13IeTwUQeTezk5pg5dLg8/APG8agCnJdNJodx10
fVahH2MloLAN0sJZoeAKGJIgMtnRwR/nYy+QyxhobWp/Wv1VPGbr3kMQvOrMbdJnw85FtdBDJJx/
RDLl3wszQObAK59y0KX9zSFtvKdgLKvZAQvvsKtGHLr0DBkOS/ceeGQWsQtN+8KKqrOXGfyFtZsp
zOOXqlb1RcURcNra3BdSbFMAxzdIRvGX66D3JnbrCSJZ01Qe55VRsQDfkViUKO+DPNKnSx8C8CaG
ESq/6Gj02kp3kHn3LjjwxFwFK7IEjGGfk5blNswKqOE5dgBZ16xdOy1LntocW8G4i7p/SsSqDGbb
P1uksSpvTL44HYIaGfDZOGn3OB5i+32wqgbFdnp4CLGbefjkm80TUh7DOsmw2280FsLV+Ii2sbFc
ev2FWp4JNoWpS9ulNVrAd+je3pfvvVGEcvnaKYGY0kM/xge+KjZmAAbTGBTWiAWgEH7QNSoZB60K
viAPyNv74IrCWWDwmPnWy0fqD8HttmI8mI40MNMDOypumdRjncXjwdNlFXXnFxdH31EzckN8T8Ph
ZE3Q2gYLB/gZ61KeyI08JiMqt10Pstg9wEf90nfyGhnP0ZhrA8IsKRexZcpba/CrC7AvBtCsSJ26
sirx+ay0OOmvETxKgzsQAoLDPLO/e63fHmlx6ps4uEAGbdsJrPTLhkXDBkx6zeq61dMDXJl1RzJJ
0PRtTJ8DJI3waJu46i3Mqj2Id4wflmOdIFw6fWnBLLD0UO9/A94sY+f05rBDeSlQm3qQ56BuMTHr
/aREeTOFdrFIx0KcM12VmsaAR0tIAs2tD7vTOkW7ymV+KDi4FK8kM4CFQtfH6D2wq5rFgToyfLzW
ZWYjx89CKLn25niuwZD20v+spNW/RExF4MgFK1pQB/ylBf/XJrGk2pATWFvfxzC3tl+s73aU7WRd
xHd9zcUDyzmA8ZkJ+qomiR+ytmxOeON8oc5JiOoMiupzodzsxMc0W0EZFwKLuhn0WAEXdEuX0Ejw
CtM9o0rR40G4Uwv1uGsyDs43QOKyO3v06ksG/OiiGwLzVTTKWJU1K/bUTJGxgDqmfEotfQQDznYh
wAzzGia1ArbC9Pee8JMjqk7dJbZDiz5t2+cpj8TZNMYABLqAAUBItlsZpR8dSt3Ubq12M6NanBGv
hCZa1CAZBhTWClQ24kDNDzdLzwawGLjRCFQwNd9Q2QGGrar8GriIqeuIeWI2Ekir3r+ooChPqIhz
Vx8eSEmgBCCRculqj7ADpTx5QJOo/BrV73OQhwHFOXARgSMZLyTzvkMybT3VqAFRZW3do5Teus/a
YNMgSnlDHnmccCAOArVAdAo8u17iTgu8bcY9OdscNdnt2ABzhaE0otFzIhzZrO1STvmyco2NGpwv
DJpa+xR0TItOM8M4U1gdqQmRGv7k9O17M1JjvIlRqrxSdevuqgKCYXRWd/Fb79pSxis6yFMvNem0
fnW2OxkeEdRJFpTV6uwOVMFJMWzixjcAUs77Q2tz/2gCtTVnx9IQlFwKGVYaQHZKnTWjircjMEDz
TNcBf86JSBFUCVepwLaHZQC6iXxIb4MUK5qavLs6LGAChuComP92NQ2JC0kEO5fLqMv6ZOmJvF0l
Rpdu5nYVTZqzPOb7uW2FWHzrsrjQFGXuprej6nE+1IOBt5vnz1BiC5I6dcjiYx7J9ITdzvtl8hOA
ff5si7IajnlzJDuN6MKAg0bVJKoZfvE02HwaQggGe6il5KHBFmRzdAf+/eWyAChqfaUBoTuE0ZFG
BdJOxPnD5IzOo2oBkxnjm741nEeycGPagz6iv221aeBmvUiq3juSR4GMxKppoYTWGI2LHRVKJdsa
HFI0VEBK9oBirGBBTZTEWpf/8iSP1/1tDIhLgyx80GcOKqWnOj92+hIrjnY/ihyYoSk/0h11l3av
QE7MFXgbP8ZE5E795FlNFfh8/rylfqMZ6jWktOKtnUXpinTD97muDqvwOVmxxpTnHgD8s5Nl6Soz
GT8qt/zRhml/smT/fokSuz+RzfXBr+fY2ZE6J+3Rg60BcbQPF+pRqKADpTN41XLj7pqmmgZPHM2x
/tJ+VJbbSDOQidJUdDE6UFRqL2qRKw2cRDcPnDNav+a6Tv/7XGT/eOJ1LvbriTQzKwp+RC02Xp94
GdUpKm8Jwet/NHHcYU9Jh9fKtRfbic9N6kVCXGSsOduOIc+KteEeS9uhYwkQO2Sbb30AVPaJZR3I
RpfCrVDPrC8oMwBJ6YvocIIAb1frjU8G4Pd+YrxUXV1+K7j/4uOD8A1U0PMN8KTzzW9dZqi8Z0hl
HHR3oUf+lyn+330gAYYqL/B3r53ecU61cu0FET3kIhObBjq1MzsE96DsUlWmc+nwKz8z/zGeGH/5
26DQZ83MDvHvQSqp+EvE7fgkCxRf9rmhbunSxV4Grczl1TIhEHfrxnpDngot+mpqNsuisrZWjDOq
K63x09CsXxphXYbzlIMFrg5T6aCEfoKO6d3WobC2aQgiWLLZyFAums4rQA1aVOsBNfX70Guz59GY
tkXNAGrVdpOnwdUuo/Ld7oGxbV8DX/fslDhDftiv/r/byxr1a5S9mhNfOnsFyktoMo9zsqwGbe2p
D5rHa/4sG1i9HRxfLa/5M4kUJqKwsb+5JsV6O/qSRbY6kmm2i2UZoqKMcm6TEaYnwavH66N7vHC2
dS3G5XWaJhw+T00do5XNU9NEJqicb3uXLScLFYKtOyEwmAGScskq110aTZujDkCFl7kHb6hxj7qW
p1zbyK9hIRQUgSDZ0gzzWJrgYxYJdh8UNOlJPy7Yns4zXU3XOes43WK98Y7UCRzYfeJk/WlAGf9K
5R523HojM+88sPBVo43UrDb54JneldkIqi7dpO2KU0TItckwPZLN9UFwAFD4DXXObnpeF6nwzdVW
sJ/XaY3R/zwtDQoMBLMS2aY4R2EbRNMOYLSmTrp0H9OGLY4KY4VdleoMZ1912NnRfsaPgIOgJu1n
qOn6g0QhElIT1yb1opYN35f05Ec49QyoIN6GavoadDgSRZ45nEAojj0etT1tpDu6xGEBidi02dLQ
ECzrWDb0EGpfZwhLEPzzobn/wz7P/OkhYxbEC88v5AYhjmGvvOiB2YP55kGINQid+HveJ8OyUYl/
geBvdwKNB8oJxzL4atVncnCgSrwsPXDK16qqzgV0RFbU4W45NKa+Qdm5Xrm1jM+BiPKLmIA9QGor
/u6yx6Gypq8cRekr6NgWetscbpEiRuyhhXAn1tzxLTftdhGnPLotCte+UAeOAKit0B0GSuzmjsoA
/3LIUEeh6oNnCVArOhoCpVp5TzbZOUDZjcN4XyMyuOGRIW/CTLAbqzHvWr2pTZBKopbsDLExwJgP
RWCIPEaexw6IquypqOVa6EJNqDs7B5Cfz53kT3a6jEgtHZzY3f1p19OCHdo4lFa3++Sv7fSAdDLE
EQU5c+cfw1G9i/yxKecf71pvQ26ARBbHqcq212kZMPXnxJfL2mjV2XWR0FHA5N8MIZZrFJrF920a
APZbQrFBNUGxtGyrevHaBmV8ssnefB8oACmL70EK8qTC7X/2drFK09yDfug9kkEJTilZu6wCHv5E
6gww7iz9puJ/UKNXP9l9P64FXo2n2izKo4Xs6mbybWwqQT6wiHK/+85ZtDSmLP8JDu7n3hntl8BQ
CO4j8n5xDdPclzZK9z2cye6Swh+WsjOtt9Ee9tK1sp+mNx36MajfANqEQBfYD72+XQg5TA8mK5Jt
aNfpofba9Mb2RbSygkG+AUm/Has0+2GO4rXPkvF5kGrE6dMqToHV2yd8s8u1N3jli9cjHKhdeTft
Y88Xx7qJnWUVJT0osJ32GPvW9NC11gN4Opw3aDRDzSm0uxP0w6p70LR9Izt+GURlhlqeC9DW3TWt
AJA69ldGgOI6EGBGFyMv4nNtCRz2OR++Nc7aTeLiO8A1kMnSDqx1xy1qKMU6YWlxi+KX4rYMUeCF
gEOFeL2T31rQXvMXVY6feMpuyIQaLgOZaRlwsVBGuYuMLtlIDfrAv9q4Y34WLxA2lgeu1725I0S1
wBSWt9QSbliecybO10FZiVV/FDFIPD8mKpAwXuHLlGwMgohgQ/0+Mfl4wmoXud98J7K3SfNxVmk/
Hrt8UTia8m0mfpuv5EOXT+1KRdOxBda1t/wDJGwWjgsWjzLjlxmzMEEaA8GBZEMYh6hg7RkFGs/U
SSZXWGfGh3f/Fgh3pMki52g0vrMkOgq7bF7L2LbuGYJmp7/Yh7r4bE9Y9+pk7bt/DQDQktgr8Ll5
DcKE3asI1VRzJKsIh/ad3xVJkJPnghuUMAlUqpaDf6FrOnBPhPYt/jDl0wBJpl2HEu5NN3LrdcKL
N+o98Q1LGOhT2tQ4jb0z3UCl2gdRBgqS9UjkdMsnpUe2JQJDkVvNI8nBCVEERiM5EBU3fQLRce/X
SHqm6QGiSCMd4ZuvLcBH5ICdHmovonUeNfY9EOLJBv+M4CTTGHzDEK/e8ZZXyAsIDrXw3oQeNQe9
Kmfpd0gXbcbKmyLUJIo1OLqs74mNykIgZpNnZzLlKmCS3ZQyMrbDNHQHt+7GE/LsEB/3yvq+xmse
5XlD8QXbiMcwBbh3Ie6nvgFjWOVVWlXE/tIaZrH828829fxfP1tUmZ9+ttgwILKra7+odEuoNl+2
XHSHuThLN4Ga7w5U9tUy4x51JO2+kmkqF4isgkKOwnV+49VrHoMxYDa6SNuufSWMBdLYBU6tnbdR
EDNbChXir07GtoyxRkfOadIqXkpfit70Nm0EsXOvUluuvOJgABJylm6vznRHlz4pwVAWuu7q2lHX
4be4NcNF3nhqw5OI732vEvf+qEvaRlD9AnlyQoln9UIeo80Z8pv8CdU/cgk99uig8Crh17T+pxj/
fEtOE5woBeAlsbORSuDYDza6EcFdx/NRgxJm61rDilvedgurAzJwACzo0XUAkbbT6ZXcQhM0p05V
IQI34KwRx1136bTbEKGWTw//m5vCN39bAIoIGSuvf2ryfItSbuT18M3bMEdM21w3ZVYtE+iGvKRF
bR5S5kJ23JjML6ajfoxJ4N8i0axuwKaNinXtz63AXba9h8yVnjbviy35j4n3Pm2JuPFuylHZDmpt
MOxufGDGlsguxns62lKzMpNkPx98dS8qNuJPTcQy431Sm8hE16gu9Qm4GsXOsLCswVkHRWCeHEK7
YpEY3A3KM27fnwh1mmPUIU6TTaw7ocgE9BI5iKpPEOgM2SaqUFReekpuqJ8uhhd/TdyKbVXBetSw
4BIX0XAu27pEKX/mgEHGd9WCjHHZvvtwt++XVdsi+6u9qaP3IgX+SygtpBWSt9Ba78+9DAEmhL7U
sish0ShToPmRusctdl7dBoxv3cJHaFItyNjoHrrzgZTZl7V3c7VXFgP1x9zb85VVAWiosDNwsIwf
W/qi4Sskzl1q4ztHt8J/qHiWQOEMcXO6IEeVSYR0f7U78AsV4PUny6eR1J7S2IJm+ZLmuo6BkBBC
8frCco+vbZW52QX0YN3GBBf4pbJCfjb7J0vDvehCZrqbhORLNxmLdYydioczSOifpihfkktKtjEo
Guj3CHt9naGJzSecTgRo+vy+WBhQJTsE+kJ3Uep0BZgUXBhxngvWZO2mxgZ8V3s5ng2l83bckQ+Z
bKf8NZqmvLbJh5plmTv28trjWl65slwISjYSCSNZxO+XBNHIBvXyaGfKr0E4FP2YbRn1kLvTeOVm
yI2fFIH8FKRM4xgqPwLk6R3Q7CecHT9HM/8IbtJg34mejNh4Bgqan5kBfkDJxQil+DE512NWgHup
N+5QhMaWdScYYjxZtABjZPGPitI1QIoFsB8xhGucUPzok/pbGbndazMib2+4wrzHhscH92Rr4v9Y
pnssWgNYcBpU83vp2sXiiu+DU+BvkcjxNN8avDcOVoM9VZHWqCTSPXRxJZBZI2jxFE6DXcxQtAc6
jC8AXt5BrLN58KcqOKFYsFmS3ehBvlg2or5JQz7dBo7C/kUPEOAKQMaodI426osf/RJyuvJ/KPuy
JTl1bdtf2bGfL3EFCCFO3HMesu+rMrMal1+Issum7xHd19/BpJaz3Oy14jgcBJKmBEllCmnOOcZg
6aOXDeWsAyPfgQ59qyUHNh5udVRUrarmVmyssgEJ4W1aHSvhZY8OsmAvlXTnzCh95LUsSpHGj1ZX
Z4/wvCK9MVcXMvSy+IQsKXlHpTIs37q06KdBoFcHWtXYx+9wHDMbN7SYiNotFePBGhbIBeJrKtYy
R3gQDu4VFfvArbAbK+XCHC8KrtBgi+iGOadWROK1XZGB3oJapWiCY11jhUqtrDPKO7gMztSIpWsw
y62ebRJNMwewLUclABnlrsbiAK6kJHKP+G65RzrT2vwT+LLbjaFn1jAzCreBA74HE7yeYGOYQJl5
PKODB1WAnRvgcCv+ye7WjXqQCXW7Ff/3Q90u+ctQv9zB7Rq/2FGDXbVq2+hX14fIsgaVkGxGp7cD
iD+sRWbm3QxCCfH+1mAHoKQvsuSvLlS+NctxxFuRzn69QFwjIqnbYDn8+2H84seN0VXoTqbK21Wp
UpQFz2aC6+dBBdi7jTdx60LFyYROqUueh89Q3iy2mhlk9zWkIS2Egg7pyNhJh7y3kAWiufm8N8z3
upbOwmilQdTo2I+/AORGq2pVqghYiR99qUcWIluus43jrX5gwG4PMWYiuuqtoQe9Tiva6JRKHytz
5TdiGeWBM5+u+GNgeKkA3AaHd0vXjlWKXXKhh4tpKOrsq5fYbv27aahY6fnSD7RiMnE052SChGgN
hgm1E4qp3XRmx8372R/qyKST3I7xw0Y/OqQ/zm51YhzmNio13OoKsITOQ45fPOjdnEve2OCm8sGk
TkXXipyLMiCh3UbGnT9aFJBX2/i11cypseDSuWTwtyRFy45Tp1ZBKRAgHni+kCKaqiq9k6Z5Ak1K
8ZYP1kkTLH/jyj75Nk5S1Eg3rA52EIObyWHu1i67R0pIpzR0b8xFhydgqr9VkQXVJ8VwB5T5jPXY
EMRWeA8CPX4Og9A+YUJaUokO2gA259is35reixDpq5GRlztFNZfCBYuBnXj7Mubjfr4QL/WPsyjU
3+vorIm5ePH9Pp6xLLFfplZvzXTnGikVnS3Lis7gvRaHqh72VAVxiOhcIxH/zsVcBtW8zpuTWdOc
fZAx3ZMVHeqy2kRm1h6p1AVhdC7T7DmzUzBpjCNTVVeBs0Johre91TWZWc5lyKI1mVBDrBKALjKA
eKiOxvQLyIl6NY8Wt6t6tjLXUQcG6tt4nhkbW1vvkK+lS9xwmA1yz0V9pm70kZAXUUCpNP8wul6A
hjecbuH2ESLsKFuwf51uValb3neO7R9ud6ZsN5jpoEkEJhUPjGwrUbozTRP2h09VGC7SSA3QVZEJ
HZwBHCCVXunTp6JB7caB6F6SqPntsqxO5UYrkLd++6RN2Wg7JttPtwcHByl4/1W8vd1dl1rOXea9
0FjT39Dp8tHr2t9NxSHnOzBstCOYpt3aBkQStCzpXsOqfjDiJHoIIdm4sxlDhu5YDz07U8vq04B1
OJI/ZbWqQWW0lUnOHxWI7siICUOf14KVx8C0tIVmZclMQYDv2nT6U1v36bEdSyJ3hhVyRcCcXDj6
tRRdeS9BelXLSL9SVaOD2stLvGBPdV3j5ZskyNh86mAZ3rXTV65SOpg4kaKHdXUTbmlwcOJGO3hF
9BkVqYODL4sm9O5MVc0AV2LcNeWaBgfaJDmEZvqNGul2tUDfI4Tr3U1Xr80W2WaBWNJg0o7aE+P5
iezp4IThaxbZ+oFKHZaHa9c2GtCJ4AMNWuedkamyoEaqyiCROeOl2+2oGA25ubEDOOvIhG6hBTKO
DVeq0GxovDjFwDZ0A6D1YDtPddhKYk/VBs8sMJvzwG11nw/tm9s6zidIu/dLKAL2G69D0VfaAqRb
yNEMHeeQlwkU+ICg/gSeQg5K3KTe502A1DXjPFU3UOBTRQG+EPho5u87blCobaY8vVtufoTQx75J
89mHRD0zrCAmrpsXDbede+4zxa89ln5RlcoecgTZNqqCxA+8tM7DaEChbawBv/DqswYn55fQQgJk
1PLvkRnf1XFvvKiw7qEHaqRnYQbNWhZGt3MLEcFPETGwBvLuIeqhjJtCoPPr2B0apfx7gO52Amcw
vqLuyjVjfDViBkjCiCMPpAZmCz0C+Cz2uydoVIDLGfU3s3ZEn8eOjTAiHGqTmQD2nsyAjngfrR/N
bqMF4VeXiA4gedyD5hvwDm2W9G+J7SO71DGeITtcIClRTzZVV0dPRcMPdq77X4Dniec50qNPyjbY
MdN7hNbMPvjyo2cbQ4yCembCQ9q2abKFFoYIEHlp/ERnqSei6az9Q92f7DymM8ybefwhzqYJs9+D
GWzzIao3xdis/qpZg9hSeG1qtRElW1paAZjJjxgdGdMocVFtqL4L41k6ILB7yps8XwvQDzwbST7x
WYlY6svIlOUWWUgQ542zic8Ka2nUhzUItA1HexrtJfxkQKkhTcHqM/AoG3lrLMfc+bkvHPBgF370
H8rtPFQzN1Du3okgO4JUmSg7JYOFgIveLqgBccLsFEBD0FyEQ7dADpW7v5m5veWvei+25x0HmrNF
osZeJU3z4LdGugRLWbeaigOI2LgocUuG3TyoVh9A4BofqJEOrQ3CMIC6zlSi0bpIfx+N6+37aJ6p
eatGpTU8XtKIZsSZBfmhQyv18kSlisXVJnSSck5FOsDJC2JOrzrxwkHC5mhRgUBszkcpEar7wxiT
xdjh5zH+dBWzgPZr3oB70u95ftUifU/cDC7USTcRsFbLbvxRQKMvGH3R7V0B0e4rb4c9g/jrEpOj
vfcrz5/XcuCHKsrMJwa69Im2TqXZDiyU+cJD1twnMnPjgh905q2lkTUA1Ysv9IupKghXFPBZnGvG
6n3tNXLBvCj4opJjVpjO5yYC7epQD8GOJXF6HTtSexll0NAxkC5kBpHYRjHGEZUh3jw4fHy/br8g
WtrOG+7495HUdYi5DmAZNbMBIsrRu60FRRYFOcZ0oSN42oChF9wfnC06OjOxVW1TJeEuwNnUOp6Z
/qtVd1Bxl4AJjQeQYipvXSGhd23VHEFZhZmoxjIC/P72sHYwz5wLG6H1kS9t+mP4db+oBJyu9LeM
/SY8Q1lu1OC6txxmfY7BtQsxxfazMXRsrqKwhZae125q0WgbhkjnXQtI+BxxueGl6LoDcWg7Kdg7
g6z9zIoYcpDAX2htmDykgN4Duo0zr8whG4op+UEL1XvdrZXOUsaqZZuWYAbimCgB0Uh2dMuuiOOD
KMrX6Y7HjyJykH2RReKrDRQLwkcnyQ9ZpjkPIQifdphRxl9h238e62OGt4Xh+3wnbFCl/Fw/IJAx
y/Sq2GD6645Y8HfHwRIt9KF5to6MPJgVrAv7GbXYfjDM6sLy11nbQ9dMgw6CdEan1li81dlR3G+Q
21aem/FQgVgf0QvUUZEabnVZZVerwjWaOWW5Ub4b9sBnmwt3S/ltt3rNDoc1Q+7wLCaa1puylWOW
Z8TWqmWqMHt4mm7cpZGlLYPxzBP9+xnV/akViaWgz0Gu5DrEt2cnETpYVYOdP5Zl+mbCy/gWFNUK
jrj2s5640QL5U/1JSQnPnp5VqzS2xdxIB23mykQ/SGJEIEcxlS145LDO8XZURQd79CLTGcIU0HLN
BwjRInl1FdoKaOURcEdJXFQHAgDo35jiCEdOdnLG6TdVxosx1GwTcgtTcq510ZYzDW+JIoIGelN5
HGI6evjm4lchDWG95o4fLnTLSk5OxOTeH7Jq2alUAesNvDjUPN94lXzvs6Z+kH5Qr103S7ZeYkEp
bRyMLAYTiutBZb3CtR8uXHtIFzaT/QYUgpSjTgcnTYula1vGkootwHsX8W7ATWstkgTp4n19HVIX
0P4oSLaIaQBgCIWHM5RB3usK+6i54Tb1xfJPmhWuiVft2DiMoXg79dkCKYutdoV3DU+hDbx8Qdj/
CKGrDWK9Bl5hUHkCkWJ59uGMmeqoSA3Ibq835lyzQYDQ8MZ4BAy82XEjH7mpJdyHJaQhbkUBAkU8
V/MYmh4ypKVw5tHIMA6p1idRld7Vtur40PSROydGb/FXvcrM+JCZozwTPPBLcPnGECXMZ/jZ6l/A
t6GQ82/E97YSPbhe8IeIraC5MlmCcGicanv/3bbxwWhsGsq/+DrIq5WLQBb2hsNnzqDM06n+GXIx
7/WUiAGOzKme7Ic0dJeeNgBjUNfRhreBv0KQA3E9OWBeRKwc7DYAhURxvNGjpP5EFn4d8HUIcb4Z
FlvJfKKerzXWrf9YJuJ5xMuAkrGkszEEqOF8UUH9jB6pKj8WqRUe/3ZLz78I2t9af+l7M27GoQqp
qfXgDbu2R9AVUujFvoMHYJWWunlNkRIGmeN0eMvcu7xr3W/mUHw3LSkfVaxjZ+l17gFZ4OXURyW5
tkx7IJXo98Z6Xq5Dzc/gexrXQGpc8LTjIXYGc87Y6w0zfcNV5yCT2CYFxH04kNetSCoIFPfqHYl9
s4MmA9bmTfLIWcXwPW1LcNMk5iq2kFwcREV+BAg+XSLtqXgqbf0rQRs18RXTVvR268OCwV9orvWi
BP6YhFpDhnGxuhWdqitWkEf2V7HteQerB/TK6p4p+z3LGkjT+W5/kly2B0NhIxMUrv5aRZOB2V1Z
p88QLSiQIYKfRIYVJtzCPD+QDE0yFq2xSK1mA2wntWKvaDxS65/6RsJH5CJJQaCqpScsE7CuhACt
UXRyXyiGpeZY35YChAF9/VIomZnfVWTLC/RoF2C49ZKz740ABhUcwNRt8a8pMMQL0GrwOy2H6l+v
2dGjF2flEkpSwxGQr3gn8kishzwz780wt+aNJfyXxkgvSZzx7wD2I7/RUW9+8Vd321dI32giA0T+
eFeAH8GBK8ZJDlbduMge6J7o50/1Bk/F2s7LSX3I6Y3kHtjufZpCGOkmSJTkfr22lA8y3AGCRLcG
PecQ/NDuwWADJqocWftwrswKK2j3VKz77L1I0EO8HT629j8XqTVkgIf9x77ZgBydIk0WoLY9WJWd
bp1xgYVsRCiyySLxj1Smw2jiZkO6DSM7OOhYfBKfQajab66V+fei7fiFDdGJyBDMtDXXSBsNV2TV
J8M3oPS8e6xtJyuqNnoTVl0Mq3Hl+mMs8FdMVmmVi5WSlbmEhxIJwl3JngMT3HD4Xbvn1K/Ax43J
/wiMDGJQbuPD6dKaxwGp4hBHrMxLnVX1PNPT7lPomK+NY0ffjKJG9zEOZcUFtkosehMOhFY7z2IQ
ZPPwm/YqcKO0PcIkjR4cXV17jTWXTwvKJtKTQxb6r7RMow2CBMp1Js0m2tFizeH4DgIMny+JzYt4
vVTnxketxKtiZP6i+rpTgHaM9byV85sp1UOmM8aLwSlmIOwd1gDNJM825MVTXfpfEhcwaBtcbKcw
9tuTBIAaqQa1/yWENIDFwL1h2IG7/rlnpAfDfZqYzylWNkdQMKVHrHrTI3Yg4cbqtCdpBsHeDIOV
ZyTFNY7D5l5ENhJaWiiDdvC5zEuXsQ21ao1VHzxPfp5aWS/eKoA/9lgcYdciuAbJS3jIyJYOIK5b
WW2q3VEpKByx+Pe//u///L+v3X9537J7pJF6WfqvVCX3WZDW1X//W7B//yufqrdv//1v7khTWhYH
h4XlgH1ECIn2r68XBMFhrf8fvwbfGNSIjCuvsupaGwsIECRvYep6wKZ5BVy3Dt+YzsiqACT9pY56
wHCVst8QOkf4PP3aaItpH+u1frQHYmUd0Qqrtaxmg1QzKz6JwU/WknjlIJfKZ35fBOtJZTAK6p/K
wBGffCTC3JYZYWSFC0RjEgiEgJmIDl7kfqwj4yKJFwzf8R3kiZE9Ox6sNOmO5njowrpcZZj0wMj0
V2tcqk8g0082VsOwYrcSUSIfSTaTCfUlYxoAagps9vePnhu/P3ohuMA3y7IQgxb850cPerxMaytb
XOs26DcIAnvImtKHZcK14qWMEDQZlxPtABx0IXl5TxYCmCdAtRnSxP5sVaautkt8+WGclo00G2an
IFas7Syr8l/ioDQWoRm1RxuSmPsiB09Gj9jU0wDSZzxe8Taagn8aOd6jKXOhNOLF/YF+ZnrZ3yk/
NHecG5hzAWmw/+F76Zi/PhzO4PXF0+FIDRGWsH5+OK2MConU+fQ6LdJFbgGXn/EnRCiyMxRlmzOg
+o80HQZVqq1oyqPiaIV0rfTc59AqNnznFT5gtRRWkoI1DROTn1YQa7Cs+pOhyqM9rhHxUrykIcue
LS2HZFDewrTP+L6y730tK++RaL9CwN66ZiObfgFuW9AdRO6e6kAZFq3rHPyP1EodyqBbWSMvP7xm
UK0tAw7cnpnM4ZwKt4OdgrXfTQF57FxwZphtVM4rFyhCv75Cu966/mLL9ftKGFsJ5Y5flvakMGco
y9mNjSQ/NzQe0EktnB5Y/rKDzoNvZeskD/V4gKcwL60QBGAoJIFoZg2gh7vEydMHQ+nlStOHbEmt
1Ltt46l3BvLeu8nfyHODLQ1eRx/I5ZvaHmdlvV5RQ2Ew/x++Edz56RthMSZ1/LegmG0Dhmyb48/p
w0yFmcXoQSXjXS28oiAfx7pTq4NemXCGQfGkO5XxSoswrjXdwbPc7qT5DpZoWgkpyDA6kqrspBJL
4rGTPCydlk6e57N6VHsLkAQI7Z0ihLhMVOypEzVQ8T/WTYN5LHLXVSWRZdObMt7Y7aDvGZf6ns54
F5nFLA16ZFshUMQ2XIbbW/NvNlMFL9X6H+aen6f98WGCAEpwJqRjgIjOET8/zMgvmR4nzL3YXdUj
FJs4Mx34hXsj0BwkfSf6somd9CVj1pLWumRRlj5Qei1vwXAL4lmEEXMJ7HGTbyrEGcZ5thxn1w8H
gIyOjYJ4GwyoGhofcDrpPtxp3pDOy0gHvavBkrPuRMGMnC3UwBLtvQHRmQBeAtC6a1yl8zDPwWXj
OvFZIM/l75+KY//2FTO5zSxbN0C5y7j5y1PBiop7aR2LC4Nc7tEcBTNAbRIhhW1UuSVOVE+E4aLL
z4EY4sUH6uUMggZEl0x14M8DMFaCSp6olV27Rx5cJ+pFVYYauLiTak6pgJkFeg5IIXt7a8wYDL21
rXL7+WZVCWSn2QzSje3oGsrdEKQYgeZtqKjGulYCoeT35m91ZJePrqbJeLSjur6SWGpz7aUc6b1n
tjfwK6Zh6IoYXgimLlFsqSUooLHllpDhotYP1g6vKgjkcufgK2P8CvSf8XXKV6FRDZvUQqLKWM+y
TmCOgFMRrCnY8YOwXyIZ35KzpnK6qzECSHIAkRG6xU5pLI1tbQ8FpbiGWw4SYb6Xgt651d0txL3z
k6oD0MwPtbuXif0pTlV9oaoMr65FjBjGiorUoMeAUDH99e+/I4b120/Hgd6Go0NcwLE4duFj+4d5
qHcYXne9WVx8Xx+9zulzWJXBl7RF0qHbCXaPyE+A9DwkAINfz/+SgxED8X33JUdYaQXdVLBk2CJ4
+LmnUzYMG5j+4CRaAIwruFhEG5bwSYGulooyGJZ+roZr49tgFfHSVTAq4uWZlh1BE4tU07GIHUa9
kfbIcjMWkxLko4W0ug0VATR6H5KKkEJeBkg1W0oT33JCBAWuUS2DQdQfoNdAi2NlVJYTcAiOqmEb
c0DdJui1lYBIAkpg+gS9htpcduea1gfode511VK1iZouQdfpAcxB3rcR2S+GYauzMBzvLmqAf+0A
4nkxlQGlcMaSAzIU7AfdK7aun+svYBWpV5hT3TWZhSH4z3PEutpaIt+pwQ6C6gWvX2/Dmt4AD/DY
nYbNVebBFZ8fKsUH5I1CurEvGv8BnOsc+Tnw1pV2te0rRAQAK7DnYL8I3rB8SmfJULiPUTMYC1fr
4rsUuaEblTXGlkayakQAbyO1LPEuTt4BnAydrMbt5gZE4+CcBjZZjgeqt8q6X1aWqea6GN7rqIHs
OvQyGTOnMWSwhohVdSc9eFBSrpLPIIDfkTJkHdZ7qxucFyQxinlo9z7wE5BPtetS33QBHPa6YZq4
A5l8lkG1q9z0EWCG6I5hOjz32BhB8wIC11bWPCDO5UHOzssesmSoIBOQN2sqiiJW26pB4jgVIcJs
3lcVW4XKzM7wsOuLjMX2xSiy+I4V9lrvO/tCVV3g1gvXcIeVOdYZvKig3DGZu22cnow83ZKzFqJB
YDeMxZYcRj5FyMa6urORG90wAMKxWJKgbnvRUv0clBacelm1Nd2y+N4Y0asZDhKY18qdY5vO7wvd
rNY8rjTkAw2gawCKc5UHKrv8aZw42nZJXqzhsGiWRQNJvDTIL/mIRkEaJFSSRyBKqmUQbaziFD8p
1NHBgnAA2YoBs5QMCsTku/6TzLLF0Gf9YxgBoCELoSPWgh07VrccAI0ML9KR3NCK8wWARd2uLesS
Ebi2aaNjFWbFvNKZcwY/qb82ZR5AcSbrD5EB7zxSEu2rMBAoEJkvvwBTtYwTj3/3lLNvakRkqDvS
AZwz9/xgjYSmYfX3M6H569sSqwbOTIYXg9B1HXPKzxMh3FBFbXRaA8F4HS7W1kV4iSADoJu6d3yl
b0AVBo8I1TXQjvLr5mGoRQHBG7DkCzvXz2GTYj3QFsnXDN9KJJfx55sFcvg9BKrdYGOPFCvEs6JA
sor9T+MsiVRFjQK2dAYJRwjjzr2qSqZ1hIns47nifXRSfm3cUwNDBOT+7x+D/uu6dHwMFsO6Yfwn
BO2wP7wP7K5Dnrdk6vSe0247I5IUP3kG5WOQeMENYBoD+DJvP/rYMxe8M4tfJwPqkcdI8qdfv5+D
zw6RsnD+97fM9V/WObYudSnxl5OYPPhvO08gTXUIDQbhaVrQD65dggndCz7DJxyPTnmw7UTrwnHZ
+q9qeseXOlKpfq/2wNs4VTNTBZ8htXGzrsLaXlhBkYKjaUluzsR2gkfDApdLFi97vwJxMEIeizTS
/YvmFe9nEELgi1YB5pF6Ol/049nNLoVE3j9sx2n/cPOEWHinYxvMsbEwhcMZyj9/ndt+6IJysKJN
7wLqZc1NiLI0A6S2bSw04UCyL+3QQlB3BJy0KrpH0lv5dLNwNT4gPmR0s9ZzodpoAMoQdB2knHwQ
TMd45wAFmvlXiyXFrh1bqUgHD4HgXnTewecMWlU/+qetFQEnrOtfWLv/+++AMXoXfv64+PFKGywh
3LBtYLJ+/riAWiQ9IlneZsJwmfl88sjAt+8cDS9F4BIcKuV4iAavAg846ps+BaYNBNWzSIDF0VMN
iPmYDbe1Z5jrHlzOPvYLgO5+KN/aCRMmy3/4NuOPZI7egA8fxmIGPonjmAY8PFzKX71YDKq+mR34
1TpWEd8pyIXPkSmEDLbW8j4FiQMKPCSeS7sEUpJ3wYzqkQFkr8DFiAB0kPqfHJbFEDuyxElHzOEx
QVyUzNLMSveeD7cLFTMLtNRV2DKQOgZYLXd1vkPE7AuSrcLvSX7CohFvpNQzEZFy5ctINTyHZ1Bd
uBvXq4QVxaGOG3uHIHK7rks+3AOb7S0wlRvP4zhN7Qbfh+F9HEMD06NAMDHPT7rn4wUCBsnmhET7
o/SibGfg162P7iEFBipPHQftsQTvxomsqJqKvSqGDdDPr1RPVdRIh74p3IWOZf98ugJVVuOQld41
M5Wm3prqPlxM2vVa9WG1/1CXNGlyqFmxsNoCepPUhS5lAfy1NuIy+VhHNppVZqMGWgOHxe93DSlq
7Aklc9ZYaRVbj4EFMQZyDCqOOvCZMk4XQPsZ1iHMDbjrI90FTZ7Smj2VM5l589rTA6xu+2XsVgKq
akPUz0GgjDeKqJOrrXz7OHD3TnAfpbFKxa4+q2pmQSvEShC/8fhe48n3m0Vrse8gwbYxtfMI60X0
RCDO3tY2ZJZpDGccCMTpIC1Q1pEseFxEG/jG4YAeG6nOjPgSriv/frpS4vSrpO+HxTRGgBVvOIR3
drkOqghMcWM/o5LpUnd0ezmNkLnF2YS+5W1QWx+CBYCe+ZpG5UPunoLY20mLWdkccEAoUuRuv4nZ
dJ3ac/kB0i3PZE7jdAjrz2oQae6o6PqSj6gd5HWOt0CHwgOfRiyMA/XypKdtyhx/E7orqjMNwBEQ
6z6RfcADkHO4ur+gZ9N37mczq4KDBDcc5phmZficX0D0yC/mACos6Ek4y1pYfjrvtGgGxZbkTCbI
MTABYYMaaWAY2dIIeb12GrAJV/Fr3Mbxqht4sOWakT/Fg4sFiB2/IgOyWog6M/ZQHe0uWtN80Qs3
ekVeFJYSaa2fpOdEd1idihk1pKL73hS2dg7cLDoMVR0v6ALwjO/lmM6YNf0JVH2gse/wp6CLxO5D
ljsm2Fe7eB3nrbOuuJZ/gvT2vGeluzLiCtBSB2Ecrd63YYHYg4IzcI7ZJdzqkc2AscYjg+eRzfIu
YMXcxSTm6l56plZdBM1CYOe/pqKvOchngvDqNFSJ73ABH81JOopdIYgRrFwDjjwqFmnJ7gBp3Ey2
dQd8NqQCspVbmV9pNDu3tTVEdq05duH61dA6fknMPbVNNSmQEAky3qZblVqd7rBngdTKeOdmjP0V
SEQAG6rw0oQ/9v2eR59oiGDdmu5DZYwfTJ6+33Mr5B3SidPpnsevwwrcBtmSrhpbyGAfbBuR9PEC
44HuG/7mdrqvv7tn6tRV2m/37EUlCPsRd7ur027VapG1VqWzzRGbAwZN5Ujs0BosLei0j1WJtFXE
RPLAtjYOtUgtA1oxjSHrNlnWAHWElvSg2jbmhYxjtMioXrmBfI5MH0LSVMdAL+of6HSqzRuDzZBq
56ZatPADvADM6BpWBfAcJVjesASJr8BdxtcigSJl65zJAEkD5pIBSrWkYs4i44LOZEhdoAAmF63f
piuqqySCxSqYQwq132ZNPH/vhnErv0ZejirAu2008ZV5Vn3X62J9s0iKXuFjqmxDY6mhdo54Imkz
L/J8T3bUtfQ6yLGxrtpSXdqx9tDz8GUoBrWVZhEv4NkN17zurB2L0uTodSVW6t3CTfOtjDLIW7E0
mcV+3n/zh1Wc2tX3Ph6+YgdtPMkMwYWwdFPkhIP4bqg4NpZG7Z07FzwyaWMknw1dIlaMTkiYxU6n
Nl5DywQRfz0kF7py12fWLgw7sQU14DqXAvRCxmDv69D/ZrZGgTCpBnJLIa1jgLfGiueeDjQdJLP7
qHDmzEXOg1YtCw5ijhhZFq/SYydQaI/hT3htZIeHHCJRwA+M7E1T3tcCyq6fRMeiOW9791qBn3IB
GQYG2Mfwfm2g+PPdL9cNlCfPwEMANuf77ROyhAFw1pFR8NP1INENPF9W5Sunz8FgDvbzVQkOkIUb
Q0InbXQsuPtGfwUwb+Y2RvXiVIDa+2CN2zD4Mp4cLnZFMo5aOvpcDhA6MrtGv0uDCLEc6glfpOsX
/dV19HxnQ0x6SR2SdD0YofwMaEkMgZy22iJNXz4Mjrin9kGE8OnqRXvyc7jngW6E3vl4pcTxQPTF
7Qf87Optx/xoVRil+9ktV1NHUzZLQw3ZTmfwcEHk79N0I8ianWkpHlyEDcHRQPxmno0DInFplwUq
fRqk328MQMFXSa3US5T3MzLQTODzoN2X7EG+VFwcCfEpulRlAbxdYdVw7yEH4iDAgLmgBs2qVg5m
zWclTb6WoCpd+1GnPWccf/nxmqC4KxaDL2OEcJHxA43kYnpcGYTVZ8h38S5Cg0KNO4oIU48yRMYP
HEkv9SC8dTfk5QYqJP3TkEFnZXzQUQJeBRBgJkcxaA5S8EJjNuCV9Ihg1WPRQ8EjQD7BJvMiyIZN
gW9Evy1wJ8CfJRC6HIlgqEH37KvWQZxzfJuWWmhd8vEgY6ztCjPUlvT6DJwGDfKrL7pqeqHmSTCs
M/D+zKkTWTXI3u2xnDxSSXTKgepGi9dwlhlrLHP1HRBUMxtZMY8x17Rz5OV73W28587O8HAA9px8
kWWpI82JJd2SWkXixQsNobstOR+RSfo9ziU7UWkc0UAWxWM6jgh6OhCrw39pFbjuX2Dx2IfeJEAh
B+SeyoOyGqxOm6IzNq2t7oyxAVg3gMg+NGtdvsGkL7ZDHkLDDnlZ8uBaxl+nvS+gsjN0b57+ueUe
yL5Vk8AJ5pjR3Lf9ei7xjlwXJuPRHHKMa6OR5qkC3uQylMw/mgm7ezdONQT8OpUsprIBfyEQmkUN
pZtxsCqFDikLz3HgxBeExuHw951vSsRoM5RMlkZd4WtGF6p49lXltb5EJjpbIt/ZBBOXCJ9jTxPL
RHMyCNugWLSgZHf9KD9QsTONDXLQsIrKXOuaDvky69Po2fNLRDJGUS8spKNnqCXIdcnc99Yw7qIF
GJv6LbU2zH7lmV/eUVfNWw4mA2IhLvJ7OF8e6TpJyosd3VQyjg/I+J9viloTeB/ppjQwfGKxEBVr
tx/YgbI8p3zPsZgiAD5zsZOZyALIZKIR+JAZ6mkuHOyjkU1kAreBJiMaMxiNrCQZFkXtLbGlnyMt
KbwiD2R4NJHtHtVAB1OJtRmWaGBjp5LUze3/p+y8duRGsjD9RATozS3T+yyrKt0QrW6JQe/t0+/H
SE1Xo3cw2L0hGI5pyYg45zfGrCaPUlpOZyMshrtsC1rvhl6Xe5MlPVRfKqQlHyVQld+60dGusi0P
sx+asKKHariKwzy5EXO4PF5CrVOfeyM4S21wBFZrP/cmACHLmwu6As0CLXVPsjVnnve1zCRPI1vx
f+eeSkHadqH6ZjteusrUS2vXyYHUWPE62068SxRVW8timKrtxa2DD0e1I/7F+JSGE2pjslFteanC
aLxj3ijF65j0xTaPCdHL1iEwsnMz8UR7jG3RSXHTV9k1y5EqJ1DPwn15UdEN/QbHh5TsOxfyUGA4
gv5P66G5pgbWAmmSaWvy683VqvD5BZTDaSzAWEw4NmwflZXwaKoa7R5nvXkg9DBhCbdcQwUIkhnZ
Rz2IwziDUUccMX/RvCG7VpG4qoqmFIBFZzZsmoGd0NJqRU17CiYQZ0FWFS+yDqOr71amA8RaqiJv
wDR+2QhN8gKTBmtBLxqevowfNaBTgcDcURblCL3ciqRXn2WNJljrTVaabGWbmJLhThjk0V32GEYM
r7uSSJIsuoQ9Ee7vn2dn/I5UTnuW1a0CrJE/aH+UxbCpTJhG0AVkUR6GWn812jS9yFfyZugVEbMX
lCXeqDyo1hrvjTV/lPQ+mKO6MdSu3/CkqbZ5WzhrObAvNOV5+Pn4tE3lzesJsjmwPK4yx4Z+S9J4
p4spf5HdrZzErK7O+u+374YmeyDrm5fgN7WCLwofP1zh7ISyt2MY98RZkNmKe/yqkmfJ6GxB8o0X
WXpUYbhB2nAcdxBqfw9H598AOj71K5QODqIcnU1qwnOYQMHe+9jNHoegcRfDheDodQUyM1mD3N04
5r/7GV43bDsHYz9PlNF6SELtQj67vYAEzNbJmIo/g4MMM3+1q2b/P9vleKbmjM1fWmzJcjnrihTR
qWvh5kt39K+iFNH5KkIdQn5m6QxNkc4sv9++WuXYBljmuvbU8eCSwbo1hvZLpoRtVyDRVtf2TqaE
WbVdJowInltWobJXEDtv04BecZgN3vbhoaRrb30XtU+e6VVPqZG+SyRMGYfu1ilLb9sxdZKS9Scb
WiUk42L3pbOVKnV2FmxbkiQSJSig/3SRGlvJKKo1UjjjZhqKZPIdL7+jexgfJEDqUSdhUvbYNuuH
uRue3wBEyhEFdFt1+dIQUhazCWQ3hziD7p/xJluxGMPgGF+HNBnC7RgSpyuVATVNTS/Ui0i8jUZ2
7G4shwn1i3uYlT8mvU6OsiTr3U7/PVTWyYNqK+N6YtN2swy0jiPEqU+T0/SvVtI1m7YSzXZYiqai
OQc7DqOVbC3M2LtVtXmUjbKq7Pu1Z6jakyzhl4M875QVJzzY/3k1VdtGYW0/4ZTdPivJpdPz4Ulb
7M+HjBS6F7SqL9tknR0q2FhFAwGhpb+s85JLW3f6uY+z69dAexpVXxb/NdDILdLiDIIPNhCmmH+/
khwQZ3mwL3TXTa856wREFzRCWKGzV5RcP+XBYP9fZ6zwt5oTgP5qiR4RSSNKsbAQgAcMVW+dZakb
FeuEMcYfsiQPQP6nVYzT+c7IBoS6ezd87omnLoPlZYKoVZa7O1r3TYLq9nLFVljWeRgU8WwLQFJp
jgfk/K7LjxQja702he0igcrXJw9xXZ9Sw1AusjQN8GjHQXuXpdoZ+nNduPMuJXN2jkKBo+RySP4+
syKv27VJ9Sl7pFr1u4csTmm6sswyxpbQbJGghQQ0Y1nre6hlX4cq9W7q0pAtDYUJmBVBWGj6xeDd
IBv/HgHb9ddc6tB1rPTQLxAFQ5vNJxP1y1lvnrMFpuDwaN83JWEU2UHWDYsYkAIW9jGoKRTzyfG2
uXOxrXFlJ3oEWDo3r/IweCM2bHjobnsMldjQ0yDcBeg8LS0m/MXRIKQm+8lWwIWvPa5se6mslXs2
lii2e5LCWp6Gxr4vG2R5aVWC8E8wn/DvBV5CuTfoL19noTKJdbnUKSGtZuL9s/Wr31hYZ8xufohh
qD4JzpIO4ee/knfVnyuykbK+xoOesFlT7tUxqj4F26RsLO33vmPBgwQnW+6l/mt4jkvNqQaafW91
FGtmfJy+sZFAAH05q5c6eSbrZKvsN/S1+Her6w2/xxZ1UK+8Qeg7ZTYgybUCkSSU+I8AUDay6qte
nhV2G14612x2npXMr2YaXBRMOv5aToBMDvIEU/hHjVPj5PuwIg/4Jbq4E0el1u5pwB4ikr+cPG28
GbMedxoIkPCb2stBNhizLo7ef0a4fNLrgwrkYNwCxsOY13oxtrvBrbRXfkplN6RhvpbFtAFpbBG2
8WWxGRO2aawUwjrSu5Wh6NthiGOwQwz1QDj6FXfeSWkN7VVeuI4rAqtLUdhc2MuJtQdEeNEJntw7
AmObUujj1VvIQcmIRahqhese1hOp7KA1jW8ohiFpmGTlSvNS85ti50RrlbyC51YZ3+qy+ZwsI72H
xD9f/8sgRZvUdV7o9iXHVltR4oS10joMQV1yx6wjeTLMa2Yse28btrXNFD3fTWC8iY8z+cqi0Zjs
rJbJVxZb/FRXcyaqp2lKzaOeesoKGajpQ0U0adV3VnYm5NJ/A5OWm3gmyF6iNBXoZt744bmI9iL4
lJ2NXpG95OD/1stQ4ILkmi2IhiT9N1O5yCuUbff7ZWXxXy9LryYdim2lDNqa/GF2/TrEBnpwpXr5
qsk05nEfTNaqrq3yLBtwF8mvkN+7s4qw70eecS8zz7zhEmbvs6mytgmZz4++btbpglmKHUwMwrJ1
zzFKsLexx/L8AWZiZFDHyVtatb9HakH2GCk7pH+PrPTMeIyUaCcsJp+mot1HeFX80eS7EcGqXzVO
lH5V9vabhUrHpuiH6FJXSnKqlVHfepZdvBBpIbfl9Oaf3dz5clRSTJ+dmKNvLcH4NagycRUmqVXN
In4HCTZ5jptArMIsrX5Eg4vKA5mzJGBGVcrmY468Cs2WRtyQi+wPbl18sujP1tVoEovCeAm9p8n9
zoITTG0X/VqMThJYb595pjmroLCiu9YG+t51E3tfGBpJIvD32PQO46dpF9jYMLdqSvDZMSF0muVd
g0orXnsoBKsSj5C95hXFq0qqCrqnN69KU5SvwzSotxa3RO674lX2sEZ3H85TepdVdu01q9h1xUH2
n8Pe2lWZlq5lK0H89oo82pN8KVnlinGN1U73JEutMDz4RviYyGtHUa1sbTyVkYblzdihUQCCLb/L
vmOR1dcssmB8R4qBmU6UvRK6uvZpXnw3IjDSJpI+x9p1wdbOkDoarfg+BRNqnp3JnwIvj49S/SG7
KxrYpNFlYS+L6DI4RTt8FkZX7XHWa7ayGh/TdWvGGVyKTD8Uuqg28qK9Yh0LbsZXO2+h5BnmAQxZ
8pwUJr49JuDuxunxpyr6gKmwYq4mmvxctqCMxNRD8sqHZGWHdbdHxUshQbqU/x8HPy61vNp/vYAW
4gIatwXqK4tiQwuzHz2Lt1hDjKzTSsuX9bk2zusyHIxHtzof/9GtddN/drNZLB1U1smXKZKW4CQR
/4qS1vMbR8MvoZ3NbyrOuzl60O+q6ombbVfCn5eHKOuDfufBzdjIol1Z5OEJFJxlMTDe+tBu34VR
m9cxCxPSmFysty3IxB0Sh3Hv2+T8/4TNvlb1nOAEwKZTrHned9PATQ7rRPUZsZZ+Oyatcgq8qjtB
7na3RlQqT/GE4JuA4/3d6rurLsfPCTJQQ1T/VeZYVIxOO6DQivdwGXj51Smn7oCM9bSPg6a9ZZOC
qjBWJO8kiH5mcS9+here0g3eR6Xpb27qjrjRcO8pC8ksjittBzOgO7Zixq21z61NhPbnq7o8KNi9
jz8Uu0HLmpgYfpH9PjHUYD8pdbhuG914y6PW3ZcVQQhZnICU7RMliR9FTE6Nve41yaM4hNylGdZn
a7WIzbdUHcmWG3nO/EqxteKRol08Ojukq/cVRoqPVrsO271DROgxVhQO67xUYDW4jC1tsifNpGH/
uLwr6D0ZtnFK/2jNLIiknauiQrm0el4Z7UNNmR6tqRcou7DX1EfrnMbBjhQ7ZIzlyrVDIgRLcOPR
amk4PVs6guPyUiJSjZ3aoqMqi8xt2m7uGmQLlrH5OMw73QowTVleV+v1cYd9G1StqTk0btnugyl/
w3toHH1Yls1FHvh5f5/Fxs1p5vH87x6ym4Dy6pPIS3ey2JSYDOfCwjRpsY/MTN29eHMLzqgMbky+
hoM4ih1tqxDxU1kp+8lDWMQ/nAhkqSzJRltBf7LLhm28jP/qGqfEotKYXNhXnTxrdfVVz7E0/bp2
gzPryRXWsYkCZjzZLYjh3FZo5azlhbWMh48fwR7PYFmfvl4sKLAfqZTinrAh/8frQ+FoEDnK443s
+/Vijp4cLLcpz1/1XahkR7Sr3+Urf107ynV3RWBMe1zDeQkcDaroYrciD0qE04rwcMmeFlbZf6rT
VFitL8s6Vhl/n1qk0tBvQXLAULK1CsDi/DiVXdsyVXzR4scnW/7H5do02ulBSGpheclpuY4dduyK
ZNmcFBeJEU/faLHL2gwdXG/QvEMV8i+XRdtKHPZNoriolhe+13i4yXptdI1DVassYwFffWgNVDC7
Ae4Mytl8y4gGyPok88bDLEbIgfLi2PKQIwFXSAyEBa1GKkAeyjb2zvVykMW2taqtGkAUl3VDVZGk
Jsdf+qqumkSmYucSO61zSdJm3XnGfGISNomNLQ124PQbAl/MK0nOOlt2lC1ahG3j0lssY7/q5ZkX
aL+HyeJjbB1aR7NAc/VHlTa7adKVM5CG1DWzizxMZoRg1XKQZ7IuImG0Bgddr/7VgNQ4BMRlrOwc
K/1uUsvi+K962UMOJU0ebGuWy49X/G8vJsdqtfeDAOISmSP0mw7BtFUXe8RpOYDr+n0opYFiCq3k
YIfqppbFrz6DEaor1VOGnd44sW9pVoShdB0enDJLd4MI0/coSJ4kpWRugpi/RfvPHh5g9P/dI1Cq
dj3NLfKwHgqiXtcSvGrD/KyrzsY08Nr9qnLSGHGEr/LXiFpPur1RVBfoMdlZ1j86O5PqrPsMRzur
69o7WvMwW0wcO0ZiJx7pvtrZY0tV+NVktfdHZZk3OwB9i5ArdcVyaOo02rDHVtfyMo8GzcE/JkFN
e1YXG6fF22lUJnWVpkG3+qqLXeE4j3IhvZu+mjQNOVVfjpSV/2iX5aZBC+Nfl/uvHcflHcgWeZBX
tDX3d91XkbuOiV32cfMKR5htAgFt7ZFxGf0ynMrLiBsjmZ2iUk8V3BTVEBRlSxc0ercO2xpuJb/y
Vlbatb2YgkxGvE5qtE+NoXmuIpVniR45B9dLCJcMdfKkux+yTdaAOI33DpHH1VedbeHjEeWw6bTE
qp8FWIHn4ll2l4fU8Fi2q67zeA1ZZwo1RjRENHu9cIe9lqlgYLIsvRCMSy8NsY+9QAWiCgpt4L/r
cpQtsg9YzhY8do+O89JbNsCd1LZFbyAZlqX6sbCSvnkNMgx/rQorPM8NXzIrGj+1DMx6bWUteegK
U7o0BCCRN9NxqiDVs3AM7whpYtCowMBM2Dr7Q2ZOf0G0X0FCGUI/7QawRoYHZslEUCCNulclIInX
GzXSHQ7S22qaxAdlWXfBXSo2xjiNr2UDmDyyUdbX3OTwuBJGpwRXAgQfO26/NMuvwZwhotqWJ8PS
yeM6U1qSHfpPWZ7JQxM1xd5sDMSewvBi/30gtAb3feSxlkWuvlPd5lM2ftX/q+88VmLBtv3Xa3wN
FYnbH/Hk28hrf9XLs6+6uXSjc4Rs9vIO/vVKX3XyzSQz0ssuLoR/d3VzM9pVdo7QVmg1F4RhMap3
QmM7ulmzqeMZ/H725DkQOZWidV/LXL+X2C/dVBKpr02nzf7stOmpHzLvdQ66Zk3cxeE7oNVsBntr
sPzf6EvRW7x0ZwUIjrxS3NcavjHiD9loIRX0HHC7sOY+14lVYsMWcqvjvc4xWORsyUCBZZBleYpM
+nAE0brwPkbvLQvw+U7H4SpLUDlfslwdbo+SMAlsueP9UbKdfTYX6pMseQkREhvdgNxwvoE/hzY8
tPNNHnSAsJs8MFQgCtTllfm7oQZRieWK625a1epsGP5LC6IqfsgTav91hQqdgFscil2eRpjR/31l
yPHeJjdAX3qYcEJ3yswN2mP2vQV0czcLJ95PpgOzrC+BliwHg6jIJcN6Xg/YjbAqpa4zwp1RzyPL
U0qybxyZul/bEXR17H3uHaZJsTKe1Wga1hmRrR+o8FSa/aNGaW+tJpl+NpTSuU49aTXZUME2x7dT
/ewHCw7n3P6EkOXupqYtjhlmDYgAfp3GwLOPpHWbeRWHenFsNRvvrlEJDlg6EHOGUGlbdfkqemDg
zPD1geBe+ZqxwNnVWGGvZWsGufBSD9k7wei0XXXD7Ltd1DyXS1IVlZnZtxxcHPvQwxQAhhS2Il2u
HhstmB+HJB/+WfyhzHaG0K8SnogKwUtZzoK5EP8oyoZ/1aVLv9LNsaCVQ7S53fBssfY1cKBRCDIe
UyY2jlBrWLFR/KRZNUyYqql+NL396o2q8Zp0o7lPHDPYpmUffFOgEYxAaX5UM5KjeT+111jNjMtI
tnNV1WN+GyOhNrswhImWg/JCD2MIDlqT4BXZ6MFdXw7smqrrsBDZYsL9GzCwLNKbAdcYGmU3puif
hK/jo7yGPAg7AgQebqGlgksT5oy3OVKGpjF9N8oSpU0S6bhCdfEu6kGEB70lrjE6DteiEmi+NoFN
JILiV4NYipnZAn0yMGH6alBsq7ooADedKkc5N2+cDyMM0FoWtXOyIRZ/G7of9lId4AF16JbgIFmC
ygfBHO41uK4oYA0K7qi2coY8bG6GMCPxszTIOtlqaWxzEWunD3DYaoUGoa9ks3PzWhDirmNGP9Qp
fW6qSnktgXbtm9nUt2mVKx+5paxkhwmH7XVXJeZZjgxyoDrSegWbkedMU8nv/raCaK2U2S4xbrFt
6TciksM2zBQcRP6uk2d1LKrVEs7YTt7UwyFkZ9RPo8sfk7HyYNWpfvWKV1kwCh4Qfgbo7zAWzl9O
PXXJhnV3ujFh8K2/RlXL+NAoe7+ZAmcnG+RbCcA+YOETIjK/uGI7UPGVrhHvE57vt77UQp+EPgHn
ep52TtU4G9nNDUgR2KbHvLu0/n+PsvqoeuswX1IMvb8jTtTfYSMg9WHgk0wm6fxV30U5ieJ5dtkO
0k02JKmqngmxHuQgWc/nRfShHZYQl2PcyHYTYR9c+5tqqR9SVCf2dugOOD+VsEG+X3PLd6dR7HXv
ga8zQtEeGhyj9iCzjJtVNr9H841+gB7+ZYTdTy4XXh46f1IB0FmkaYSFi1MUYOj5JQ0oG9p+vOVp
oq71VAMM3LiXSUNVTSpSxb2+C9XIvciSrF+qZC9vFsHukfjV8wLAn2mLl3LSgyclewYkDOVlOcxY
Mq3jaoy2sghcdLFRrqZdFc8IW7rdudHa6WbNGUKWZN1XUKrmg2yMnHHa4sKcb2QrfrfjKcvx4ZGt
dYai1wSOSzbKKpgWQG3N6SZLVkCMIWjOAdubXF8vftPpYqfRAyhdpwDSV7L45Vf9MLqR5XHp01RK
u5Ke1qrjjnCjtenFdZHt1BWMTFnyzi8KrB42E+PbtJRklarr78jEphfZv+Evu8Mmnlln6eECI3rq
hUkAn4t5kCkQ2QAppmOjo0dX7LFYAo48fcr0aVJtVo9mdCEvpa55Q8MTsnY6C1uf5+bTWPcl4Eo9
WU3ZhN+e0uMS0H2EreXdk6PNw+bJgdudThPZ1jRzdibR9a3rePbWLNKPMi4VQPq2shKkJ/ekYw8I
AUdPXsDDXYOj+N0l0G22KDRrummgcWGOV3mmWMCNqhIBR93mZ42VIcO+vVxEj70V8SdmaUKxRM6Y
kgc1wO24Ccy1W+hEcZMFSb53xqfJW1ZEHtK+Ia+PBMZUHA29nldvegTLG/mMI/f/6ANj+7NAYu+5
VI3wELrZp9eHf4g49HZBpHn7JFCIbbEdZpaM+BfNb1Y0pTt7QTO4zXiI65LPin6OG2FTbFr+hJzU
vYSJuBXIHiQB6PNKe+0M7bun6a6vgghbm11AtFNx/NogQaROAH+GsFv1A3cPUYIcz6kW2y40Q9S7
56nIn5Mn9PVZQAAiEbEB9OxAPC3HZk2mYzMMHfOymsanEdiiL4r20hGOD4nY/5VYORKzldFuwkKr
tmWrZP5gAjDV036FriRAp+hTs7v5j7bqdvgXHprZuhllrZ68Bmwrk1O/8aI697Vo+hV0f9Q56svs
fX8ihc130XyiMriLvfxbnwEm0csOKm7xrINW84cac3ld+RbmycqqK6aVqsV+TJh/pPkHul9bg28m
9zDNG53mp8oyYW2Z77ABqiOQY3YnmL34ZtwTMlCUYaXPeQrAyvquR/oM4Js1pRcVYkWHT8ikmzJn
gp0yzKaqMrlGNsjqOSRvZyV4FIxFtwMt+ocy5PlrF/yqkNDdQUJ7U4iOsk6Yr+VIACmLFsGpMWXy
mJ21qulX8Jh8krlClYnwAhDJ4Wcah/VVmwzM0NLXru+1N8M59iAoV0ogXjV4IesCZYP1yDOAiKd5
wF78as7jsRAqTlxJdh1aPJ80KDKbOeHHINHb7yLwpMcoPHhVu3F0zBODosYixxyeOi2qWXy21S6y
ER3s++4O9GNt1tMACtk8aoWr+GoUZSDtuhdnLkhYTsW87oK8Pop4ONQd2FyklkjNAl9XOnU/DHDM
CjMH+AquC9l6sv2Rg4VKSZqo7XCL63FliAL76jrAnHHNEV1l79ouQjszUlc2CEiB9MJ+nuExmFgA
+VqQa0e25e5q6BSW7kF9IIbtm1U7geJQj7En4IdXVaRvqqlqjl2CcPpNnlbw3lL/H22zrlKRF3a/
a9TuUJQEukBHMkpeRZPNjwuEeATFge5n4zzsIHvksJ3N2sfqfURHY26Owov0rdWpN1UvqyNA8pk7
LHKxS2F/vG4mQCadPv1krrKhyczeUyMWNXlWBj6zX3i0dcQV8nAVlA4eVKn71zN+Tp+xywZucqrI
z/Ufuu28iKDzdXJ6hxCu6saJ+z/Lhp9HePO9NG0EfEu0m8nAF/kikt17tzpNIvSDMV61xWsezdUm
7QAi193PzEGzBKCug2xqWW5mJXJvfR0cstlVXgIEfoMpOmlG95ZbbbFFueSzzVNl4wQNPx7Cjqj/
9BfVFj0pfBLVWlO8NFH/PazNFiXDyN4lNgmVcui2QV/nK95vcsqycedFfCFZiWaLnln9pSr4srRU
vGYDeX29YusSiF0SZ9uZgPLeFs05ywqkfZLibSjVlVi8YfCpxCYKzzQymsm2LYJzXaIqkXAzqlp/
LwPtI9IdQjVNfVLZb6y6ue83MBeto6Irgph9Yh5SgchF3Va/hFYUPp7Uhlr/QqUn9kczxpq8STFM
DZ/a3ND2KPTWYWetUUAunOZFTcV7ZaqR7xkjW183u0aOHW5rY0BfOASbWnvZQddYJCRu8tHW3ux3
iTutnOZctqnv2pPtCy/H8D0r3W1BuufaAVmsw6a95lZHNBc5EsTU4GG1QkWTsuneiOnHvuitD6MI
YWQRcroJ1dsPKZonbnMslOmn56B/ZXmf1pBh/2kMh5zMkx8J0sVMzuNqsoDzFbrnrghDj3t2XinZ
NdRs0qw6xUPLM9gdzS3mGbrfLU6fRqq9Q+gewa7WZ3NyvXVc9nhnJJBTxRCf5KEXVnwiO3pKs9qG
OmxnwHj7FzeBYEFkyc9sxe/a+ldsWO/WMP1Z6y05sMg8A8Y+lbAQnYk4omm71RodhG8NZqMbJ09f
kRW3riPTvd/Wab0vwya7ZxM4PCXqnkQ3+2aXpZuMRd1ah5iFKFaMw5c2gKXN7FWn4axc6cJAEMhN
9nXmhmdsaQLUfozoNHuZdQhYqR1FlGjHeDBgaEb5fCriZNjniCCfgYYbO02I6dJHWchiFlor8Jhq
2w8YI5Jr0jZlnDj3rA2jTVhfqg5ajylskqkYQKKdwZI4r/A5jBD/XS0oyFWbqOTNTSDxlhDWq214
2AXOonprmn2v2PgN5LH71pK0X9WO1aG2H6Ex3AEDMiYsmZDIV7/NFTsnreqLD6UiJ+ol7XgoLdNa
Q3lt/JbH5cdowfSJ4LV8QCtuASeDfQCniutfJ4wPJjCcFaFqfYx21+HhK1S8NS38M4iLfIQIovg8
1ocP4uls2JKq/9C8oPczUFIfnoUUkjW79UdY8IhAx7D6gEI2IqqNxFuoGEcMB/Ur+pMeAQknWMti
LGb9miuwiMboY26TcgUvyQTTHbbbyhyZZE3zGNnsiYPQ7K8tIq7Xhs96Gt16C+CMvTIT0Lr0MqiW
qWNdWGsTUfLuylwrr23CVzaYq97mXSIxlCDlPQ5oJCMK04XGEgVFzQdoFLDfEAc9ezS1lQ1kfKuq
SoNxSvOH26ekmNEGgeNfvJDTmbY9eiJrkEL2Cjcsw+81I71V1uD4k0iMTUII2DesfqcXiYcneTxs
5/LaJ9W075o4uM58FiW2z2AW39IoEHcCqZ2PJhVTVq2oN6TQUfTL57ttTkzYRT2tCCSArkO5m8QU
O1m1j7sVZIZ2aywmqF0er2DEJzd76IqDN+O0irQjHizl/L3oCnxGinlX4cq3mUrvHXDwuquHGOIL
938wg/idKlfwUWywIRgOtzNobcfeBEkU+kFKoLWp0cERnG7jGMqQCND40ob0bivJVV8e3WFK4MrO
unrdoR2qoMPGxC0gPhAQQIs1sFadlzm+mhUkIpke2jiwn4fSI6huZdumM0p/KAhqFF7orhMM4PyG
zPKmiUp7Pbl1f0Sow77EQov5083gFhrCZZrJAzVnCX1zivicGxUgXeM8IU236a0pPsHtqHYs/C3e
2Q3dtGqvoZghlCY4tdyqiEOVf5rO3GHEJqx9jxRNFMWEkCdH27RtUOyKUKQrM35rbK26h9Oo+0TU
vvP0JsM8iOmYW34/9aUfNaFys8umu472qPg56fpLIwaxQrOZD656xwjrjbwgzJO09Z1oN+CGDuBP
UaNAmVsYaDuahjI9mpc+orSuqiVX6I1b/hLjtW3INmKj6B3DwMUxNXMvCLnv+lBJ/d5VbyYBnY1h
T5Ovtcqx9Yo3IWznnLfKz3rkhxotzbiYZZVvmin5qzHA79SIiuOccy+6Oj6n/TD6Sjw5/ojLQMu8
jyoE04pqZ0eMvIPNFOAeJHqY0l0QYLqGdIdwlJ/maA4nMwC+NZbRKupGa9UI/iddqWdHRfRQQA0C
o9NYHNypxxnELaozmmNXtWZLZQAVMbBE1LHcACzLikxk9qkePRxdRhZPWt03O0i2m2hUoKxVYt5n
VtoArSxf26Z4UlQAbwhsNzunaT41keoro9ZM7rCUm88zb3M3wpKbw4Mb4lq0xES7Pko2yEGzgg+1
aa2y+yi9SBzhKKlkr+bvTWOAlWNZsOamgEOBz/pqHkfchzrvMw1y02+dnlgHMk1jijZ0Y99IlY7X
EZAhmkXNNnXDdwexms3o6biZinQzj6HNZrjnC+p7sbXDQN0IJ33HEGhcV4TMNkiuqps0Ak1YKCFC
K3p5zkf0sJqAKSqzTcN3kITbKnHvrNosblciiHbE4NJjgvSurer2iTX+GbPLFhnz+G5omrIruZH8
YLqnADiGLBZPDfvZ0CLRbLjkTQS8krZq2LGqtc5Kn51daYTjLittbR0DsPGFi5xsfAvFaLG8afpV
BkJybTnJU+SJk2259aZFIpe8daZue+h4+9lRPRi/iJzwDIdK0yfZtkP4fe7sAjmvGC8G9NS3waRu
GsetfejK6TbwLJ4kgQg3qDx9aujubKquGV60jLBQBvum0nWsvjwPz1ID4a8qiMc15o8v/FQuMRb3
D8Kf6VYoOF1MxtpJwciEBOVA6zs1jiY1gnZ6kAHzGcV7RHwGnutKARsIqL2tVz1Lim1loWBeoQQB
Orxon6sUCpdBItAj51+PIOjT0Zx8lZW02WENxvPnBzILw0nE6ZMSVPOqV7XgIhrj0zbJw899eYy7
RBzyice1qQDnKshmlM7JYZcJ9fSE9+5aw4VuVVUaikhFAHUuAKeUNMdWzwF5jSmajmHlBwis7lSF
PUtfWfXjYM2gIMwiwxrJtp4CL5m3cDQxw0ggpHazwk59zGKAAF51wPKyO46D6I/y7OsQ/h+6zmO5
cWRLw0+ECHizJehJUSIpqbp6g6gqVcP7hH36+ZDse9nRM7PJQCaMKJg05/zGNrtjngCdglPDSO0Q
bgffvpuKzN3xcKujkanV0SbetRVzeZkQ+z0iiTQfk5xFmwcvyZdXcwXJgC4bdzUJRmRoTkQv3BWh
/kukec0xrYvPxs0JoBTm0OznOGeJ7MFqdrMJWeJuOg5Gh5a50+KFa2t5vrIs1Fn0wjz0ymKIV+3G
aS6OjCIFi6Ax2Fhd+WnHoAJEH5Zcn1BLi89ubpa+Epcxayk3OMqC6Svz0Di9WITdt4GiNse5a9DL
GqxdQ3d4bNQU7GLMtHRVN+V7kopfrSi6x72SW/I2xbOF9vkUzC7KL120CxY3SrnOkFvuUl2s+Xje
66YqRn40hT0Gw9EOPyA1VXR0Gw2pf1YXZGU9J/k0irDQ/Fat04MQMwn3ea0N6VVTvAQ3e/4xkm8W
MpQoQTCDb9sg8Omklh9Qv/Zle0kVugskdP04nYJ8FatBsJuzej+0NcIKBa6ISXwYBLxEhckaMNjR
OMpfgJgHeWFn/iBtV+FXYbizLzdbLa5Y/gbGKhaAKJEKgf79XhYeS6vBJF6DIdURoIN+jOCY+5UD
j63+6c7ZT+IuLnc2QEOu1y2X1TF1PLCwQY2jg3xWlT6Wx2YpZFUWJmIevObLo/y/dgcY0f/j6MHx
2u00RAQXi51WDT5my99ZnHR+a6IKt7EVE4GRIt33de6R1OGAsML/u3QTxNKnVeM14DMjpwZyR9GD
+NtOXxGeEmQAR00R5yDr4kOm5Mi5v3bYBG67uL8WQXVO6QeOqGTjkFblP5CTCwmUt9C0OjxmZ/21
RRuecLjibpy0UVYAo0knhMl8C+q8oO+e8602hFeHrFiQ3/Fd/2hU19j1S5hAtaz8OIbIRDaNfpo0
rG12EBGce9fwDXu9C14yL989SYPEfqAIIVL2w0Ep7ZRPx50u0YQgm+UoLbMm4owe4g11nx0DNUKX
WyhMqyBjnbg1B7RgFGs1k3VeKSMgLdfQV6kXmncUj4qqSo9eOX/xsPGnAbR6MIcCb009EeuYFJk+
CO8yRLOxI6hcwRrzE5YQa6tpy1c1h9TYs4zyo6xKVl0Wlq9WQsYZIStE+4sdRPt5TRbG4ygEn40R
ZVs8bnR3Tv8A9d+cgiIxfSyRi3WrzPU5RTjD0Erls6Kb3Tpj4x4yfImueGeSk7Zm8WtMo50zC7zn
hXl3nKjc8QkU+4A4+mdZBCgmJMqPLjArH3naHsRolF0UlXVP6/WbKoujH2EVfxBJ8nHgNr/3YXRF
ENX5nUfE0xgX9EKxX7OA6UsRJvWqUbFtM1v7J5F5l1gAfZSjim5PsORGahCOS1dDtCJasi7DNj3o
KM6vndyc96iYzruZ1MEalKaxnhXRbpg+rstqSHZqvcQ7PCJSBZFWEXX2BaA/doVRfyvgkxhJGX8P
lMqGCU4yQb+nlVou5JV4oxr2fGsH9btotT+KQdSok0OYJNtPHgavlsRNPHSAhmKN5nJ6jZI0h9ya
TnRSGzHl2anOq+FkLdG7CajvYDT13usb5QPr603kGYRUYeytgy7bjGESfoAU/BlhNPViNrrybqiW
gn2GOmzcLgfZaJXxNmtG93tD/LrxXLD1bTCdCHyG68xETqkng7xHkX/touT+o/UGw3dSR3tlBWAc
mipudy3cs3tsCljvZMJ/N8gHW17y1WBIzHxaM65emVWL94i594w+uhp1QGhDiYpfWfUbWYGYHGlc
rebG9u6gjYNtGDsQhusZj605nV8JMXxNujjMUyTuQyvca4ewRVyAZ8ZoutmhBE53JPPfGT/2KHPe
Kbm0bPWsP3bLI2WjrMtCHv48+9n2f15C7rbnQPbziJUph5DIJ+yPxdT4sVkO2B3LutyS400fqxwk
6//YfO5/Hi7bZPGvNnkd2TZpolgbajWuWNtlaL8VRcWgumyqDlMYwqn/aTV6kwnBsj9TgOxu8GP7
u/449VFGE2lAxVK2YRrVR1lUyzA7mCXiY7JuttN/6qhXM4vsk3M56eHN0lQ+Bzc3fEBE4U22VblN
756Yw062yUKFm67GQ3B+NOV2+hbSjT1PEjg3HkzU/B9tckfRzg35nUXreLn4oy1R2pWm9erh2caK
00fM3ngtzUzbxG4V7qwKqfFSqa2LWpnqJci9mKFvFD8aV/vMASLfdVUZj3MQ5RsbA6JrOc0sn8Jp
hcRb+T0GcbFLMIDckxiBtQw7EZO9taZ7/bpvMmIpQfFil317NpNs5zLGnnDyZIo0p9kB5tguZcl/
KpBs3SHu8lE0mXOBfqhuFJZddCuh/TKIMWGGr76kozgihpKfcO+NsNQByA2Kat4YnmZjepKjH1fO
PyIH2UlutHcnoP9SiEb9jt5asY4Gu9ios/ZGurljidkh01imo9+ibrgzm5JMj4ogk6ZDlGPqvU77
Xv2onQHAqEgXNgWRpAx/KCyoQuOPpPoy2q5lpQygsQutz3kwq3UOd+6WxYgUVGP5k1j+dJJNTah3
Fy/LD7ImC4jC4baF+r2Wx8s20ekfntU3Z1nr43ImwzS+CDF54NREtC7zdLgVUVBAg42HjRIOw022
xSWTXcBRF1nzcOU8xXX+Gxmavw+YR6SqiUqCQVmuIYtc/yserOgqL+NVc3xQsS5cPQ/oO+weTKXJ
DrKt5rs9CyW4eC05/Klco5cYvmlzrmLimU5bxw2X8ATdtmwLrfiaF2RQZZNV9qBus/KX7NdlUzzM
k69Wmr6T1WRqy9tEVPxxhQILbB2gksS8SpArcNC3pEqcfdLSvyLZ8h/Q7eOQdmZ+rgXfnu3/Po4Q
fwEc0tC38nrPA3stvo9k41jZ5IOPglP5gmSgeTDGRT+njseVbJNFX6rli1iKMFGAc+rTvGg+Qc35
747nwVo6O/tKV9+eTXJryoLy5dnmJvlv1WuY/TSxt3KbNnkpdVLGEWa9j61nm60IQASNd5RHKGSY
HocVYZ3tFR0wjNBRHU8qEzMUNRcfIYGgTcCcYSurWlTmuCF08K4dq/2IgmAB+SyxwuXgeIjyfRJF
gKqX6hB1FY7B4EyQamLtFdkfhpeBbytNIsxL1SSpvtdbkPti6OyPsWiGfaQwY5N7s7FN96KppnVo
wpXvhe0cg4ZJiZ0SnVMVLUIkLbPfnb5gCeZFn7Jm5Vp6X/IEsha7gf1umBYqSSK/yqayC5lN5NV8
llUQU6aPh+P3Gp2HtT7W3rsV9wqSYLGysTzPfdeYGu3VgkmdrJZIvaC/xiRHHmzQXbzBYDjJnQGI
jvdvOq917w+TwXdVVW/qctFUMN0Vnlec5YHYEjOnmzqckTAuXMm2gZFnE7WoUHms77246iHRMOSN
cmCTY5OrOwHhziWNI3roIr5h6/Peydpt5PQZ2M8w3hWohbyHw7WqmnzrKRhDZ8OieznYd4IEFslf
rduUoLI+lLQnOpWp37owZXSfivzD0saJeT69HKYxGXNxwznNMXRndESzj14ZSbZ4wSdy0FhwjIg/
e525k7W6Gpp3xzjQO8YbGy9LB1TQ0dF1D/pWihR1EUQf7UgkK6tJSUGj0fdaETp+RE5gifI5fg/S
ZRNnZrcljLXExlym8/l96ozCN/U83Hv6GvFR981e/GBkoWd7w1RejaL51ukKVjxuPb3yo5HhKEfi
1RlrF8WAFpmQPPZDu4JqqKMhiGpW+UMU/VsQ1Oo7ToYScbNqTC+458S10pq5uqrU3J9JA120FHIr
WuYYdmm+hEWYPZq0MYiPitHfkjb7VdmusW+xsbhEFvpwE1PcU17nfzD3bn+5ZnTpx1z7jc3GNvVa
i8XSazvNKybkBTlsIYBLWOnKQ1z5W7jgr6OiWYV4Y3yYSXuIAfL+0nKE4ZS3DBuTm26XJ5R5i22p
EactlKTYuENSkfSOvzHpq3e9C5EhEl6EPn0q3sy+bAgE2PGvJvqhhrO981ptQecX7npSiREWSVRi
nO0StFVBxtqzfp2ToXgfumRhF2bRUVazGr1RQBNnmPf2W9BN5KG6oYarYYxvcWMu/LKk3YIKTvZt
jUaIpRR77J4wccjsZk/Qr9mYC62clblxY+rPn5/JQZKgWAOC2iQKiX6SWtkq0UVM8MZemfoV18Fb
ONMDGXS12zDQS9y+C1BfilZ96I5AszYvrhartY9+drWraPWt3If0qXfq8NBejfZXR+f8YUaOd88r
5PmxyPjoLWPCRRsT5mXfiBAcsWZcTZeait7ire6J3C+1nmTxrcCJV9bQA65urZduo6CyPkRZY7Zb
5Du5r/Ms9eoEzf5Rq8z6Kob5YKqpiqyFvk/rbL7kSyHU4TQnQidcQ63q2n7bu4qNlpFuX0Zdc1jz
TvmKiA6aAbLRWPYkFmPMNOWnXG/sizpo7A0mMW/MOO4RrF3qcpcsSGBi89RfZOVxqbxuLZKqJWHU
fIj2Q58TlmwjDNNcq4kgDKEcJqvl8gdIAticvcCeyVoAJ6I6Cp2jZ1edD100vT+qco/WVP0xttJL
nvV/mGVSHnIiXpe+r/8uUMB0NvjK1f6/dgyqN77o/JTnscJwNGPVjlq9AkCOtMhylVgQDBr1BMEA
MwhfjdQdt1EPmVLL1PCVLwmSgN3P03nxMJJt8jgXa6BXWXVr8w3GHVGG5fxn+1y3yBc1toIuY9gw
lQu0dTQFEYxTiiIRBQBjKJZDVpFEXtpik94TIaAQOIct3nOr+KiCOrrImudNwQKtxJF82TmIRNkp
g52wkC66d9Uu9Bcb3w8QIwLQC0fUwFJZHN9lJWrIMaFXP59lVRNAOSDjZTtZraYiOQSDB3J4ORMZ
z/x1HuLHH5ZNtjX5cZOFN1mz8oEQ64AmiqzGeL9vbHMJRC+nR7ZVHeFi2CtZzXTHemug4Mqa/H0i
1PeZnTdv8rfnC85rtBIFP83ldy/AoknXqo2sVpjL82oWuN3I32bnyCAlCEEtNXm1OOjfsooQL4ll
UmuWVqi+UrfN0SZZQCB5qumrzbLdqzaZoRDzzw9nLKdVEobODwDEp4YtPOn4nlpr/ou4xedEJPR7
1UEXISkf3fH5ZqhnarjCo7O6gODI9lVpB0dhzNEpCJR4Tx6y2JeIeL7qefKZIc/2JSbnZk74tTtu
9VXkpY3lcjoetQpTYzcBfUPsJ/46kIhvieCzMNBCN7lkY5GAxAnDEynSXTLO7/ZcGCvkOIFvVJn9
IuaunFd5rfF686X2Wf4qC8W2s1eioUhkBz8cFB79PoWB7g41+bSw7gFcAT2HQ6eisdnBYvHEeAIs
Px+atv6JbaZysLR8ere6mtdufNPwg//Ed+1XMbs+CXqUu6tgG9nR77rL09c4idGtzRxlC01f/ays
RGPSKraaq9sfkb0jJZZ9M+Z52BpKnGxcJTuFiveL6bp6NJv4txmXP7sxMknv1M5eAzFKls3FOAuh
sbFJMhSYID94kZH+OZAkyibLBYpUk6x0+LDTevTWekR6qQYIcCvLHRH5hJQfpueiSDB/QZ2YLIH2
rZ5Db295ZD4BvmebOkIe03QAKw1g4du2D87Wny6s78tQaDdDbY8Q0esVWahwq5ZExCzkLgm8jMR7
VebmjWO8juOfOo4nxrUUtruf8g75wxGAcuMTZ1T2mkJeDU5TvYU7ryMPEhjHX0A91EtGBGyNvpK9
Luxi8ZGdDwyPSGza4fc6d5v7rDNo06S/OiTuAXc7ERFTCsUco/PoJb+mAtPFcUA7F6vFv2ZoMJXQ
PdwAw9a3+khcSd5qO6u2omNoFUTl48pdh4VqfIL8/DlYSfWXiQomuaDfcdfVkL8jgvVlhTjEILqV
ikjdAee+4aaWWvxWg1KRNVnUltC2EOcJji1HyCKodJAuo3cKIKvckFHRgP0le7ARmwQvhtdeM9X7
RGp14+nkumXVQkjxkidowS87e9CF98GAjD3a/Vk2GbAPdk5s1+vWTbW71xsClCcAoqUmmzTDQvBN
ZOlRnrCMPgeDkZm5S7wvtWBR+6y6+xQAaTXj6ipreFKFm8wNsNBZdo6sbMhXi6OsebrW3WMlAyHg
IEkv23Q8Qg69V9iwaDhBFkxKtnwa2IsuJ4SuMm3SOlVBI3AEs+rkrdPJPiw7laUYBwJ/CqSBgzyC
UPdwDEpUoJ6XDN3siPhq+vjNeTyUfuxN9ykh3DFZmn5vA6zRiiY6ZnnESFeK5C9b2OhKM3e6OZF9
y4avCk/cd2Ka/mRYI9YkhfFejdWvKEVoQu4jRKv6iFN6exCj5rut4Weo9N6wkccWhh4ea2xqfLl3
UMn0YL9u7QLzjfG+AgzTTPnRi5hBQEWLb7JAHKXc1GlQbtL/tulTnK/C2kO829bj2xSOoLwCD+1v
c5dFsXF3y864p7NCpw+m5SCrieJ1B20GHiIP0QbbuDOATU4eP44vWtLIIyqte3s5vQ6bLXD3AEF0
uG210jk3WaRJS2/XDuPBCRPnJtBGv4yJAs1cB4BWmiHsaBxpdvJgIoLRFS051jSBKHxQv+2GGzRu
ADb/fb2m+6vMlWADsx9gFLYpN7h0OhZ3bfeoyjZhNutGYzyTNUxMy91cA7B7VPWAs+Z8FwDceJVN
ozGTzusSFVuPOrzLtmkOjlrBhyFrjVD6vbCakiP4o7Lo7em1Ahzy8miCBYmj1eCtDKeI3xyXz1yg
nWVPurkit0um2BjCmyw8NdqppTFfZG0M3PYSN+6u1LM49ed2iQI3tbOSe8uYUT6zdEJnbZpsn22G
l/72VJVBr6/aqxbDKvvt4C06tupNFrxHKHj0ZKufbYE5fDSxOp5R9FFvfRgk50az/3gekLJOQXmj
bXfPNhe7MjE+Ltr2A4IVyAj51mhPZz1O3sTo5RfGwPxCCv3YQ4I4yhpGmba6kpteFt00YYrDP9rk
aVZb/mxEEK61qs4B+RTOVRZuQ5TQgRAAQ522SlUA6ZKLaYZ1Ckf13iRBdQ/SivCal8Q72ZbHBbHK
BIh5VJSVP9WBuuLdDw7yYNPAo7VEpdgwgf9UKnZYGd3sJuzi5t7M1U0QKHxB77W5lykit2akBL4K
HRSvh+HkdGbPDWBnBHxqTSIVpJRmN3d1apLXNnEPcqdswmdMI3jfegdtGqrLZI4nu4l6nudgfLTm
UB29selABU1h/tKE1aaoNoo6VOu2dZq1ZoUzwKOg3ZqK4bz0KRSNpA/SxX5sg4/bt9YISvjw/Tmo
+herD1Fsj8hJwUv4GXTJ1ooQPEgtVjolMwCv0ur9GNtfs1uAYGsOah/CnFAiMN1qr68FcxC/ZfZR
ePgL6flqBiXsj7ECkTRgNJfZPvAxsOtNMOiqMhxBTHxojRPvQgYEAtwqkHRAyn2vn9QZrTmhKQbJ
BdhJrrLLRv2TdRedDeiFdWWol7zLDphRK+e6q6DH9oN7yHsIcIbxkbRDwvLPZZ0M2jPvI/c+55Z2
nMhoE+8QBBONcpUXk4AztVJHnHRRJyZ9O+EG4FV9uhIzYySL4Re1v2pR670tInwTJAZ7qk14j6Fx
NttE3SoYo6zK+HOe53cyQutYaNW2tIV76nPcYAgEsPkspgEFeNuoT4iWfQNhMeJCJ/pt5UT4uOp6
cOmLLy4THZFbMVboPg++YxpkbktFO+fMVXNrVK9GxpWHOp9PFoKzYQRIJFewXEx1OHlTum+1oTk2
XdBssI8c1q3jhOfMbea1KvRv4Yh/AIipbhPOUDTUubpawD+utW5+KElc73PUGs/IJIIrYUzZZK0j
zlVZEiXRB/hbc+CH9dSfARLsuwZBRtGkftFUOy8fvUNhTPU6Y97A0sqMVgZuWn7Td3urXhCBYadt
zMFOtwCEfyLV9GMxE92bZMl97lbvA4frfNTZiODx3titAlwvFeKkUaKTAFwLLQlW7J3BaG/YsG3U
n3WqT/DqzOY0ADQ4KEvAw2ivckatLdNqpii8Rh15kCxCmKVIkYyIB6F+6PmP3lYuWQbPF3EUP0uu
oJf/ml2jPpJ/UxkJ0wbNNfU4lbV2M2F4mLz2pHvtZkjB3zi1bxRRfO6KOjyGIzOMXOP7nSJ8ebKu
Qm5vWN7eKidk5fRoUjjxB0a9TDBTYqh23TS7yJ5+uqbqnkc3FT6hQBERCn2AHfBWI7dkO4ewj3CE
CCHTaAWmZWWzREq+QQQo/CGJv9q8wiU7NveM5X0KYgV5q2bLDf2rybCIGQnDk33AlEPU1huBEX2V
gC5bB0l799wWjpnb4v6mGuUhaugHE8X056Fv/aojJtAUb2iaquc+jrWzWArHxLDSgYSZFatID4ON
2YHUizSdFYridPS9VrsJ09T1AWVt4zL8Usg8oMQQoyhEKONXbw3Vp0DWnEF73xXY2DkunCY9JAei
jtBTPabHL2ELkGe+siIRPnnPujIv2JrnK9wAPrJEjfjzjrVAqNcT5OLX0SPA3ujdRFY4vCGswvAp
ahBKgdqBwzeT8wjycoVtFrMKFoVdqsLhMQXB6zkLt7a3qM/W/VfoBjkCZQbwRlfPADGYBcDDYBfN
WDXqEOZXnQaVSfweIA3GwH43rQecr7Edos7OyiyE6iM0XW7UsgOh3CkYsGiqgnwkejFhGJBYqNz7
VE+3MbLbM6HG3J+7CVG0XLzCXr4RaW5XFnryB2/SQYHqgXVwbPeoBL13VNLAPVoLTqdOuh+t652r
mG7WbBW6sayu9zMKS1io/jkARN3VXfcn3gcGnGA73ChVOr0MeBWdHYLH5UIgDjP9njnuCfzDxCx7
DLiDw58jq3aiGyHwpSTZ6EYXrNoSEkWe1AQqRGiSdausfe3W5cpKbbEDul4CivMsQDcMBlvIzEen
ICmll2huIR17r6zOJcpTaus0SXbVJMxd39TeH5n3DpepU0Xwa7abNZx3xlJvgcgov2Kj9wsrD4/6
GOKPWKvtmpW6t+8Bnu0scKDgTkhJKQGLtw7CvWOVBD1Uc82c8cUbreEtG9AocqghJpNuhBm+F7li
n55FPZTOo2oz8z/YDRQxbL4uVsDc0RsscIxuDtCz9rxtEAaeH3mor2l0fT5L5pWuhnyKgWmc5iYh
bcrs4ysr9E0RptNRnZFvQijqqiXhb2txiIKqc0a3WL6MrM4YiJdiEc8xi1E7q2YjrkMvpotIlp6b
mleF4trETHXrJttVoaNGfubwGMGEHRTB+qPrM2YeVvyZZjo6h2b5ZhmjvR2LmPX3UgTuy+x18NCE
lmza7po5bXqMWB4cs8CJ10YJAQA2dnyybPOqhwbsDW/kjcLucQBxRXwv2QxKc50xqCSwx+KsWwTO
tHwvMWD2kpGGKgws0bQWrysQmP8tlI58UY+2aelhl2FESGoFFUiNMfcEYRb8Ghxkz5dEgDLrGz3A
1hXDLTgSmIF6cKzDHjTWFA4TK86AcwmNnBGUPvCilqfWnN7UaB6hdgT2ekSVxp+WKjIFk9+bPCwz
cwGaOVEGr6RDenLWQBd5ZnkCkbEfJhgpwJUundldFYH/U2Em6VrHRHP2JWYuWgj8FvizjTNMBZyC
2b2MmaYxFezyV4/U3DFp688ZuNEHXhugDcsf0RBnH2qBS4wnvtwy4OWWUQJnCRU0s85KJ+OFcjxX
e5HFxBAGwMpT1oE8Gg1w7NUqWSqAPQOQAlNTmEd5GVwr3+MmLA55UtFlj52zxrAbeAgpBUBw5eyX
KKbFTmnzXdi+SZf3MmhQehuAAvivDdu05e8hORK8JARY9+kcfUZIwSE+up2wlls7zgjBfcEbAdBe
pxpPF/3fTPGzvvmLdY04iSHfNWPDMAkqMHWwtFZTSEICHmfTHJzoe1lUxjck5FHkHG96Glr7bFBu
M0GAhd6q7mpzMR5I/lQ7Y594Y0S2fu0ls3eIYuuSkErzMx1ZJaEWCP8ZIMbtk2vq01nLkvdRZZUa
1SEyihGU4cWkqQ7QtUlb/h5QoM+HAkSYN93WJuENlquyH8IR2fRXNzjaHdiuizS2MrEQMOmntQVX
X2R9uy4z23uDBeC8qtP7DILvzQCMYBdhu62T9FvFxAD5yhhoZUUyVVbnTM+Z81U5AE1F2aWdGzF/
MjLgL9a6CDvDr6uy38OOKN87s2n3I2wRX1b11GnBGzcWfqFK+8J0mf9HdPZar8KvyVamXZlk8wnh
j7d+Buxtunb6GiLl8hq2WkNmGClMp3eyjdXY9a6CBm6EsDOUFIm5nJ+3MDXcAalgJyLJWIYrZx7z
DavoV4M4B734Os9fuwiw2I/Cfse0TBzyBTNTLbi6CITFwXRe4wU32hiTegAYES1IUllMevypKEaw
Sf7bJNvl4fny2TXHKuS+egI63SovM0oJ9Gx1kNNaU4frYDvhCLm3ovekBSkQ3Mc2zLYhdF5bGHCL
hvGOUDnqhnjePXQ1JEZI4oZykwWDmzgoeS+CG3JHF2SQJMefk9uGR3BZ1rxhssovkZvyi7ZquGR7
uZnORJBgYfHvDU0J2tcVOgpClbKbFkghc9n8WPbArcMWr4dglSraEkegNQSLtSGr8t1RinWqhjjk
fpn9AIp5uXHtckW59cQn2lqqzhsJVZSN45xP+V4eGTuCO4MsYvj3+WK5iDxKi9RpZTt5tpa/MkVr
mgQswmeLq98ubNWdVBhxPB+S+3AAw/mrW57faMbOvkCNWuaAZZHK+y83E5bIpLQwvpPVPK93UaXo
+M8sv6kA9xninbGXf1L+DJyXo7geECfp641XVV/yvGwM4Zgvj/HxhGWjxEsVAVkXayGNPtvGSu92
SK3gyQTo44H9lW8DtFsy1OOUjRtVb35IPLAsBmDUXQO/jngqkiN5PdiYEdVORh/vthuZ9H7gvCI1
/LOHubjx2ognaiMhuhVpe5fP3k7d14G4z3ZuDLp1a4jR22PqTnqrPGYOyz8Rodn2fGhgh3Ug1G24
lo9LPg25VeHxma7kpnwLrEgPyCt3K6/siyO+jh7oM7m5FBAReDeUXY3XO33LkM4AEYA5YzWMEeg/
NuXZDo4UIJFdozg+NuesBw1lx3v598a2JUbdrhORfptH/Sjv3OMuQS1dlVY2reW9lnclFSXrf6Eh
vrJgAOQzkWfILdn2eB1kXRZGhmNI20VANBF9HLqbfPCPV1PemufbIPc0RD5XNRj2tbwV8kfqfcP9
EWGp+0TQmeVa9U+x2IYgd/m4v2bh9DPAK2ObMxvgrbtrdSFg2kbbYoboLPTppi9dhxy288R2dnM4
gwTGjm+lQudECbdFT8hKi/J//eF//Aa5ie0VZHc90h9HPp4eajI4lPaGvpZdgBzfO+TG9zaArPGW
weV93NwHnOIfX80/QBX/voMGabwyhjU5t1sjKrR5k7jRn0qXq5vnHaYTPOqOC6X72bmo/VuOieVW
/pY+qF8ze1a3aDT2s9/m0VkMugLMY+mHls9anim3/t82r6tmhAOidC3fhD7JtkxhWLosL4I+Iu1k
wrF+vj7LAXY9c4Cp+wMSbHv5Bo+dNeynwmJZUm8KZ8D4yF3Alf/v37XL7BBEYIW9wgCusABSnu/e
nLy4+gJgNEq7WeRt6N6Wblm+SbL6bCuJ/iw9kqXPziZw6gHMSvbmhAp9pDxeFs+v9R+v6GNT7p9r
b9h7renLN+FxCrYCO+VTtCQIZF/Igr3dodB9eH7hz3dZtslquLyFat9vW0B6u8iJt3KfKV92ecTz
/H+/grIun5rcepwj64/Nf+2X1X+1PV7bqrbtv7sebOVI8GfmIYQrt8qAx5QZILfeBuG8DBy6B9E0
1FmoTvoWHwry9MwL5BMfbB1jUOe1mMXVYW7A+vCsE7GY1RKP7fRaAEoZmu5kLVjVeayuxeB2W9Oc
mUq0urpWw5LYTY/AzIoE71byDqZisYs056FZh3H16mBe/Hzw8q/K6uNzetZl4/M1+dcp5ZCJfY/9
oHwZZdEs3bXc0lPoS2YC50nefXmREjzjBGaF164PoNX78iuB1U6r3PxH6+AafxQWIkpy3TLhGryB
VPfdllyKiBvWJUp2IA4ONSRZ8A1jqn/EPXB3ZEw28h7LQj72ZJmeIJTLGnnKfhaTfvQSI9+q83hK
zQqBMq/by05Go9cWcHYr1HPXURk+RgBDfEHKzw/ygvLJyy16erGwYex4+JoH7w2zOPeBWQ5S+x7g
ebYt5Bvx7AxUTXUOnPf8fboYtXU/Qbx/3sUqd+hJ02WYyd3cWgcWdCFJKoEX8Ae4ZIOZuIf8qDyE
3BqUEwNdlFGzNg8dMznZAq9b7ybXOUwAc8jn7qBHolEc236OY9hjdvVYRcVaWJJz07VHJwyX+tIY
qbGV15e/K7Dj8SD019koxFY1jat8qs9HK7eKrvuVGFO8GssSpX8o5H8v0J4dhyLHfll/TOxYnlY4
0rB8AOO/0XK7gJ0viuEFQXZzDzStPkrWzhB39ZF34a8qyvPH85VP4tnHPB8MA/TvDHqmOXnN2oIg
jSyGY+BwUvIRuPTgaxQCNxW3TD4Z+VqHKrFHC3hwUOIb8t/OXB7w7NGfT/LxQi/9/f8wdh47jitZ
u30iAvRmKu9TqvQ5IcrSe8+nv4uhOs3sxOmLfxJgGFISRROx92fmkzD3ii0x5P9/KOZqPeyl8/yo
F19GVO9z8bkutu6NY4DtBxNahBnERFdqzJ2Mx6IYIj72PuUSmzhscqvdN8lr/4XV31+U4nt+mmXc
981Tewks4ERCEHsMXvRi/kpyhNC1uE3GDDmYpTfoH2itEE/222iXVb4vr8Xw+6Y7vUEDwCCNF9/n
ceJKFTO6uZjbhjEh5aCgFKkAE5smYeLnzMUdJSnqn+ay92+fjz1MnHOfoevWsl0BT9+YZKnGJXq9
GUmoH7b4Inp5UG1V3otpmZjUiS1R3A89TQtFlUQQmtceBJB5sBgyV8XWXMx/49w2f8aXfYP0uUGo
g2cYz0zx4GwAAqQ7URd3Hmc8Yhk/9d+//Jgr2SKQOvnTNFL8hfcrb/zuQbTfi8s1QEkX0PT0H/hN
g+SGuFL+fVPsfX9UAcqpdnYer75SQTyYIvMS7gsnRBA8RO/cMa8BRYco5nGi2rk/O6VM9/dvP13J
d7LHfM/c5zP3i1m0OmrakD/5z30ntu6jxObXutjpftRPo75+wNe9JIXERm0+KSNSs+K5Ms8exL7/
1jYPEb33ebbYnAvxf8xVsSX2+59H/bScEaPFwC8f9W9tX4765ZO86YGP0VzZ+DD6plscD2dyFcV4
X6uKG14UhFIgZ0IjYvE+hdnmYm4bEzxBod8xpqg1Nu+DxONWHHwe+qlHbLq6B0KIFPz9ihY3i7hP
5ptlvqn+Z9u8m7jvxLh/a/u/Hsod04ncn4Wg/fqVjUMb09ppLixeXHNxX8nO9U+xin8b/qXtvp6Y
Dnv/BHGcL2Pun9BFzkmRuj9y4/hL8WgQa1CxNb+jxTNkroqteUI2D/7S9qUqxrktggHtT6VEEiHK
TIh83Jzk3pneikv4vilaRX0klM2yOimSjepkj/PjHTAVtPG5Lo0TjVzUxZOfuZBHRMlIDPseOnI9
ox6X4vFA9B9J1gpl4L90tftDw5SJIYinS5aPkDARf1v92+N2vhQsseifx8yXwdz25XIRVdHbe1VM
yMKG6dXJo75qLDUel2L9GwEwIFwU9U9e3QWb+x0vTspc3B+rc12crv9ZFR3zrSuqHoGUv49vUf9y
BNE2JhHYCSXiNpof9veJ9b1f/D/znhVeJSzekr1BYESbIiSfVo7zMLGvKMTEYK6KrS/jxEN0bvv0
w0XPl106p5DWo3YGFXgtoVLgGiBGECnXFJAc04srxxGvfhSPLjeJkmQnzkwetWmyG2VrUSWWsRM3
+/yP3u/9T8HMT1OFeajYEn9vkLVE9O6D7kGu1EL0RAsDZFJUtLK70clJx6DmogwXcYve45TiCuhH
NazexI38N6pVyt4a62xSJxXJwTRN9hESwbDEIa2JoqzIVi7mumt4EvpnvrHIJ91hazQwIOOBPEc+
DFXxtrrqHgVn2yABEMho14izKv6XMoHKpBbZUx7CMxF8cnX6g8ca0Z36Hs/8cvrFSf30F92Xrvez
LtYsYvN+mwckJ0dHH9biLIuPnQvxBeaqOLFf2u6rOtHzlcw5jxTd809SfV9dmljrLbAxxCrOS92X
Jgv7rYYQ4FqFMUsV6hkCpNken0l6DZXcmWYh0zP1Og4wTzWK8G4qvcdASbbKdAw5KpNz7pX1Qowa
m6TfSWOur+Q2AaTXddmiCrjVReEktr40HQCeCpiiUxzZGznwjXSNZBCGy6zs10QlQQ0P1r5SveoB
Tha5ZkRjIZ4nFu5FoXyK3f5pQrR/85CB/Qb/plyhGtejykFVtCUIHiUR6YmyRwUiNIv4W+hYKAvq
zXkI0UKwgC1sVHL7W8dwx2tcVD/hO+5aXclf+lTHVSt2P9KcKXmJD/zB9WSQ4kn11Dqj8d0hWk9m
1/VIOCg16jhdt/CqsnwtRzC9LMnzZ1WOzSWKOsCrAmS75GyyBdAJJY+pUaDfJMurAolglKFycNwY
MRaXfuohlISZQIejgB8p2yoz88s4RMVFbIkiyTIL3bM0RViYILyRhd4qL5AfcofuXSd5tq3lScov
kQsNOxKUOFZTAHhhu6zcwixE9VqG8Km5GInKKBiu6iQDE+TUHevhKrMPIDVIrzkE22tUv4Z2CK7d
VEB0Ca6uHH0gqyntRVOeYNKN7iKqXBnCZ5pBtsbyrhVq2FeZTOg1lhRlOfS9xwqCjtB0gFbFJucy
xVIUD9nF0HXNRYka52GcijIBtmdybcGuZsTc4atJvFRyC1e0juyMPmA21/cqujDu7yEKxsu9BpoD
5V+La27evwgM5wGVmWBZ+PUC3VNtbSmGvhqGKkXjDTB9pin6wbSAOgNrVVaqqUb1Ait4ZDBwAM8d
Pz8VUO1O1VTMVa7PbZQRQ+2QNjLhpuXqIR31WFsquqYcRJEN3j+NWVtIy8GB5e74McFmRA2eWhfA
qG327XvUpW8aqXRw4dD9ubd0+MwgE0ErZAUqMe34m3Tnq59G6vtQRaAVEMR58voE2DU6WA+jQi7Z
GCLjWNhpe1DbsN7FcZhd+AsUKP+1/K3qJS6uJNbPstY+lagGne0geujMooL6KpXfwpbEkYXY41pU
RQep0Gfk19N12S9ajDsWwzQ8VGJM+UKwXNN+ZLBpsiRotzwzVp92NtIPKx71ozhUWenKxXL8HeQw
nDoTZNE2vHCK1fwNai/64/tjdD9uqY31Q9XU61RG1mbpYrHceskjRoUjQfusYq1s6keIFtU3uOft
hdDxXtQw2q2/YVoHGSrpEWuaRog2S8u/7hTZT7KNHheugQC1of0QsZg2JRh0J/TT2lPZEVbOY9RO
RIeFksUeGcwINBunQtWleovYprIUVXF6klieXlUWmLDp/Jh9D9ClmCZ64dbs/9x/Thyl7tbMSjhn
0/lDdRpEXjI4+NNzzfSdjnKK2BRF4Y0w3Oe6uNr6GgnJT42iW/Q0kDtW3QPAGRB4XrcA14WlQl7w
UFLLt7L0/F1rdh4a737xkecb0R92frmJVVSbilGyCFhLNm7hxAP3lRd4p2YqugjdE1tzt5862jbG
TubFc81wDYUhPOZ9gofhVIgt0aazysaywURRLVSCCr/B/zFQ7HIfPe/d9JgD/l92ie0OfIWsbL8e
pm4yRG5v/SWXiQYuv3w7MVp8yJDlanWK64lHQdpRN2oYsChSnoOpSBGYOIvq4LooFgZuB3ldDgmu
T925jHL5Yh4ktnDQO/Lia8gjs3NoE1Xx88LBE2OQpIP1YgDFR1lK9H7ZVVTFB9eoju4shMDvu4pP
+7RHourrJgeg8bVj+lZDHkJ2vI2Z+RZjTwpyabTjYz0U8dHuAwAnCsqbTUKeUSZbsY4yX3mUc787
2Wr5I/UV+bEzM/lR9ctLwwP2Qm4apguig7z9Wg39L6us1aMJtOTFTjgUyZz8HKNm8BIU0it8ZO9B
dOq5d3az0LyKPpDC6xhC3bd0GtmXL1Gn6E+KG2TPSrQXQ3jnJI9yVUG/vPhlPJxaT4nP/VQg7qd2
Cz0q2TSrccEzGzTeVBVjIJqSyHHt33LU4V5qE7uEuRS/JE6Jjrai1UtR1dqq22m4pq5y3UARf2Ea
TfsNGyuki4xeXQcQKl+qFlsEGb7eduJXvgAFy1dm4uq7HsvMa272T0Bomncj/z7alf1qSHZ9SPIA
6SRTbd6rESCFbBnpFREdtHT99o9nmfU7kC11NYa4iJuV+6QAPkPDtu7Ae7IV+vV6xBoWvvA/TdAi
/3Z+aVMNC1RsMp7yzinX+LXlKMxZ2VMiGeahipsBze02e1JhTH/D+n0hOiVgbE8gMF5h8spn0WS6
FfkFu8u3otqjJrFXnCFaimoZ2vp1JEsnauKITSefZbTeVBjRR28YwSVkhq8dS7RioEWXLipsZnom
6B42K7B4yHoiLbsu3M46iJ62dp21rnQG1x1uJ6PLkwfBmOCllYt2CccnOIiqFcgmMIWgPYqqiRER
PpCqexLVURq+27zzL6I2tMmV53V61ULwPW7v7fygk25xUsvnwIVG7LvYVXVpcQXos0Z2or3lTv0c
hbV8BKzQ3VS15lYJUZUvIvskBoh2dBE3uVQmF9EkCh2Vo8CEwFA2KoarGe6xiendxPAQOto11W9V
lW3sxi4wLCzXyJjnR3OwsmPQQJabxILzoyRTVE1hIzMrD6vQaREdN4PqwVcsrMAH4wmFsPhdNgpn
jW5mvhNVODpA6tXsJdd7JCm1FizBNExpB3eBph+omrTHXVmuAYoX8Tso6mQLHd/aqOQ+3k1DO6a2
ZDzqfmKd88gAYDENqwf59wBacs+rTTkzrVNwI2LLnopRid0lEbwK/O4/bfMQsWVI9e+iVZXtv+2v
1gBgGjN8KPuxuvRSAVw6s5G+A9Wl8yb6ncrus9535ktl9egDpWp2SnzNRNm4iEHEdeNrW9g3MbTX
4lMZaM5bWaXyyi5D4xznDgYsZYlaCrqwz9CRfkqIX63DbGkDGzrJOTeV3YffGwWAmKHZ1YOjN95B
Mq1oG8S+/IiqSrkQh7fGNzl3qp8NeSNgRHqIDuOg7YjZ5qju5sbNMdEc53a3ELZU0kWUlBnKuGhU
nXKeqScz91etq4aHEnHyvx33MaI7n1vhkQB+RsZ/JY+eHK5Evw/u8SSOFlo2jWYBnbCw9P29KrpV
R4n6Dbd2cB/pKerN0CNjK5sd3O35EIalH03g5QfLN6R1rGQqtlSdtTPA++7xuqlOiqZbGzNKhuuA
j8uqreXqmbtRBvpjWx/MnW9o80h/KufJ7iKmpH1mbG6PZp3pP+EkIhap85zn6uOmTSILkoo3rsui
KC+hWpc7XSu6Q2DXBu6+bo4tQWOhjwVYlQcfzEw1RxbLbd330Oufo0CXfksgLe8flKQKUnGZ8WuI
u+++JFlvilklqB0r46Nvog3OFMV7gEJtb5NJVFyW3PjYxqGxJRwQP9hQgcA4VwbxMx5kpjv67zyA
PyAfSr9UDx9k0EnMsJmER56t/05QRlab9snDmqOqv7UNmGV0iqsnp2ZN2LSF8gBuowGeg8MSvCtr
RXDNdXeqquFB1VuTpIEc4xanNMlRbFlWSQoQCYRzEyHrgn/NN8XqnKc0dt6UIZTOeus4nAPke0s/
Lg+i2mgoz6VW2OzVsEWYSmFetm9yoG5ZZTvPHoT0RdH58rktcvc5KMd31fDUi6iNEwLcUo0HMdRR
rGOgGO5V1PzW29ZxHn/TM9V9dkdyiZlRPeaaZT27295NrPeQV+W27uV6a9Wd95Gp27IrzY8cRBaW
OUW567wue8Pmbtkagf2NdeQJk4fsUroS4vke5I2m9ZXFvW3qCDIyzjjrTkyWfovY0cBNhPCaFmi/
hd2hgZiab3nN8zyg0kptVZiNsemwFLw0U8GFMawqvJFXoio6SNhml2rEbQvL6iNgJz7ZawrQDRiO
LojdZRdtKkykeI+2pJ1Tqxi/EQV4a/Jg+BiCCehRw+dABwrJvVh9C8du+OjLwFj2U3swtf/3eBvJ
pXm8a7scB3jasvJsBN/+Of7c/r+O/9/jxeeqRQdz29HXemqEy44F+y3vhvKmWrq6Nac25DLKm+hI
Wfze28QQhCKrWz61fdmXNydyVpKzDVXeiaIwJralU1Tyhisj+dsmYx/tpPpmHiY6+9BxFmUJ38DL
H6SkNiBMwvnqlbLz1hb3+qpFx2aV9Er2IIpe5//K2hd1oVTFWvUj+eQVEPF4SIkKCu3yqZ4KUTU1
CdL9vZ4Uq5blGlqP//SK9rkq9hBtaNsd0wBA29x0P9Jcj3nojb39kHO6vrfYf6BI5rxH8Jm4qPJ0
77hwSdXe+jaYrfNdQ4COaKHTPRi2jeFohN5KFssB2VfYxBCP91UubTTVGV9RZOi2DUcVgqcv0LL2
4jP8BDhfW9TGGSds5+I2Comu6diYVzyonLVncCMGrgOatlGruj+opY9m92S4Ixx17uY6hp9BzmXx
JTpE0aLVvbYBWcFEb629Hus54jq1e0usSLohEN2s1J2DjVg0jmi6aGjHIEJu6QumIPBiwr7cSkXS
bln8IYuv/Sn0+gOJke41CHGCj5q6fQiqVtnJYZ3s3T7WL76n4okh5eNL7Md/AB0mf9jZxw7+IOk6
6lhY/97wk9lqfeNdiqyqbtlUaDLTQz9DLnEaoKkTFakCsmHU+UWJ4cUjmSyvOydrLmK8GIbB0xrT
yAEDNMRposmTHcg8XrJtdPMQ68BXrYqviA5hEGFgjKY1cr/BB628GF4TbQuoNecogVSh9fp4smyQ
xbDjzaOVdME+Q8r46OiBsSfskR2cYewOSdH3e0kO8mOiZRj7uG1wiioXiafOsk9RPuD1WhIkCZrI
3YR1LePAIJcb28l6iK6ILiMA1V7JT+TrOLSam4vaE7rBYAd54oAGKtr2cWyw+sHcuX8KDOSRG33R
Nj5BKS+Tnyty0Eu/l7WX3rbR8kb39BXvmXZRBEN/dvGhQoI6jVfF4AcoYaEfx7sJwocbjz+iyl67
+JG9kb2u0LUJJq79GDyCJf0TmPL4Q4q0HwR+oZcbHoFyz1Y3Sc3L2e30bTsdwQ7x7wAHlmPx0LOg
MgdEOoGY/MjAJaqN/t0Ba8ASMOmOaKP21xIj9UmNf0R0rTw7xtAghcwdwMoo3yWVgpAM4n39JUSt
hUl5v0t1KXhyJce6WApsWmEE7+stlDvD7XZt3A1vusnaSVG8JzvjTlGGNEM2QO7fAgCAay/v2p3Y
Sw2jfal1yiG1lG5FLDE7wAgKWapOyGDDwZDDrRf3Jn1AEFEMEVufGs2pRzR+7ZmH94nQJ+QD5uOI
tqKw4aGRwFsmOAZejLzGyrGWmpcGA8tD78oJ8hWckgS9beKWHUyPqYqinbMe6gyfy6mq6gOkJd3I
9qLqxqWygJ0YLjB5gCRnWiwKpkJNffyecn3Ij70TFThYsCWKeYzYEm04jTO6UoEodSlorP/DfiOC
UTkE9f86tqh++mgLH4E9M6HFp7Z5F/H5fZCPhyR+qwbff+KZ6y6y0DL2qgu3ok21R9mx3K3W+dJy
TPmbLScLr2aR7URN7KRrzmPdJM7ZMKQd0kXjxWkqKIV1Wr+2vVUstM7yvtee9AShyPmlK8omtXkc
oAO+9JRUDRiAKG+ThH8IZjygDhL+KIIy5LVT1W+T3f0yMpr8TJz7KCPifoYoUJxTpfA3yJmOi0iX
i/PcIXqZYP0dp2PJk9XWUm5egMjg3DwdQewiBs7V1uythdWV5Cz/8yFfDi31EXwh1X2JwagimDl9
yHwAUY07eUfyKzys7E6yTk3vYUCEdSiOL1LrQyFRrauOkuM1Nqenr5KBMNB9+94G0xdLpdjeWYQK
zpaMcUkoI/V/r05tOHV352AqRBsQTGWNLxpZkKl37hDjRFtRyslG73AFENXa1NJ1gCzMqgkHwvtF
+SOAuOBkcvmueAP0tzYfXqycRXs5VO5jOqbtCqhYe1ObEDVMq08ebA1RlRARt/NgtN0uA1WLgmMA
Zh/bqr0RO2iCTE/xzpKDSxrLxSZhrXuV0dolYkD0OjZKicB6ljzz7fwlMW/7NTJRQDFGXf/AU/TN
rWLzZ264B5lApocSDrymqIyYSj9neW0i30eQgYRG86cfnJObptlPrQq/SzpRap6WAOhBDRlGixuW
jtSCgaRnMibds1t2FZrmLCBEb2/5+dFPoAKK3hQLz5PbjtVC9Iaxn+B5iaac6B1qM76Ukv4RTUci
45E+xGXxKPpC3SbmhNASc/LgIa9l6RLiJMS2Z4zBg9gShZx476MqF/u5SWzhhuqvQnx87nvNvbKV
WNuQRNRCtFmVj9ykXcE7RRx0OY+bP0fuknOlZ+bBHVXGjiGuVDCRHvvIyUkRuSRPlFg5OnajHGV4
VHDWA2Ubj0jFiA5R9DaqQUtpGlNK0lBs5n0UV/qZjznKdv85zKchhhXCIRMHn4/WYtOxbK0hX92P
K7rdOOQjPo0cTUlaYoelrzTTgQg2HV7qSiiCMFg/7Sg67h8pvqCfyO7G0fWXe5smvsH84YMTcQm6
ViPvK79e/etvmkf/Pa7yK/HQbbh/h+ksiK1PX3b6cvfvJHruH9rkyUOIsCtU8a1R2/Ixm4aJAa5e
EuYRm6JHFIM4/WJTtxukG7ofDhmhs9R0G2Yb2Kn11bmKgmJZYmDhBVDNvCr9bmTVgIYemMZW3pu+
O24tp/kNLHdYxQgrysHPVo2wjtRN/Cgc9MGcrtn7cf2rTFxnw5zpaCNhGhRqsFLMYZKydX6aEhbZ
YbOQSh7kCM3qyOHbDjHGCncru4xeWGfuIOE961XrLFpuO3Q9hqfSLQAXN8+K13MwaH4oYkeXVq5O
Vgj/sgD1REBnHRPdynT1u591J4ms55BhiTggwZBPCb9MIukQwffdwSNmmepEx0BSbmUdSVc5ZMmb
42d0LdyjzlwEe7mpqetbaFJxdL63KZi4LMasS/bzXh6RvFVSIrmEb6p0FR1w0L7XI4yrom6hco6P
VfFYxXp37ZgI1VaJFnrKkrwbgYwgXhbyRbxnKcdkBYccbA+KxkLZoe4XPVRT3QFvaMSXVulxAJuK
IXZvZQePP8mOltcZoP4pMqLFSzhm/UbN0BoTbSkKDNsRlzUCpv+0NSMTCSRN1W2Bi15mG+5DMhXI
UTi5VVxrE7mmuEYXp2cOcx2nIoi1fGcP1rAQVZ4g2jVEjQLCUHVvmtsrU38NjFo7iCZbKlR0yfoR
u9AqW4s2UWiqq5ImQrNRDPnUgWKeNlT3DxbNhpqR3x2ydC8+WLS5frcwnVpb1UNJxnr6kqIziOT0
aJgIEE5NBmH1i2VJq87zw1uWrzMIwddaUYIbOfM/fVC4+07RzgiRx6ces6qrKOwRrX9krYzN3BYP
bYqJG8r8kSyFEpRGV8PzujlERmRcCfYb932bwFyPmYv7kV9XuGjZLNrcGI+h0cjt7b2OQ1KxKbNY
X4Lzpd/PDfU4TZ7Dyn4YHWYH7ViQKyoa/eo4kfRgBEdvqmhB+LfojfK9IWp5GPR4WhbC98H9D2DG
PK6PUDmKRx694kCWnJl4VwRXDO+aS54Nq/sVNeaBB9a4XqCKXD1kZeLddIJkNzXMHnPX649imCiY
kqkLbIHynaiKsQoq6yujADku9hJtMCpiKAnRmTVcv3Rkz7nGqeZc0eUeD5rWfHhuiUrI1K5aSYuT
VLhwQxvmvxiGAuaezL1/FiOY+V3lQNGOwcj1lw1BvZM8x7xCFrWuOIgVa8W38TLoR+sqOpQacU85
JzkjqqIDwRT9UsRMGHHekFCO9WtSyZq2bAOev1FrnOaxPrFTzMwqaxurRbixBxATyFn6txw2xAp7
lmitWSijLa26cDeao6Ecjn7LDann4KbXFdxQLSJ+0BMPtbUYU6HJy0QUzF1G3LJw81THntlG7mGH
J2EW4k5KfS7Cw3+3pir6eq9pjZcf3hoO+LvJWsXFHPogtrBrTshfH+qJJdRMEEaxJYpOACWngkUt
wEnRiHRts3VUMt59iOBLNjz5d+DVhPOWmXaXb7I6EmapWcVOxIe5YI4M1UHUE8F6aPXkVZ+IR83E
pCmnr4A3EcwjU/CPjAJhN9QgCQqgu3sQhVrU/YjBUTnpb/xnU42dn0GkooFRpcg+iu62HWGIis0Q
2Rkk/6OQNAfC+STtUNm7nzF7wIIkQmcktE1SiOIs3rsRezlOUZkt2ifYHcAwg76gr6VBk6DYNb+H
Rv/lohYRZ8W2x/5rZSiPHr6Oh6xp3yxO6zHADmxTK/qHP+jOup9QtRGHyZwjT5xkLX7vfLbFlvgH
yGH5a93jXEm4pB3lRl2VkafvaozaDqaW5XuTRUJUhOVCkpttp5vPMb/aMHoY+pA6ZP5hLgGlZE5u
I0g/SsYqLCExT6S0dEJcW9OfJbYSRBvWBbIgvHdb5VChbOEVJokuLUeJL4r706cTA0WZ82Y6FRKK
lrKUpMQl3k/ArfCNn3riS2vNOGVd2R8q3+zuhaYH/cFVpzOXDB+JohYHKL/FwUkLRMfFZmo7rbIW
m8J6VWyJIrLcArSTgxrGhJ3PJjuWXCsg6DDp+NcLK3esdB8kCAFMHNHpZ4pC/OC52iQayjIKvpnu
xGEaJ4yiOB2Z4JyKzXok4JUm1rCa/xlxnc5VseUoHfZWEHh5eGfoBFJoE+xvLoxG97eNbhyjCXsv
rgNRBFO1I8WxGYPqJJpy18DcwbOZjQhbg1Y4GphSy//bZtm3WKlK3Ee1FA7YxBq7b1qN2u0jRL4g
yXNOJ32IQsfGQBSiGgaoECuB9KdkStkdMYasF2NltbiiSGF/tOxspWHTVWf9sPASrHV9/KlXsl2w
ilFld0vs55cT909KPgnrMh/BNzbDcA4q/UDqfK0mLbzR6Jxkhb9Ao4xE6Zj7JxMszNlzmyX59mrR
DcklUXhFpE5hrBxUVo9yUS95ZOSk0Iks5kWzR25gWtqO8g32vbobOxyETBtPWuu1Lut0o5OEAcXe
tHixVN4mqDGi1NOF1CbkR4AJrnjh8tAIH3RVMZeDMkhrV6qxhWnVDdr/yNONz5oe79M8J36HJVFQ
6e9FV+BZOMQb5JeCtQHRL6ubk++V8oKXI8xkP8tWFYQMvzkh/AqeJCSlK8mkXr2QoApcqiWibMGm
KyaP6FoDhUuIguT0cszVDn9ju1rlSFRUNrHGtv9TWZwYu3WwSmH/sXVO3hCFywCDLTcNZXRNsSgN
FMLVrYzwrRaijo9pZtH+CV0Y2TJIqmU/GvbWRetGyutdrfqcBHToAt3kTOs+XPGq08HFdC+OPYUu
MYJkPlb9snh1T88WRUE7xjL3abTVpAEisATev+mkLTOKcUn+8YPJs7+2B/j7uWRGaBMB07FH5p46
3BwbeTTgm/xwL3WGXWTfeiSQdmQ85RNgWtwzbBwY5JQ/OoelC2e+8RAMtj1bxmur0dGcgvXkS39q
F2+Zsj9PV5AamvU59sffBp3LtOJFWbDIliz3kqnNzyJBHUnlFl0qXYtZ09CRb/QtHHPkUF8RED1l
UYUDrglPDAb3KiacoOmQwsdIjpdmPUmKoLW86NX61eV9sULldYEvM/6gCSkcm88yCydAE2Jsl6By
BhS9jHNTSJvEq9zbgOL6WNg/8hhXPU/2vg+ttKltFoKd0q6mCWBrav4RrNzGcPxfEjqsi6zHm1jp
xzenIGBBAFKRfltYJKJrpAV7TSGS54TyDcUFe6kN8cr126dBsTcY4QIf8YFiSbpMtpUVkhT9jAql
2YxF36wGP843kv3iS2m6MMLEXZdxSnymTTeGKWWn0eeAXU1kMFCUB68Pa6Qph30jf2fl7y+dwWrX
TflYRVi1lvh1Ec9fm07+rtQt8iwIJNkapsd1+wIiV0PsKPSXuHgmC2aDynJEf3XhYJi6qIc+WYSW
vzN0SV60SHaZof6CkFihA5JE5itmflTIqzTEfcVGMVRWmp2ieQZ9w6vntN9drygRdcp+hePbqEaI
r8X+T8C5yapSn7FQfG7BS5J1QS21OzpIpk65jbpv7BWxtn5oLEJmgIBNV/1D+AYJE/M97IxL1pO0
j52TrjIsUbqzJjP755kerltch+u8Orljg4FsOmyx5zVxl0393fAD52zi1U9R2nwoDYbycj1c9ZCZ
fzNOcr0ZgUCs0Un06TyhU0QmGzDDCBt6XBPLMmsQBAu/t5ykRZljCixp0j7vmWT5ulIs6y3nXl7F
FgF/LAWOWr4pE8O94W1Yr0nthMu+sJ7NPllpacODQEKGNo7f8LiPV4pDwrsq62BRVckreFFIjjVr
6D4K8EsCvWmWGAlPPrEgo/t1JcUviPnfkE6zF9Vra6JAVwQRvPtubwfqr0yKfiWB+rMqNMwCS5T5
ZdZQRLi3adcMGzshWRAoYNntGByRP3hvClHQPkHsrxuyRzksLsUUqEqHKRH7W6ssrBc6vrAPVLZq
9QW6d+W6l8yJ7pw/tH64CDKTaMkE1C28fp8pvBQSMEIm4n1ovfDUNL1lqOzLJHiwAGIs8ji7JFH2
J9GsfVGY36uAhVevX307Tla6HO8AqhAPcmv8WjoXXr3dHWrczDykqlcFCPR1o4Uo8nRttDIl3OhV
qR4WkpH2K1eTftooG/luCxA90NY6plJqbZnboS+fsHkjDZ3oW6IAW2Mkkumnz2kvb3RcvTe2b4If
BrMSGFxmUvbmyFl4aJeeb08aYt9azUdtPH4ZxjpeoT/z5Jfjz6w3X9VsuLXmUk3MYmN6/XlEmjMy
UZ6r8J9UTPOcIWNtZxU6g5lKRk2v9pHrAtM2t10grewAr/v3Icg/HC9+MvPm1JtgGuXuxa/jXQUG
J+q5JsK62iDJhjRNe/IRDgTQhjBaGRurKGcFLpUrreT+RFXeiHdFlXUEcQc049CHRjQA7wrP+Bjq
/gNv6mRhxdJzZSNkUwfqe5VEPzvk9LSif4df9hvYLrhYbTu2wb7Rk6cBGvkylrNveYN4eYAOUxuB
qOZ8POqYiG0z0gBg/jRiR9W4JQGJmFq195rmhqcRHoI28fGutn5XeoU0BW9YPLaxek91JH8RUF5I
eoflpZwi2xSf1Dq9RUjzLJSxM9a642x709m/JxUCfagN7bPeqNHbjwDLD8AjfHw0cWM/YoqRXeAN
A+GzkE1XuSNzl8gOUeHa+Ckn9SmSu7eGL8XS7zUAhIHSZ/zilNKRJ98j4LJ80TQWp967KDjTZ4a6
rcNu12fuptpVXbqpOC08JFj5kzvsF+T2Aub/HVLAVn4JiFLtavzU5Apjsd45RRlan40WkU9JN13A
3dvZ7u84xkI5Ap+W9uWr2dQn1amvjR0v8XO45bX3YSSsG6GQYd3Qxe8WnHr0SbN2SWoGlwcd68+R
a4OMALLxKdOGUumY0fRrW5MBGDdb/f/RdV7LrSrbGn4iqghNuhWKlmQ5pxvKnrbJoUkNPP350Nx7
rapddW5cFkLIlqAZ4x9/oM84+HTLVXFL9GhDHZDoYFVcLv2r0wEqz7k3rvDhueTp2K6kiyOgLiAc
WUX0VDn5T92NzarocrWWfk9iJKLDJtYPg+4/uBZF5BTjnF1Gw9FqqbLrPvzoO667uTe3Dmbebjuc
LdA7nFOyNRZ3jpYzDZUhVqJwp7DcfcWDEKJTBIRmgR02g8WH7PIxEnkys6Abxbo3XR/Bv+ethlQV
6+KxLfCIGjJN35oWng1tkzwQAN+FeNtzg6OSvPe/9bHvTwZGZHRj9t4LuydNTNhu+v2H6HAan7QE
3kv/0bT+NhqwFG0TMor9zF/nQAQNA44cYvy61DUuHoowKdJARiACva4XINbZvpgH70DI5KubYN7D
Hbwf6m+jozaeFJdnhb9OmpyEVpEwp/BQTDldZPJgsPysUSfBaiK/Z07kKUqqX0JG45UwesZK1nPY
egSVlF8GznXe3KCSMEgECxOPfM7y3Efy6FAsRl15O/gMDckXwerqjIDohVr7xWNoEdjRkhVhjn8m
mw4g84bx1vO51TjTOvP6JWGQu7lDgFTa4qMqXzNTcnWowGlm/WIPxUgxnmcr4VGDOTm8jSj5HcCz
u6NdLQ5Z9ojf26ie7UptDNMeKawIzUhcvB2c/k5TY31ItOzOiijIyaQtTbvcWSBTUs6KgjYedoi0
rdYp1gBCz04cfeFvhXdqBmcvNiRXACeN9gvo95lU2SF0rJFk4I5p5W1RY2OGxb1Y5bBt97MdNesW
R0xfpUE62+em9+Gm9j+2dkPU8ikhmLUEhMbwEe5dVm+QMt6lgxBbvZTvmCzc9OWM43O1WDR/SEFw
9egbiPWr+LkWLpUQHCgPkGAl9Yi6s0qwmYSCXno7SEs20ZCuClIHcY8zoQqxP9MeC8hBTWS2O+ZW
WNOTqTsnmXIFxnzCmSBUgqnkj+2GwzrvcBwuNrHh7BJn/JjHG5gzzzmM1BW5IHJTGHxORInfosSA
NjLTrztolbppgeDtVw1nvoXbFuAe8ma2R83YOgQerXxbexSV2A4Y3C6LVLXCBxUp1ASBere4y5H+
kbGwadYR68D3Iba+TEebtqE5YJaMhBRHQ9rTPMfejorQ9jn7Kw3tAIUJsYkx+hVq/C6J8UjKrF/L
6cqVMwL327gmsW4CIdrYC5r6feLpJq5y7joj5XSl+Zwlrm1+Arj8kKFcH4eMqbXJ4H4iqigzjQcM
+4o1VBkElJax1rPKXl6wScCI16bJYN/LdsLGl9YYx71rDB51QFoHWM21uKd0b6khsaPujlrC2VY1
YtXm9XOal8iRnBuMMddzRf2sOp9UX0CKlZPHO0XiOK6d860Dhb0W35Ph/6mLOV1DZKs5Tft7t1Tv
bqv+4CS6n6cpcEzjoxoTG7dkhUUv4otwbGz8SVQZMAfRa/E4ZO5933rIMtLiPHg9AxSpM8j231O7
I9G+sJ7C7qEXOlbdeIiSIEbiju6G6zEuz7ktTsJwuHSjjjwn5hiN7l5quo6hKtU6TvQ7AkeezYFU
TL8vt1E8PcShPcAFdO8ZqBDgkoZ4Ns9vnv/gORokEXPx4iu6Mei6lAKbAhP7umidmtV6wsWWmPPV
0PTMG+KdVpfnMn/GNs9n2BnuOSeDpo6tzZgadGKDwa5mUm4007EC76aNMOwE9IO7QDa438M5Kd2N
kvqblueMWnpzF4547o0hYXg5NmjS7YNo6P7EEuq9bR2oL9oyp8BQ7sqmqqT7Uhc9O1BJ27gO56RU
JX5gVIPD25CHkPtaEMLNLaVlBJ6Xfk9u/BYzp5ymvgi0AW/A1Dengzu9ViLJN6G5ywUD6RIdKhrU
aOOQA1OJ/i0rowWhpvMPU74132kCbgjMShoDpJW8Om2XIiKdnOx5HLl726R6b2tFyTE4HWPClvFw
TEi07/p4KH/XIRkZWVzfdlG8tQgS2frTeKwz8yvXEOzGKc7vi9+Q7P7ASHpmIF5tNTgqK8kVv/E1
l97Q51JSqr0tp62PC/A0AbfD55LrMItwZ6uQBUqUCDlTrbRF+5eHYCFJ8l2F+Ul3NUzN05pkodBm
9JS0+xiDjRWkJXfVVOa3srCdyp8Nxy13UWV8uIa2d+cR/MSHzWPV31WF1Sl+3d/4zXxSUautNOPb
GcthnH2zLCANFheC+dLERLjejdxNuRQRHJafUGKgfg+/5Fvehj4RywlrlEHQeTG4L74xHqcGMxJ8
5siSt5rL0IjPki8LS5T7JPPNnbZELsf1dMptHdf3pOy3SUKfplP717V64RqFBgKpflkOnU0TTTte
xxS8jzC+jQ/ECj1nhqmtScDavSAkDVdKhrCHvv3xVXrWK9j2k1v0VJsQU+0ZxhnR1Ugnjnnm06ay
RIUWBS/XJiRbsF7ZQK951x3zQxpwqQo4EwC2DxUf3qpU1r2WZ0CGwnobmFsakRrWpP8sfip+dIpt
8RTNzt7IKdBFRCgfqxMVAE579LCeiXer7C2IxjgJA1jd+XF0X/+w8IZMfhTKyjEe7nNBp+Y06GlS
RSyK0N/ihqCGyazIg1JPGJDmWzhcd6k7nBgrIPTT8luRR92aJvCkFufWyXo0PqPS+3T79qXVOTEz
+4Xsi0fTKdciIqeQCGBcwAmSnW7ahqsFWRcM8X1r6W99Z39p7gCuDNOttciuS3XAmJT7vzsnFoqJ
4SD720ziA84CAA1uMW823sOlefW06DTjVIil9ikznRngrv1Ty3ErXe0lJ5J45caWClRF4a3bsBlC
zhaqmL6sfKTiQl/ZIr+pwu6rFEgo4n7GlBL6U9M/urk4WoXTBqbWU1OV0O91DKrHVNPWYsnn7X1j
gxScKPq0+hMX8R7jipsmibd6Zn/HXgNO1TAFJEmVKMVkZ071beYQKNrI/FAPRKb2er2BFf6ZGS10
UZOEbjvZpBmD57SD/xaWGAfbG/6EYx9f3KSEJKxOpWbg7+QY8QrRY6ish7BDQhGGv3OpPZlECY1O
FT9p2QeeiaU9m4EW6bCxlHk74T22tjrjj9t3B9NPHivFZB0F4HcXLh92nH9MxvCaleiqSVvA/ari
f07U7ZSpc5VCzwujT0qIT4JV45VbDVu7nj76etHl6dzItcKHEThXeI+bsO2ozRekctwxxYvX1gQ0
qycmAfAmaEL84dskUmRteSpy4pQq+6HwlGCCrr3PkTrpEgtpvzybLOHC9XZdVXlBoTC5K7tNopK3
JG9E8Cvt+o9t5V9hXcO1NKv7ArfGzi1YXJyGtCW7wx7vOJdqE5IfD8sJrbZRH9EZPZraADkd5S8q
i/2ksCWMyQZNUx1Qry8HzkY457Ow1jozVTy4IrQgpQr0oJvHlKTEJNvOkXtEQfnpCPmRz/NlwOeL
sZpz5gp5dTLc2rR+7ZcVHEwv2plNGriqh3CskRaVzreIl25wrZ130rY2NvYG3H8M8ijzwDO5uoZZ
H/ZkOuCiDw189HpM1vmnast/GF3AGxc8ZWVR0XEWl2crf+lFtiZA9a6Ju7d4YAS+nILzRMQUxBJ9
GzmcKOgnbuc83IGIv4VudwtyewkxyqdLQIeWS2NDCtExF8VjF5vvxegIGr2YshY9lefj8iQ6boxl
8nilCkQ6oAzgcb2nG3skVPut7tI/dL9PqEC7A7b5ZCrP4Rrdy5tdn5o6fKc8gI8RU6KEAPUnjUFO
YxC20k92tvEKcw/LCFgvnSxKBhmRD6mdKrfWbuk1X8cCbHfu3S152eW6sh1FTz/622LGimYWebYv
m3NZaQwIOMDGy7Q/9L2rCS2ESEJvP84auskCy0pCsqLRi26GRNE04pzAbF8L6tQmtniyd1NbGDda
zgRLokRgEuHSqHmxjjzD2E2TLw/I45JVM5HBNBpW8aBNLabxbtburg//bsOGPuW6bPNw7SLhwIi/
NrlXdYSNu0VFlsGS/jS+eSLBjJsAC8cdp0D606FykaQjcvpwwJENAf/UtXptz/+znQ0K1V6EIH2Y
2NPavMx50+4GKvRGcQ8bGgDIpHskX/iz7/JF2cXdZ9bUQRiDv3PDX5fMzmDKjU94ZNxrWuhuqS4i
co7zd63HULWyKO0dZfyEpcdFQ4VdhOGXlYo+ACLy1tgGCN/CxFkv+Z8cliVP3iRqKdli7Ri7cPhC
90/sm3+GFvr2xCIc9uEBJ2YM0kGsOt989TNMv+1tPWlnubxdskxgLAf6lML53vde8M/D9rAkWWIu
g2FKT7PuPBT1pU7FsEpz9VhGTJ9zzzs0tQDSdC+ZiZrc9b6b0cbEP5J3k53fp8vowNcKYMOxOQo9
UkHbWFwRPinwqMpuyMco1zKSIzP8bk1xrbisrUM5CAJ1bLq3vRXFArMJmB26gyOB4dZ4omaWi0Nj
1GxSu7406fA2FkvQ4pgOu9AqflUyt+cOp40IeFu36ZStyOcGO1nMByxr48f6WzK5Zz/6NVuLmWxD
HppHw1knXsnymD4W6iW0EtyFPHq0OLKiFRLr1djh5TBWY+D5Kb2za6sVM9VdmujGa+azWuMdS3cL
xDIW5EMZyVH0oC/OIG7psZ8cvXhtCy/faI1IIFpEb3iMIGH3zB1qJj2A6MEyuJAOXWKHQA4Bqfpg
gT03g4lY3eQ7Npdp66wRDGln2Y4gU15lHi1mYVvdcz5nlPyFAqoMB4YrWKggcWfirrqRHk4jd8kr
cy/IHMdA0TQ8GTmGgLqF5ctQ1dCqAKzs+jtLJd4vpdrnEzizkdv+wRSHruj61RQxmGpnwCfXzT57
QD7uNpW2KiE9tHkVH6J0WApo891G4rICrYywOxmbO70oGKyY9le1jJ7CDwnCEhiZRu3anVowS2iy
zU2ENLCnGLkPHc7KsgLs7HV0J8PtgL4ugKNSb/zSxiV9YuzhLIk1vQTxS+ZeMS/jhMEZIds1MS4V
lHerscn6e0lm+rol3mgx5D+Cy58jWwZ5D24z4qhhKGBNaqn6kA4Sxw/uCLEUYSD7RD93St8W1JSr
yUU5ncwklgv94tfC2gm9l1scIg+zTN2Vk5Wb2CSwZY64OUSRaI8KvD3zILin2fjilJBM9e6ZqRnf
fzlD/QGRDZM2vckrYHX6VnxqU4folWGLFwMuErJMTp3L/FQ2gPa1NWqIYvGDzP1iM3cWN2PVvmHR
syntpf6skMbNw8HOWEnzpHopndnau2YFm1lU041ol5lQA52G+A04fG7WUNfm5Imj3diImNNCUwIB
dgsQyIVGm+XYL0XeFIFrlGGA5UoJlxPVa50GRLaVGEAtl+QlH3mLbOIStvLGDoQQS56CPNkife0c
PtvQ6Jx9mmQQmLjskfm8NA7/sbR5S/REIDGRw7LGSMbxhlfbtyEWZ8UJq8/xGFX3OhAKZ1S5CvlW
NnHWYvfdNrR7vLdRT1uCRgamzlRZLrOejePVVZBGw17QuBMvXBCx2otyx7DYwiNm6w/nKia8Ba3s
p+6I7qEww82QTq+WQnU5uMNzG6L1hAbU7EqCaFiiu8uYzOyk/QpSgoB1oq/acvq16/U3ETNUgEPf
xBglmoDNnfob/2Y+oim9G/ReI3zaQwEzeMRulAgTZA2f1gShMwkb6UnYLDmT7RC7NS4kVP/1WUwd
y81YmgeMSqqZssLmnBO18T1G9qdu/g7j/I31DOEWGIXb8m5uHR1nnBAcOvzEfItXC9PZ6jkKCkaG
uNe0iEzAPTQ13CpmzA4pPmk8bNpYe/cb4W16oyFwLcmqM5M/d5PPHul4gpkOY69AN6h06HMQ91Kx
0tfuMPYRAZ4Y2Zrb9iG1wunGCXVmG7Q+ooSS40bVuNXwgoeH/Nhpub5tvDs8LigM9ellGI393Oqg
wmPz3A1MRBzVBWZUtsGofINCMZ/566Nz3HbvucOIzPo1h+TOo9unCeauOAwjVCPagX5kAB37GjX7
vkE3fonII9EqwqwJd1qrVvtuquHdisj1ysNz1sOtFP238gD06xQIHnblUwcoQN6bj+9v6QB+WM9D
SHuY4t6wQaDzqS3qtdidjqNLdEGRpveaqHHPtydOubmuVhVUlLUx0PO5iyd+W5c/uqW+ukGnYnHU
3mDt2S2m26rKv+BukF6J+ynzXjpj020e+I9Szqo4BX6x812MBS5kw3WmpftCJ9C5Ca072frpTdVy
bltyHfEhr6bahx7IENyQvr2JO6Vua29jwZ5de6MgbaP/nKbqwh02pQq2VqJGPtdUJTyQejuli2C3
o+8gtA2C/Fx/p4isaBXSR1P3wyCWQK9xZSf8BnCSR1V/KR2UudofsHb1oUV7pq861k7idmgZs81j
+cd1F28WQWvUtBDrBr4VQ593kT+3l2T5YYO+FTBpb66bnFwSZQTyUGcO/227RNCE476A/ggn12Qt
JVjd03xc/JthWteSdTisjae0T1LOA/21xV5ibZimG0TW3nMcey1m/zVKYoHKDUy7agu1aUIamUKh
g0hXzVjJgxzbp8Gt552ZWslmaPLbEcoYs2Omc1aTyx0XD8HGXp/hIzwyq2USRwnHGotKH5sK0OGN
1bT97VB7D3nJB1rO+aqojea287uaDO+tx03fq/Fk6Rhv4Dp2acIJkB+YsYvHL9UbuIi7jOXT3nix
HJiFdftRS5xcUHRRChUbv3EvBROxdT2LNqBo3YRIBwdGrHjmLEEb6idtpnXoDB3xhTdZ049bjL9h
Loa3/hydI4dehbZsm5l1HCgtA48x1I1B/gBFzvjDkot5lOvdGVZzL/sMGMaJXvKJ+afgvhThIN1o
0+9IfnAaWsZtYlvDuiuLaKvlJCNIw/t1bTiaRfcydkO4EtggB+6kB247sT5b87cYvX1jEZOd/roO
J+hc5H/kiLZWdztqP40Qo3KKjsqqn5sMMkXHyWW2T+g4jn4DwycK402YNLh49ObK9cWfRXFCIY47
SeubVhCa7smEeZ0zf9kMkXPwofzcIFR8NpaY8ajWmLZXfACu+G5zxJboiCrA1+0YepjapPmT7zCn
Nl0yivACuXGq6TJYTA9sEb7HdzBQWFWCUM2b3oS6PzTnqc/yHbSMwzSEF+JCkL6ARWTGCFXH5ZjR
NL0Wpf3TzONZiP5ClYptcXzMQvbg7NQgBLXbTPSc3Ut1xhzl4qSxoJxtC5ATay/t7mCM5KAX46M2
zca5hwtkwgPeVsm+aChxO9/6MTOrX5VO+6pV3QzOlXEz4HMzUWZKSE+NFx87Zmlgbp+m6LqTQVhs
GnvTVus6f93OVeCLmLMluc9xZggi1vqq2WGrdIAzya080030/fVH7hAnFo4WidPaT2T3n5nIvrom
njn7zZ2SfC8iIbyQvPWtM7cfkQUImaaLnD5lgmaR8WRWXhQILMpAGJjY2nzMQzNsIT6xwt6kXfrM
9//gfjV1468j8AJgWkD/1tdXmqKtsqOfsR0fWtP9qfPu1ZvaR6YQYWCmGj75LsFZPo5SMqQdEMbC
3mGOqpEa7Ago2UQeeKu+mCUtv87U2Q2tI0ZpX0aovECW8MSWaVbZIc+nU8vXxO4chtHB/OFmsqad
yxVURtWuYOEOHe3N6pNfzM1KkGc57iodWhvy97j5Kd32lZwp0OiyukixNULunKzpuCv7+0IMuB+X
X2bmwU0fN72XQKnTRU0uA7rTeomf0SYIdqHx7Zo/DDS9TTz75xFK2ro0sEaAep1IHU6vH9+M9mys
0iQ+15VGaqVVnBzUalkpi1032foG2pxNdaGCvnR2hhoj3MZqSQSLfDA5MA5rXP6ZuGloSiMUnaQ7
xgivfdmxwu+mOv2JK7mYTnUHq9T4v0nlFA4oDuUtTdiSgTapF2OO/SPIRjC2ZI97dmJsRrd8iuvm
zuoJgsCmmj8jWasCrqsHWo7e2z47Ga2QZFweJJNOcJWVnfDUu4f+jenfWDOxGhlijIQ7wZzayU6r
N6q+dLNuHMti2KpSi9Yyoyir231VGtStYMJJmfDtjeXGi+dzUrAAhbEsN3rd3UQewe2RTuwCjCPD
19qNn2vIlYe3fGw2zdBSAnTRnWZQ9Kuy+o4Y6MmUMEo/0pK1NpmfTicvQu/2hZ9Pm86g3s27zAEP
shAL5TiyhOqui6yvWhwji1WTnECXcdivD8ehEjYy98H/ISPlE/BLSO+FCcpuJAYOTcvRoimNI8qI
MTIvCFYusdIviephexiHOsqLrQE84BTO3Wj6C5WHcrSWBClOcF3rxnxtx+QJhiXlKD5Udjcg1Cid
23K2HkMrfRCsKVvP7XdZM+/82rgJuZMjFg36igEZ0ZSbNAWNJLEzTZqVKUdrDY2SR15EsVPDi2kL
UHO03EkV76bB2LpdR1UC2OiTWbCqtfwkxuY7TIfvrGVWkc4rQz7ksu+5aJD8hdWbGTvfyWj/9EOF
X7+5tvS83mF+z7xswlhB0rU78ReQLAP7umwAz7SLVc1Pse2+pO64103rIGNKVa0zT9jvIPcQcHR6
boh26/Wr068htI3Ua24YWEMMvtjakjusrr6aEtvA7EtYghy27ACoe++4IHF5V73Oob9uplns4s54
9slhldJ/j/uFEZ/EJ01BpIBoRwpEMZ7sgtzTygTgLrxnHRe3PqwuGB4NMK+GRzmAxXQRYtjKdc4I
xwi0C+uHAiHDyp+nU9n762S2SVFiFyYmJwufFMas3tb2mgfLLj6blqwyTXfx2oeQpg9PvgBetnxk
Bbb3qDqDgs1es+QygcYjARqueM4I6ERugr2YbTWfpd6vNViqktTQMTEvjuGSGYpvYArm3tfhfrnl
MRd4ncvMXom4RJuO1CeU9r202lu7Gb2AWSNtN6F1K01ad3nvtJsSTo/yYD6O3dHsmQZHjFMa7Q9O
DkQ9gq2uVIODJLxU0+WrVczL89ygL3UPQPCsjYlRc1+bd73RvxQ6EBiuSIsifach7G59h6KEQlGh
VlnGgPhJJdhO6NEEOED1G7Yf0jO2fSNOvevih1KTDJmxZmNo4VYAmn13VrXozkaV9GcAiJmxntL2
0EfUqtXq8VC0on5IhZY90FYvv183VC36R3yKuG06IV6QYRwZQWPr7e4/T7OjNg4bYg3l5boJOgBz
CFu8/3uQVEUp67g3buy5rR/AYeQDdLHHWse847rJIt71Vvr6/u8Oy145AaZb/tp4/e+BANJR6StT
O1z3g2w93o+S+PrlqNcfaEv2MYJKxtb8ZddtrdN2AQw7GxuX/27LEy8wMPW5XPfAu2uC7ZICaNuZ
uohx+M8Pert7T5Tq5n+2C2oDrHQUA63/7m9IBxcLcWJOat7+uzknWu02gmF0Peh1e15NRE/F9h29
yLY2ZXiXkun5JEOIU1WtupvrQ8evsiUDbt4kY9o/+U2UH00JllhGqufO0Xn3ZCAEOfKbLijd8ax0
Ft/rS6fGb4MIst7h+jDN/XSHsEGs/x44CtWJrEJAs+VtmxzXucz4u+v1rTy/fmXqIs7Xd1IJkY1z
6EUAEuyuelnsaae14PowQXl6Vr75XEiNv0PXL5Y02sfrcQxeCZTRyNP1QHYJqU+Wfri9PtuldjDB
6UVVk1f31x92Lptt1nBpYZUVx0HvVHhdqKINrk/DaK7uecNk35DBzCq+7FMkcwzriqHWv8fJ2mmk
Hyh3gBTmtuus5ALEHm8rNeZ3jOAX5kBd32NR566rKBkeMiw11y2uCo9TI50gRH3zRO3VBJFy8pcO
9I3rzlav8YyfnZvb7ls52uUq1/rqQzT1D6GyyCWb8tUb0uLPWJfIBlPru5whsude9duNVBQFMxUm
HFUw6DULx6zfhSMVzao5gVZByS1woRFOCv2AaGLKnYG952oXMwv5YRBxtLpZfueNe+/C8P9KVPru
lXHzqdMTUL21/rvJ7HaVpfm0TeqIaBTfkPeEyeOrmbssQUvg8nVblNVIKmeN4meQ8v76hBEZLotE
WG+uD69PNAngUBrlGuUOh/q7Xx2NGweK2fr6sFsOULmmtxlGD0e9f96DrOcK+jRzNFvJKg7mxtW3
mmXgQrzscz2+z0xwN0p7+PunXp8o27DflS0zresu1+OPmg7Pf4iZ91cSPhuK9P08ZMRFMgK9kBZU
7Htpp0SC1vGZy0zbdNqYPmJikASNYXcfRa7dmnatImbE97MXxr+ysD8hePuvyjE9IpA7ZLPKzUFV
fHnUyso6uqbytjSvA9d/YTIXt4Y3FQ5vdoWVS2xvUA/wBc3ZfF+6tfM+OmYVRJGaH3wjqba+U2C3
U7TDDex+b0dqc3gh1rRdWzLTX2AUphgmxXdSzx7K2TRvrbrAaMFyFKMJZoF9FstbThwGRVGV3Wa0
TjsLr4Vzlol810tcUvKSAVeRqemc2Va3s0pYBaVg+N8Lozgb/WTucLaJzoZvOjsuFPeUZQgBKhZc
rrKbEtLJrkbav7fsNL6nGqGkM1znT5Tf4CvhfHf04au2i6aH666JPWugMv/ddRza/9nVQub8oJPx
vRs6m9W3zx5hT6Unss92KsTbFLdl4IzrNgDP3SBrFW8UcaHrutGZ+oXqvjBbkpXTcN6Yyazurz+I
l3UDCzuJ7fWhsexnDChxI6u2dzVLG8HdKVg2rj7RwUzk+Pd1cQqo7Jlhc8MQ/HsmzQ+jKpB+uP53
Xe1je4NOiW7Q21ekqMCxVIiB0SXcW7gKryHtjJvrNlV54T3VPRx9HDeZCbHfdZurrLWasGe6PlJx
WNxiUba/ProeCH2av09Jz4POzDGuP2xhhwQ3cw39uw0+Z8Mo1zEP/T/7Mf9Ym1jbXa6bat8rsXRr
9lVDhPqY591aNxXsCgCUbqulgu+OOMh4gxoRPaY2Z2BZZntxuS1ABFg2gk1mwd/HrWww4APH/bvn
9SHG+UBNy49/D3F9orKj7uIwUsdz2sMGRrUXI5z0/RW4L7WcP4IT8//ZGNmOvtcMIP7rC687Xn9c
n0CHyjh4efE819DHM985REsDKuPGuh3Afy5RIaG14Br4AWrYMuSxqzuzxqjCntHjVD0DR8stf0qz
8u+TCOGNL8HTr9sL13/E7kN/9JdyV0pkMVrcs39ZHasaVyh7Im06nEq5uW7vYzoi1devTHFczIlG
4lVTRpeFTeSsESvt2LqcTavrr91Ecmk5DliZ29rxuqlJM569Pv7763Xrv88PPsK1vNB+/2f79eH/
bLNNzzgUMtsoDwyV3KvpGJvTf37oenuf9Pyvs4AvXsSu/WakiA/0Oqs/GNp926J2PjW3fOkMozsI
xxI7z0jjjV9YuH7gAf8iKoPxGQqP0vRYTyMDX6YmT15JvCTUmAUTVoa2aa3p6OGyFU6ptYYVzvpX
jreTlMXPVGPq2bfmW2S3OgzSyqNjV9qNet2bxoCtqM7ofqUrK9qHRUlr3SHt8szis/aNd/LJtQcM
s6tjaWIzmLgzhISx38qizl8HnSHapOXGVkPC9eGEAQcoNv3r0ET1jSGbfKsjEDtUfVS8eNN0AIws
Pw1lVaiewvBYxEP6EIro9/p2s+nxDcqxurhVMdyGEVOGcXnB8nfAoGSmlcINLJ1I7LCT/EqxJD1f
f1jl2J+l6KHX2h4WBxpduoQgebbMRIyr6z5oOZdfoWmjgRPH/zz85xDX3Yu6fi2KvNr/e+jcghYs
tKHb9BJpwDjOB3xb/NvrozJDgOYO2N5fH6YNLBboqQfltbcuA8Hu0IKAwA7Tk6CSWvM6DcxV01LI
d3dmbp2MeftZ5cUrNA/1h4jmc089+tMODpKsMiLBvppXlYdMYKXRyC9wtB+hbylGGDJeJBa5fYFO
vEOnvJjLVa7EYc406lVCtPTu+vDfJ7JcK8hBhmc5AHdfkhdtIEbcwpD65Dmx9LdtDcVXjU57iK3+
5vro+uO6i73sd30oF3WRUBF4WefeJ6OuHUoPXVeBSp0ufcBEwUR8tU6Wp6/7NFqoB3kOJtrYNvtw
W/1DS6/d/H2JaeRBY0b25e/OfE+3BskSdmO79wiGOMg/7/H39SosGs4s3qOFUnAc605tgw4e9kOU
FeVDuLQcid7A1flnm9f23ToDAoO6gyUcyhXzrtE97yTNtDmhZXmlJ7afdGRV+I05d3XrYimbwid3
ORFP1ydtXO3X8EDqvV7DE+wGq96VLnzXvLOi5ySs3E09YI5gpiM6KuSdhOcMSN3Gwnma8/9j70yW
40bSLf0qZVo36jpmoO1mLWJmTAzOEjcwiqIwz3BMT98fQFVSUl7L6mUv2kwGCwAOBAOKANz9P+c7
qGzc3FfeNtTXvLespUuqV415n3KuNQLZ+NiberAqogQDEUqBO2Yz1z3nuuimbt6NlcfEqa0xwsRk
x9gcqLtuNNFi3mvrVDqHxvaOlOcBjIZhci5qqzrbKNYooVfh19JO91UWmY+VXth4KnxwIGMaPhUK
EwhTA/vXI6ml1kyqO8FX9CLvR1rcsZbFUGsXakvMuNtlct8lOJQAeIY3kefBjVKbnBJJYm+7wdIO
Ec8I5DCppKId5Ufub812SIV9Nrg+azuO9Zs8If4uFIp930/IIni8i7I0nG0tvXFYpFMGg7QH9USp
M2HiEurWtClDwX8qpsV7u6YycrItlB9HzHuaYSAhuTM8Iggxt1PjXqNIlLeWLoO7woJZEQJ6W8+r
84IGhm3JW3r2kwsI8NBHg3kbDVSD6UBmQLorz5UGybStf7CypDp1QZeu4zRpHrUwep3/q1X9e2h2
wbeI7yqT6QNBF9MxDqiigzEdk9jMKVSRUT+O+lQ+6Lw3I3s/JnMTdaE56Y9jSgtdSpxkByxV7kFt
BvdAyZP6VqdRkCijzN/EPBsq0rDZlc27fn9JJ1hfKTLcJH2ZSkIKDHx8pOouaj49lGdy1AcfCMPC
FA7LbNrwsWiSkABgVK/3I0batexJXK/DXj/mmRavQzNSnjDJX3d8C7+ZYXsx6k5/wreQURav/9LU
S+X13HU1gv5SuOGPpr+d1RgFGet5GTON+KJVmf4gvKq499ufVsL2RW0t7X2P6v605/djCrfotnXl
IUIZy5Zk8Vr0PGNx/FMQFcZ6fhmrAAHCaVG4EYRJ51rA7TpU8TRem19mMGgVMlV/3TqvQ4av9qPO
lLU7KPvM9A9YRoxtQql4T1Ve2c/bMb4zeTpvVNPegYs8tabo52aLuZW0VGnu5gb1vHV+OS9Kx6RW
ZstoUUDO+NF+3jOo/rN0q+AwcJ+/+Pw0dknPxJyaltnFy9TsMr+iF/rYUEzdf2zvPV/dOTqF+/nQ
X9uiNv3RtoHdu4BxIMEOO/5pXpiAPvkepcbaLlPYJY3E+z2//GhTD5Q7fm8z77aECaylJVgmRGbo
3yvA3w9Z1gjmp6eXmoLia341L2qfZxfypGDxsa3VnKE8fazH1hhvohSO2XwwFkdITb+dh+lKijR1
bXG7cqiR/XQOOk72Mht6gb6mwKsFrq91wwsgg+ziiyC7lMlg4xH39JU7aOnPO3ZNC8DvY2uh6/aK
Squ+mg+cF6CVs0u9q6aW84a6Qx9m0eXY4tNISZp5Gik3nghDKBfzKlamfFvrkJbmVc3AMqrg1TzO
q6EVrnhAaveFq2mXODXu581dCLu1MciQi4ZseKpVSr0MIeyrea9iimuSNMcbgrKNuzob30/tJoY8
dJEs4ClxEBWPYQ1XiPHo9GepCTTB3FT0c0eu0pPmkUzy17/WmP5aumHBhkpS//Tx186njPlr0xpA
c4lLfzuT0FMeF5sm99FFT7D0dzr6xFP/WC3rACeai4Rm3jvvGPuEO/u8nojsS6Im2W5eG9LywK0S
i0+irt2Ivi62wDC8wHbrVzXz2eu+tgekTEG69AAVnHO6QkQneSblhwp81tz6/UBbD9BOl86U6xFe
TKUOL+jNfIYW3U1M/sURgPxBKr3zJDTefnB7XEeueynb+KGeNmcuPpsqppzeyNh56hs9WjIRHx7n
vY0VkYkxxI++inq6MYjY6TvFeaowjW2yKuo381Ga1jEdKaPo7CqJ+zhGx/ktHaUVR0ivVACnt/Ki
iEJulSnbeXWIhy8jubMwrOrivva99fyWbkNtTB1JvpZtoj0auMbi0Dk1iU7FQwjMxQRZnUjKtk9d
aVJ7iVTLQxdq3A1DYoAb+nN3r6Bh+DhkHMeBmyiIfZNHq27iOgnaOz+Q7R1BS0wdJohDPZ9VkDcE
yHTDy0cLVXoPXaQnp7k9qSf1Vm8xWs6r1XTCqYo7nWs+pqtScwlTxN26urlt5FBd9xl+ezoASO0r
hV+rAJIpdcv/FtzIoM2/keGUohP0p6wBA7ft2DgY/bvowbTqr66uZN9iT0P+YpWfdc0s1w1kwiOz
kdapGNWSDCTXfo6UcjU3LR3qfFonnNsxIRtuECFPErPqbsfCbRfz+1mYFJPWKl+8AqmiUvZ0xpTY
PNSYKtd5aDlPCAdOc9Mm0r60jsCDqFkqfxQzOvNnyL2uXNqMo/79GWLGUO+fIU/pU82focI19BBm
5Vfku+3GK2Njk4h43CEOSFcaYI+HebWt4mylBUJ7MJr6x97R9fWfVkWslTuKRukGtzN1El2JHgU5
6SsxiOqMGL67KtW43oFNhiOqhMnKhpv3eRjaJyTQxnenPtSJMr41JbcJIOQRhnKOHl2vOtfMZ+YS
4EKnZy9dWgZbeFkp+LukK47MzBEZNb36bVUCeSZm2GiWjANoXZbdgDuCGGivSa1zouprr1fCI2Uj
Z5kw77qet5eOhhYIo3N21M18nTcdkRG+5AjdDQl+cXvn/QTdlW4bpGqpU7yebYujYaAFndbKyEfF
k1fD+862CtR1VbUQCaYdc5N5r9tq+YECAhT9iAIVJLBNUvnmyWB+82RNi3k1SDrrMBIuOa/N2+cW
akr9iKKPDZk6i7C+T8d2ORlHgZluAlJvljOAHafrQwHo/y70EUzWKjqLGYRuj/WD5TrxHeX04H17
kdhLqWr1M7QN3ObtN2jjPMOQv9z4heHtfNBBWydIsru4o8jRKKL9pndiCQBavgioTSswjuoZdCoJ
aDIJN32p1I+VUB/8Ku5A6hCUNWTukxmRoRKpdnyURdmRAaIPUPsH/8IYAzN25t9gK++OutZYN+a0
MDR0i2Z+M0ShNRHF5AkJ5gH/H1rLyoirK22kW/HRXtZ1uBENQ7Z523xYG6DCH0KZbufVeYcIqzew
9eb+o5mNksqu8/Qa86Z1k5Refe20yvKjAWQZumbR8Ppxmlq3y20zYuqbD5p3SBn2qzgJPCwXnGje
pjZZT9h1mF7Nq23uWZssLFBDCLJxXN98chjSHToXEcC8Wg9DsIZUI3bzqh3nDw3lrgtmKu8Oh/qm
bqT5VAw+Bjb3Vu0j40TpAgS/L74jwxLbqCoY0szb5kUYZvURzxW2ZdqKMdc33lgVV02bfUELjPXc
9bSVKpzothsy82JoXyVzCxhniKu4AmOG5XXamVd5fCuMUKwE1aH1vO19h1d80QdNPcxroBTNi5t9
nZvPW0JTFVd0Wn8+T5TkAlVEo6wru20xkjb1Fx8P1fs5GFwg1y7HL5hfnGXlUpmOKP2r0w0ohPd6
97Hmee9r872qh3Lxsa/9Ze3P4+ab3J8t5+OoOXV3WketeroB/tny/f2mfRNw5384zu191I9+d+V3
Q3zC2RifzNi7lenQ7sCxxKeP7fOr921lT8GsQ9lA84/NWcWdfjGv12P7mvgI88lnOHmpmZ/mV/Oi
LgeYKloiCRD79w5PFWH/07phh7tc+Ok+6sihfD/NxxnaWhnWajSx+6bzz4v5XHQK2sWnf/zXv/77
tf/f/lt+yZPBz7N/4Fa85PC06j8+WeqnfxTvm6++/fHJRt3oWq7haLoQmEhN1WL/68ttmPm0Vv9X
JprAi/rCfRWRZlrPvdfjV5iGXu2qKhvxYKLrfhgwoPF6HqwxL+b215oV4xRHevHFm7rMwdSNTqcO
NTaze5epv30897UzrW15wCCvnZvMCyctnWVWofctF0rYuXRUCAlINn4UG+dqNPX3RTqqZ4Nb657a
MNcaWpJxRpVfbBXVl4uPdvMOam4EaOYhyOQiZFLUzHZl5nQnM0v70/xK//PV1AJySkY3Dt1pwNDk
5GnqVRPK/KYIkdJ6xvDTmpuJKzNwh83fX3nT/f3K24ZuWYbjmrpja7rj/HrlQ3NAx+eH9reKGNeT
paX5uZMiOZNuMb3GvV1T35i2lGtzIJkM2UYPOmRa/NgcVS7YwLL2TgrFzVVqCBPgTV/fuKFdgVBg
W+9ZJnJS0Qa4+v69XsjqtUwqSfpM8Fgi178OqYY/Cu0xiRv5oGOauo3Rcs9bHdlEJ9XDYjivJipF
lV5XgOdPx5h4D9Z+UleY96X5iNYiWY52lhzmvVke/3T+vvjp/IourjpZYbT0VFJPPa8B1lG3J2af
//5Cu/pfLrSlCr7ntuGoWL4M49cLLZ3MocPqZ2/MiHTwYrh+8xX2U5eLaoKywNgHLW++xh+7uxws
ap1l+/d2QS1xCsMR3QfGWB2Z1sEPG/OFS61BEpo5bWydST88v/Q8Y3ppaz9aFab11pb0u0q/cK9g
Vunr1mnGl6ZZDDXz4SMBMRuRavJKpoZzb3rqZd6fMsphxlwrcHJ61rkCb7ysW2d88er4vmeO+Z57
wG8nTJAf3ApXR2i47BO4paPZX1rbDo6yK07zGpDA4fJje3sh5xkCX1tk3qLVIT8ic9FXnvHRhEMb
I3s/VFOMajXSP9nlESqPAHQICPuwvxVeeT/0qkrAW8tcktNMn8VXPtv2epCm+CKg/+8QC1nvq9YQ
njM8rHe6Q0hQmJspgakc/T+ddTq80mEhzF+N//rl9lfPt8PXvBiq0A+a31b/dZ+n/Pvv6Zg/2/x6
xL9O4WuV14gE/rbV9i0/v6Rv9e+Nfjkz7/7jr1u9NC+/rKyzJmyGG/lWDbdvtUyaf9/Gp5b/tzv/
8Taf5X4o3v749AI/i2lWwlnD1+bTj13Tbd80Xe5Gfz4npjf4sXf6BH98Wr4k4fe8ysKXvx719lI3
f3wiO9X4pwovzWaUbuimadif/tG9ve/SjH9ypyHqAP2AoZk2d7YMAlrwxydD+6dQHc11VaHZjq4J
fqs1Zh126do/TV3Ho+cwQ6/bjqt++vcF+PEce/+f+5+fa9qvd1eTSSZL1VSLUAZd6AYBzL/+6Buw
KSgNZX/GEO+u1VxsiqY3jpPyY+uThPWQG30GNCqE7xfiUMSIRWmxCYtt6Elsy3xrUpG8+ml+bHs3
2Hh6dg6tYFXCnWcgcp0KV9nzoHgOFaeYYlPaKwKMdrVbPHTIrK7pjPbXbuNY/+mxMd2tPh7Y8wcz
hKtNT26SMhhA/vrBjAxdmcvA+ewTvbVF+bckVOp1NCriyxs/w/lqBys1ldE2o0SzlIA+yHHt1XMR
GG9NMKI87Ntr8pX7EzWabMcwE5Gk1lqnCgSN6Cp5sSczAhCPeAekmxQQZMEnz/G+tXEX7kSf3ea2
VCEW5NWSgUlL8mLRHnAhNltLZN+bPOgO1cSCmeailYzsZ78FIsvNNzrEDRLWHugDltgY2kWvIqsJ
uotHnNmqhiX6QH6Ms+BeDsVwbaKfvcoGR7lDLqQTsIIN1fer8D9cU4vv6l+uqWVbeHFc0xaOJn67
pqEdOJY74G0eqdQTWAMeozUIbmls/771xdIsmAuZJyT1UAmR80bPGEq+OQZByKFbagcky8jRYnHd
gvjYNbA715nVakzib6up7hPBLLrFvbzgQmsPruuUi8ozP+NZaPdtgim5Ldrs4Pdi7RsOVaUObWoW
iu4+zkEVBFZ01zMethZJ7Ie4gAtcBVMnwegR8JQmVSR+dPDJcie5bhE4CNk2ESnzQD8GrVPvdZtr
6Y6XiRz3OPjmqsUfuGpM5DoxNcahlXu7wG4cgoxDWWDeMoU07sjiTB+15sy0UXnU9eSO7Ery7P5c
MIvaI+5F//HTzebHj/nnTqn61x8vDxhh8y23+A3r2m9PbBthQKcUCagR82tM9OjBiSudSxcpIL6Q
gkWeFh5aw7ROfWuABOCRZVGTAAhyaEgX32uZeZaNIY5hk631QNm6zcotS/H493+n9dvXxlZtW3Vs
HeuGmBbT1+qnvrMpGF0UqGHPQlPqPfLGU2alBFsEXbiSg+X+h7fTph7hzz/96f1codGXcSzVtZ3f
fvoF3/+xrIL8TIlUDa4V9a1sYniCioYaqlKN89Dg6EQl496V/KAWwiCv0pX5wRUNaidD3Nq3+uD6
j40u0ivEAdzO7K9A+il2hspjHiTtwoMvt809gaUYQucpH6nKFpqNEkl41uk/XL9fBx+m4OppQjM1
NM24d3ma/HoBbVsP6ZelqEkMnbjsIDgQMT2BC7AlFXQslr4VC1y7hCMRRasc6Skkh2oiuKHCvw1D
zV8Bp0XmzkH6wN2wLtTLvIgN903NmB3XQ36CgzrGq46UyUM/goutochqsuLOrvLp7GzsNh1BVRFQ
vn3pYB4NU2z8I2K5vQgxR9SVnZzhH4FSGiP7yU2R0wXBHuxwcFYjiXcDLwbdb0C0s8KqLeqNX4AN
9ijcnhSYhGpD/Femav0eL7i+VGr5valFcFYqgV8HFcNKhiFINQc7VwFMa+dbSX3wGOUvUAxn57+/
7uZfv0iOPT0edcvVjGkI+Ot1F5Y0M9NENzo4y8briaxTzO7GMavPJBdx420jjLqV0zHBOHyLVSd6
01PS4aO8eyljG/VxbFjXgRKJK8QSpCZqtncbDbAGw6ktxWnGB8M3KeOzEetXvWZFz1HuUMZ1huA6
DoaBkkuK7tKECdlmlvFiqN402r3FcWCugBOQIdWO9lIrh0tUpN0RlZ/EUeoqV36m3nUak6IDUtxd
MDpgN0qR7SiAlJvM6A1CSi3cPAwjehB2OEGy5Oxj0mm96ksb98U1CRDVo2HfzNUMpzabk1DXf3+B
Ndf+y1dbN4h5wyVGX8fgqTINSn66N1gVJnyoGvrp/0fI/D8cIROX54Bn/FZt1XHt1f5R0T1iQzV3
B7U4r+WpVbn1tW6vryOlmOQhUi47+rGPrTl+H7HWbIbmYVC6722OF03G+jEyxu8E21qrdgjvmzh4
SfpmXAVx/7VIBRR8ieuls514Sa6MdEXx4En7HNVavEhqC/AAGmYtpLuam+Mpk2IdVqq/lVmKHpbC
r1STdsPk2prUERD4HgOwoiHj0S/pJlDwOFNayhlH3ZA3hUITo1WYAOXrcH53XhguoTyT+IqLgdDX
BElPlcOQ6O+6jNuopDKByMjOlyJ6o3eGC1QZ9XUa7o3MXtadZj3Vjna2wm9lBNwgtkmGn6QbvtNs
Yqu6qK12LX2XCmMELU00WbFMLQDBtlS2KT+DVeY6MI30/BYpEg8kq93w8302kmcHoeXKHChWh62z
JIHW2IIppmhpUMidKGShw6RyaiEUVkBaxHEB7rC01qApXehO6ueRCU8iKvYwNs6+XwcHpYEUPcn8
HdOVu8qq1jVjzaMJtoPN8ecY8UZQM6+pJv03gBx3lDXlKre028ivTnjLHOoc6e3oG1zgutgSWh9s
k3avZN69R6l4RYDPMhfdOpPtq933KzRt8bZREyJC81K/1sm9aoqllxc6Ljd8nQE6NgQYS3jE2dbx
LfWQC+6MKrbYIQRIslNKOAqBhdHJlYdYQsmVAbP1kVOtzBiDTWvzvxf1r2GZ3KZ2ppw0h7skWuhd
YfcbMirE1WBDrVN6vmCZw8SK1xxTmWPAac2rHt/WwhiBJvrNTo1MHu9BeSzNYWvhDAVIETFpH2dc
6QaBDhPR2gK1NHEhMqJ3g1tLi+0H6JegBfC84zpapDjSlopWy7U9UmNl4gVMVatdVbaiLdKOSFAg
n9/tLt4n/aNhRt+sXG7yvmrXQBZuMSlWR8e097mIh2VOQWeDBG0dae1XncmGhJygpRLeNjznJ4bv
MStRM5NCEhU1GrQMdnw3YOVMdqTvHtCjP/bkyV93BTgU0hr5L2sv+AigRTDSG0V+F+iFho/Mstag
/knp1OQaPBUouFrtTrbvbtrS8PeuB54ryu4pVW6FE1I6ySe/vjCw74TkoQ59hlURkhfVmuTbaIB4
1NCprcmxHgvhE4Jjm/S64ZenyPeMjghY6BNFpSRbMVhnUyNN08LmigBLI5gFmFCnDmR2219bxb8m
8womYR0/DlKJGdkVww56xX5AIrs2Y7FPfbI+jInjhO/5xsg9NFoyWgfeS2oxHafT2dhAKNowWm/2
gllox/KHc3tvR8k1kYRrYVQOOAS4GONIwgl2tG5t9tFZ1ga8HmlUi8is7xGeNht1VI+KDdqht/kp
9+TkjPQvFzhiHuhsoct1HzrLJ248yY+qqNOrRiu/8B0ivTBznJ0ep2QQpAUetG4E1l6aXxSH69eb
bbwuoA5ujBwPZCoTAS8GpWJere0EcBFGuTuNHuqCx3a2w1QSLjWlVIiGd966ugSSYdbZSgntA8Oh
r2aSLvPpSsNwGNeGozwqoc7dz/KfWhuBewv/qhgbd2mMWzOMTn3pdNAToNYMWOSjPGCgNAzGwaQy
T/CQuRoj4s4TB2+2NtSXmvjxqDKuJBJQ/gMwM1oWJWyMFfHCa1x3M7ZAcxrAG1Cin+O27RZcyBrf
KSkHT0EdX/WxdAAMGSMmftAlrmzO1F5QjWpXvVcjpy6wrXVjr64C66ZBK7vWBwaNTeoeqgG2s+vi
zRQJNdJEAG9RJTKcUjm0113raAeSI2y3Me9CkYBMjMmppdoHdBVRslald5kHyslDg7BkXLTDu5Bt
VRM1UXvUJMQHEI/3yJyPtsf/8NgEV04bOMvBc+NVHY53WomFrcc2g+VD7Tet/sIPrN0mMnyIuXES
eVET/qWVW8IpDmMcZsuiM9RVH/vbFEN270LJHggAXlQRq5VdPCIQvV3gGfyChGJBRkkIUSkiwkW3
PldlfyZwbQ3ZdCs9TW5su9iUOZARmQKPD4Mk3nQx5R8jVLZ9hPPcU/qBmgfkIxG6Vx22lpXU9TtV
gZmKaJM7APqg1ZA395K6N95/Kv2A3uyN27iHxsO4wMTEBQ/rXdSOuzwPTqL13mQWv6kSWqja9vjg
xpTicf+ZSCGsn4Hgd2d0cKcKGDlRjzi5ge9rdBIivxzhgWZPFpCx5ciXfNEiakbms6gDs7wK0mPt
VhtuMGGhG69d6O6GwVM/a6bSrl1hdIfWd5VzVucAwaYW82JejSm8Xgsr6A+eObZQRDlsOl7lwrw6
Pu/djqNySxpBvytaFJp+7Ef3YSO+z+eocacoeSufUF8GGyMV2r4jE+4afXe2HKdzZM5Ni77xK1yB
EDyaGpwBRtXHROreSgc6/qVNq/V8LnsEwWPzDL/RlD6/YiiWbmUKnSgKMrEYce7bSlF901L1YDEn
+VkB1r12NJIgmHbpTooI+pUrZPqskAQ1N+XSk/cR+0yPBO3A6K2Lr4JxrG4qg6/u+9naU8T8+Ktm
Kx1kd9xtgtn8PVlj7UZlquXBK9zP5vS+Qsan1oO2OkhRr3vhB8cOTuQJrxXBJ4Y7PEM5WneABb6R
soo9U5byji7PoWfUTP2BiLG2VdUbIWFFzM2E8aQbhfEVXswEmsmq68Hv1b0J8nTTiSp8xHX1OLc0
R4MY4EB7kj4OS1I/0aIrtX8OIIQYGcEJrfJMxt0qL83qG2Gu1UJYenTnVpUC43HQdnZjKTdGqVGO
mD6LQVZBJbL6a58TsF6NTnAt7dzdk+gbb1pRNYzgnfv5AqlJeeFxVT4lZq2v+R10hzIuiYi2u2iV
A9t7yWF/zU1Rx1LxyeEmFjGhz1ZutLtMhjigdVIJ5iYuvV0ncLwXxQRr66iAUlzdQnyvJLiWndx8
9Nzgbm7qS/+2i6Zpg1I4ayAw+SHle3eudKBZqUWecgOe5v1COgqQICT2t6o31jsH2vRO7Rpx6+Vk
qMxn69oUF63jLqTPOcwaJJhUBwQkoqTqNwC5C0Sav3bGkzIm2gtyNVAgbSWOeZI3Z3x3GEenBhm8
KUzhX6OwwWOsVN6xVZQAzwRlam/QMzS8jC879WtqAREg0js/DUZHbEquBqv5DOkSa1XyKiyqDQkV
mpNn2TUVfIDgOO3tr5h13/+USjK7CrTi5DD/flILCUo1d3gmE61HLOpubkWXDwAG70UciKIf5wbC
jZyXQbmd/x7LgwKYDaE4x4nRHN3apOg3jvVLi7nt/Q/C8zipObzzUKgRmEvbJR7GdJ5t/rPmFsxD
VMCG0/Kam6d5CAaNNFU8R891X79/atPtANpOOSwJw+lD49oFwZct0BC+lfM56soPl1yg4OI7ZnpI
p1vTNLj/YoU5Tbm0CKyosbtefYl93dmPCciNKbPvSzbIzfxZPB2zh5ZbuzAi7TbUyxFYYuaSmh4O
n6Me9/p0ngakxqK0rfjGHKpy7/PMhdWgRJ9hTWF14f8ooIaJJKPqb2oigfYDYKENxjftie4BhiFa
IK2XMN0xHY1lYVxpKfFCFKOWUrNJzlT9pdmP/UvoAM03xRAeSuhut2YpXqHK9C/8eEiKmVhcDgFL
JzElidnTAUJLjsxLmg+Jpns7YTGw8QKte1YBo00HambUo/uTMFv7OFnrIqjhf2UP884idwImUAvr
3JlOc+4LClrzWXEQ33adkPdRVVtXJt7BdR6Hw4sFh4R7IVEyFWkVBDxduaT/PmhM8M1/Phaebsm0
1iQd8fprNYENNp8QktRzY9rxnax1fR/mTrSet2dAz5O66b4UA8bFMYuaXdeb2uNoG7v5T8z1wSdB
clCPURPqF5Ny2fsZrRg0JYhQHM0RCv924F49n9ICPICWIfjs9A1pCgpkBmQE8WeBl3k+ZduD+nTG
UD2Q/gfUeCCVClg1uXBO7ZJqqKLyqksV70WoH8emA2gzffa+CK6Y5hkfc4RDu0rt7U3Uu+OXAvYF
1snxQplDYqolfrKHHLEPI/ii0lG+vP9Vk6vIC3NQ3KFpwE6lLjDvqIORzHg7e2hHCwGNGzPG7WX8
0iBUm/4D5RTVgTLZJN+VnANCWpkj1vLb96uDjWaJyanmXu7ZZzOog/ezVqp86JgYvbPVLtn3eoLg
b/oQiXLQeNA/O34pN7qe8ZXpc+vBqUKGp+xXVAUI+PQVk37nXc9fu8FhaKhFW+znr33Lo9sH1bR3
DaioOs92QphsLOioRxqZFFdVZD3jESJvXjdLGHDYh9RMb7cWnswTBCoTXsYwcidsearKW/CT+VVk
66AJUIrtVUPddgLzX+XKBNlG61xHzXg74Ks45W69BqqF0I0RLI+Yr9ZA6CvWKkg5nYUYs+6gCfUw
3yi/PNtOQXlGRWyXdk7+kDvuVRh1PWzkUt/3cOKqjDHgLDK1dUbVviG1pRtSeBvh9iuJ8cw0xi6J
HPNRapONeJKFSKvRNoHNb7Q2i34dtJXcjw0J7V5JJPy88FMNcC6RxNN/GiGQDrxUvk+87E0C82Sr
Haoe8aEzZeh9bP+93dx4XuhTHt/76hSJ52fjYT5sPsG8fWwr3mN++bGR27iLNcY0FpIoJsZOBt7V
uCWuzMAL1io10wVOPZw4Vw7xVEnWbZw9Zjam8jBkBBSQ877NneYxDD6nVLjoEKcJfrm22NfSKPbl
tIiloK9bIFYfMKHtVa/u9l0TcnGFsjKdkSQkLtEmsV7sRgxXCqR8dKXoMkaDQNhWJpKHQB+tnfba
NqT13qAd4mYf502zT6fF/Co+CCandnqv3cXo40xs0ftGvOXKlL8WhEW+nxcwa8l6dVHm+x2RSl2z
DhBOIZ1rP4fkshxgCwBQTRY18QNrwwQ+YetH2wctO18efmX1WotJRM3jyltYCgOGqGwf5g/H7Gix
Bz+TioI7R5eP+8b4itklPyiMVDaZHT6oLUmCdd3ciyjol3XMAU1Xca1UIcgHhjMSqjn8pGnbvBfT
Oj58vVgFEsofxJdlYCO5zzKbiIKjXzT6cv7DMEW7q7xgFIdNj088AmbiP21Ld+y+BrcHqlG5BKnX
rnOtPRsRAnfJ0NJ29bWapfXecUjjLAa93uc+D948Ey3xJdLbe3EA91Cvzffvx/vZzYrQzfl901B1
l1EPpgUk8pXqRTswv/FuJOVr7XOrosRCRtxI1XplmUw5RGGikPFug2Buo3rZNtUNUEi5FQGF1EgC
cdVq+0g4RgVlBg/Hgio0BZHCBflbdY8hYYB2XmKv9l13z2DRaMxwH4io2qsuSa1V2zMJCclwaTo9
hKaprFcUsFXVSBuIotWtvdJ7r11df4tsjzg2WRFRVOpnEt4KIvqs6wTQ8Urru0ciakhenX6R9ZSg
Or+qqJwxxa8QSNQEBiZXXBywlvXHMXStE5EAwOrsiwJA5ABwl/5hVABG5dBT3bUtVA3QOFWpME6P
TGMd2RM+Tw3l1rOrXS0tUAKeRpRVGw9bU8UcoLeqPCvhGF35Y/uIZn08NAjQD9lEHAH8RBTB4Fsn
EK/6JtJB2A4SETtFSHvj5Z6+b6Wq772e9OABCRweJ4bGPBrIqVMImNLz7Bp904ZcB+/gE/EoCrye
Yrj3jc67xLkbrQET5WtTJOOtkjHLyPsUhPcxZxujLt1jm7eZX8FNnXSquivSRENI5J6GprAhkXnc
TmwzYDhU5sm21uNDNMV4zou01y9uLTDm59rRmW5gwRSj+rGIFTWDV4/aR9jKqx+HJG84zZIOmLdX
cvkI12Fdxz159RMQXJT1Xij85O322XRidTP02iXQSUW1a5MhuBPtAp2Bzrqk58/vuv0/7J3HltvK
lqafCGfBmyk9wWQ6plFqgpU6Ohfeezx9fRGURLX6VteqSY/uJFYEHAkSCLP3b2IElrF9HXSt2UPz
vcu7WfdvRWkLHVC09FZKXn4LotxDBBeJx8h2r99/RHyRQSIzVn01QIaMk96XBSGn3o/xYCiHCUIG
+lddlzzERWbtMn3qfLmp+FUbvAQchmO9LcION5umGYtHjdcQT+XW16ERblVn+hKm5MSJ1oBHjFXe
xLDaZH2QEA5uowyrQPGcI2jQ0Bsi0zj48F/WXbiARnPT+WShoJQmpYeHQMDkyGEYrTOvvxayqYJh
QSBa7FEJn9vlWB5HcSeyyA2sboMCjbHJigJ/EQXmyNk2B3wNTjcy8GQp78tBRVCGXh7f1uFauKrz
oxb8qnExA51icvlp0uEtZ6OHKGvmFPzelDvUytnkiV0dwtrGBlYU4OMZV+r8NTT1ZBdpePLKIq/p
xwLh13zbhlQ4mfUoNNcKfEE/MDAjjhKw35HrVCu6g9c+RJEiWIwZDwVOTWHZ+pEh5KHyelorpjMd
FyHPolUV4mWwSZGUDvMNWTdCoy59u66OhKFJgeo7zMLezGEhUGOqT0EHvj8PqvI04m+HhxD9RShy
sKj/AXdoRKKU30oWNrP1VanG+fUn6fMU/5XMI0opngp5Oyn+ofuA5ToWWYXh9lgppJ9qbyUnFEM2
9ayNh170U7Lb6nk7NyUxQxIhwSPhtR4uFnrHYTROvmWakw/QJSAbMELMWzzVRy0wPKYtgl7SEzd3
eNX0AhfNa9uDxoffbHbUx0TolgK8NHMDmUOv8iHzbDMjYCyOdB72XjfgGTthsYuC/iUL9dKfxbsi
uwNZ+2NbaPMgeh24dp3nou9Kb1uBNjgnS55ss6iJ1mmZFncVrJWWIHO5UiL4bosaTnsnVzuyuyzG
9NLEXDKtd9hnuw/IpuyA6i2f5GBwMBMycF6KRCP67eNxrJW7mpz0uZ8gxGCawXYUBWxnSe8MUDzC
4xstoaj+6uX6OSbFiu9gM53cAXg4JAbLm55R5fLuCzAGpaEMfuJFRKojcksmKXFctrV2j4/M/DDW
Fd5FnYK3ngs6E7Mdu962UHLwAR4iYrG6dadZKBumdvSYj2nuMnvPu02Uh4SUE7Fccax7EC+olhDh
3SKGo26w9BmfHMtiGaWpwSFC7UlfFJDKTUGU2DYeA7cu1rpH6gYFsJVD8OWL5pkdigWit04mZGfS
Aco3OLGVNuOJY+tZeudU4UJ2xtU3Qx56L9mQfG/UoDrLFrF4poDolqNs4GFL41nm+4QIGIJJ2tfe
VOytYWqgL3Ro2pNZb+V2pxrIIugRcpZG2rw1ebMvy8R69sbyo5lDfeOlBjGlurMP+gwARl+sl0q1
mneozUjvxVq26ZEifi+1Be3ksCApJPa6qbpGshqV68rDFzAPZ6zJtEg5qiVjM6yK5t2xA5/pvPet
NjX+D2OB7lwi0g4unFDOLs7H6bnDhCRpH2RhtFUMeGLyjkkNAYvJIq4ASgN4ILdewj7oWRgw8Wit
bH7sSbez9nirO2xicUuID7AWziRS+q1SRvojpnV4l4Lm30bxVB4wUebVsbqU6Zw5P0VZg0uJZc/r
eZnLDdivjp8aFtiUJTOGexjN4bkT+M5CD5RBGTvCStMP2DX9kzcwoXv8ld+8ISW3gWL5xcMBcqMb
gM5c1xx2zBtwYmas/DaEFy8d4FcZ6tvkxn47pdE6scP6xdEnXJqnAesl60I8Wb1vW8XiS+C9lmg2
wFqzXYD9Td05wjARVaYsWGVJylAIW+SpgZB9QsIh+MdIkWVuW6BEW63tj2NTV28NCY4+LDPkkxJA
X5Nxb3vFM5kp/SWOjO4FtmvmJMjEz11ybKa+fSi4C9uZ80NndEjiiTcd2plxioudM5PqmjmHf42h
rnjOikwoZTRn2dIcQHuKWpO5ccDcY0+wRtYvejgoU2a+O1OGakCZfxs94mzBkIT3QzZ91BOWR6RF
iX1b+J86rqU/WaJYhuUOk0/vlKtmyorFof+recg81KcfwT6te6AVK63BkzbG1u/JwNLoOERk2wIj
xToTsEgxk9DWA+aewVAYX3SClStkhNdOpUXf3JapBFIu5LX7D3BXSKK0reWjl1a+4DP5aNm1+xWR
a2TKI7cCvF33ayf37B0ieSqpj3n+283srbtEy4fnAUWOM7x8Qxfbzwq/7B12i92ly2t60HqJ/57C
eONWjv0PCrATCtfDGO6Znrl+WXVbOrLoAwBkuMvdKPfB3XtP/ZywLoI+K9gutaXGJBCZveuCjGcF
9Y+m3EuGkySpxVSxbIP6Yk90ztNsfsH8Dg8XjId3hWjWzfQFpWAQd/r4r9ZSl3u0tlbh4GUPM2CA
kwusnm6DCLBlY0NC1DJf201IrjSeiZsQ3lXtv72c9H2QJdGLGZAIIEsyH0IcQZ4XDZ35RmgrmsYy
vhR7xCrMf6nd8K0kmfxeFDMm7MqUP2Qhs6RYWEPnQKn3OX7gJBuaHdjE5NWMpw8875IV74f7qbfu
E7S8+p/RLknNoBKxWsoDwR9EWlt0D60KbxbAbYRIIdwgtR+2/uzY9kuwjFAWmBHsFWfRNyG+YFtD
qP3FmfaRxeFyNBGvP5uLs9Fwz3uD4uvkifk62PZ4yXnnCwQyHmIlRNN2RqSHh8jk33DLbQMhdNO3
fefPpm2dqqG7lGhZaLXRbRNj+ZrpZYT7t866pu3i51ZB6qrpBwUGXTW8c86XtEFNpqt5MRpSxeva
wbx2llY2XsUSDZrp+1JO7goxT7gZ9heDDH9eHKda1RDda/dZGKk7BP97AqbRwSCUdCDMFK8tezQP
OLypYnwttwpWV1sp3yS1l8gKs2AU4spmGnRblBecSzObGIuWhe1nqUFOzyodv4MteiR6tOzRBTkn
qRp9RFBm8ElVvkWaQo4umVi7hrOymemR/24n9KxHcrCjUZ0NxSzh3AzafZv0b5OC8Ylb5tZd0rdf
m0ZrLllYVQiuEt+03QZpto+prMJ921nay4iL+Mnrcg2lNAVJmLjNmPmi27AszmdSacg6IaJs27a+
XQI9PGq6jdVgkiB5uBCYc8u6Ow6QYPAC9ViddW62Jy3CIIZ05h1QGeIKcensyX6V8Cw91GFN5ZwA
0t6SL66eq8bA9L0r9fWPf7DTs40R6i92jsE60kDtJ4IKO9DIyh5hjuzoluJXUY1LncbGUU2z6lQF
5HE1DfW3wZqeo2VS7rVu2MuWZaMFzpjSntuiAwKCC/eK5NbGcmLjO76W3xtLM3c5//42RBuDZYTz
eWVSp0zFkPRCKa7rSGTgIPraTgAvNDc2P7zhtcBS6M4eXQwGg1Y5Q03JT/PcCiiRCm94+Vk05d7B
FpRMxuOYBAALFYOpRbxMuALgOhdpEIKVGY8A4HOrqEi8hzntvQfeyhnwt1a2CJvm/0xWhh0L5JMD
aarkkuVHQSzym9lGul5VLq0R8hS2qNlj+bzcY+KF4ApLsXYqUAdE23qX9ngY6BGas3Ix3eZ9dwoy
/TiOrXfJNJwRBkjzfQ7sYbK99p4uyind+2xkWVWJOwT/hDlPwASrHrfJ+Jqrc38meOHetzhssa4Y
UKqJon3uzctqCrTqSNK42iyYQG/jgnM7CxMvLveK2tV7zKLqTZ8E92sstlNQVx8i8/gZo5a8MZMR
Hkk7M0PLSSBwN9nZrMYBg/XY8xUUS/ZWVfxNhPcBkRP9CR9md5cSHttUbaKizIeDnTVC1+/s1ke8
qX2zVWLpCCqvc/GaYPtYrqSYXTpb39Qqt8USfnwCYp+fTKb26LBq+J6X7b4bCPCmRvAaCluiDBzr
34GYUSrTwQYACzncXJfuk2HA6GuGYfjmMrDYvRdtiRdlwIO0+BE1RfL3gYKs3NK/KkGyzdsyZqgL
iChhSLOGSjbuoiJN7qzWuJgOWRY7VpYHXfC2R0DYh9DDxRLjuDUp/PYT4zMEX5v8X8RoyKppTn43
usyWdDt+rt0q3mRY0B0sdxjXhUGHjVtzdjLzEudjI3SOiopiVusiXB+MPXAx3KAW+F+TcTAjc1M5
ZfYOM5AQC/H6QnhkE8z1vkHd3cG0yi8VMvGNgzKZOdge5DIUgirUA05zGYfIdIUIfZfkU/WeXJY9
fORlHZK8zTP4+tq+9TrGsFg4DTkjXzgA9a1sMFhsz7DztpkK42RVG0PxqCdWv+YrkH/SWApx25Ku
GHYL9qQwlqskxZcFAO6WAJb2nNeJ+swL3EwrrBqaT9Nk4Wc2dxIqniPluVXiFlWNZdDoVyKcDSp1
2DN+AIvq9eZk1F1zqmJGeYjkxxAA/p4ZBwajnp5tVbR/1miqNafGxTeKtfK9YoPJCrrxFcWzc532
xpG5SbEpTJ0wXxIZJ6ZZjG7tR9TVyePUW/VJTZVzFunpvYunHyOcGZ2JfOVYNqnRXZplezPv2pMW
B0dNzZXHIERbfRp4lTOiYe8NTtZJ0b914S7O4vy+c43sXqkXyI1WhG4Em/JUA06LnqZeZfN9pacv
Yaw6L4OK2kKtee9D3Nhot7/jSj8ROnlO0NJeKXat74epbLeVieVaSZzE0Q5dVPLCVMtmMFB6DRWm
Orm110lXfDWwbVklpfXVgsD5nMBTX2Hmbn9Ta21tlGF4SfEmWhsdNJow/prg97GDkF0curCb3jtw
SUkxees8N7OjopjtBcPSDU5N4cH1whZtSwt1VT03atAuxYVfg6AU/KMTSJhVOH/rerHcNb5ikYDE
7hQEh3HxJj+O07t5YJ6DpYKzZi7TfHbAigfsSoDYOTqWidMC8YNfIpn76R3iCWoZ4ClIMDnTO3MW
gJRB89xDjkNTOH1iDVFsxqLBo6i0m4NFAEPEDkKkayiQUeK6hYbzbdjBiO+cF1mkhHZnHZGnOJ/e
xxwwFBoEyT42IrgttgcFR1H9IOqzM6Y+09ZETxlAXpcesi5S/RQhtE2et9VXIlWPnRF8USwFX/J2
YGpFV5D0LF/d3s3ui6/6THeX9KjLmbZb7lrSOQBSMgXY1pAh2YVquELa56VbSNQgFfM+oK7PKKXd
Y9yBv5RislaP8xfFS8uTSrQ2QSX9sWNB46XK7Md9ix9t1VRo+iC1H4cqGPIRm6UO0B7qHdp5bllm
lpmD51SCUBwgW4tnknXbNGZPPeo152Tw7kIbbRm9x3RqyUk4I+lL3A2lGVwAch+9MqSmeNHSwfBN
+JZnxyVHRRDTe3ZRlfay8CtUf++tx/LPz5iOgBEtg7cFeeDdG4v8AnZLVjwAMNkOSMreRXtNLcOH
MKrTVysSlmbqeK51kQ1EfvihCU2k2tzii9ZE2gM4lhOEu/po9Hbx6hSaX0w1rj1qHW7jeaoIViTx
t2n2uwTpcT14QdBifNEXPDqa9DsprO6sWGH7xAo4J7/nYaEcQNfP87KE7JPUZ2ck8aqiqgU2qycF
oXZIFbXQw9Nyxgs+6LIDknGYtIjCblOCY8Z0ghmUIwrXJAfmQNppwgF4lZcW6eFRtV6irnsICzP/
9HTXAPwFIKUJL5WBr9rQp+UHdGoSOI71j0GaHanjChFQi1m85e1hSic+tHXtTJhKPeekWs7A8Tp/
bJS7DqVORG67D2cAWFt3UXwqw+C9IyZ8IINHuI/lOzHnx7iBxlQbOS7Sev9kKMhV5AVZeuahudqo
n72CmnumkDPuNSR/sI8pj5brEDKqc+NNdY14F88K4f/U0t90SOuraXayy4hCb1C67fd4yV6dCpjO
0McLy9e22pHUxsRiJJOsB+hmDO4ld6pzlObY8S6WP5UEyeZmPsQWPd2KoAcqHWpo7HSiOg/ToIas
Cdp3uy3NB7kpilp3W5RDdbCqkpgho2YWq8GWYTVdd9VIVBOY5R3W7X+bhLTWaKG8I5U6+UFfj4+x
GU6PiKCEOw8KIJmbHhAR2eTEcrV9NqnZGyu+e6hK9aaJ+/RAPsZZoZ3YHci+G0Q+Qvsu0esHBwhE
h7PneYSu9dwRz4DRqLw6fbdbWozjoKYlO0MI+Nh9fALgXD3bFi+TsMGApmsR2spIiswEJwuCqgdX
i/ClC0p9g+L3K/Z8vHxL/ljDTNmaJo5zmau92nFcH5DFZsKgwTQHln0gKwYYETXqbRlg1JOZ3o8i
9hrPTwts4einqk/kMe2TLJQWI/EYXiAhFw+5nE4ljFDWl0ZRtCenL9ODGmPdgGmEna8a1qEAILAu
XCbXRJaD3EHTPSWiqHG3V0wQSE5tbzqyqhtNO+E7kX5oBdDGGfvZrY3tjN8xWyHUbSSgOJUEzE0f
row8KQ7korVt5tZYW0yV/hA32KzA9usOg0LYcB4V9OPmydk2RFIh8BSuX4yRu9Pi+tLbjos/3eye
vDBKNm2CLwtOBjmq0215F2OJd2mTF1P0u6EWu/shH5sXoCEs5NtOXytd+z23gZmYc7RsqnGqfPzj
ElZYbX4Ape57lUDBFJ9tkIfneZBg0Ll/GGNezEB9NYa+OwdIfG7TGvVLdA+e50Vx7qeyt1/mjvc9
hih2XVcP0bysyUgTowYD1zVfvXpYEMVmDWphrrGTTQAid3a5gBEnRLBSyyLy9UkzHyqsdoGXLtjl
WdUXo+2Mx3H8Po5a/7i0IVSGEjRQTwj2zFpyl2rYSTHnzFidevUGU6iDZUYY4aL8vUtHVUUEun/k
RSOTryOiEvTgRe0mcPaaeFSjEmMJOBH+ONTtNhhEAjsOzNMki+meqE/tIx+GjV0EnOcA3ta3U129
z8e42zRj8Zbr6CgBNDY+7Ho55IthP6EPhidEeSxLw/5uhiG44j6ZnrE3vWN24B3wvwZuW6bJK+lA
7z4WcHJ0XXyrYW7tmp75XAQeSG1ieqkR+TnhqAbPMydIwEIaFYro80SOXy++x3XIkidu77NkNFc8
F8NRI6DiO/2wMkzdewY3neASGZkH2QTsNWwcqLmPi6vdoUwPZm1ojHXq8q4YinoGzVxuiZTa62HO
1HOpDuo5G3V69IQhUTPC9jL1H7mix8+607aXkimyEuofha2qr7HNTxEqxY+a3KYMLpKRubF3OgX4
JKSri5F5Z8Iow8cyE+Kq5gFgk9agy9l4NvLUdBkaGCTIqD0pxHD+SmD0YozNdImFbPOQpRAAbADL
/Zg3D1aLHlSSLcZ6aQfr1XQBa86l3X3hlkiMxYmwkXVfmxATIF71fWQtxBfV7hF78464g8qyvQsw
GbOiyf0mWLJ64oDQjsLsmKlgnhCoq45E44IXswU7rUe270TZdG+okM2iuBXMgTI7QrJtfF3VAj/d
ZYY53iXZUGyQHQg+OysBG1/ZX4bEcnao9X/HOzLcaj267djmmds6U5VnQsjVWsVk5APg4ntIcvKE
9CdTOlbjR7sDnlB6SvhE/wncHnUlAKgxjq0VqYIMW7CLLDBCgn6zeI6vj3m9WRwPD7/Kie9kgU50
u68j41NGcCNwlpoShpuq7//R6SKPdfjY0XsdUmXqDwnxV/Lpg4tPJGlmQ1G2JZk24NUaLMi4TkCz
a/keJBbSVAEmke3QDeSzUuGPiQWy2zk4qyUK8SdTsfY2ua+DRdh3nTak8erIYwlEZvLgfpvU2nvq
CHCt2wzZPtIB7ZYuzViXFgFlzThZIjxcm6N+1Zv5j+LC/6C44NgG7OH/h+ICONXm83v5u97C9Zyf
egsq0gmmQSbGwtPYQH/8pregen+pvOwO8Eryfp7KJ/3UW9DQWyA0wJmqJ4jtv+kt2H9BTdQ91yYB
Zjia6v1v9Bb4Gn+Qk13HdR3Yjg4RVIsOU3BOfyM8qjmL5UBZlBPpWoCPIZ342GY4w/yqXbfhMo1l
E4q32WqUdXnU/7VvCmDNsVzG3Vlc5XY92ZRFqYFZ0N1w3IWj90h4lHVBy8IiGpyOJY5b+GkbCW9L
rATWsNTitdwIx73wZVEBp4cIIQ9qCmCagv8uDNY5NRPF7dDfLnc75rZb1ibwD6umHz8QEAD39etj
/vjUUSLIbrtl7Y9jrt+sVRwVr8spBrry83sVWvuusmraKll3rJxm2LdBgZvEMja+akKXXhON78AS
ia2ycOz2/2ijuv5jz4Lpkcb65CjPlgfjX5772ous3w68Xex25PVw8bG/fcC/2/3HtrAoEWpM7bMg
VPS2Wh1vV5I1w3POgFTsnQShTUZaL+sbKC35BU+T23TCguSSSaRdMWu9oeJS7LXO9a+8/Yt//Kmy
Wcj/3w31ZUOQFBcuu2JUwlu2Ig/PQ5eYCGKWOKhugUXw1MqHsMwxp2y0Sr0eKLfJU67nyUcaYoex
0zrtXj6ns9wmd+dMXpGcJzgoPgQRQVzn4s5e/XaurOqj+Wj3zogAJsfdHn7ZvF5UfEGUsyZNuZfA
EzPWbV4pYqZXIEo8asOxzz4LAbfBdhxTc3RaQQCKQoJqZNMU8AUCzuU6FigaAntRc5DVTvi6hzXx
/CgvcBVFJi91DV4qUfQtICmVf3+jBX18cFxYn2J7/OsINQ32etGoe5BBJbaeoFHIhyfZ6tY2mpJw
nl186Mh6MROlwCz+R83IAPxpopA7smV+X5AUg9DJEW7IWOgV5mFCoho2lqJS4lI4AOJzDhJ/JsEd
odPBdPutasRPkwVuiBk/ZrVlxl6Jo8plVYKrxnrCkTp/tEPPIiqlnuWNFejs0VeI23OtHtQgOqHj
GlQ+ZEvd0fMHBctAJ0lwjTbRRt7evr6DOQTGyYSmbPHsVuLn6AYeWNmUhSl2yBrEubOLTefOEsid
zqlYJOmLSXpRFT8PETGWfnNLup1fAQxgzbehJj9N7ZX5MJnOOtFQup6FOEcCfYiMwVxvp9GJczRn
p9EP45oqJEG4bCmExizVHR+MPV7lcaWsZtYuy/r6vTSWNvxAPKElHPi1/FLyPzGVZt0HrX6Qm+Q/
dPuvgh0ZNbrQYKGTT7P8rWqRMr82M/GdkY1XcAguTSCPkEXjIDxKIJcAd3lTHe5GcwFfUA57CfWS
+2TNZKGq4/kH7RMAkqKCZ5I1b4L8tJK4pTrCNVEz+u8uyFDsLCOH9yRVah48UZXtYkkumptWO2sA
d4uLKYbeshpAcvNlTXgJ8jCFdxKCoxUFOCr01/hhBFaPSDoIK5CdK3vkkba88IuE1M0CVydrt6a7
eNXWXKJ/yU19H364w2RvoxJpt5WjgKJxszzYGeFy7jXAunJTFHb6PrbLA8nW98rM6O9/3azLwpeb
/dWehLigPikVpns/7/B6m0bU8tS1c+1XnaYfCRrhXFn7t7uUTXm/lVnVvjkMu8ltgj3J2HmtmkO8
lncub9eRcKcryEluKOtqbTujfkgEcqmfEJvp9STd/va8yqejTFtvYxBoBFgrBv/rGyweW08wwyND
2982mWZ+z0zV2umNQg8sYIm3AqnmeO1YMbqr4iNLtx53tTo8SpjkKKBTEMeKK+oQpWTglLJN/k6s
i4dkC4ubEb8X4C9ZqC74TKWuhx0rOmyMBsPbVHpXbRzxzNsCZJcj8LlOcvIkTVVMvtwWFPNXPMAS
opaAymSBvs+y6kpQmmOUmxtjsTom5YyOE0xnX9YcFxzgqkib6dg4FwjMcNwK116X9QKeOM8nHgcB
zvREMUyEmz11ws5b1Ri/JdhOPuDXtlljKVt4wASwA9zYRGF/POCN+CNlscwuG+sZIRIdu+11uDja
stYdQOeGeJ6Ris2zFRl9D+HEP5FnNyBa19jaFqp7v3W1GDA+sRZZhKH2DjgU/Y2Sl10VuFRZOAKL
f9smm+VS4FUpq/IYufvWlNsMfCVgw9kn2cJKgb5ZHnetyq2/XedadbVRoMbmAzR2Zde09Z0uINrT
TM+gt5N1VNunUreHTU8Wa2Nq2BtDtQ5Z54A+G4s8JZLPc5aJqWQnp0xaQa9hio2trMr9dCoP8GqT
FRp22O8KuPMo4M4NPnXpSlblRllAdWESKQps0wiA0/n8aMsDZXN4MnrQ2Lcz5VbZnG0xZqX6MkBj
tyumJqIdi4vcroRoZ0160kIghgkKzFSxu5TzGVklGsRgLDYmoiabaT7yJ9za/3Y3wBc+Rx4pTwI0
yxtzu6Y8/da87v7j05LbOZaXlOh5V9dvIM/77VteD7xew6khCYRYKaNDwKBfTmLQawW4X7YD3Rxw
W+7a6za5o5fQ/1/F4jJkyoNl7XaubPZLHfkYqsiGGToMrLKqwh1nGSyuophiuJXV69bbdW4fxYio
rsMsI2f+6/PkKf/u4N+ueNv9x1eUJ/92fXFVuW2K6Snc+KCLl1UTr60sll+1P5pQxbw1A7wFwpaD
dTG21WK2cStMCzZvYM3f5SYV0SECNmJqdjvkj6bc8d9ugzgNrr5P1ZU8zpDzhT+udf2Uf7u/R6ts
Xdu1+eMb/7pR+d3lXcC9pZOS1etdiWPk7sZIfu65HS6PsbTQOg71watGg8gfFHZ5kijkjzfCxlnW
kLnynZLal6oq2tWQ9cMGfC+TvHwYziSxnV0rZmmWmJs5cson27fiurEptGCFuJjOwCTmhbf9hjjz
ekl5EdmWu68bZVudAQ5qxbLCaUwBag3NuRpVQjsjkfUOc/uVquAOUjcxSi1NEgLIbwBp1pXjrE3g
4UxuxbA3mct40aZ248x1exhMpAt6rVHpr3iXiOyDPZZzyUXOtCNY1mu3aeLVTDJsG/Se6XuLCrlS
1KI6B20namY8OHuW+kjCAfVuxezCk7OqhAjd2gNfiAsA+eM1Fmw6/X8uZ3xghWs/KjKmXLEYv0NR
yI1wgJT1oLfmiiDmsx5Bis8AJ8N6j1wfJNC8HwBm+JMoekhNx5h4ITAqDFnFqkXW8qE9JglzBgjS
KrQlitEJFr9FHxT7Peub2au9P4h10K2Q22xmCBtDA76Olxd6+Hj4bsvWUBgolgjrFlhvWp18WVDg
3+ZyOHbFSCyLFlY/weV38vPclvwlLDGvkj+MrMlC7sjA+69x/CjQEYNrcC30LDq0Czr1sm/sZM+M
5SKDh+ifE1mVW9Uivp/NxNvNYzT4qFx6rDVi7jckffXnwXibFozjdPNyj6xZmDgY/Bkocgp+2M+C
BPnvTblDbotrjbS1N1kbYoMDMEsICXZiFvy/JETkttsOWZvET+VN6PKAGPrx/8rarRjEMyD/c7lN
NjtNBH1u7Wtt6Z+iBQZxel0tiAvKHfJkeV4cOvedjbD6Ijl/YmBlbljArRAUQDnOyiEykos9VOYL
OGJi4JX75KFRXJhkVGYPSpgYTeVBmRHv4xj02cBS1VvAaB2muR98MpH88OiXMjnSKla9yBlsWGAI
+2eMnHEI6+9kQapv7XS9e3DUCRZ3KOgVsuhz4lArEGOAC/rq2oHXRPd/dGSyOyK3OmEt1scAld3Z
z4x6QyJ19A2xRIOoA/fvV7NfzCgHx/dzt6zJY+TRsol1UHaQIcj/BGv/h2CtgUwC4c3/Plr78s/0
2f4eqv1xxo9YrWf8ZSFi66q2ZunowDlc7Kc2rmr/ZRu67qiuiL26QuPxR6zWsP9Ci930XMSq0cfV
LMK47VUbV7f+ckknm66pMmN0RYT3f6GNa5nWH+p0mqZbJvpQjg6o3xZpqD+CtZ2iDHWJAtV/fOEJ
fgCf/P/oCw/N48iyuQMJNcL40hq/HBzQNFmdn7DwxJheZ4GC+bR+zvNZPTkJsmeiZU61fpY1rbEN
UmXqmdyrdr/MyIMVZeztS5QZyKaZ7Z1qadOpRVtnM08L0o22pzxgrxc+BsYSCgWifVGOy90yG8kW
CjHKLFatYoVkLVsX0bBrsy+D+hHKSIrGzs7Qsb2Irdh8cYZW90tnMIF1DBHSGcF7GBTKg+qF1Q60
EVx8xQ0eZNG4s/JQ6eVlML4RyXYOweJ0+gp8PnYsYdnjRafvK0Bt+kptSK4HVXBAVCQx10ZeEckl
KYWwVWmEu0TXohMCWwYTN03Hjzx178bCce4aHHAjZaogd03OHYyZZpNxnU0seENT48T3Mam7fO5J
U3YR+n2Nqk/7bCwePVtVznY695d2jqP9HNLP947VXYrGMp809X7wjpGpNa+qUlKoX1HzwuJDNHQL
PZ+xHB4dhlttTOzXAUYSwnzxFxUE6MlQB9Lxdst0olJZw7Ge2Cat8QUM3fwSGN0bKIzhW0LGcDUt
pvk02IHml3UBDR5T+/XEHOY0GziOKrhL1rYCumiq7ocaEa4BW+qtqoaF7xW99aLbxr1nJ929rSI7
CwbkMoEa/u7WOaYXFSCIElV3TbGjj3Jsw1Xm7VHvzGG7TfZzNKbJVy3QlBVQD/cyI4RHuMGJdu2I
n4ZbDMsxS7rwUPM/Py1BgQll6lpf3SU8Vgya3wYd9VIFnesJkGPrlMshQrtj57ZG+wXk9DYLbP3B
EpYS6Eob+0lBmtibx/AtTV1zV+WluXUn9Gjz1MC/3ArVndzrjfoeylWK/p/jHtKqn9+dVnsnz1k+
tqYRriZk8BEgstD5aFsccVBaqILndGmNNbyvU5Zj5tpOeQw91PYA3MTuXaShJWYWOGdFdr+3Ej46
azVEbZJleHGDpvVJRL8ilwqKOAs/cyVGoTk0l8cSiBJAIjA+ej6ZK5eX7VRXhuNPLuzFLMMhrFTG
6VLo+qG3cD8YccPaJWI7E7hl28Uz4RNxhNM23qEZWhTtyJBBIpqf0saZniyzG89FHPu3TfyX6T5U
41NMbm8FQrt6V5nU7Re3ZGkgmqgGTasqCvhWGE824wAgV0sfAoJtT9bSp68zUF47Hb9Clllw/oqK
F5hR91jNhHDtaE3hCHkbqNEBcM96At7wQg8Ur6N8Du/mOFXfwWZu4AJYL/M09o+N5b1ZhLcc1c6e
Sb1lT11Z7IsR4zETR5mtmmT52Wym7Kyk6NUYfbIjs2Knq2oyYoAgL6ZujD6SXeTjncC6VCYmfnMW
1P+ASepRlLwbakff2ErlrZcsLc4YTzYP/H8KRJgh2jtzUBxUr3wLTaW9KIWWn3qGy00exPi/VlV8
qGzjIVSH+Lvrag8uCf6/p12v2UcYlvM7OkysKTzW7rK5KQdwzP9F2Hk1xwp0WfYXEZF4eAXKyZW8
eyF0ZfCeTMyvn1V1Y1pf3+mOeVGUU1lIc87ea/eyA1g4WO5ryVGF0L54sWhxXrqs9sOlqrzXyV+H
UHB4BdnUmhvXSZpXuWHK71/pfsSXZdaRMNWOP0rjfILWfkQbpp4dzdS2IsPn16vYRgVG2q+VaPFd
jYcx8AfaLfHoupGnOuu2X4Y6VIJTGPldE0ifdouSfbx3YGA+k5uchZU7Zghk6huAkv5xgtwVpomb
XJy9Aa6N9C4tl1cjZkNFrTPDKNPIO0/h5rFE+tBNFmN1jDPYbpryysjHq6Lz1K1VtBqneS5felvb
ovStLxyiRJ/mAROD5dbDAZN7RuwLQdiZ4BOd7wXw4iL/vKqr9YDQBjei4/brLUrfOz1Z5eXf205X
a5U3GMrFcwyF79o7/TlfmkhsCyZlQ26eC4Xm21CX50tFiVOYUE49qtJ43uBTQ8dTMzwJyDmRlyG8
yAyjjfLihI7wq46sxmnvFsMPQkV95yuCDkvLBIqWIN63nPIiq7Fu6R6FgpUvgeMHOCF5HiEHPvE9
3Ru99ulQZAlGHSEPVZNtFy0njneyESn1RO+2CKUASec3xkVb9LfkP1d3GqMsoCqs85rzra+UkC0m
hV0l1oW63dBdqqIt6aCIB5iraIHyWN+vZuxErkcMYFO0B7wAb4lf7fREGZsZrv7envo/DMJrsHSa
f0TNOOAsly+dW+TXypo/rA6MoWxxutnMD7Jw6NYsD5kqQVkrpJDmOPKyKNtdyxovTPfTXfLHNe8Y
Ucmm1wg6GRAT6vaacKH7iYnfk7IHouWghxxG/VYb4yYwDcLD5uWARH4IKlfPttCauqCxclQjuWuF
tjW8AkYNRC7R04nS2LrODA4ta8FPIJEjjvUzGajccbY+a6MN/dLcIGmogyWpNhBhns3O+NQrrB6u
uNFEPIfSevPadDfp3p3EsIWyaPp2Jcn0Hf5JUo+dp0QOz9ARdoMTO7uOahMf/bugOBrYhLZKJONI
rz9V4yiiTpJLlhquOekRMXcRbCXoBekdEHkZ2FsxCeIKVPyOsGcI6i+ZORzMowz9vh122FdVKHod
ezV86WlJQwDV6I+z5NNAbBuIyr5r/WDsys8s719XC2JkqZCG9fKk5r6K9fKim1rkgbb+0oziIXaL
+0ZCiqwczifxMxEGMy3PIKw2KO+jNrH3saFdJGo8xquGVceNOJo2K+u/Vd3Og0eRpsLjk2r3ytQ+
imm4E4k4IMeMcs3ZL6jjCkZiTG3zI7IMytpaO7DDRpGUnjCGdLObhA2sKu9rF10yVls4NZDOzLyL
OPvxbHrOpzNlKQkQnJJ9fugMewjMXITzVHFmm85VR808sbqnxh2D0WeuxybTdscusYiGSIcr1k8F
wZ+BC8qAdvR8Y9STj71kGqJehWlsgzolGmaX+u6ReAwCskEguDVJsB2XcMIHmWCAqfB7yLi+KX31
5pL4SX3/k2imdjdoy6PgfIzGfsr5Gs19Zayoq7o4sDtORF/oIRsxdNP+cqsvOMbNvKjD0YuBp/Pz
9Kl8WAqQZiLPg9oT1KzMtgZ0r2851NNAEpQerYl4Fo15UwgX/rxvkiNl529rZ5IeikARcWkCzyjf
rL4xs5BTz0Nlvg2n59F1m2C08saU8RQuXkFNLf3uLM4RU+s+VZtNwSCHPHSe8KgCUiLj3vtiBriN
e+pzZgvUq4N+Mng/XrX8sRzjyhjRtYu66pE9yNtisCfmSSfCAvahTO950a1v5UzfS9ZdWe33MFgi
rJrqyqrTgz2cZHUYkFI7uxunAvW93X7ojdNcuenC9LW0qM3zQGXtO+5KCjidR/Nt3hNRjDFbveqT
ekmkfT84zg10qLvSALPZmFWwVNg/PXndUBGzYJCyNDKCpk+/Ut3szgdgZS24n/HXKpmjP2ydY184
l3JdNomNlwBJOApv5NvkFheclH3NQbICwzFNrmnTLZwrYO/WO4Zako5RjGoY8Zp5bbZqkFfJYO07
ZaYwnzP41IBZq1ul4nYnVzdcExq4fVUdASQwZJFU26OU1yQA426COOK9WwVltG5dv6U3DUEPZGrA
nwM1ge5/HLJoAJOwOsXenLLjUBrjztHVrbdALSj7dwK+D43m5ltL6R1kmgHXbnYtOwUMDpvDzoEU
rFud2C+dTShr84FxUx4sF6pOTfWW6AAf+Gfbs97AxWihwGVK4jvw1zm9tpCZLvQlb90+fsya/qdY
BpzJCnCwWW5jikifyX3+4EnzAYN4RiCI+RLHTO3J0GqRRodSgUvcssoaDrbPIVX7sEBRqh5pEb7o
qUXQfW/gvc6WAnXuZu6jjq3c3tem6+FkiNLKx8zE6WLYrRWRGnsKkj2y87OiZGE0SRSixM4HAr6k
/pbEHSr2qCp3hNGBZ7Wc53SEEGh79dEtlnyrfDiIInYvC341cp63+knmuJgq2bSiPGoa9pXO9o4T
NVjsydXWyf2cRUtP41Ug+fIY+kOMCe9O78oD+0Sy18hrXMEb7nsbpWbeGBd9NSYRuKcvfYQ015Zk
x0w+suzWtIjDqRZscGP3OhDuMPbeZrHn8aGo8J+ToPVhmCYy74ax793WDAsPOY5JjFIGg92U4SsT
a9Bk7l26xFu2tV7Y9d69g/Y4SIAXCcNhuuxhqms0ApPROw52fbfEDPAu4t1BIpQm+BPBuHY5Mb16
lQ+tlDjMoG4X7WmIl1AjNiXq/ezVLsty29vTNfT1n3RBli7HrN63RYVStbPYWMOlHk5ksP4ECstL
IAOMJf/3+vlG03deaBW6m/PtU0WLg37///u48925yC7YjXW787/2QOYaUtoO/zzl+U4RsyK0ZnF1
fsrzTVOnohnJKG0zJtrYTOpL4S6oqiv0zhYietOGbNDc5As+qXr6TisWs+MiXil4XGcHGjlE7Grj
oRnGozX2B09ACchGFdTSeSVc/k/Rrt9uvnx3Jh1YucTR4JsHc5q+1wJ7Oa2mRyaxSwyaIFDmEAM/
wgvDAj1rGd/LErKnTKO+1a+bBQib+gIL4W7LkllA2fpV1zqRldU1Tg0TzsDop+HgYRb6paL9ktLW
MvYCNSGIwaAo93KCJHLCqJ3/4K6poNfYT10xaxtlZB9VihJe4NRRk9WxXXWDcga0NBv4BiEJTeSw
JCI6o8M6yBlM1yeA2Pn6mSLWyn0xlnfAd8VuyCtMNkMzBYg0GBeIGSmckhAbm9XZalQvRDan29VF
hoStrw6wGL+DhyXeAkc0WDdT//vH+K9LYE4sllIJJ/FcFaBZjOKwTG1AwC0eYUC4g3mjufaX4VzZ
pngYjeS5nAjExkw/Zvq1b/ef6RA/udm8TzO+8PkGNut0coeYYmNo9QVY6p3K12tTn5DDWMZVohG7
QTikIQUhCmqXIbVSMipTNj0cG2xSQp83S7pJEg6tscFaXYRudqdaU12cYhwddzP62nt3ykuaXHK3
Zv+rXbxDNsTBaYlg2yxn+zhyfVxkun3pInUcu7s5kddt3QEBw3cDXlwX2vsYTxFcJ5b4hCg2eLRl
+q6v4horJ+fSSqOmlTHVlH6k2CBuvRpDQ3pfw7Xbm3K68WejDjTA52uJ48a6VDDV8UMWWntFi21X
zaDXJJ7GxTOORpwfiwRg9pxLFH31tFNsqEm4BMo9uBzBNTSCRtogeMsLm12UVz5CH2djaMQvOsr2
WMvZXwCDNI6W209bAZY59mhI4kQgjqIt8bseTIyagWW2PwW8HL/ULryFnGZjlBe2Q0XAw7WsZr85
pX2RPc6qBTTCwYAyEZStQmtpV6BxWhgE8qqr4qemdYiLtYpjDu87bNrjYtUe6sQ3AhnhNqZ0gfCp
kGwv7RTs/wDtMLXhX1PFvljluKvqlfXlkG9BUrzE0tvMOknhZZaio0yzx9bayQpaiurYBbDg4NAf
JDaLh5XlfuD5mGR6B4P3YC1PKbkAoUUGRaR1byllB49IDnZMwCiGT3iXEAKLbpNn+WfeVF6EJYTK
5DJFxnSNVIDkUtwA5gkcXCf9xpraPdhdzNwn72kTp1/LYsqbjLiEyoRLVTCNlZ7/QmhTH8QSNmum
2MrA8bbq6bVDZpSP5ffkDC+6teyQBn+OfoePWiuarW3QezXAI1XrQ2n0wHlQ3oUW7BRbaE80nvzI
whqbLtJADmxfChBWZUZogzgmGHtwYt2ppNUO+vhqWcNeG1+km6HlbDeT7A6itO7zeiGEw0U/qsss
LLtsCD1l//Saea3pmLC6/Nh0tDGrGN/voAcguUxqKDdDqb5Bmrwl+a2pg4RuMNfXKItOjgpzOzmM
aMj+tmpKr3wVJ2+ybT51pziYg3Y1W/IYJ88eJ6KpWIV4uGtbL77TafRFCUsRRx8eukG8WCeO1lw/
4H+OyPdmji4u164MSUl6qPL+YI3NR4EpIRAZaUaNCYoKbfZbik9u167WnzjH8oVgdA0xGj6mafFQ
re1PykBhrN0PwptQxONdKRhzXAwzAySmpv6zZvOfmEFB16sfz9evT5qSxXXfF9zGEv8q41Q0WHUT
ts2cBUpvqu2kM6wUeDGzLDDeYHvke39dH/GJPZQn57C14ex6QtkE8t97b+NTsmamVDBJotRcqmbe
PO/95YkwB2+bLM1FfVqqxi0Rdxo+C0PqgRmbTz1TgEz0o0ULMRCYV/Wl3uLC2qJxhxOEX46pD4l6
clfqgG3sT4MpDFNTyBH8ZurEL7AIWuqbZp0O45wQs73eOxaLspVKsaTsYXeRMxW3VjNNfBTtOI9w
Fm0T3ZZ1ndFFDDLTfehyhwSP5WCbU0TF16M6rb9Nwr9PgQKjfTc27kkOgNY5mDrcx27Jx20gOGKE
zqmHLKygy42TsOCBcXJ3+ophFz76pY/IjxEB7NbWGNNPjX1ZtLQNyxw+QvqWY0AvfUIZwBgswUAw
hDHr15PDlZpMnX7tGT2r1T4Q1nDrZZ9qsJdrK0v9wLa11zIr38zMO22tfCjCxXOfIKecnqa60fm3
7Hg+kcaSQ7/9YfHxVJ3MUskpvWEU7NG8W9QjJj10n2q7ZqDBEDr7jx4Vq5hfXIcPZcSs2bWVzaJD
6Iwq1mtDZ1/kFFe0x3guFZQmRwwzOjqRJO53qRRQDNsIC9ctIuo/pesxyPvdbaJjzjVgnS4NmP/S
4AvscyrYp+12syj8dIl+5bT4bfTCv+HXP6i6zkLvBAfSZpEGQPjA3fMBE8/eL8wdyCfJKIntJ7sj
etk+cYz0pzilwKGmH9a4z7J8sKVqsMN6UQxqJ+LYKsEoTQuQ5ZR5JfO0SBLuwjpyuQBywqBQFD/2
5IhNNwG8mJf7pOX1UbfIbQtwMZgM40/l4dCGLpsvdnxtS/k0kRJbwVq/WTsfx/GQ0SIXl0a5gqt0
2Gj7tLMrudiUXFmXDhSfhBekSh9u7DUkZqvZpqXRcp4mGB8M/W3VAVDkzwstmKAqYuoMpxGyG95I
p/lwTDrwHoEkDoi/K69kHYoJyQg4VPpgbuyRcXTEKM3cqkggBxZsmezO7IX5x4XKA1PZtbaORI3Y
2xCykO4Aq0xZTei5V0XtmOo7cuVuXS11cGmPp9Jr4aH89bZTCTwwz9KnXpowZft+24/+yyqWnTmN
n7LzrAAlDUBrOzm6pQ9/nCrpaD6M3fzSmv4N6cC82U57pWJri1oGc9rU+wrQc+CkGfMsE1qWLX+y
FKvx2hUh27yfFaQM4A/2rPT5iB7BPTe6TARkd26or/uHOPtD2d7lFMKBaY0AOYw3ZCJM2WX2NXti
Y1UuP1xaFJu1DVWiu/eBM4xqmxrNc0pOZTPyBlSKiRh4MTUkX270qiHNimBT6XOI6+DWAkMlXYTD
etdZyt6Ouv/J8uaJyEvJSkiLCLFQrEmWnzkdP6ve2o6Zy9rVz4wg1h02kPFW1GYDOEc+6z77Jzkc
kafy8166CfWkBRw3WDczkoDc2af4gDaKJ1CBFKMiFkvSunGdbr5UwqBKmzT6VQrHIMgTMqhFa5yy
YhIoV2tcUSD/sFYHY+MplzJW1/VsZRG5mHxx6Ux5bdgyPC+RPbFPpwdFaA6EDm1+FEV77SaMeX7D
Bo2guYPrtx+WQTspTQ5jNVPEUt9eK5BWs2/ScyOY9Oppnoplm5EiF6o039qYD+tCrJtGX26WZviu
tc7eaoO5tajz6+0zxg4XLb9LMS/L/rSX81AhGlFipxEEa+dHEF1EoyzeN9Gr1P/p69WUqzUCMIKk
spALT4BflmpbdVUfKFU5sEpEkLdwGmrDf3FmvnHgXh+1XDICXDY+KIJwNKXA4Co2w+DesaF9TOPp
wyighS8jsTGEYuxGYb71lbvs4lEmoZr796GkvgU0N49S5JTYH8GyLfrRplFox6INU4+Rz9SKaw2o
n5pTi6J6vinopmyMmCmdJTvmbxfVaNs7LEFLb9+iVSbNeY4qpQG/x1hpiYtWYlTSpTlEsdCdKHd0
PVJDjsqwmsOpzh/dkm3zyfAY9rXGyE4RkFc26AhEeNizaNaGdztOYdCbLIxFbGzwmSE+79fnRANL
WkkDY5MHW85BLBNJMX9Kl5vsyrj1cFuF3nyR0HmJKIxxK8hC+L8bN01hLTeXACT2bQ9YKoboT6RL
HwHV104RMSqk5H6/DIAZyIjEl9nV48bwyHrAMHzX8YHqxH6JXfPOmpMyjDOqhJ7uRb5bvzUEJvjy
WeayjtLGX/alivVLUoL0GuCFZUBA7x9BnbqRYoC5qFaQHADPM9r6zk1ccibTeTL3uYuIT0ssQcSw
MrdyZpJpnX5h/tG/MzZ/YToz0aKI7xv0PyA7pqo8FMtylU7DtK/KtdyUlnOYfKa4vO4PrKXvMIi3
+3xKrzWTbkNWzoes8OnRleKQlHDmVo9liGNZoWus4ewP8U6TgIZyyAv1wBLB6uetp2TDBDP2wBDZ
kK+D9tr07kXWkUHSthFpTJciaecQjAJ8zd7TN9aSG6TZqjGIi5WxCMY88XjLH8Nj1i1xgtM9KyNR
3WcnI0WnuddEKc00aTkxErGBeFlc1XH2EMuJhYfHO1uQ8HcWABRatfssLbY53UnAgPKefSzIAAG4
JKdTq2q3vFB1s1vhNxr1rV3TWGjZZxNDUN5PxOu8QF2lhtO0tvZFdW6zjg44KyPUT/Rsyx+OsYFP
W8tVtuP1PlKYdwEBM4zU2Hxmq222AIf+gCKPmiEnFy11GWM10HILFREryW/sGijyIO5b1zkot64i
e5TYs8hbCQj/7SCEWw7qM0mxzf1E/1Pvbdi1jOq5t9GZo5xmABVlxDQdqPBM9CMTV/9DAPJwKVvt
2BX9Zeq6T95ySgyNy+II5MDuy23LR9on2OUPbEsuNQtz8wqmhRK7ewAbECI5gpYuqttFrlemC6rg
xD8S4wAFtaDVQS6djieA2aHDW6HGhOYSO6beXTdrkRLOXsMQScCOl1kr7iAh0krUzKfOb+5VCmlH
dhj1lTKfsrjbrsD7CGmyxEHpbRP2/rRZqflvxQCqNa7X21K7sbSx3nHcXePKuUFUgPJj7olwUdQl
2MORU5DhwVm1jy7Nn7xXCvqXpfY8WcvBbNjuTYkN+8dn6hHf5qQA9g3lMzzbcy2IjoP8IEnjwoEF
GSBvuFMK3AB8T8kmaWbl6lXOxgLRGtCNflEGeK65NrfL2naIW+A2LO2dAriKq8Kvo6IaYac2jkcd
ybtJfbihA9SEwKjT66ov3RutcC8TqB5b2yworcm3bGqyHTa1mcM8plBxjennjeogO5GxT0LHCAtD
egE7ijq0iC2m82HdlNjuJxkyXTh7t4LNVNFc1hBGqyEaDSrZTLeX6HxB2wzqj9NYYOEtGGgmIH7J
plqv9S998Lowd3OC+UzyeCpfXlc7L1bR1BP+paFwngvWv4XEIlc2HavDzSIztlQU5TuzhjdXtHXE
ns4P/cKKN3rBiG3jM+oVhW/bIZOti+PlBqsUZNykupxbHdqD7ESI1GRvucNPoueUuYofC75S1PKL
eMoxN06XXUgkMcwDWzclTSmbjr6N6FbPN/GCStPL1NPY5A85vi5+svwiXqenhU9jqPF9yfDyj+2m
RIcCVdGIUsett1Zdl5tmERzqajr9TPn9aFbOrkL/owOtiH0icvjV2O5XD4UF1L1d03KnGjx6Y1N8
GSldHuE0j3E875FNvEna73ArGYj8bviAzbVnJS3c1d2XCfxzt2l+aFQ9ryRWCnZ3FlXbIE7ks6vP
18PixeTfUK6bVEWWD2xOmZUfzmIajJzGpW+Ir9gBLUgQCcFojfeonF2qTGfb5NMtDucbIDFOgAJp
j7BGbmKKuNDcjWHnFQPpu1PB5pMVcCnc7k521mXm2v6G2Ltt52rxybryMAIzoatCo1DkTNrxC42p
fkuxgt9mTCk4GQDEhxY+F5OnRUUjzObq3fFccJOnaclLZ8Z9H0Mh2XiyzHctKuuNdkIxzuwnWwdO
HnSkb1pxDbsPhFcJqF5Fna5e/BLNq4kvis72RLML1ZKFkYoDjqdmZMgJ8+wvHbej0mH5D1pK5m+j
hi+kXWyiCJ4ODAdY32KaELUHJ+U81nakA26Frj+vQvvqk9m6GNrm0Au/uPeuvEd9TuvLIfGCqcmx
CwHwdcxvB4LjbZOvd4ns4PFkUTyn880MtU6edlxD0aO3s4tgcVasbd11vFbquhmHfueZmHkzL8HE
4Ix1CIzwxfaEeHUG+7437T+NXbwmlR7vrHwhl5WUS/fepsC6M/GzXiKN6ujksOBsSGW6dioGyMLy
QspMfSRAJYWJ7R3m9qUY1vlw9sEKu/vTDKojlMHERSlvx9YcGRhYYjaSgk/ba/2mx4WWJPYuHR0i
DYc22XT4JGqtvIkXrTjoalmOupvjTxwxQWa9ODirOFI4IOMjB7hBfgS+skCkstuPlj6wL5nEZqRC
T5YG5OaEPMXTn6smy+OvtKLFNnftJnf8nebE8NPpL0Ej1Daym6eI4shutuMbTUuYs0wOA0/lN8vi
PMA3Nu+tkvCiqbd2c6I/ZPSi9rPAebqMwKVth+Ag9OiKxv6F7vnXmmsQvDjrTzoVQhsIPNpvoYVF
PekXhumBFKXsuPTk0y6kqSd2gftUh8NnjetGt+TI+d4CGD1Vs32RPevrkMLhGj8GuES7lJGmdrSK
8EEqZHE6EgVACpZeWmjWCgLO7dofDuhABEPJe4mkIqymGuvYAr6uxa8QcGlhDhO3Q4c9LJ7Ir8RG
rexOP+pSbabqTyzs4rmMy7usNAmhdDZjS+aZXyrs/zGsHn8r0+keshFLFX6dSDvvfrUodp2vsR9f
tE76m8ypCTNA1l02hr3rmJcFyW9OUrEw9d2BfWB7nDCBIo65mJp23Sis2IxT7Kbq9GXKCcAriBxi
xR7v5tOO8yvzSAq3suythYyyqyhXQyiq4ZUWFxUH9d70rAuBMulgdqytp2aWUb9xCUhHm7G+m2yG
Z5e2K9DEjWjoYmTja2z02QYe/Ntg9HEYU8ILWSF/T7gNd8UAN9QfxyHy8XVxOwtkOS3FxnW3lcbx
uk5y2NoISUrR82aN2ieCjOy7tM5pQ7iXLYON2wB4UZ14EazuI1epR5H0REadysRkhLaRJMKxyvxx
Ow7OQs2JeDSbfJcAzApjSxFfLCAfI4xkT7VhV4RVWmhnDfMUaaTVwCgZ+dCSdJvEXD76sfoZIe0g
lHJvm15YO8dfyZqg74CbvH0uMpaA01o/y4nvzTLlGpVuc6NER43XWGdgd9OjUARGEiZJHEdpcksX
D3YR0qI6pH4y80Gt9NKvZsh1J3vC+RL1FMSa///bjHP00O8Dl9Mz/D5Ny1IodLp0rC/1vO7C8wPP
j2k7B6Hd+Tp1fG8Jf18xLmBMsUbiHWRLyl3nf/iPi7/P//cem8HG8A7/67v4+yb/viLz3bBu/vOW
xIoh73QYlC+dHqLh+WnOr/73jZxfDaBPU/116Z/vbzXAb/vzxY6UmP7v9/f3yc+3/j7L+RIpHz3n
AwfpwVfviWPJCw9c6qGuZuMw6jjeIPDibz1dIiEbu/1/v81bT7b238fkiKyoqv3XI8+XkpMt7ve2
IS7DOc4tOPHc/vcZzvf+/eff1/r9v3+exj75Tlc90UPdoY6+AQ0Ez25Jjr9vBMrXKUn09G7/42Iz
cKxufp+t7nHTG7P99NemqQqxbD0pgGJjijn/+cfj+Xvb70POl+rRvXJJfd7+c/s/Js/fqyurUPY+
9fjXEfp7xz8O0N/n+9/9o7+P+X2a821QlbtAH+w0pAKy+73z78c9Xz+/XC3bHGTLf//Ufx90vvH3
P89Xz/9TrP6FP8h2B7FzvBhqlmW6pSl2X1x144w22unPP1exppHU8c/dk9jmGLpy/1RxEdjNzv/0
++ef20QDZtqcgfL9vsI/L/P7v/+81P/0ON2PeU+/z4W+EN/3xXq++fwPFnBl7P+nT/b7BP9x/z8v
cr76792aX7X7JZeb//Er+H3a3/fxPz7N+YH/POZ8G5klw2ZyzW+ZSStE54uM8OzdqqeR1odekdNz
C+s/2/4dpybzWbOJzVqvU6N9Oo8GDSU8wpCAv1mAjAkyOlUfqo1RFOT+TmzZHFM7TWLFhhPuY8R1
sKP721+SQ9Zf2qdLVOt6iy22Q4qaXtg7PvONUVA6Aw/wKOJe7P003xWzeuygteycE+3UxU0azAPq
P0mcbRur46A31/bKxBFL1szQ92+XVn1ZcRwVKXoCMx/Ze9CHpQbYneS6C+EwHYo0Q8Q7zGBffjk/
6q1fbNMOUUQ1N4iLehuHZpxtjIpVUlJcA0omzS8TDXGqbXrloIK6JmwmTBsTCPgC3ldHC0AT2458
p0YQwFKYLjr8iWKM79pOHmaxuGBCV3FnkbOyX4EDmA7b1dl9YWnC1mYsdCTsLHQMbwAjDByGXI5A
UxVbfb7TCJgaFZv8aBm6E9Lz0TYQTenlUo/B1ILQf30igPVQt+01Kt02zAbrrZu6i6ZZyi0LKKK0
mdtZoVwRjEjZk/zoiB17Ew31YUklIN+CPUZOGVAjrCFKcj0QJl0Akqyz7dTx3dmjuY+9NH1M6CGu
rTGFWuyR8cvGfPCWY6Hmn8Hli/GU/0ZPnfboCTJLmEGYwVSO61xckFA07+idXRmKSIHSzNm39OlL
p37ymAWkEKwI5tX2dnBCXa0d96NB+1vrvV1mOXzTFuX0dpjgyM3TM2vJeTt0ghQSgI9udlslNO3R
BfK/DqXknakty71xCteTk8bKvMR8HBfvgwIBTvu+2rcaBYJWpnDuV33aWWO59dBobAyLD56ga9wX
3t0MbHPvDbzpmcA0ekiNdiFqfuh2a6Yuzm+2YYGXeIK2AefSaLCzT7WfEW5B1M/XpyPIyJ0RvPT6
TQubZfJAe6Cz3kfNjW8aQ352FSEEBqdfiAxQAV1FKpemLslxIrfYT7nEWg4TsYV+YA1A/ErkW6ZV
aLu1ILjOIfvzVJClh2OML3FWIOaHSIRmTaEe1HnDvJaDkiyqRxJt5awW8tFsdHTatkqG+G4hK3Tt
vD9tiVkzEcnHCekwepoWTkCUJ928pp6QXgJBh46Tfmkn5SvoQura8/rqdwvxNdZe177dU4KFkZnZ
gdSfKvRzcQd30CNKtYziVD0uurdNhX8lSfQIGo3Ka6F6KKPFZ9Hpcrt2LIwpPLZbUmvS0wraJg8U
l1QtwZnX1EKItF45pcNpnCiK6/oRlO+4qei+SvFhd8SW+4sLMLN/GIruCTF9GfpUKh2/fdNHdUMP
jTQ9czzxFp8bEZuhNeRUxmNRUaRR7Df0WUCWbGLkU7Q7cjfd25ZGZG2n3+PMfdZyiqLY1sqSPdJQ
EXREeN6F6enJRuhyDzISqE+5vCS++iBjpKdr3Hzl6+tKGiMytfRTZASiDMaT16VPCvcBQGGg19Ol
r2+Fo/yPEQd2RLkKOyw0IazCgRMbP3WJnlo4b/lkk2a8vijwsZbBwyp9ujYF+rtxtfKNQtIytsNV
jD6E0tSyK9LUCTJiFfbLH0fBny3Jn5LvxB7SFxqXW3ho0STXbepQScQkwdht0QjroIroNQFBaGGi
hGMi7BuJOi7/UHxJQQ/Shigb7dAStEaiIl3ekT0iudCl6+L3GZpLWKV9Zcd3qFHGzRT7eXhqITtz
FZm1ZCDQqDiU5euUyDLCZn1SxlOOGIbqpbV1M7THJSpnYtGTYlojB5SVV8x0xFDZbwatfHZy407N
p+L0i3Lo+nZZsXcGBBGZ8dVoxVeVGZ9DZ1LlACtKsiF4HLfCMSNZrlVxAXALIY1X0tVKl+RVR6Uw
V+g6p6V5EHl30w0L6SLLVSspdA4UrIyJN5ySxDlgvRMA7DcYsalrivZI3yrIGgfujJuwb/0/3J3H
ruRIdoZfRdCeDfogBUiLZDJ9Xu83xLX0ZJAM2qfXl9UjoWc0GmikzUC1KKCrr8lkhjnn/C6e9jWh
o3wiVe7KDXwRxqPKjXGG2reg6qITiIeKGjd4BluE+zSNS4iGDHHduEmwI1rbiIkTg7AgLDfUuh8j
+B/eeFAg67Fb2euGWzfsrQxe+zhgma+B3UDum+E3VNM6srRPrwHgi7CRt1ILZGCEoyTcLaj3A0az
WJOW9ra2za2zjOc8qR6rSd/YhL9tvAR6yNwUr6nDMtPqF1+vs8MQxAk20rK5gwNMyFjxNC+qWNtt
95C0y2c9uc9mDa/mYgvvNhs3ns6LtxYkXQRGB5XVcN1zLaHR1B1Iag0o49rdntwaY5W6Wwx3UZfA
VHsFtX/z4+LBReM9uc4q00cIrsWus4vXfGJNZKrbmD21gTWcEvJhihmdm94y1MqleZNq7dpq2Z8Y
gDvFjq4b9mEB1peOLhT7eg7Ym2+zmt7iDkxQFFBCPazHVQriW+afI7mnVjO9Ds3ynQHSDjHZk0O6
7+3yAXz14kBa38meuOhUAx3PDf6yknuirdS2XlIiuw1SjkrChbBofu+8bh/3yHKYboaVV0L9UOK7
I7QK/1WA8/4S3FCR+MZNy16yx1VT6QSwXTRCqrrNYwyqDIgRIaKo7eT6+9eyI/iiAdasJ2B6RGpx
QEYBRr0pd7NmHpuip1+OILTbwtxdeNSNjKqVFCSHOp96ifBIH196XtRel8+pzBsyNIsnv9WOnHz3
aRvJFU49PPr4ikR12OvmVmXjbqqjTbfrGCF3PBYOCagSKZKr1QhM+JbMl9ApIa9S78JeUF2odzOp
UT4hWfV90VuwGcwKkQq7d/Sib7K6DnU+Ohf/22dYISfTx5zWKwLRj7dSxVjrQyYgoKMKsrF4xfUS
/gFiz6C72KlZNrPhhbWR23gNcog9N62BDY+aQs/ST2zJrd3Pyx53/agur9AGwLZBDIRmhu3SP7uK
sdxSeNOKEN3rImNAgsqHp2nD57TK+KF2i295Ea6UqhihXvePKYP4XZuAqkDoEagW0BjAO6/i4Qh1
C7+HPnpDBrPmyDU3btlsRDecrdY/q1oSCRHBpS9SNF9A65YGr6DvnsscdqoX4zmCVRVDfouHLHiM
QqAgwKaQKCVTkEGEhp05C8hqeQ+fWrLmIDPBoV45XZveKXJdI5dcNoQ3o3frf+lT35+MWQW4kjg7
L1IPpG3Rzfn9G5zf1TxrBOmN/Vvb+Zt48EA1UixxfShzBUOaFlSkqOtmDW2ezUMR1sAJbMiJ4/zU
IaSWOXbPg7f3luIZW0as66HmDBIeOLXxPLI964HLMD3Z6LGGeLye/Izl0qR3BsfPuuvZa1GUAxM2
pzitf0SXMh43gMtz6zHqvCsIJx/GBCtlaTtKb0RCUeptgHvPfdwcXYrFmCHb4MdXlCAEGjlnM82f
qLWfPNeSgRMb8KPN6ZOpFGALRm9Xns9VQ4x27vXvscQ4Wbi3WpwxHncbqNsNuwMLK/yRr52hBG3C
SGxlY7UauIW9yeL0Z9iQSHh0aqNdgbtrZEGMBJCMIRr/icJK424V9MFuf4PIFLBXy28sZuNgrh+M
xKotMNs10USgmAv+iPByrQ582yC2HgbRB61xEzh5A+3VAPEXLBrtx4zM97TO99gQwy5L1FHaV6XU
7cBPIBMXJYXo4sQQ7nIv8BHlZItzbnv/oSTFCGjH8u0TAbohlHeSLiBYIjUK1RDfZINtQyJpXqc2
O/TVckeuLl6I8q2xNdiqPqQxXNsepQ1ldJLRozde7N/1mLqzRldjZwjAPbgcugMUL0bglWU3uPMq
rZz3rC+T1TDOgR0TaWlb84OpI17K2IEJTzgnUOZCOft2IJSsC0XiDbGDhgsTZHpbpgO4z2Mh2KXY
OjZhafCc7NG+iqfyPCNlvjRJJuVYd+5y51kbI/iDA38Nw4vZHTVj4+oTMICj3ds1vvzku10OqRph
oIcOdH7CZHnxxoiMmpyDTbOOWPO9Don1YZLfvIkISdfnKJyVkQUz5lJB2lIROj6rv9ZmP6Qwidkh
OQWVxWUBpa/OrR8LuAKTuv4bUPvXublKG8cMZlO/TWHXr5JGrHMf7F7zWSXCMd8dz/tOwZeQCtZ7
yxx3w2z6IA/GXeP4UKcMH1KxhXQO79fLN4Rp6qg1BKzd5OUA4+YcGJAihUEEVAyfNzB8KDyQO14y
o9m3kTpqEBSbGtJfV8jHrKiweXUPA0EHS039PCofDB6ztZVbXCR/2XpVE0jFKOBF2l8zlCSJy9oa
wAqdWNffimp8Fd34mZZqtwBqu6bxBr/TWUtrzAnSbVbR1CLrW0YAARaPtO+HXNz2gKH4WJbnAcWS
BkaJy53/mjnwT+A/EUtBhgvJPj6t+6pq8XnRBckcSXUuHPtkGyCfeUxE04LzbqsL7PGT41BX4zoB
FfDt8dEcNCKW+2oTJ/MdCjciXiZxW+IgPwxZtKfVevGIJ2HWDsmkFKsKHDlQKqPApsB0BbqkzCQF
ZnQO0MZWpLpvlUjgD6F6Lh7JoPUPehbtWJOYDiZWOGUGndgA4Q29QRVqpsvk+RKPDMmdXIlVnC6h
36M9rUQ4NvqLVhQHr+3NbTTN25pYqJok1CBuRA+lSn0mTbeeHWtPfYEmnAJjJLCPqpLua7zW8z2V
tLPXLsyTISVctx5cfo0bUu9r6D78F0Kw4eB52dcskpdEJeE8I0jWht4KMt+EdDU/13ZahJG5LbAh
WRF9V646VC1uBrRn9y9kMzGlAe1cRxmfmu+SsNn5hMm0BhJOsePLsgv5ys0fiTahdq0htMqRkmNw
iXzxOrkCBKggCfkHu/6SEQ54eSKvVJxsLLKCEL1OR5mbHxhB7KIk62na4CM36jMd58ccFttGq7Ev
atjxoa8JekOfrUTO2VU1b/wCtSqhtHA9VQPyFQOF1lEcNFFoFwMpJ4js1iS343yWftVRcSJ1G6VX
JvGGjxxJmkG3SyYi8TzqbMItzK/RQtRRPBpg11uIb28CNotYJuYnfrnPLflVgwER1l58ZQVS33HA
1tJMrpYYomrDX0F3we/15bpN/J24mbhN2YpXKJXfUzPamM7wYxbyKvLReaWcUYZow3IQT74xHedW
g8nR0MXXVns9tDa8MtA/AXqV++ZW++XwKomZg3QZFmnVb1IIjC5g80rK8Yk9ChuEoNXLceiSpjJv
+b5VufQxAczJHtfXRzSo2joF/XuyTbgjYxPdquTLn54bz3qGP/Mgyp5qE88xkkCboIsIiYTUASMJ
LqWgW6DgZW/C2a2bbdO6G+tVd030H9bTVPYaD7S9q3l4q2q0brUin9fKtl4GfD+MeBzWC1wtPhk/
PiEheIgXd2dceG92nHSUwsSSQhjx6GFRyaLv6q2SORyqx8G8wT7zVn5z8EYxZL7GOk3JcFvYdGpu
a8LbGRsoBPpL0nbmajbrK6cYHyZ4Cps5SW8yMZwsHx4ZqQdXNjDsmibwNCLznmbr3niHSv0uUC53
Ogszd55E4t6TjLhGn39O/GWbKyQoxYxxGbslRjrtTbvO0l965XxoAkoI72uPqGqDGpdhTMb9L5bU
WunmsG/6q7xxzx0HgG+nZdAq4zW6NK+eFp/IaV7h6XXKTeK6taH7lM104Qo8FT1BpExIR8A/Cm/d
gSwSsVqoYvqKkIxFR03lgCDXkfqo7OFWJv2CP4BDT9Pfi8I+QrLoAkAKaiqo9h6IJS9M09Z2mX1T
ABiAMqZakSz3mZTJDlvWQ4u2WM+dr8RrmVO1rVzbZNRtphSrT0kSYT4FbVPs5TChJ9Fl2NTOe250
h9YEifUdrLcJQltlyvpIouq2TZ2Ql0BS17XADaFbxlOl4X6Tu1A3UuwvRusuUsQGR9HPUmkP5kWz
hmLnQcvfBjgOzkIqS6xLai4Tbmcp15YyPkWv9qaf3uOIE+/rKv9ShGPwoIq32Rie8wqpSmWhNO5q
3nM6Xs35eK6z9B4JxTslxLt+oTmLetg4cn7rZTySccFFrpXkPydLbQcLDtEravPLpHLaThyZaxJX
KPlT8wBrnWlC8uYjCbpgqqeyiI+woO9Kb7RXQtdel3g86eQiJn51NjnCMUXZqrqGYjCasGpUmI7p
S1q0dvDTOPLTsYqPSMqIAr6+LbVmBYWNw8VFHRMh/nCb41KNYYTs1WWiV+SGPFpFSb4xSjwBh6SC
/TKPSJgSg0yXDFas0+P8sozimC5En+mELq+0Ot66TUVWR6CWKVsJkeabJRbHoq7eXbt5gzp+PZSR
F6asU3bIM2oHEWr92q/qc9p78dZss0CMfRwKrQqsbLnSImxSi4FgXMcKnR6nH648LXSI6zHZXbAo
hx0B7lDl4FNPHhK7y5uSln83CYY3gnnKyqKiYxVXZ6t4wkFmTf7qTZuol2SA+3pZgstMvGVFebSJ
XRYKs/wr5H5bJuIvkVBXTG6voy7S6RLMkdPJCJ1MHgu7vFeJ+VpOLtaFvxJhR7n1/IWgDcXFWKX3
sBe4h3WGMgyP5Y5u7F7N5YtU2Sfd78PoKbUX6EGsaonWOAi8OPLUyuiV8qDfJwklSsSg/qR5dtjC
owog25O0V5pEH5LsoWezRcnQxKdy1k4knWlX9JrPU8lsd+nFppVptYZpMdLTQ8RBUMNk3C7yXdWe
q1oDIOAHhF6ufdL3ruZ+eLDTyNtNi3Yl6cr3ManCMWqxw5CONI1au7FmrBplBulezs527krjoBEO
gOoQe+44FzRqXqJvy8jYzrPf7B3Ng44/+16AAqy802YM8VKcOba//vP3f4vKXca+BL5ZiyLN4QJL
k7tKObTxZCkWibeOq+nFs9MzwE+/cQWaqsaf97UocxQH4s1ljmwgoF4Jq9d2vJ/NYlCo9nbEpM8o
A1qbp6Vou+1Ahd6O3GFDywAyVfd48L/3Cguo1OX2IRNybxuDvxXRjxCE1M4F0FDD3HjpmgG6JCyC
Dm2K1l9M8C1Ke3c0vlEDs2mosMso+rAy4qcYEXlrXJVsH4l8okPBal2OJa85oBy5DM81SJv4A0bi
M/FNxC/2Kps5hKM+2ltLesJi2w2Ubz77+VUPFQGN8Lm5/Lr0gsBYLkEvY/I2+t6TZ+OI4VU7G/1N
MMzZadHdu1JeywwbBpg191V8MYr0YJxLm5GmuEbDuGqF99VOjuAyxMnLKW6zC3TgayVjQ0IqbT0e
UUFY7Ai/mkl4Uod+gPfYxM20qmcoaxDd2NbWvhrsb18nckzHPwWeeJMnTELdqMeaVXasLEusTFIG
QiykrttseJnKjnJoypA1WuXPmC7dWeVqGzPe1h06ZSv2uWBnTFhQVYV+or+kszj78Q8sqOyotxct
Ag2nTL2K4zG7L8enyEKWMnj0aEkMPbZG+j2pGpZwDTPDz+idBbQ8PGS2Waobz7nPaZ2rmu6WEQtu
UM7WSI92z/TFHewreuwHVy+fu9IrQq1FYDAYWFDEGl5hHt7rFypcBiOTD5EQSaHvbCaHDKngaTL2
RPhLnJ7JZ/zLH3rR3KvJyfMtzCC+yzxaYGEb3XPfFwSJ5cioMhoAVwYczIPu4vGmJno4ktjXHkbX
Qe7isR0tw4NR1BSqVoOyGKeflcXAypFfedbctH417or5oi4q0IyY9l6Vqoe6AzDVLQyfhMjfe4Z8
3Da1htiUiRmRmfs4Gy4FtPnquOhfmVbGW766vdHJaQtGE3rbBXqK3homLAiXNGpXdUI4gGgQQWV8
SfCmGLmNsHnBZI5hZ69rhMhdDdrFgqbsZehXTkvND+zhDqO37wkAZtzfj+BlLBjfiom7SNo15Ll6
NbV5f9uUgECd0/HRjPWRufw5dvBV6JnbTOTIGyNjTWopuc8GJDR0U9uEVO0A8FU/K2B3FKUcYsIU
aGzSc2Xr1760ra2t9wRNzvV+aTIEGnn1e8j2EnM5xLHdHUfm7bmHpIH88SfSkfDCUI+gZnz+1YLZ
HBPZKO2yQ1EzVqdvLRG+usfWGjaVbrXB2FTpSQnw06ZlaC+tSTu2rGI8wEr45NA9aSBefL8KK+dS
f9bKITxu7+ScpEVaP1XuYu3QnGUcYfV8sLsLJtTql/CmEt2WyFvqWhyq8YQcQjthWWijbR7BG0vF
RqPNcp2nskA2JowqIrUsqExcIpxRoptli3bSu2zJ62LiV+QzW9gqWiewbduCRdec0Nc+K5dnGxmK
mIo0h0PDtl+X01Pr8o4bwukCM0dgNsUuxxqQjOsNz47vEKKL4NtjKHmM61udEQorCqCbTyVM8u5i
7N/S7vG7DTlvLPz0QZ2psgRYD2l3MMGzeNjZNO64GZNbZfZ2tQUsthJCOn1omEky8Puad51M0LvS
jEKirZ+xYzjJQQy4JmQ1fEqkFdUMRLRgIDClC1+k/dilxhNw4g9puf1aeP0hBkNlcOibfouBBWNz
V36ZquARzdnNcFHqepH3VCSDt0OnNBBUKUl+gYNKRkez66tjW7GSnQjVFBsJZxZ5tmfFcTNV5l6Y
KDspKxzWnC2Nryl23nXzZ5iWr75qbn2ZhY7T3Cydqx864hL1LnqHu8d326aLoPshwlkKL1mOzIKK
h5Tc4WoEY3bRT2XJEHaJ9uq3JI33mDcHnHdQCmxNhMXifSa5DaYD7BXAjKXWWKhFZipW+tqtWXNW
ltOcr7m295kVzQcXKc4qpfWxq55iNq6njSaJ8JbpvdIKfdN6NyYpYRuhz0/DhEFVpzMVntpHNYCI
uCO6u7jqsAHysdeZCAbXi/ickP5ZECLbWT/mkN54dPs0wdyKwzA92ybtQI9ebZX4GjX7rq2d5Dqu
USXUFrABtcrYweeth1fMI+B0R+e8zwdCSb5Gj4G+zBjBD7H2oBgKkNLmr2Kzchl+WI8D8eTccoo0
BDW+a7TubSJmnMNSe19m2S0+65jQEFVJi0QIb+0zvzYGej5c4xj+y+pbt8YPNehULO64Mzh7tnlV
r8e6+EBRTiidg7hE8+iMTdHe8Y4yVhW6olY6xTaxShYVeTFatitJCwaqtW4IoM0ONbzkAOfemIe8
mqV/ZB1VgUHaQpiocbwir8ayW4gsE9ZZSf8+z/U1N2xGFWytEJWkp7au4IHIzZzV3QllGVN/P5M3
+iK/sg4uiEqye1P3oyBpGL0mtYNDX8PgBAFdf125QVpqn8zaxzct3oG+QmPXbMLLgdmWqfoUAn9Q
YdMatd1Vc1HmZIa+bGNc7a7Ty18O07dSI7zu1z+hU/kcHCYPMnd5t533gHHBtCshiF8SsxMGRPnG
03ycBdthXsuGcziSxkPWpxnrQH/uZDKuDexvg9jaeS6aMXvxn+M0wVSmZaZdd+UYthGNTDku1EKr
dqqbfTN1D4OQy9ZEgBQOmClNOYkdHHIorNuCaEq0SivXQ6KkPLS/BkgcJRxnrAvLns4rr0Or7fqr
QXp3RcUDrRb0qtJor5Sv5CpPsaTk+yHAawp4oxlJJ49mhvyMGVEUfoy9gSepAJbPeuPJcglql92b
bCoiwCcE1jXWZa24LkHE1kjYoRPDnI+kthmAWI1C69Y1pmUZoq3IHZCG14e87adNWTaYh0VXmJKd
Y5dehbYMHiz5UaOWM48x4EP7UlLkTN8cuZixCe/GsNrbps8Zw7g4cczgnzb3UlwoOgG0mdFwk0Wo
xlPHGtaqKuONVmD/1hjej3AGtIfqacJ7HAUX5YaYYdh2SPEta/myJ2/XWrizZj/CZYEuZfFJiiH0
GqGo/chnltUcH0dLPrY5ZArF4jK7hynvjn4LwwedZgjP/NHI8TUQvv1pDy06eYuM+M43rSAyxcmM
5aoAfwmH2N37UH4OMpsejQUJXyw10PaaByDsL3wDtn2iBShFis1EiPKaGJ0HHCLATQVKfmjkcNbm
a0J2WyYS0WtyAwOFUyWIxiXsTbXWhvaM8VixhZaxn4foWpKaBFdHW+fGBFVH8DORQT2XlfPdLtPZ
xt6AKnWdRMkRQXK1YnVqEIK6TW6j08ov1Rk4yrWbJUi68w7B5mDtGkftDRyT+nK610g+OfdwgUzp
cA2kO3wpHIp369vMrX5V4RWh1WphzpVzGfDczCYoG0hPrZccFVgaM7d301bqBP+T096bN5pS/rpb
6sC3E1ZLelvU+PLFnPV1u+1sY+8OBVd5rpthYci3wk2R1k3IlUztO3b699zOP1SbLKx+czs2fC52
OgZ44uQbd+mwq2UImWVlqBGmSdmKns+ssQSxUbExYQCxdXjMA5xliE+csIdMZY98/nfio0UvSdyG
w+/zGPp3vo7ukLbKib+nbrrrTPEtC/Xszd09KAQupJkW89AVuDPqsiaiHbCNC3sHHFVDc+3a2Bvp
ie+t+pIQXaHpoM4iso6yMT6MaMRmqYIndkGzKhVDfCk8zMIquScq6Ti0h9mat4IdVMHeKzm4I1d7
sfr0pzVRYuNlPW1rHVpbhHq+/a5E9+zLmGl0VV835EJH3Jyc6aRB+bvSHs4ThhJoZ0fAk7AnNmwF
F1xuyDwGrhZF6FxkLhw+X8L8BtD0wmTxzxOUtHVl2J9FGd8iFk4OeAgdJmf5JSg/SwzCKNzLk4tR
YF415VbNjh5Cm3OoLnBsrNytMU7xqVOy2cRdc4cOLNSdmu2f24eWpjRWjYZQHuuB0m8UJzxCsuw7
wXEN0YLaW5dU5wg7RdtlikN5SxPmxqE2j0ggEv/IZCOYuupyD6ZGOInqIZHtjdVb6wlTB15Guh7R
0a49puVBy8zPxTB31QCXB+mMh56w8lPmNrdkQqHVnSSI1QSIMZUZw6pi2ygNgxJ5rRbdwLV52KCa
wF4tpyiT3a6usPromQmnFc47aqpCL1nOKf7VQZQ0VahLdYi9bB/FOkR1GEcGBowh/jXPKc1iMaF3
GTpKAGJyNYOiHwOIrxhAr8kwVvBjLV1rs/nuquba1tWu9Is5VAb1bqFQh1BXa0FV1Bss/25UbH1I
+xhbnJpTOgrgsB8fjkNtOzhWDv63mNU7wy+78Z5AULZTFYOV5EeLpjSJKSOm2LwW2XRNyPR1Ovaw
PYw9OdXlxmA84JbuzWQihmM81W5lox/wlcHarDWfuwm/m4aBqVNis6KGLPAr96parHvyl+9szpSN
J/pt3i5bXxqHiJvc9rKgrwHIXCyTsoxpJBK4DImE2UzWGhol/+XFFDsSXgyBZPQr5T6tsaoejI1Q
iqqEYaNfTVAAtOJkT+1XlA1feQdWkS0ro7krmr5n08xIYeoXePdf6eR89wOZH4a5tvRCbnVtAi+b
MTJs6Nrd5IORLIA9AjKGZ9q1VS8PiSOeMjHtdNPaI8ps1poyT+moXexl4ej0XIhOh9b29AOXOmx0
yYXRtcHg2xun4YbVxw8o6zdF/mFbF4ODfM9Q9xZJmMnnVz8vkU/S52IjdTIe/bqFjeS/Jj2qc5DO
k4ZNwgqiXQ9xdjo5pXeP1ooBd+k96u1w6qP6+peV//+b1IM/vZH1u3oPK5XiFtR/t/Pdd9dDL/2P
WIDL/72p00o91P+7L/rbP+ifvn/95t9zFD7rvlKXVwBjovpjKoJp278e/ef0L/F3/Z8v6dfr/Vs/
oXjnbfVf3//6z5ZPkoLlCN0hDIHRcfynf6fCJ9gWUz6EeBgy84dgW/Ia/vBs/rt3/7ff2O+P8W9/
zZ+99HdofNU67VSbfqo/vvk/RUL8WYjEr9f0X9/+X/yMP7x94zcbNxTbMwz91x9yHP7iKViWRfKi
MH9/CqRJ/GM9BcfxyZb4vz0E8Zvp2K7rG/5ffQiG4f/mGkx7fP1izs2ff7SH8FfCn//uleCR1uw5
jm6bf/0h6M5vDsCP5f4dG+F/sFs4UC5f9Vl8v7f/9u8AAAD//w==</cx:binary>
              </cx:geoCache>
            </cx:geography>
          </cx:layoutPr>
        </cx:series>
      </cx:plotAreaRegion>
    </cx:plotArea>
    <cx:legend pos="r" align="min" overlay="0"/>
  </cx:chart>
  <cx:printSettings>
    <cx:headerFooter alignWithMargins="1" differentOddEven="0" differentFirst="0">
      <cx:oddFooter>&amp;LDenzel Coleman&amp;C&amp;A&amp;R&amp;F</cx:oddFooter>
    </cx:headerFooter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438150</xdr:colOff>
      <xdr:row>14</xdr:row>
      <xdr:rowOff>76200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88CC164-8208-4466-8FAA-34DBADE3CB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AAF9-0CD0-4A4C-B5D6-42EDCD0D5272}">
  <dimension ref="A1:I35"/>
  <sheetViews>
    <sheetView workbookViewId="0">
      <pane ySplit="6" topLeftCell="A7" activePane="bottomLeft" state="frozen"/>
      <selection pane="bottomLeft" activeCell="F6" sqref="F6"/>
    </sheetView>
  </sheetViews>
  <sheetFormatPr defaultColWidth="8.85546875" defaultRowHeight="15" x14ac:dyDescent="0.25"/>
  <cols>
    <col min="1" max="1" width="10.7109375" customWidth="1"/>
    <col min="2" max="2" width="11" customWidth="1"/>
    <col min="3" max="3" width="10.7109375" customWidth="1"/>
    <col min="4" max="4" width="9.7109375" customWidth="1"/>
    <col min="6" max="6" width="18" bestFit="1" customWidth="1"/>
    <col min="7" max="7" width="11" bestFit="1" customWidth="1"/>
  </cols>
  <sheetData>
    <row r="1" spans="1:9" x14ac:dyDescent="0.25">
      <c r="A1" s="9" t="s">
        <v>22</v>
      </c>
      <c r="B1" s="10"/>
      <c r="C1" s="11"/>
      <c r="F1" s="9" t="s">
        <v>19</v>
      </c>
      <c r="G1" s="20" t="s">
        <v>20</v>
      </c>
    </row>
    <row r="2" spans="1:9" x14ac:dyDescent="0.25">
      <c r="A2" s="27" t="s">
        <v>15</v>
      </c>
      <c r="C2" s="28">
        <v>1000</v>
      </c>
      <c r="F2" s="27" t="s">
        <v>8</v>
      </c>
      <c r="G2" s="28">
        <v>24</v>
      </c>
    </row>
    <row r="3" spans="1:9" x14ac:dyDescent="0.25">
      <c r="A3" s="27" t="s">
        <v>21</v>
      </c>
      <c r="C3" s="33">
        <v>10</v>
      </c>
      <c r="F3" s="27" t="s">
        <v>50</v>
      </c>
      <c r="G3" s="28">
        <v>20</v>
      </c>
    </row>
    <row r="4" spans="1:9" ht="15.75" thickBot="1" x14ac:dyDescent="0.3">
      <c r="A4" s="29" t="s">
        <v>14</v>
      </c>
      <c r="B4" s="30"/>
      <c r="C4" s="31">
        <v>0.5</v>
      </c>
      <c r="F4" s="29" t="s">
        <v>6</v>
      </c>
      <c r="G4" s="32">
        <v>30</v>
      </c>
    </row>
    <row r="6" spans="1:9" ht="30" x14ac:dyDescent="0.25">
      <c r="A6" s="12" t="s">
        <v>0</v>
      </c>
      <c r="B6" s="12" t="s">
        <v>1</v>
      </c>
      <c r="C6" s="12" t="s">
        <v>2</v>
      </c>
      <c r="D6" s="12" t="s">
        <v>11</v>
      </c>
      <c r="E6" s="13" t="s">
        <v>9</v>
      </c>
      <c r="F6" s="13" t="s">
        <v>3</v>
      </c>
      <c r="G6" s="13" t="s">
        <v>13</v>
      </c>
      <c r="H6" s="12" t="s">
        <v>10</v>
      </c>
      <c r="I6" s="12" t="s">
        <v>12</v>
      </c>
    </row>
    <row r="7" spans="1:9" x14ac:dyDescent="0.25">
      <c r="A7" s="24">
        <v>44291</v>
      </c>
      <c r="B7" s="24">
        <v>44292</v>
      </c>
      <c r="C7" s="24">
        <v>44295</v>
      </c>
      <c r="D7" s="26">
        <f>_xlfn.DAYS(C7,A7)</f>
        <v>4</v>
      </c>
      <c r="E7" s="23" t="s">
        <v>7</v>
      </c>
      <c r="F7" t="str" cm="1">
        <f t="array" ref="F7">_xlfn.SWITCH(E7,"AUS","Austin","IAH","Houston","DFW","Dallas-Fort Worth")</f>
        <v>Austin</v>
      </c>
      <c r="G7" s="25">
        <v>975</v>
      </c>
      <c r="H7" s="25" cm="1">
        <f t="array" ref="H7">_xlfn.IFS(F7=F$2,G$2,F7=F$3,G$3,F7=F$4,G$4)</f>
        <v>24</v>
      </c>
      <c r="I7">
        <f>IF(AND(D7&gt;C$3,G8&gt;=C$2),H7/C$4,0)</f>
        <v>0</v>
      </c>
    </row>
    <row r="8" spans="1:9" x14ac:dyDescent="0.25">
      <c r="A8" s="24">
        <v>44291</v>
      </c>
      <c r="B8" s="24">
        <v>44293</v>
      </c>
      <c r="C8" s="24">
        <v>44301</v>
      </c>
      <c r="D8" s="26">
        <f>_xlfn.DAYS(C8,A8)</f>
        <v>10</v>
      </c>
      <c r="E8" s="23" t="s">
        <v>7</v>
      </c>
      <c r="F8" t="str" cm="1">
        <f t="array" ref="F8">_xlfn.SWITCH(E8,"AUS","Austin","IAH","Houston","DFW","Dallas-Fort Worth")</f>
        <v>Austin</v>
      </c>
      <c r="G8" s="25">
        <v>1055</v>
      </c>
      <c r="H8" s="25" cm="1">
        <f t="array" ref="H8">_xlfn.IFS(F8=F$2,G$2,F8=F$3,G$3,F8=F$4,G$4)</f>
        <v>24</v>
      </c>
      <c r="I8">
        <f t="shared" ref="I8:I35" si="0">IF(AND(D8&gt;C$3,G9&gt;=C$2),H8/C$4,0)</f>
        <v>0</v>
      </c>
    </row>
    <row r="9" spans="1:9" x14ac:dyDescent="0.25">
      <c r="A9" s="24">
        <v>44291</v>
      </c>
      <c r="B9" s="24">
        <v>44293</v>
      </c>
      <c r="C9" s="24">
        <v>44302</v>
      </c>
      <c r="D9" s="26">
        <f t="shared" ref="D8:D35" si="1">_xlfn.DAYS(C9,A9)</f>
        <v>11</v>
      </c>
      <c r="E9" s="23" t="s">
        <v>5</v>
      </c>
      <c r="F9" t="str" cm="1">
        <f t="array" ref="F9">_xlfn.SWITCH(E9,"AUS","Austin","IAH","Houston","DFW","Dallas-Fort Worth")</f>
        <v>Houston</v>
      </c>
      <c r="G9" s="25">
        <v>1075</v>
      </c>
      <c r="H9" s="25" cm="1">
        <f t="array" ref="H9">_xlfn.IFS(F9=F$2,G$2,F9=F$3,G$3,F9=F$4,G$4)</f>
        <v>30</v>
      </c>
      <c r="I9">
        <f t="shared" si="0"/>
        <v>60</v>
      </c>
    </row>
    <row r="10" spans="1:9" x14ac:dyDescent="0.25">
      <c r="A10" s="24">
        <v>44291</v>
      </c>
      <c r="B10" s="24">
        <v>44293</v>
      </c>
      <c r="C10" s="24">
        <v>44298</v>
      </c>
      <c r="D10" s="26">
        <f t="shared" si="1"/>
        <v>7</v>
      </c>
      <c r="E10" s="23" t="s">
        <v>4</v>
      </c>
      <c r="F10" t="str" cm="1">
        <f t="array" ref="F10">_xlfn.SWITCH(E10,"AUS","Austin","IAH","Houston","DFW","Dallas-Fort Worth")</f>
        <v>Dallas-Fort Worth</v>
      </c>
      <c r="G10" s="25">
        <v>1000</v>
      </c>
      <c r="H10" s="25" cm="1">
        <f t="array" ref="H10">_xlfn.IFS(F10=F$2,G$2,F10=F$3,G$3,F10=F$4,G$4)</f>
        <v>20</v>
      </c>
      <c r="I10">
        <f t="shared" si="0"/>
        <v>0</v>
      </c>
    </row>
    <row r="11" spans="1:9" x14ac:dyDescent="0.25">
      <c r="A11" s="24">
        <v>44291</v>
      </c>
      <c r="B11" s="24">
        <v>44295</v>
      </c>
      <c r="C11" s="24">
        <v>44302</v>
      </c>
      <c r="D11" s="26">
        <f t="shared" si="1"/>
        <v>11</v>
      </c>
      <c r="E11" s="23" t="s">
        <v>5</v>
      </c>
      <c r="F11" t="str" cm="1">
        <f t="array" ref="F11">_xlfn.SWITCH(E11,"AUS","Austin","IAH","Houston","DFW","Dallas-Fort Worth")</f>
        <v>Houston</v>
      </c>
      <c r="G11" s="25">
        <v>2535</v>
      </c>
      <c r="H11" s="25" cm="1">
        <f t="array" ref="H11">_xlfn.IFS(F11=F$2,G$2,F11=F$3,G$3,F11=F$4,G$4)</f>
        <v>30</v>
      </c>
      <c r="I11">
        <f t="shared" si="0"/>
        <v>60</v>
      </c>
    </row>
    <row r="12" spans="1:9" x14ac:dyDescent="0.25">
      <c r="A12" s="24">
        <v>44291</v>
      </c>
      <c r="B12" s="24">
        <v>44291</v>
      </c>
      <c r="C12" s="24">
        <v>44298</v>
      </c>
      <c r="D12" s="26">
        <f t="shared" si="1"/>
        <v>7</v>
      </c>
      <c r="E12" s="23" t="s">
        <v>4</v>
      </c>
      <c r="F12" t="str" cm="1">
        <f t="array" ref="F12">_xlfn.SWITCH(E12,"AUS","Austin","IAH","Houston","DFW","Dallas-Fort Worth")</f>
        <v>Dallas-Fort Worth</v>
      </c>
      <c r="G12" s="25">
        <v>1890</v>
      </c>
      <c r="H12" s="25" cm="1">
        <f t="array" ref="H12">_xlfn.IFS(F12=F$2,G$2,F12=F$3,G$3,F12=F$4,G$4)</f>
        <v>20</v>
      </c>
      <c r="I12">
        <f t="shared" si="0"/>
        <v>0</v>
      </c>
    </row>
    <row r="13" spans="1:9" x14ac:dyDescent="0.25">
      <c r="A13" s="24">
        <v>44291</v>
      </c>
      <c r="B13" s="24">
        <v>44294</v>
      </c>
      <c r="C13" s="24">
        <v>44302</v>
      </c>
      <c r="D13" s="26">
        <f t="shared" si="1"/>
        <v>11</v>
      </c>
      <c r="E13" s="23" t="s">
        <v>7</v>
      </c>
      <c r="F13" t="str" cm="1">
        <f t="array" ref="F13">_xlfn.SWITCH(E13,"AUS","Austin","IAH","Houston","DFW","Dallas-Fort Worth")</f>
        <v>Austin</v>
      </c>
      <c r="G13" s="25">
        <v>950</v>
      </c>
      <c r="H13" s="25" cm="1">
        <f t="array" ref="H13">_xlfn.IFS(F13=F$2,G$2,F13=F$3,G$3,F13=F$4,G$4)</f>
        <v>24</v>
      </c>
      <c r="I13">
        <f t="shared" si="0"/>
        <v>48</v>
      </c>
    </row>
    <row r="14" spans="1:9" x14ac:dyDescent="0.25">
      <c r="A14" s="24">
        <v>44292</v>
      </c>
      <c r="B14" s="24">
        <v>44294</v>
      </c>
      <c r="C14" s="24">
        <v>44301</v>
      </c>
      <c r="D14" s="26">
        <f t="shared" si="1"/>
        <v>9</v>
      </c>
      <c r="E14" s="23" t="s">
        <v>4</v>
      </c>
      <c r="F14" t="str" cm="1">
        <f t="array" ref="F14">_xlfn.SWITCH(E14,"AUS","Austin","IAH","Houston","DFW","Dallas-Fort Worth")</f>
        <v>Dallas-Fort Worth</v>
      </c>
      <c r="G14" s="25">
        <v>1485</v>
      </c>
      <c r="H14" s="25" cm="1">
        <f t="array" ref="H14">_xlfn.IFS(F14=F$2,G$2,F14=F$3,G$3,F14=F$4,G$4)</f>
        <v>20</v>
      </c>
      <c r="I14">
        <f t="shared" si="0"/>
        <v>0</v>
      </c>
    </row>
    <row r="15" spans="1:9" x14ac:dyDescent="0.25">
      <c r="A15" s="24">
        <v>44292</v>
      </c>
      <c r="B15" s="24">
        <v>44292</v>
      </c>
      <c r="C15" s="24">
        <v>44295</v>
      </c>
      <c r="D15" s="26">
        <f t="shared" si="1"/>
        <v>3</v>
      </c>
      <c r="E15" s="23" t="s">
        <v>4</v>
      </c>
      <c r="F15" t="str" cm="1">
        <f t="array" ref="F15">_xlfn.SWITCH(E15,"AUS","Austin","IAH","Houston","DFW","Dallas-Fort Worth")</f>
        <v>Dallas-Fort Worth</v>
      </c>
      <c r="G15" s="25">
        <v>550</v>
      </c>
      <c r="H15" s="25" cm="1">
        <f t="array" ref="H15">_xlfn.IFS(F15=F$2,G$2,F15=F$3,G$3,F15=F$4,G$4)</f>
        <v>20</v>
      </c>
      <c r="I15">
        <f t="shared" si="0"/>
        <v>0</v>
      </c>
    </row>
    <row r="16" spans="1:9" x14ac:dyDescent="0.25">
      <c r="A16" s="24">
        <v>44292</v>
      </c>
      <c r="B16" s="24">
        <v>44294</v>
      </c>
      <c r="C16" s="24">
        <v>44305</v>
      </c>
      <c r="D16" s="26">
        <f t="shared" si="1"/>
        <v>13</v>
      </c>
      <c r="E16" s="23" t="s">
        <v>7</v>
      </c>
      <c r="F16" t="str" cm="1">
        <f t="array" ref="F16">_xlfn.SWITCH(E16,"AUS","Austin","IAH","Houston","DFW","Dallas-Fort Worth")</f>
        <v>Austin</v>
      </c>
      <c r="G16" s="25">
        <v>1250</v>
      </c>
      <c r="H16" s="25" cm="1">
        <f t="array" ref="H16">_xlfn.IFS(F16=F$2,G$2,F16=F$3,G$3,F16=F$4,G$4)</f>
        <v>24</v>
      </c>
      <c r="I16">
        <f t="shared" si="0"/>
        <v>48</v>
      </c>
    </row>
    <row r="17" spans="1:9" x14ac:dyDescent="0.25">
      <c r="A17" s="24">
        <v>44292</v>
      </c>
      <c r="B17" s="24">
        <v>44294</v>
      </c>
      <c r="C17" s="24">
        <v>44300</v>
      </c>
      <c r="D17" s="26">
        <f t="shared" si="1"/>
        <v>8</v>
      </c>
      <c r="E17" s="23" t="s">
        <v>5</v>
      </c>
      <c r="F17" t="str" cm="1">
        <f t="array" ref="F17">_xlfn.SWITCH(E17,"AUS","Austin","IAH","Houston","DFW","Dallas-Fort Worth")</f>
        <v>Houston</v>
      </c>
      <c r="G17" s="25">
        <v>1600</v>
      </c>
      <c r="H17" s="25" cm="1">
        <f t="array" ref="H17">_xlfn.IFS(F17=F$2,G$2,F17=F$3,G$3,F17=F$4,G$4)</f>
        <v>30</v>
      </c>
      <c r="I17">
        <f t="shared" si="0"/>
        <v>0</v>
      </c>
    </row>
    <row r="18" spans="1:9" x14ac:dyDescent="0.25">
      <c r="A18" s="24">
        <v>44292</v>
      </c>
      <c r="B18" s="24">
        <v>44295</v>
      </c>
      <c r="C18" s="24">
        <v>44305</v>
      </c>
      <c r="D18" s="26">
        <f t="shared" si="1"/>
        <v>13</v>
      </c>
      <c r="E18" s="23" t="s">
        <v>4</v>
      </c>
      <c r="F18" t="str" cm="1">
        <f t="array" ref="F18">_xlfn.SWITCH(E18,"AUS","Austin","IAH","Houston","DFW","Dallas-Fort Worth")</f>
        <v>Dallas-Fort Worth</v>
      </c>
      <c r="G18" s="25">
        <v>2500</v>
      </c>
      <c r="H18" s="25" cm="1">
        <f t="array" ref="H18">_xlfn.IFS(F18=F$2,G$2,F18=F$3,G$3,F18=F$4,G$4)</f>
        <v>20</v>
      </c>
      <c r="I18">
        <f t="shared" si="0"/>
        <v>40</v>
      </c>
    </row>
    <row r="19" spans="1:9" x14ac:dyDescent="0.25">
      <c r="A19" s="24">
        <v>44293</v>
      </c>
      <c r="B19" s="24">
        <v>44298</v>
      </c>
      <c r="C19" s="24">
        <v>44302</v>
      </c>
      <c r="D19" s="26">
        <f t="shared" si="1"/>
        <v>9</v>
      </c>
      <c r="E19" s="23" t="s">
        <v>5</v>
      </c>
      <c r="F19" t="str" cm="1">
        <f t="array" ref="F19">_xlfn.SWITCH(E19,"AUS","Austin","IAH","Houston","DFW","Dallas-Fort Worth")</f>
        <v>Houston</v>
      </c>
      <c r="G19" s="25">
        <v>1425</v>
      </c>
      <c r="H19" s="25" cm="1">
        <f t="array" ref="H19">_xlfn.IFS(F19=F$2,G$2,F19=F$3,G$3,F19=F$4,G$4)</f>
        <v>30</v>
      </c>
      <c r="I19">
        <f t="shared" si="0"/>
        <v>0</v>
      </c>
    </row>
    <row r="20" spans="1:9" x14ac:dyDescent="0.25">
      <c r="A20" s="24">
        <v>44293</v>
      </c>
      <c r="B20" s="24">
        <v>44295</v>
      </c>
      <c r="C20" s="24">
        <v>44302</v>
      </c>
      <c r="D20" s="26">
        <f t="shared" si="1"/>
        <v>9</v>
      </c>
      <c r="E20" s="23" t="s">
        <v>7</v>
      </c>
      <c r="F20" t="str" cm="1">
        <f t="array" ref="F20">_xlfn.SWITCH(E20,"AUS","Austin","IAH","Houston","DFW","Dallas-Fort Worth")</f>
        <v>Austin</v>
      </c>
      <c r="G20" s="25">
        <v>800</v>
      </c>
      <c r="H20" s="25" cm="1">
        <f t="array" ref="H20">_xlfn.IFS(F20=F$2,G$2,F20=F$3,G$3,F20=F$4,G$4)</f>
        <v>24</v>
      </c>
      <c r="I20">
        <f t="shared" si="0"/>
        <v>0</v>
      </c>
    </row>
    <row r="21" spans="1:9" x14ac:dyDescent="0.25">
      <c r="A21" s="24">
        <v>44293</v>
      </c>
      <c r="B21" s="24">
        <v>44295</v>
      </c>
      <c r="C21" s="24">
        <v>44300</v>
      </c>
      <c r="D21" s="26">
        <f t="shared" si="1"/>
        <v>7</v>
      </c>
      <c r="E21" s="23" t="s">
        <v>4</v>
      </c>
      <c r="F21" t="str" cm="1">
        <f t="array" ref="F21">_xlfn.SWITCH(E21,"AUS","Austin","IAH","Houston","DFW","Dallas-Fort Worth")</f>
        <v>Dallas-Fort Worth</v>
      </c>
      <c r="G21" s="25">
        <v>1000</v>
      </c>
      <c r="H21" s="25" cm="1">
        <f t="array" ref="H21">_xlfn.IFS(F21=F$2,G$2,F21=F$3,G$3,F21=F$4,G$4)</f>
        <v>20</v>
      </c>
      <c r="I21">
        <f t="shared" si="0"/>
        <v>0</v>
      </c>
    </row>
    <row r="22" spans="1:9" x14ac:dyDescent="0.25">
      <c r="A22" s="24">
        <v>44293</v>
      </c>
      <c r="B22" s="24">
        <v>44310</v>
      </c>
      <c r="C22" s="24">
        <v>44316</v>
      </c>
      <c r="D22" s="26">
        <f t="shared" si="1"/>
        <v>23</v>
      </c>
      <c r="E22" s="23" t="s">
        <v>4</v>
      </c>
      <c r="F22" t="str" cm="1">
        <f t="array" ref="F22">_xlfn.SWITCH(E22,"AUS","Austin","IAH","Houston","DFW","Dallas-Fort Worth")</f>
        <v>Dallas-Fort Worth</v>
      </c>
      <c r="G22" s="25">
        <v>1125</v>
      </c>
      <c r="H22" s="25" cm="1">
        <f t="array" ref="H22">_xlfn.IFS(F22=F$2,G$2,F22=F$3,G$3,F22=F$4,G$4)</f>
        <v>20</v>
      </c>
      <c r="I22">
        <f t="shared" si="0"/>
        <v>40</v>
      </c>
    </row>
    <row r="23" spans="1:9" x14ac:dyDescent="0.25">
      <c r="A23" s="24">
        <v>44293</v>
      </c>
      <c r="B23" s="24">
        <v>44298</v>
      </c>
      <c r="C23" s="24">
        <v>44302</v>
      </c>
      <c r="D23" s="26">
        <f t="shared" si="1"/>
        <v>9</v>
      </c>
      <c r="E23" s="23" t="s">
        <v>5</v>
      </c>
      <c r="F23" t="str" cm="1">
        <f t="array" ref="F23">_xlfn.SWITCH(E23,"AUS","Austin","IAH","Houston","DFW","Dallas-Fort Worth")</f>
        <v>Houston</v>
      </c>
      <c r="G23" s="25">
        <v>1625</v>
      </c>
      <c r="H23" s="25" cm="1">
        <f t="array" ref="H23">_xlfn.IFS(F23=F$2,G$2,F23=F$3,G$3,F23=F$4,G$4)</f>
        <v>30</v>
      </c>
      <c r="I23">
        <f t="shared" si="0"/>
        <v>0</v>
      </c>
    </row>
    <row r="24" spans="1:9" x14ac:dyDescent="0.25">
      <c r="A24" s="24">
        <v>44294</v>
      </c>
      <c r="B24" s="24">
        <v>44295</v>
      </c>
      <c r="C24" s="24">
        <v>44300</v>
      </c>
      <c r="D24" s="26">
        <f t="shared" si="1"/>
        <v>6</v>
      </c>
      <c r="E24" s="23" t="s">
        <v>5</v>
      </c>
      <c r="F24" t="str" cm="1">
        <f t="array" ref="F24">_xlfn.SWITCH(E24,"AUS","Austin","IAH","Houston","DFW","Dallas-Fort Worth")</f>
        <v>Houston</v>
      </c>
      <c r="G24" s="25">
        <v>1345</v>
      </c>
      <c r="H24" s="25" cm="1">
        <f t="array" ref="H24">_xlfn.IFS(F24=F$2,G$2,F24=F$3,G$3,F24=F$4,G$4)</f>
        <v>30</v>
      </c>
      <c r="I24">
        <f t="shared" si="0"/>
        <v>0</v>
      </c>
    </row>
    <row r="25" spans="1:9" x14ac:dyDescent="0.25">
      <c r="A25" s="24">
        <v>44294</v>
      </c>
      <c r="B25" s="24">
        <v>44295</v>
      </c>
      <c r="C25" s="24">
        <v>44302</v>
      </c>
      <c r="D25" s="26">
        <f t="shared" si="1"/>
        <v>8</v>
      </c>
      <c r="E25" s="23" t="s">
        <v>4</v>
      </c>
      <c r="F25" t="str" cm="1">
        <f t="array" ref="F25">_xlfn.SWITCH(E25,"AUS","Austin","IAH","Houston","DFW","Dallas-Fort Worth")</f>
        <v>Dallas-Fort Worth</v>
      </c>
      <c r="G25" s="25">
        <v>2100</v>
      </c>
      <c r="H25" s="25" cm="1">
        <f t="array" ref="H25">_xlfn.IFS(F25=F$2,G$2,F25=F$3,G$3,F25=F$4,G$4)</f>
        <v>20</v>
      </c>
      <c r="I25">
        <f t="shared" si="0"/>
        <v>0</v>
      </c>
    </row>
    <row r="26" spans="1:9" x14ac:dyDescent="0.25">
      <c r="A26" s="24">
        <v>44294</v>
      </c>
      <c r="B26" s="24">
        <v>44294</v>
      </c>
      <c r="C26" s="24">
        <v>44298</v>
      </c>
      <c r="D26" s="26">
        <f t="shared" si="1"/>
        <v>4</v>
      </c>
      <c r="E26" s="23" t="s">
        <v>4</v>
      </c>
      <c r="F26" t="str" cm="1">
        <f t="array" ref="F26">_xlfn.SWITCH(E26,"AUS","Austin","IAH","Houston","DFW","Dallas-Fort Worth")</f>
        <v>Dallas-Fort Worth</v>
      </c>
      <c r="G26" s="25">
        <v>1475</v>
      </c>
      <c r="H26" s="25" cm="1">
        <f t="array" ref="H26">_xlfn.IFS(F26=F$2,G$2,F26=F$3,G$3,F26=F$4,G$4)</f>
        <v>20</v>
      </c>
      <c r="I26">
        <f t="shared" si="0"/>
        <v>0</v>
      </c>
    </row>
    <row r="27" spans="1:9" x14ac:dyDescent="0.25">
      <c r="A27" s="24">
        <v>44294</v>
      </c>
      <c r="B27" s="24">
        <v>44295</v>
      </c>
      <c r="C27" s="24">
        <v>44299</v>
      </c>
      <c r="D27" s="26">
        <f t="shared" si="1"/>
        <v>5</v>
      </c>
      <c r="E27" s="23" t="s">
        <v>5</v>
      </c>
      <c r="F27" t="str" cm="1">
        <f t="array" ref="F27">_xlfn.SWITCH(E27,"AUS","Austin","IAH","Houston","DFW","Dallas-Fort Worth")</f>
        <v>Houston</v>
      </c>
      <c r="G27" s="25">
        <v>1825</v>
      </c>
      <c r="H27" s="25" cm="1">
        <f t="array" ref="H27">_xlfn.IFS(F27=F$2,G$2,F27=F$3,G$3,F27=F$4,G$4)</f>
        <v>30</v>
      </c>
      <c r="I27">
        <f t="shared" si="0"/>
        <v>0</v>
      </c>
    </row>
    <row r="28" spans="1:9" x14ac:dyDescent="0.25">
      <c r="A28" s="24">
        <v>44294</v>
      </c>
      <c r="B28" s="24">
        <v>44298</v>
      </c>
      <c r="C28" s="24">
        <v>44302</v>
      </c>
      <c r="D28" s="26">
        <f t="shared" si="1"/>
        <v>8</v>
      </c>
      <c r="E28" s="23" t="s">
        <v>7</v>
      </c>
      <c r="F28" t="str" cm="1">
        <f t="array" ref="F28">_xlfn.SWITCH(E28,"AUS","Austin","IAH","Houston","DFW","Dallas-Fort Worth")</f>
        <v>Austin</v>
      </c>
      <c r="G28" s="25">
        <v>2055</v>
      </c>
      <c r="H28" s="25" cm="1">
        <f t="array" ref="H28">_xlfn.IFS(F28=F$2,G$2,F28=F$3,G$3,F28=F$4,G$4)</f>
        <v>24</v>
      </c>
      <c r="I28">
        <f t="shared" si="0"/>
        <v>0</v>
      </c>
    </row>
    <row r="29" spans="1:9" x14ac:dyDescent="0.25">
      <c r="A29" s="24">
        <v>44294</v>
      </c>
      <c r="B29" s="24">
        <v>44299</v>
      </c>
      <c r="C29" s="24">
        <v>44305</v>
      </c>
      <c r="D29" s="26">
        <f t="shared" si="1"/>
        <v>11</v>
      </c>
      <c r="E29" s="23" t="s">
        <v>5</v>
      </c>
      <c r="F29" t="str" cm="1">
        <f t="array" ref="F29">_xlfn.SWITCH(E29,"AUS","Austin","IAH","Houston","DFW","Dallas-Fort Worth")</f>
        <v>Houston</v>
      </c>
      <c r="G29" s="25">
        <v>1625</v>
      </c>
      <c r="H29" s="25" cm="1">
        <f t="array" ref="H29">_xlfn.IFS(F29=F$2,G$2,F29=F$3,G$3,F29=F$4,G$4)</f>
        <v>30</v>
      </c>
      <c r="I29">
        <f t="shared" si="0"/>
        <v>60</v>
      </c>
    </row>
    <row r="30" spans="1:9" x14ac:dyDescent="0.25">
      <c r="A30" s="24">
        <v>44294</v>
      </c>
      <c r="B30" s="24">
        <v>44298</v>
      </c>
      <c r="C30" s="24">
        <v>44305</v>
      </c>
      <c r="D30" s="26">
        <f t="shared" si="1"/>
        <v>11</v>
      </c>
      <c r="E30" s="23" t="s">
        <v>4</v>
      </c>
      <c r="F30" t="str" cm="1">
        <f t="array" ref="F30">_xlfn.SWITCH(E30,"AUS","Austin","IAH","Houston","DFW","Dallas-Fort Worth")</f>
        <v>Dallas-Fort Worth</v>
      </c>
      <c r="G30" s="25">
        <v>1000</v>
      </c>
      <c r="H30" s="25" cm="1">
        <f t="array" ref="H30">_xlfn.IFS(F30=F$2,G$2,F30=F$3,G$3,F30=F$4,G$4)</f>
        <v>20</v>
      </c>
      <c r="I30">
        <f t="shared" si="0"/>
        <v>40</v>
      </c>
    </row>
    <row r="31" spans="1:9" x14ac:dyDescent="0.25">
      <c r="A31" s="24">
        <v>44295</v>
      </c>
      <c r="B31" s="24">
        <v>44298</v>
      </c>
      <c r="C31" s="24">
        <v>44305</v>
      </c>
      <c r="D31" s="26">
        <f t="shared" si="1"/>
        <v>10</v>
      </c>
      <c r="E31" s="23" t="s">
        <v>7</v>
      </c>
      <c r="F31" t="str" cm="1">
        <f t="array" ref="F31">_xlfn.SWITCH(E31,"AUS","Austin","IAH","Houston","DFW","Dallas-Fort Worth")</f>
        <v>Austin</v>
      </c>
      <c r="G31" s="25">
        <v>1005</v>
      </c>
      <c r="H31" s="25" cm="1">
        <f t="array" ref="H31">_xlfn.IFS(F31=F$2,G$2,F31=F$3,G$3,F31=F$4,G$4)</f>
        <v>24</v>
      </c>
      <c r="I31">
        <f t="shared" si="0"/>
        <v>0</v>
      </c>
    </row>
    <row r="32" spans="1:9" x14ac:dyDescent="0.25">
      <c r="A32" s="24">
        <v>44295</v>
      </c>
      <c r="B32" s="24">
        <v>44298</v>
      </c>
      <c r="C32" s="24">
        <v>44302</v>
      </c>
      <c r="D32" s="26">
        <f t="shared" si="1"/>
        <v>7</v>
      </c>
      <c r="E32" s="23" t="s">
        <v>5</v>
      </c>
      <c r="F32" t="str" cm="1">
        <f t="array" ref="F32">_xlfn.SWITCH(E32,"AUS","Austin","IAH","Houston","DFW","Dallas-Fort Worth")</f>
        <v>Houston</v>
      </c>
      <c r="G32" s="25">
        <v>1745</v>
      </c>
      <c r="H32" s="25" cm="1">
        <f t="array" ref="H32">_xlfn.IFS(F32=F$2,G$2,F32=F$3,G$3,F32=F$4,G$4)</f>
        <v>30</v>
      </c>
      <c r="I32">
        <f t="shared" si="0"/>
        <v>0</v>
      </c>
    </row>
    <row r="33" spans="1:9" x14ac:dyDescent="0.25">
      <c r="A33" s="24">
        <v>44295</v>
      </c>
      <c r="B33" s="24">
        <v>44298</v>
      </c>
      <c r="C33" s="24">
        <v>44302</v>
      </c>
      <c r="D33" s="26">
        <f t="shared" si="1"/>
        <v>7</v>
      </c>
      <c r="E33" s="23" t="s">
        <v>4</v>
      </c>
      <c r="F33" t="str" cm="1">
        <f t="array" ref="F33">_xlfn.SWITCH(E33,"AUS","Austin","IAH","Houston","DFW","Dallas-Fort Worth")</f>
        <v>Dallas-Fort Worth</v>
      </c>
      <c r="G33" s="25">
        <v>2100</v>
      </c>
      <c r="H33" s="25" cm="1">
        <f t="array" ref="H33">_xlfn.IFS(F33=F$2,G$2,F33=F$3,G$3,F33=F$4,G$4)</f>
        <v>20</v>
      </c>
      <c r="I33">
        <f t="shared" si="0"/>
        <v>0</v>
      </c>
    </row>
    <row r="34" spans="1:9" x14ac:dyDescent="0.25">
      <c r="A34" s="24">
        <v>44295</v>
      </c>
      <c r="B34" s="24">
        <v>44295</v>
      </c>
      <c r="C34" s="24">
        <v>44306</v>
      </c>
      <c r="D34" s="26">
        <f t="shared" si="1"/>
        <v>11</v>
      </c>
      <c r="E34" s="23" t="s">
        <v>7</v>
      </c>
      <c r="F34" t="str" cm="1">
        <f t="array" ref="F34">_xlfn.SWITCH(E34,"AUS","Austin","IAH","Houston","DFW","Dallas-Fort Worth")</f>
        <v>Austin</v>
      </c>
      <c r="G34" s="25">
        <v>1005</v>
      </c>
      <c r="H34" s="25" cm="1">
        <f t="array" ref="H34">_xlfn.IFS(F34=F$2,G$2,F34=F$3,G$3,F34=F$4,G$4)</f>
        <v>24</v>
      </c>
      <c r="I34">
        <f t="shared" si="0"/>
        <v>0</v>
      </c>
    </row>
    <row r="35" spans="1:9" x14ac:dyDescent="0.25">
      <c r="A35" s="24">
        <v>44295</v>
      </c>
      <c r="B35" s="24">
        <v>44295</v>
      </c>
      <c r="C35" s="24">
        <v>44306</v>
      </c>
      <c r="D35" s="26">
        <f t="shared" si="1"/>
        <v>11</v>
      </c>
      <c r="E35" s="23" t="s">
        <v>5</v>
      </c>
      <c r="F35" t="str" cm="1">
        <f t="array" ref="F35">_xlfn.SWITCH(E35,"AUS","Austin","IAH","Houston","DFW","Dallas-Fort Worth")</f>
        <v>Houston</v>
      </c>
      <c r="G35" s="25">
        <v>960</v>
      </c>
      <c r="H35" s="25" cm="1">
        <f t="array" ref="H35">_xlfn.IFS(F35=F$2,G$2,F35=F$3,G$3,F35=F$4,G$4)</f>
        <v>30</v>
      </c>
      <c r="I35">
        <f t="shared" si="0"/>
        <v>0</v>
      </c>
    </row>
  </sheetData>
  <pageMargins left="0.3" right="0.3" top="0.75" bottom="0.75" header="0.3" footer="0.3"/>
  <pageSetup orientation="portrait" r:id="rId1"/>
  <headerFooter>
    <oddFooter>&amp;LDenzel Coleman&amp;C&amp;A&amp;R&amp;F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F68B-1FD2-4E23-B49A-21F01BF305C1}">
  <dimension ref="A1:D40"/>
  <sheetViews>
    <sheetView topLeftCell="A9" zoomScaleNormal="100" workbookViewId="0">
      <selection activeCell="C9" sqref="C9"/>
    </sheetView>
  </sheetViews>
  <sheetFormatPr defaultColWidth="8.85546875" defaultRowHeight="15" x14ac:dyDescent="0.25"/>
  <cols>
    <col min="1" max="1" width="16.7109375" bestFit="1" customWidth="1"/>
    <col min="2" max="4" width="10.140625" customWidth="1"/>
    <col min="5" max="5" width="11" bestFit="1" customWidth="1"/>
    <col min="6" max="6" width="6.140625" customWidth="1"/>
    <col min="7" max="7" width="18.42578125" customWidth="1"/>
    <col min="8" max="10" width="10.7109375" customWidth="1"/>
  </cols>
  <sheetData>
    <row r="1" spans="1:4" x14ac:dyDescent="0.25">
      <c r="A1" s="14" t="s">
        <v>42</v>
      </c>
      <c r="B1" s="15" t="s">
        <v>7</v>
      </c>
      <c r="C1" s="15" t="s">
        <v>4</v>
      </c>
      <c r="D1" s="15" t="s">
        <v>5</v>
      </c>
    </row>
    <row r="2" spans="1:4" x14ac:dyDescent="0.25">
      <c r="A2" s="23" t="s">
        <v>43</v>
      </c>
      <c r="B2" s="16">
        <f>COUNTIF($C12:$C40,B1)</f>
        <v>8</v>
      </c>
      <c r="C2" s="16">
        <f t="shared" ref="C2:D2" si="0">COUNTIF($C12:$C40,C1)</f>
        <v>11</v>
      </c>
      <c r="D2" s="16">
        <f t="shared" si="0"/>
        <v>10</v>
      </c>
    </row>
    <row r="3" spans="1:4" x14ac:dyDescent="0.25">
      <c r="A3" s="23" t="s">
        <v>44</v>
      </c>
      <c r="B3" s="16">
        <f>SUMIF($C12:$C40,B1,$D12:$D40)</f>
        <v>9095</v>
      </c>
      <c r="C3" s="25">
        <f t="shared" ref="C3:D3" si="1">SUMIF($C12:$C40,C1,$D12:$D40)</f>
        <v>16225</v>
      </c>
      <c r="D3" s="25">
        <f t="shared" si="1"/>
        <v>15760</v>
      </c>
    </row>
    <row r="4" spans="1:4" x14ac:dyDescent="0.25">
      <c r="A4" s="23" t="s">
        <v>45</v>
      </c>
      <c r="B4" s="21">
        <f>AVERAGEIF($C12:$C40,B1,$B12:$B40)</f>
        <v>9.5</v>
      </c>
      <c r="C4" s="21">
        <f t="shared" ref="C4:D4" si="2">AVERAGEIF($C12:$C40,C1,$B12:$B40)</f>
        <v>9</v>
      </c>
      <c r="D4" s="21">
        <f t="shared" si="2"/>
        <v>8.8000000000000007</v>
      </c>
    </row>
    <row r="6" spans="1:4" x14ac:dyDescent="0.25">
      <c r="A6" s="14" t="s">
        <v>46</v>
      </c>
      <c r="B6" s="22"/>
      <c r="C6" s="22"/>
    </row>
    <row r="7" spans="1:4" x14ac:dyDescent="0.25">
      <c r="A7" s="23" t="s">
        <v>47</v>
      </c>
      <c r="C7" s="16">
        <f>COUNTIFS(C$12:C$40,D1,D$12:D$40,"&gt;1000")</f>
        <v>9</v>
      </c>
    </row>
    <row r="8" spans="1:4" x14ac:dyDescent="0.25">
      <c r="A8" s="23" t="s">
        <v>48</v>
      </c>
      <c r="C8" s="25">
        <f>SUMIFS(D$12:D$40,C$12:C$40,D1,D$12:D$40,"&gt;1000")</f>
        <v>14800</v>
      </c>
    </row>
    <row r="9" spans="1:4" x14ac:dyDescent="0.25">
      <c r="A9" s="23" t="s">
        <v>49</v>
      </c>
      <c r="C9" s="25">
        <f>_xlfn.MAXIFS(D$12:D$40,C$12:C$40,D1,D$12:D$40,"&gt;1000")</f>
        <v>2535</v>
      </c>
    </row>
    <row r="11" spans="1:4" ht="30" x14ac:dyDescent="0.25">
      <c r="A11" s="12" t="s">
        <v>0</v>
      </c>
      <c r="B11" s="12" t="s">
        <v>11</v>
      </c>
      <c r="C11" s="12" t="s">
        <v>9</v>
      </c>
      <c r="D11" s="12" t="s">
        <v>13</v>
      </c>
    </row>
    <row r="12" spans="1:4" x14ac:dyDescent="0.25">
      <c r="A12" s="24">
        <v>44291</v>
      </c>
      <c r="B12" s="26">
        <v>4</v>
      </c>
      <c r="C12" s="23" t="s">
        <v>7</v>
      </c>
      <c r="D12" s="25">
        <v>975</v>
      </c>
    </row>
    <row r="13" spans="1:4" x14ac:dyDescent="0.25">
      <c r="A13" s="24">
        <v>44291</v>
      </c>
      <c r="B13" s="26">
        <v>10</v>
      </c>
      <c r="C13" s="23" t="s">
        <v>7</v>
      </c>
      <c r="D13" s="25">
        <v>1055</v>
      </c>
    </row>
    <row r="14" spans="1:4" x14ac:dyDescent="0.25">
      <c r="A14" s="24">
        <v>44291</v>
      </c>
      <c r="B14" s="26">
        <v>11</v>
      </c>
      <c r="C14" s="23" t="s">
        <v>5</v>
      </c>
      <c r="D14" s="25">
        <v>1075</v>
      </c>
    </row>
    <row r="15" spans="1:4" x14ac:dyDescent="0.25">
      <c r="A15" s="24">
        <v>44291</v>
      </c>
      <c r="B15" s="26">
        <v>7</v>
      </c>
      <c r="C15" s="23" t="s">
        <v>4</v>
      </c>
      <c r="D15" s="25">
        <v>1000</v>
      </c>
    </row>
    <row r="16" spans="1:4" x14ac:dyDescent="0.25">
      <c r="A16" s="24">
        <v>44291</v>
      </c>
      <c r="B16" s="26">
        <v>11</v>
      </c>
      <c r="C16" s="23" t="s">
        <v>5</v>
      </c>
      <c r="D16" s="25">
        <v>2535</v>
      </c>
    </row>
    <row r="17" spans="1:4" x14ac:dyDescent="0.25">
      <c r="A17" s="24">
        <v>44291</v>
      </c>
      <c r="B17" s="26">
        <v>7</v>
      </c>
      <c r="C17" s="23" t="s">
        <v>4</v>
      </c>
      <c r="D17" s="25">
        <v>1890</v>
      </c>
    </row>
    <row r="18" spans="1:4" x14ac:dyDescent="0.25">
      <c r="A18" s="24">
        <v>44291</v>
      </c>
      <c r="B18" s="26">
        <v>11</v>
      </c>
      <c r="C18" s="23" t="s">
        <v>7</v>
      </c>
      <c r="D18" s="25">
        <v>950</v>
      </c>
    </row>
    <row r="19" spans="1:4" x14ac:dyDescent="0.25">
      <c r="A19" s="24">
        <v>44292</v>
      </c>
      <c r="B19" s="26">
        <v>9</v>
      </c>
      <c r="C19" s="23" t="s">
        <v>4</v>
      </c>
      <c r="D19" s="25">
        <v>1485</v>
      </c>
    </row>
    <row r="20" spans="1:4" x14ac:dyDescent="0.25">
      <c r="A20" s="24">
        <v>44292</v>
      </c>
      <c r="B20" s="26">
        <v>3</v>
      </c>
      <c r="C20" s="23" t="s">
        <v>4</v>
      </c>
      <c r="D20" s="25">
        <v>550</v>
      </c>
    </row>
    <row r="21" spans="1:4" x14ac:dyDescent="0.25">
      <c r="A21" s="24">
        <v>44292</v>
      </c>
      <c r="B21" s="26">
        <v>13</v>
      </c>
      <c r="C21" s="23" t="s">
        <v>7</v>
      </c>
      <c r="D21" s="25">
        <v>1250</v>
      </c>
    </row>
    <row r="22" spans="1:4" x14ac:dyDescent="0.25">
      <c r="A22" s="24">
        <v>44292</v>
      </c>
      <c r="B22" s="26">
        <v>8</v>
      </c>
      <c r="C22" s="23" t="s">
        <v>5</v>
      </c>
      <c r="D22" s="25">
        <v>1600</v>
      </c>
    </row>
    <row r="23" spans="1:4" x14ac:dyDescent="0.25">
      <c r="A23" s="24">
        <v>44292</v>
      </c>
      <c r="B23" s="26">
        <v>13</v>
      </c>
      <c r="C23" s="23" t="s">
        <v>4</v>
      </c>
      <c r="D23" s="25">
        <v>2500</v>
      </c>
    </row>
    <row r="24" spans="1:4" x14ac:dyDescent="0.25">
      <c r="A24" s="24">
        <v>44293</v>
      </c>
      <c r="B24" s="26">
        <v>9</v>
      </c>
      <c r="C24" s="23" t="s">
        <v>5</v>
      </c>
      <c r="D24" s="25">
        <v>1425</v>
      </c>
    </row>
    <row r="25" spans="1:4" x14ac:dyDescent="0.25">
      <c r="A25" s="24">
        <v>44293</v>
      </c>
      <c r="B25" s="26">
        <v>9</v>
      </c>
      <c r="C25" s="23" t="s">
        <v>7</v>
      </c>
      <c r="D25" s="25">
        <v>800</v>
      </c>
    </row>
    <row r="26" spans="1:4" x14ac:dyDescent="0.25">
      <c r="A26" s="24">
        <v>44293</v>
      </c>
      <c r="B26" s="26">
        <v>7</v>
      </c>
      <c r="C26" s="23" t="s">
        <v>4</v>
      </c>
      <c r="D26" s="25">
        <v>1000</v>
      </c>
    </row>
    <row r="27" spans="1:4" x14ac:dyDescent="0.25">
      <c r="A27" s="24">
        <v>44293</v>
      </c>
      <c r="B27" s="26">
        <v>23</v>
      </c>
      <c r="C27" s="23" t="s">
        <v>4</v>
      </c>
      <c r="D27" s="25">
        <v>1125</v>
      </c>
    </row>
    <row r="28" spans="1:4" x14ac:dyDescent="0.25">
      <c r="A28" s="24">
        <v>44293</v>
      </c>
      <c r="B28" s="26">
        <v>9</v>
      </c>
      <c r="C28" s="23" t="s">
        <v>5</v>
      </c>
      <c r="D28" s="25">
        <v>1625</v>
      </c>
    </row>
    <row r="29" spans="1:4" x14ac:dyDescent="0.25">
      <c r="A29" s="24">
        <v>44294</v>
      </c>
      <c r="B29" s="26">
        <v>6</v>
      </c>
      <c r="C29" s="23" t="s">
        <v>5</v>
      </c>
      <c r="D29" s="25">
        <v>1345</v>
      </c>
    </row>
    <row r="30" spans="1:4" x14ac:dyDescent="0.25">
      <c r="A30" s="24">
        <v>44294</v>
      </c>
      <c r="B30" s="26">
        <v>8</v>
      </c>
      <c r="C30" s="23" t="s">
        <v>4</v>
      </c>
      <c r="D30" s="25">
        <v>2100</v>
      </c>
    </row>
    <row r="31" spans="1:4" x14ac:dyDescent="0.25">
      <c r="A31" s="24">
        <v>44294</v>
      </c>
      <c r="B31" s="26">
        <v>4</v>
      </c>
      <c r="C31" s="23" t="s">
        <v>4</v>
      </c>
      <c r="D31" s="25">
        <v>1475</v>
      </c>
    </row>
    <row r="32" spans="1:4" x14ac:dyDescent="0.25">
      <c r="A32" s="24">
        <v>44294</v>
      </c>
      <c r="B32" s="26">
        <v>5</v>
      </c>
      <c r="C32" s="23" t="s">
        <v>5</v>
      </c>
      <c r="D32" s="25">
        <v>1825</v>
      </c>
    </row>
    <row r="33" spans="1:4" x14ac:dyDescent="0.25">
      <c r="A33" s="24">
        <v>44294</v>
      </c>
      <c r="B33" s="26">
        <v>8</v>
      </c>
      <c r="C33" s="23" t="s">
        <v>7</v>
      </c>
      <c r="D33" s="25">
        <v>2055</v>
      </c>
    </row>
    <row r="34" spans="1:4" x14ac:dyDescent="0.25">
      <c r="A34" s="24">
        <v>44294</v>
      </c>
      <c r="B34" s="26">
        <v>11</v>
      </c>
      <c r="C34" s="23" t="s">
        <v>5</v>
      </c>
      <c r="D34" s="25">
        <v>1625</v>
      </c>
    </row>
    <row r="35" spans="1:4" x14ac:dyDescent="0.25">
      <c r="A35" s="24">
        <v>44294</v>
      </c>
      <c r="B35" s="26">
        <v>11</v>
      </c>
      <c r="C35" s="23" t="s">
        <v>4</v>
      </c>
      <c r="D35" s="25">
        <v>1000</v>
      </c>
    </row>
    <row r="36" spans="1:4" x14ac:dyDescent="0.25">
      <c r="A36" s="24">
        <v>44295</v>
      </c>
      <c r="B36" s="26">
        <v>10</v>
      </c>
      <c r="C36" s="23" t="s">
        <v>7</v>
      </c>
      <c r="D36" s="25">
        <v>1005</v>
      </c>
    </row>
    <row r="37" spans="1:4" x14ac:dyDescent="0.25">
      <c r="A37" s="24">
        <v>44295</v>
      </c>
      <c r="B37" s="26">
        <v>7</v>
      </c>
      <c r="C37" s="23" t="s">
        <v>5</v>
      </c>
      <c r="D37" s="25">
        <v>1745</v>
      </c>
    </row>
    <row r="38" spans="1:4" x14ac:dyDescent="0.25">
      <c r="A38" s="24">
        <v>44295</v>
      </c>
      <c r="B38" s="26">
        <v>7</v>
      </c>
      <c r="C38" s="23" t="s">
        <v>4</v>
      </c>
      <c r="D38" s="25">
        <v>2100</v>
      </c>
    </row>
    <row r="39" spans="1:4" x14ac:dyDescent="0.25">
      <c r="A39" s="24">
        <v>44295</v>
      </c>
      <c r="B39" s="26">
        <v>11</v>
      </c>
      <c r="C39" s="23" t="s">
        <v>7</v>
      </c>
      <c r="D39" s="25">
        <v>1005</v>
      </c>
    </row>
    <row r="40" spans="1:4" x14ac:dyDescent="0.25">
      <c r="A40" s="24">
        <v>44295</v>
      </c>
      <c r="B40" s="26">
        <v>11</v>
      </c>
      <c r="C40" s="23" t="s">
        <v>5</v>
      </c>
      <c r="D40" s="25">
        <v>960</v>
      </c>
    </row>
  </sheetData>
  <pageMargins left="0.7" right="0.7" top="0.75" bottom="0.75" header="0.3" footer="0.3"/>
  <pageSetup orientation="portrait" r:id="rId1"/>
  <headerFooter>
    <oddFooter>&amp;LDenzel Coleman&amp;C&amp;A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B3AD-033D-465E-8E6B-AB7321335585}">
  <dimension ref="A1:B4"/>
  <sheetViews>
    <sheetView workbookViewId="0">
      <selection activeCell="C1" sqref="C1"/>
    </sheetView>
  </sheetViews>
  <sheetFormatPr defaultColWidth="8.85546875" defaultRowHeight="15" x14ac:dyDescent="0.25"/>
  <cols>
    <col min="1" max="2" width="11.42578125" bestFit="1" customWidth="1"/>
  </cols>
  <sheetData>
    <row r="1" spans="1:2" x14ac:dyDescent="0.25">
      <c r="A1" s="14" t="s">
        <v>17</v>
      </c>
      <c r="B1" s="15" t="s">
        <v>16</v>
      </c>
    </row>
    <row r="2" spans="1:2" x14ac:dyDescent="0.25">
      <c r="A2" s="34" t="s">
        <v>23</v>
      </c>
      <c r="B2" s="25">
        <v>55945</v>
      </c>
    </row>
    <row r="3" spans="1:2" x14ac:dyDescent="0.25">
      <c r="A3" s="34" t="s">
        <v>24</v>
      </c>
      <c r="B3" s="25">
        <v>30650</v>
      </c>
    </row>
    <row r="4" spans="1:2" x14ac:dyDescent="0.25">
      <c r="A4" s="34" t="s">
        <v>18</v>
      </c>
      <c r="B4" s="25">
        <v>41080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B13F-DEE2-4E0C-BBA8-800A486EF497}">
  <dimension ref="A1:H25"/>
  <sheetViews>
    <sheetView tabSelected="1" topLeftCell="A17" zoomScaleNormal="100" workbookViewId="0">
      <selection activeCell="B17" sqref="B17"/>
    </sheetView>
  </sheetViews>
  <sheetFormatPr defaultColWidth="9.140625" defaultRowHeight="12.75" x14ac:dyDescent="0.2"/>
  <cols>
    <col min="1" max="1" width="19.140625" style="1" customWidth="1"/>
    <col min="2" max="2" width="12.28515625" style="1" bestFit="1" customWidth="1"/>
    <col min="3" max="3" width="9.7109375" style="1" bestFit="1" customWidth="1"/>
    <col min="4" max="4" width="11.7109375" style="1" bestFit="1" customWidth="1"/>
    <col min="5" max="5" width="12.28515625" style="1" bestFit="1" customWidth="1"/>
    <col min="6" max="7" width="9.140625" style="1"/>
    <col min="8" max="8" width="11.28515625" style="1" bestFit="1" customWidth="1"/>
    <col min="9" max="16384" width="9.140625" style="1"/>
  </cols>
  <sheetData>
    <row r="1" spans="1:8" x14ac:dyDescent="0.2">
      <c r="A1" s="17" t="s">
        <v>37</v>
      </c>
      <c r="B1" s="17"/>
      <c r="D1" s="19" t="s">
        <v>38</v>
      </c>
      <c r="E1" s="19" t="s">
        <v>30</v>
      </c>
      <c r="F1" s="19" t="s">
        <v>31</v>
      </c>
      <c r="G1" s="19" t="s">
        <v>32</v>
      </c>
      <c r="H1" s="19" t="s">
        <v>39</v>
      </c>
    </row>
    <row r="2" spans="1:8" ht="15" x14ac:dyDescent="0.25">
      <c r="A2" s="1" t="s">
        <v>25</v>
      </c>
      <c r="B2" s="2">
        <v>75000</v>
      </c>
      <c r="D2" s="6">
        <v>1</v>
      </c>
      <c r="E2" s="7">
        <f>B2</f>
        <v>75000</v>
      </c>
      <c r="F2" s="5">
        <f>IPMT(B$4,D2,B$6,-B$2)</f>
        <v>312.5</v>
      </c>
      <c r="G2" s="5">
        <f>PPMT(B$4,D2,B$6,-B$2)</f>
        <v>895.36994960881975</v>
      </c>
      <c r="H2" s="7">
        <f>E2-G2</f>
        <v>74104.630050391177</v>
      </c>
    </row>
    <row r="3" spans="1:8" x14ac:dyDescent="0.2">
      <c r="A3" s="1" t="s">
        <v>26</v>
      </c>
      <c r="B3" s="3">
        <v>0.05</v>
      </c>
      <c r="D3" s="6">
        <v>2</v>
      </c>
      <c r="E3" s="7">
        <f>H2</f>
        <v>74104.630050391177</v>
      </c>
      <c r="F3" s="5">
        <f t="shared" ref="F3:F25" si="0">IPMT(B$4,D3,B$6,-B$2)</f>
        <v>308.76929187662989</v>
      </c>
      <c r="G3" s="5">
        <f t="shared" ref="G3:G25" si="1">PPMT(B$4,D3,B$6,-B$2)</f>
        <v>899.10065773218992</v>
      </c>
      <c r="H3" s="7">
        <f t="shared" ref="H3:H25" si="2">E3-G3</f>
        <v>73205.52939265898</v>
      </c>
    </row>
    <row r="4" spans="1:8" x14ac:dyDescent="0.2">
      <c r="A4" s="1" t="s">
        <v>27</v>
      </c>
      <c r="B4" s="3">
        <f>B3/12</f>
        <v>4.1666666666666666E-3</v>
      </c>
      <c r="D4" s="6">
        <v>3</v>
      </c>
      <c r="E4" s="7">
        <f t="shared" ref="E4:E25" si="3">H3</f>
        <v>73205.52939265898</v>
      </c>
      <c r="F4" s="5">
        <f t="shared" si="0"/>
        <v>305.02303913607921</v>
      </c>
      <c r="G4" s="5">
        <f t="shared" si="1"/>
        <v>902.84691047274066</v>
      </c>
      <c r="H4" s="7">
        <f t="shared" si="2"/>
        <v>72302.682482186239</v>
      </c>
    </row>
    <row r="5" spans="1:8" ht="15" x14ac:dyDescent="0.25">
      <c r="A5" s="1" t="s">
        <v>36</v>
      </c>
      <c r="B5" s="16">
        <v>6</v>
      </c>
      <c r="D5" s="6">
        <v>4</v>
      </c>
      <c r="E5" s="7">
        <f t="shared" si="3"/>
        <v>72302.682482186239</v>
      </c>
      <c r="F5" s="5">
        <f t="shared" si="0"/>
        <v>301.26117700910936</v>
      </c>
      <c r="G5" s="5">
        <f t="shared" si="1"/>
        <v>906.60877259971028</v>
      </c>
      <c r="H5" s="7">
        <f t="shared" si="2"/>
        <v>71396.073709586533</v>
      </c>
    </row>
    <row r="6" spans="1:8" ht="15" x14ac:dyDescent="0.25">
      <c r="A6" s="1" t="s">
        <v>28</v>
      </c>
      <c r="B6" s="4">
        <f>B5*12</f>
        <v>72</v>
      </c>
      <c r="D6" s="6">
        <v>5</v>
      </c>
      <c r="E6" s="7">
        <f t="shared" si="3"/>
        <v>71396.073709586533</v>
      </c>
      <c r="F6" s="5">
        <f t="shared" si="0"/>
        <v>297.48364045661054</v>
      </c>
      <c r="G6" s="5">
        <f t="shared" si="1"/>
        <v>910.38630915220915</v>
      </c>
      <c r="H6" s="7">
        <f t="shared" si="2"/>
        <v>70485.687400434326</v>
      </c>
    </row>
    <row r="7" spans="1:8" x14ac:dyDescent="0.2">
      <c r="A7" s="1" t="s">
        <v>29</v>
      </c>
      <c r="B7" s="5">
        <f>PMT(B4,B6,-B2)</f>
        <v>1207.8699496088198</v>
      </c>
      <c r="D7" s="6">
        <v>6</v>
      </c>
      <c r="E7" s="7">
        <f t="shared" si="3"/>
        <v>70485.687400434326</v>
      </c>
      <c r="F7" s="5">
        <f t="shared" si="0"/>
        <v>293.69036416847638</v>
      </c>
      <c r="G7" s="5">
        <f t="shared" si="1"/>
        <v>914.17958544034343</v>
      </c>
      <c r="H7" s="7">
        <f t="shared" si="2"/>
        <v>69571.50781499398</v>
      </c>
    </row>
    <row r="8" spans="1:8" x14ac:dyDescent="0.2">
      <c r="D8" s="6">
        <v>7</v>
      </c>
      <c r="E8" s="7">
        <f t="shared" si="3"/>
        <v>69571.50781499398</v>
      </c>
      <c r="F8" s="5">
        <f t="shared" si="0"/>
        <v>289.88128256247489</v>
      </c>
      <c r="G8" s="5">
        <f t="shared" si="1"/>
        <v>917.98866704634474</v>
      </c>
      <c r="H8" s="7">
        <f t="shared" si="2"/>
        <v>68653.519147947634</v>
      </c>
    </row>
    <row r="9" spans="1:8" x14ac:dyDescent="0.2">
      <c r="A9" s="17" t="s">
        <v>40</v>
      </c>
      <c r="B9" s="18"/>
      <c r="D9" s="6">
        <v>8</v>
      </c>
      <c r="E9" s="7">
        <f t="shared" si="3"/>
        <v>68653.519147947634</v>
      </c>
      <c r="F9" s="5">
        <f t="shared" si="0"/>
        <v>286.05632978311513</v>
      </c>
      <c r="G9" s="5">
        <f t="shared" si="1"/>
        <v>921.81361982570468</v>
      </c>
      <c r="H9" s="7">
        <f t="shared" si="2"/>
        <v>67731.705528121936</v>
      </c>
    </row>
    <row r="10" spans="1:8" ht="15" x14ac:dyDescent="0.25">
      <c r="A10" s="1" t="s">
        <v>31</v>
      </c>
      <c r="B10" s="2">
        <f>-CUMIPMT(B$4,B$6,B$2,D2,D25,0)</f>
        <v>6438.1623912336581</v>
      </c>
      <c r="D10" s="6">
        <v>9</v>
      </c>
      <c r="E10" s="7">
        <f t="shared" si="3"/>
        <v>67731.705528121936</v>
      </c>
      <c r="F10" s="5">
        <f t="shared" si="0"/>
        <v>282.21543970050806</v>
      </c>
      <c r="G10" s="5">
        <f t="shared" si="1"/>
        <v>925.65450990831152</v>
      </c>
      <c r="H10" s="7">
        <f t="shared" si="2"/>
        <v>66806.05101821362</v>
      </c>
    </row>
    <row r="11" spans="1:8" ht="15" x14ac:dyDescent="0.25">
      <c r="A11" s="1" t="s">
        <v>33</v>
      </c>
      <c r="B11" s="2">
        <f>-CUMPRINC(B$4,B$6,B$2,D2,D25,0)</f>
        <v>22550.716399378016</v>
      </c>
      <c r="D11" s="6">
        <v>10</v>
      </c>
      <c r="E11" s="7">
        <f t="shared" si="3"/>
        <v>66806.05101821362</v>
      </c>
      <c r="F11" s="5">
        <f t="shared" si="0"/>
        <v>278.35854590922349</v>
      </c>
      <c r="G11" s="5">
        <f t="shared" si="1"/>
        <v>929.51140369959637</v>
      </c>
      <c r="H11" s="7">
        <f t="shared" si="2"/>
        <v>65876.539614514026</v>
      </c>
    </row>
    <row r="12" spans="1:8" x14ac:dyDescent="0.2">
      <c r="D12" s="6">
        <v>11</v>
      </c>
      <c r="E12" s="7">
        <f t="shared" si="3"/>
        <v>65876.539614514026</v>
      </c>
      <c r="F12" s="5">
        <f t="shared" si="0"/>
        <v>274.48558172714183</v>
      </c>
      <c r="G12" s="5">
        <f t="shared" si="1"/>
        <v>933.38436788167792</v>
      </c>
      <c r="H12" s="7">
        <f t="shared" si="2"/>
        <v>64943.155246632348</v>
      </c>
    </row>
    <row r="13" spans="1:8" x14ac:dyDescent="0.2">
      <c r="A13" s="17" t="s">
        <v>41</v>
      </c>
      <c r="B13" s="18"/>
      <c r="C13" s="18"/>
      <c r="D13" s="6">
        <v>12</v>
      </c>
      <c r="E13" s="7">
        <f t="shared" si="3"/>
        <v>64943.155246632348</v>
      </c>
      <c r="F13" s="5">
        <f t="shared" si="0"/>
        <v>270.59648019430148</v>
      </c>
      <c r="G13" s="5">
        <f t="shared" si="1"/>
        <v>937.27346941451822</v>
      </c>
      <c r="H13" s="7">
        <f t="shared" si="2"/>
        <v>64005.88177721783</v>
      </c>
    </row>
    <row r="14" spans="1:8" ht="15" x14ac:dyDescent="0.25">
      <c r="A14" s="1" t="s">
        <v>29</v>
      </c>
      <c r="B14" s="2">
        <v>1150</v>
      </c>
      <c r="D14" s="6">
        <v>13</v>
      </c>
      <c r="E14" s="7">
        <f t="shared" si="3"/>
        <v>64005.88177721783</v>
      </c>
      <c r="F14" s="5">
        <f t="shared" si="0"/>
        <v>266.69117407174099</v>
      </c>
      <c r="G14" s="5">
        <f t="shared" si="1"/>
        <v>941.17877553707876</v>
      </c>
      <c r="H14" s="7">
        <f t="shared" si="2"/>
        <v>63064.703001680755</v>
      </c>
    </row>
    <row r="15" spans="1:8" ht="15" x14ac:dyDescent="0.25">
      <c r="A15" s="1" t="s">
        <v>34</v>
      </c>
      <c r="B15" s="8">
        <f>RATE(B$6,-B$7,B$2)</f>
        <v>4.1666666666673163E-3</v>
      </c>
      <c r="D15" s="6">
        <v>14</v>
      </c>
      <c r="E15" s="7">
        <f t="shared" si="3"/>
        <v>63064.703001680755</v>
      </c>
      <c r="F15" s="5">
        <f t="shared" si="0"/>
        <v>262.76959584033648</v>
      </c>
      <c r="G15" s="5">
        <f t="shared" si="1"/>
        <v>945.10035376848327</v>
      </c>
      <c r="H15" s="7">
        <f t="shared" si="2"/>
        <v>62119.602647912274</v>
      </c>
    </row>
    <row r="16" spans="1:8" ht="15" x14ac:dyDescent="0.25">
      <c r="A16" s="1" t="s">
        <v>35</v>
      </c>
      <c r="B16" s="8">
        <f>B15*12</f>
        <v>5.0000000000007795E-2</v>
      </c>
      <c r="D16" s="6">
        <v>15</v>
      </c>
      <c r="E16" s="7">
        <f t="shared" si="3"/>
        <v>62119.602647912274</v>
      </c>
      <c r="F16" s="5">
        <f t="shared" si="0"/>
        <v>258.83167769963455</v>
      </c>
      <c r="G16" s="5">
        <f t="shared" si="1"/>
        <v>949.03827190918526</v>
      </c>
      <c r="H16" s="7">
        <f t="shared" si="2"/>
        <v>61170.564376003087</v>
      </c>
    </row>
    <row r="17" spans="1:8" x14ac:dyDescent="0.2">
      <c r="D17" s="6">
        <v>16</v>
      </c>
      <c r="E17" s="7">
        <f t="shared" si="3"/>
        <v>61170.564376003087</v>
      </c>
      <c r="F17" s="5">
        <f t="shared" si="0"/>
        <v>254.87735156667955</v>
      </c>
      <c r="G17" s="5">
        <f t="shared" si="1"/>
        <v>952.99259804214023</v>
      </c>
      <c r="H17" s="7">
        <f t="shared" si="2"/>
        <v>60217.571777960948</v>
      </c>
    </row>
    <row r="18" spans="1:8" x14ac:dyDescent="0.2">
      <c r="D18" s="6">
        <v>17</v>
      </c>
      <c r="E18" s="7">
        <f t="shared" si="3"/>
        <v>60217.571777960948</v>
      </c>
      <c r="F18" s="5">
        <f t="shared" si="0"/>
        <v>250.90654907483733</v>
      </c>
      <c r="G18" s="5">
        <f t="shared" si="1"/>
        <v>956.96340053398251</v>
      </c>
      <c r="H18" s="7">
        <f t="shared" si="2"/>
        <v>59260.608377426965</v>
      </c>
    </row>
    <row r="19" spans="1:8" ht="15" x14ac:dyDescent="0.25">
      <c r="A19" s="23"/>
      <c r="B19" s="23"/>
      <c r="D19" s="6">
        <v>18</v>
      </c>
      <c r="E19" s="7">
        <f t="shared" si="3"/>
        <v>59260.608377426965</v>
      </c>
      <c r="F19" s="5">
        <f t="shared" si="0"/>
        <v>246.91920157261234</v>
      </c>
      <c r="G19" s="5">
        <f t="shared" si="1"/>
        <v>960.9507480362073</v>
      </c>
      <c r="H19" s="7">
        <f t="shared" si="2"/>
        <v>58299.657629390756</v>
      </c>
    </row>
    <row r="20" spans="1:8" ht="15" x14ac:dyDescent="0.25">
      <c r="A20" s="23"/>
      <c r="B20" s="23"/>
      <c r="D20" s="6">
        <v>19</v>
      </c>
      <c r="E20" s="7">
        <f t="shared" si="3"/>
        <v>58299.657629390756</v>
      </c>
      <c r="F20" s="5">
        <f t="shared" si="0"/>
        <v>242.91524012246148</v>
      </c>
      <c r="G20" s="5">
        <f t="shared" si="1"/>
        <v>964.95470948635818</v>
      </c>
      <c r="H20" s="7">
        <f t="shared" si="2"/>
        <v>57334.702919904397</v>
      </c>
    </row>
    <row r="21" spans="1:8" ht="15" x14ac:dyDescent="0.25">
      <c r="A21" s="23"/>
      <c r="B21" s="23"/>
      <c r="D21" s="6">
        <v>20</v>
      </c>
      <c r="E21" s="7">
        <f t="shared" si="3"/>
        <v>57334.702919904397</v>
      </c>
      <c r="F21" s="5">
        <f t="shared" si="0"/>
        <v>238.89459549960168</v>
      </c>
      <c r="G21" s="5">
        <f t="shared" si="1"/>
        <v>968.97535410921796</v>
      </c>
      <c r="H21" s="7">
        <f t="shared" si="2"/>
        <v>56365.727565795176</v>
      </c>
    </row>
    <row r="22" spans="1:8" ht="15" x14ac:dyDescent="0.25">
      <c r="A22" s="23"/>
      <c r="B22" s="23"/>
      <c r="D22" s="6">
        <v>21</v>
      </c>
      <c r="E22" s="7">
        <f t="shared" si="3"/>
        <v>56365.727565795176</v>
      </c>
      <c r="F22" s="5">
        <f t="shared" si="0"/>
        <v>234.85719819081325</v>
      </c>
      <c r="G22" s="5">
        <f t="shared" si="1"/>
        <v>973.01275141800647</v>
      </c>
      <c r="H22" s="7">
        <f t="shared" si="2"/>
        <v>55392.71481437717</v>
      </c>
    </row>
    <row r="23" spans="1:8" ht="15" x14ac:dyDescent="0.25">
      <c r="A23" s="23"/>
      <c r="B23" s="23"/>
      <c r="D23" s="6">
        <v>22</v>
      </c>
      <c r="E23" s="7">
        <f t="shared" si="3"/>
        <v>55392.71481437717</v>
      </c>
      <c r="F23" s="5">
        <f t="shared" si="0"/>
        <v>230.80297839323825</v>
      </c>
      <c r="G23" s="5">
        <f t="shared" si="1"/>
        <v>977.06697121558159</v>
      </c>
      <c r="H23" s="7">
        <f t="shared" si="2"/>
        <v>54415.647843161591</v>
      </c>
    </row>
    <row r="24" spans="1:8" ht="15" x14ac:dyDescent="0.25">
      <c r="A24" s="23"/>
      <c r="B24" s="23"/>
      <c r="D24" s="6">
        <v>23</v>
      </c>
      <c r="E24" s="7">
        <f t="shared" si="3"/>
        <v>54415.647843161591</v>
      </c>
      <c r="F24" s="5">
        <f t="shared" si="0"/>
        <v>226.73186601317335</v>
      </c>
      <c r="G24" s="5">
        <f t="shared" si="1"/>
        <v>981.13808359564644</v>
      </c>
      <c r="H24" s="7">
        <f t="shared" si="2"/>
        <v>53434.509759565946</v>
      </c>
    </row>
    <row r="25" spans="1:8" ht="15" x14ac:dyDescent="0.25">
      <c r="A25" s="23"/>
      <c r="B25" s="23"/>
      <c r="D25" s="6">
        <v>24</v>
      </c>
      <c r="E25" s="7">
        <f t="shared" si="3"/>
        <v>53434.509759565946</v>
      </c>
      <c r="F25" s="5">
        <f t="shared" si="0"/>
        <v>222.6437906648581</v>
      </c>
      <c r="G25" s="5">
        <f t="shared" si="1"/>
        <v>985.22615894396176</v>
      </c>
      <c r="H25" s="7">
        <f t="shared" si="2"/>
        <v>52449.283600621988</v>
      </c>
    </row>
  </sheetData>
  <pageMargins left="0.3" right="0.3" top="0.75" bottom="0.75" header="0.3" footer="0.3"/>
  <pageSetup fitToHeight="2" orientation="portrait" r:id="rId1"/>
  <headerFooter>
    <oddFooter>&amp;LDenzel Coleman&amp;C&amp;A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py9w+6juSIAhnKtOrNWL0wGZqmqCxOVTK23UIdhLsko=-~Qu05ERPvAm2ELowhuaIVag==</id>
</project>
</file>

<file path=customXml/itemProps1.xml><?xml version="1.0" encoding="utf-8"?>
<ds:datastoreItem xmlns:ds="http://schemas.openxmlformats.org/officeDocument/2006/customXml" ds:itemID="{430271D4-0053-4A8C-983F-610458FE30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</vt:lpstr>
      <vt:lpstr>Stats</vt:lpstr>
      <vt:lpstr>Map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Denzel Coleman</cp:lastModifiedBy>
  <dcterms:created xsi:type="dcterms:W3CDTF">2019-03-09T23:20:23Z</dcterms:created>
  <dcterms:modified xsi:type="dcterms:W3CDTF">2023-06-18T23:39:38Z</dcterms:modified>
</cp:coreProperties>
</file>