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event_financial_reports/2026/03_March/03-02-2026_weekly_report/"/>
    </mc:Choice>
  </mc:AlternateContent>
  <xr:revisionPtr revIDLastSave="0" documentId="13_ncr:1_{FF238236-DCE0-304B-88F0-17A4EAC3D721}" xr6:coauthVersionLast="47" xr6:coauthVersionMax="47" xr10:uidLastSave="{00000000-0000-0000-0000-000000000000}"/>
  <bookViews>
    <workbookView xWindow="1560" yWindow="1200" windowWidth="27800" windowHeight="17480" activeTab="5" xr2:uid="{00000000-000D-0000-FFFF-FFFF00000000}"/>
  </bookViews>
  <sheets>
    <sheet name="Weekly Info" sheetId="1" r:id="rId1"/>
    <sheet name="Event_PnL" sheetId="2" r:id="rId2"/>
    <sheet name="Weekly Summary" sheetId="3" r:id="rId3"/>
    <sheet name="Labor" sheetId="4" r:id="rId4"/>
    <sheet name="Invoices" sheetId="5" r:id="rId5"/>
    <sheet name="Char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/>
  <c r="B8" i="3"/>
  <c r="B6" i="3"/>
  <c r="B4" i="3"/>
  <c r="B9" i="3" s="1"/>
  <c r="B2" i="3"/>
  <c r="B3" i="3" s="1"/>
  <c r="D28" i="2"/>
  <c r="C28" i="2"/>
  <c r="B28" i="2"/>
  <c r="B27" i="2"/>
  <c r="D26" i="2"/>
  <c r="D29" i="2" s="1"/>
  <c r="D21" i="2"/>
  <c r="C21" i="2"/>
  <c r="D19" i="2"/>
  <c r="D27" i="2" s="1"/>
  <c r="C19" i="2"/>
  <c r="C27" i="2" s="1"/>
  <c r="B19" i="2"/>
  <c r="D17" i="2"/>
  <c r="C17" i="2"/>
  <c r="B17" i="2"/>
  <c r="B21" i="2" s="1"/>
  <c r="D12" i="2"/>
  <c r="D23" i="2" s="1"/>
  <c r="D24" i="2" s="1"/>
  <c r="C12" i="2"/>
  <c r="C26" i="2" s="1"/>
  <c r="C29" i="2" s="1"/>
  <c r="B12" i="2"/>
  <c r="B26" i="2" s="1"/>
  <c r="B29" i="2" s="1"/>
  <c r="B11" i="3" l="1"/>
  <c r="B7" i="3"/>
  <c r="C23" i="2"/>
  <c r="C24" i="2" s="1"/>
  <c r="B5" i="3"/>
  <c r="B23" i="2"/>
  <c r="B24" i="2" l="1"/>
  <c r="B10" i="3"/>
  <c r="B1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A1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David Cuvin:
day-of-event
</t>
        </r>
      </text>
    </comment>
    <comment ref="A1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David Cuvin:
day-of-event</t>
        </r>
      </text>
    </comment>
    <comment ref="A1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 xml:space="preserve">David Cuvin:
day-of-event
</t>
        </r>
      </text>
    </comment>
    <comment ref="A1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 xml:space="preserve">David Cuvin:
day-of-event
</t>
        </r>
      </text>
    </comment>
    <comment ref="A19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David Cuvin:
Currently unknow, so defaulting to 22% of Beverage Revenue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David Cuvin:
Total revenue before costs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C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 xml:space="preserve">David Cuvin:
labor cost for the day of the event
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David Cuvin:
total weekly labor required (prep, set-up, etc.) + 15% Buffer
</t>
        </r>
      </text>
    </comment>
  </commentList>
</comments>
</file>

<file path=xl/sharedStrings.xml><?xml version="1.0" encoding="utf-8"?>
<sst xmlns="http://schemas.openxmlformats.org/spreadsheetml/2006/main" count="120" uniqueCount="95">
  <si>
    <t>event_date</t>
  </si>
  <si>
    <t>event_name</t>
  </si>
  <si>
    <t>event_labor_cost</t>
  </si>
  <si>
    <t>03-07-2026</t>
  </si>
  <si>
    <t>One for Democracy</t>
  </si>
  <si>
    <t>03-05-2026</t>
  </si>
  <si>
    <t>Marble Collective</t>
  </si>
  <si>
    <t>Emma &amp; Jake</t>
  </si>
  <si>
    <t>week_start</t>
  </si>
  <si>
    <t>week_end</t>
  </si>
  <si>
    <t>number_of_paid_events</t>
  </si>
  <si>
    <t>total_guests</t>
  </si>
  <si>
    <t>event_type</t>
  </si>
  <si>
    <t>Panel/ Breakfast Station</t>
  </si>
  <si>
    <t>Cocktail Reception / Crudite &amp; Mezze</t>
  </si>
  <si>
    <t>Engagement Party/ canapes, small plates, station</t>
  </si>
  <si>
    <t>guest_count</t>
  </si>
  <si>
    <t>space_fee</t>
  </si>
  <si>
    <t>food_revenue</t>
  </si>
  <si>
    <t>beverage_revenue</t>
  </si>
  <si>
    <t>admin_fee</t>
  </si>
  <si>
    <t>sales_tax</t>
  </si>
  <si>
    <t>gross_revenue</t>
  </si>
  <si>
    <t>net_revenue</t>
  </si>
  <si>
    <t>additional_labor_cost</t>
  </si>
  <si>
    <t>in_house_hourly_labor_cost</t>
  </si>
  <si>
    <t>outsourced_labor_cost</t>
  </si>
  <si>
    <t>total_labor_cost</t>
  </si>
  <si>
    <t>approx_food_cost</t>
  </si>
  <si>
    <t>approx_beverage_cost</t>
  </si>
  <si>
    <t>rentals</t>
  </si>
  <si>
    <t>approx_operating_cost</t>
  </si>
  <si>
    <t>operating_profit</t>
  </si>
  <si>
    <t>margin_pct</t>
  </si>
  <si>
    <t>revenue_per_guest</t>
  </si>
  <si>
    <t>food_and_bev_cost_per_guest</t>
  </si>
  <si>
    <t>labor_cost_per_guest</t>
  </si>
  <si>
    <t>profit_per_guest</t>
  </si>
  <si>
    <t>metric</t>
  </si>
  <si>
    <t>value</t>
  </si>
  <si>
    <t>Gross Revenue</t>
  </si>
  <si>
    <t>Net Revenue</t>
  </si>
  <si>
    <t>Total Food and Bev Cost</t>
  </si>
  <si>
    <t>Total Food and Bev Cost %</t>
  </si>
  <si>
    <t>Total Labor Cost</t>
  </si>
  <si>
    <t>Total Labor Cost %</t>
  </si>
  <si>
    <t>Total Sales Tax</t>
  </si>
  <si>
    <t>Opertaing Cost</t>
  </si>
  <si>
    <t xml:space="preserve">Total Operating Profit </t>
  </si>
  <si>
    <t>Operating Cost %</t>
  </si>
  <si>
    <t>Profit Margin %</t>
  </si>
  <si>
    <t>invoice_date</t>
  </si>
  <si>
    <t>vendor</t>
  </si>
  <si>
    <t>invoice_number</t>
  </si>
  <si>
    <t>category</t>
  </si>
  <si>
    <t>cost</t>
  </si>
  <si>
    <t>notes</t>
  </si>
  <si>
    <t>total_cost</t>
  </si>
  <si>
    <t>03-07-202</t>
  </si>
  <si>
    <t>All Natural Products Davidovich Bakery</t>
  </si>
  <si>
    <t>948010</t>
  </si>
  <si>
    <t>Bagels</t>
  </si>
  <si>
    <t>1 DZ, 4 types of Bagels</t>
  </si>
  <si>
    <t>Chef's Warehouse</t>
  </si>
  <si>
    <t>4908189</t>
  </si>
  <si>
    <t>Eggs / Frozen Goods</t>
  </si>
  <si>
    <t>Baldor</t>
  </si>
  <si>
    <t>IV101-0028189541</t>
  </si>
  <si>
    <t>Produce</t>
  </si>
  <si>
    <t>IV101-0028210021</t>
  </si>
  <si>
    <t>03-06-2026</t>
  </si>
  <si>
    <t>Prime Food Distributor</t>
  </si>
  <si>
    <t>299306</t>
  </si>
  <si>
    <t>Beef</t>
  </si>
  <si>
    <t>4x Beef, Ribeye Boneless Prime</t>
  </si>
  <si>
    <t>03-09-2026</t>
  </si>
  <si>
    <t>Tivoli Mushrooms, LLC</t>
  </si>
  <si>
    <t>35268</t>
  </si>
  <si>
    <t>Mushrooms</t>
  </si>
  <si>
    <t>+30lbs Mixed Mushrooms</t>
  </si>
  <si>
    <t>Liepper &amp; Sons</t>
  </si>
  <si>
    <t>111235</t>
  </si>
  <si>
    <t>Fish</t>
  </si>
  <si>
    <t>53 ea; 800/1000 Branzino Fillet</t>
  </si>
  <si>
    <t>7x sides Steelhead Salmon, skin-off</t>
  </si>
  <si>
    <t>Pain d Avignon</t>
  </si>
  <si>
    <t>Pastries</t>
  </si>
  <si>
    <t>1 DZ ea Croissant, Pain au Chocolat, Kouign Amann</t>
  </si>
  <si>
    <t>Eli's Bread</t>
  </si>
  <si>
    <t>Bread</t>
  </si>
  <si>
    <t>3 DZ mini Brioche hot dog, 4x 1.5# SF-style Sourdough, 1x, 5x5 Brioche Pullman</t>
  </si>
  <si>
    <t>Pat La Frieda</t>
  </si>
  <si>
    <t>Meat</t>
  </si>
  <si>
    <t>1 cs Chicken French Airline Cutlet</t>
  </si>
  <si>
    <t>20lbs 2oz Dry Aged Beer Hamburger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</si>
</sst>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rgb="FF000000"/>
      <name val="Helvetica"/>
      <family val="2"/>
    </font>
    <font>
      <sz val="14"/>
      <color rgb="FF000000"/>
      <name val="Calibri"/>
      <family val="2"/>
    </font>
    <font>
      <sz val="14"/>
      <color theme="1"/>
      <name val="Calibri (Body)"/>
    </font>
    <font>
      <sz val="14"/>
      <name val="Calibri (Body)"/>
    </font>
    <font>
      <b/>
      <sz val="16"/>
      <color theme="1"/>
      <name val="Calibri (Body)"/>
    </font>
    <font>
      <b/>
      <sz val="16"/>
      <name val="Calibri (Body)"/>
    </font>
    <font>
      <sz val="16"/>
      <color theme="1"/>
      <name val="Calibri (Body)"/>
    </font>
    <font>
      <b/>
      <sz val="1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8" fillId="0" borderId="0" xfId="0" applyFont="1" applyAlignment="1">
      <alignment horizontal="left"/>
    </xf>
    <xf numFmtId="164" fontId="8" fillId="0" borderId="0" xfId="0" applyNumberFormat="1" applyFont="1" applyAlignment="1">
      <alignment horizontal="right"/>
    </xf>
    <xf numFmtId="10" fontId="8" fillId="0" borderId="0" xfId="0" applyNumberFormat="1" applyFont="1" applyAlignment="1">
      <alignment horizontal="right"/>
    </xf>
    <xf numFmtId="164" fontId="7" fillId="0" borderId="0" xfId="0" applyNumberFormat="1" applyFont="1"/>
    <xf numFmtId="10" fontId="7" fillId="0" borderId="0" xfId="0" applyNumberFormat="1" applyFont="1"/>
    <xf numFmtId="0" fontId="10" fillId="2" borderId="0" xfId="0" applyFont="1" applyFill="1" applyAlignment="1">
      <alignment horizontal="left" vertical="center"/>
    </xf>
    <xf numFmtId="164" fontId="10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top"/>
    </xf>
    <xf numFmtId="4" fontId="10" fillId="2" borderId="0" xfId="0" applyNumberFormat="1" applyFont="1" applyFill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164" fontId="10" fillId="2" borderId="0" xfId="0" applyNumberFormat="1" applyFont="1" applyFill="1" applyAlignment="1">
      <alignment horizontal="left" vertical="top"/>
    </xf>
    <xf numFmtId="0" fontId="9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/>
    </xf>
    <xf numFmtId="164" fontId="12" fillId="2" borderId="0" xfId="0" applyNumberFormat="1" applyFont="1" applyFill="1" applyAlignment="1">
      <alignment horizontal="center"/>
    </xf>
    <xf numFmtId="0" fontId="4" fillId="2" borderId="0" xfId="0" applyFont="1" applyFill="1"/>
    <xf numFmtId="0" fontId="3" fillId="2" borderId="3" xfId="0" applyFont="1" applyFill="1" applyBorder="1"/>
    <xf numFmtId="0" fontId="1" fillId="2" borderId="4" xfId="0" applyFont="1" applyFill="1" applyBorder="1"/>
    <xf numFmtId="0" fontId="3" fillId="2" borderId="1" xfId="0" applyFont="1" applyFill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14" fontId="1" fillId="0" borderId="1" xfId="0" applyNumberFormat="1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2" borderId="4" xfId="0" applyFont="1" applyFill="1" applyBorder="1" applyAlignment="1">
      <alignment horizontal="right" vertical="center"/>
    </xf>
    <xf numFmtId="10" fontId="1" fillId="0" borderId="1" xfId="0" applyNumberFormat="1" applyFont="1" applyBorder="1" applyAlignment="1">
      <alignment horizontal="right" vertical="center"/>
    </xf>
    <xf numFmtId="0" fontId="1" fillId="2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14" fontId="3" fillId="2" borderId="1" xfId="0" applyNumberFormat="1" applyFont="1" applyFill="1" applyBorder="1" applyAlignment="1">
      <alignment horizontal="left" vertical="center"/>
    </xf>
    <xf numFmtId="164" fontId="3" fillId="2" borderId="5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164" fontId="1" fillId="0" borderId="5" xfId="0" applyNumberFormat="1" applyFont="1" applyBorder="1" applyAlignment="1">
      <alignment horizontal="right" vertical="center"/>
    </xf>
    <xf numFmtId="164" fontId="1" fillId="0" borderId="5" xfId="0" applyNumberFormat="1" applyFont="1" applyBorder="1" applyAlignment="1">
      <alignment horizontal="left" vertical="center"/>
    </xf>
    <xf numFmtId="164" fontId="3" fillId="2" borderId="1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164" fontId="1" fillId="3" borderId="4" xfId="0" applyNumberFormat="1" applyFont="1" applyFill="1" applyBorder="1" applyAlignment="1">
      <alignment horizontal="right" vertical="center"/>
    </xf>
    <xf numFmtId="164" fontId="3" fillId="2" borderId="2" xfId="0" applyNumberFormat="1" applyFont="1" applyFill="1" applyBorder="1" applyAlignment="1">
      <alignment horizontal="left" vertical="center"/>
    </xf>
    <xf numFmtId="164" fontId="1" fillId="0" borderId="2" xfId="0" applyNumberFormat="1" applyFont="1" applyBorder="1" applyAlignment="1">
      <alignment horizontal="left" vertical="center"/>
    </xf>
    <xf numFmtId="164" fontId="3" fillId="2" borderId="4" xfId="0" applyNumberFormat="1" applyFont="1" applyFill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14" fontId="4" fillId="0" borderId="1" xfId="0" applyNumberFormat="1" applyFont="1" applyBorder="1"/>
    <xf numFmtId="0" fontId="4" fillId="0" borderId="1" xfId="0" applyFont="1" applyBorder="1"/>
    <xf numFmtId="0" fontId="0" fillId="4" borderId="1" xfId="0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 vertical="center"/>
    </xf>
    <xf numFmtId="0" fontId="1" fillId="5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572500" cy="8572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10</xdr:col>
      <xdr:colOff>778934</xdr:colOff>
      <xdr:row>0</xdr:row>
      <xdr:rowOff>67734</xdr:rowOff>
    </xdr:from>
    <xdr:ext cx="8572500" cy="85725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076267" y="67734"/>
          <a:ext cx="8572500" cy="8572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609600</xdr:colOff>
      <xdr:row>39</xdr:row>
      <xdr:rowOff>101599</xdr:rowOff>
    </xdr:from>
    <xdr:ext cx="7738533" cy="7844367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09600" y="7365999"/>
          <a:ext cx="7738533" cy="784436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19</xdr:col>
      <xdr:colOff>372533</xdr:colOff>
      <xdr:row>0</xdr:row>
      <xdr:rowOff>101601</xdr:rowOff>
    </xdr:from>
    <xdr:ext cx="8572500" cy="85725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6137466" y="101601"/>
          <a:ext cx="8572500" cy="8572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24</xdr:col>
      <xdr:colOff>169335</xdr:colOff>
      <xdr:row>61</xdr:row>
      <xdr:rowOff>1</xdr:rowOff>
    </xdr:from>
    <xdr:ext cx="8572500" cy="85725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0082935" y="11362268"/>
          <a:ext cx="8572500" cy="8572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26</xdr:col>
      <xdr:colOff>321733</xdr:colOff>
      <xdr:row>3</xdr:row>
      <xdr:rowOff>67734</xdr:rowOff>
    </xdr:from>
    <xdr:ext cx="8572500" cy="8572500"/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894800" y="626534"/>
          <a:ext cx="8572500" cy="8572500"/>
        </a:xfrm>
        <a:prstGeom prst="rect">
          <a:avLst/>
        </a:prstGeom>
      </xdr:spPr>
    </xdr:pic>
    <xdr:clientData/>
  </xdr:oneCellAnchor>
  <xdr:oneCellAnchor>
    <xdr:from>
      <xdr:col>0</xdr:col>
      <xdr:colOff>203199</xdr:colOff>
      <xdr:row>77</xdr:row>
      <xdr:rowOff>101600</xdr:rowOff>
    </xdr:from>
    <xdr:ext cx="8572500" cy="8572500"/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03199" y="14444133"/>
          <a:ext cx="8572500" cy="8572500"/>
        </a:xfrm>
        <a:prstGeom prst="rect">
          <a:avLst/>
        </a:prstGeom>
      </xdr:spPr>
    </xdr:pic>
    <xdr:clientData/>
  </xdr:oneCellAnchor>
  <xdr:oneCellAnchor>
    <xdr:from>
      <xdr:col>11</xdr:col>
      <xdr:colOff>660400</xdr:colOff>
      <xdr:row>73</xdr:row>
      <xdr:rowOff>135466</xdr:rowOff>
    </xdr:from>
    <xdr:ext cx="8572500" cy="8572500"/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9787467" y="13732933"/>
          <a:ext cx="8572500" cy="85725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20" sqref="C20"/>
    </sheetView>
  </sheetViews>
  <sheetFormatPr baseColWidth="10" defaultRowHeight="15" x14ac:dyDescent="0.2"/>
  <cols>
    <col min="1" max="1" width="44.5" customWidth="1"/>
    <col min="2" max="2" width="19.6640625" customWidth="1"/>
  </cols>
  <sheetData>
    <row r="1" spans="1:2" ht="21" customHeight="1" x14ac:dyDescent="0.25">
      <c r="A1" s="46" t="s">
        <v>8</v>
      </c>
      <c r="B1" s="59"/>
    </row>
    <row r="2" spans="1:2" ht="21" customHeight="1" x14ac:dyDescent="0.25">
      <c r="A2" s="32" t="s">
        <v>9</v>
      </c>
      <c r="B2" s="59"/>
    </row>
    <row r="3" spans="1:2" ht="21" customHeight="1" x14ac:dyDescent="0.25">
      <c r="A3" s="32" t="s">
        <v>10</v>
      </c>
      <c r="B3" s="60"/>
    </row>
    <row r="4" spans="1:2" ht="21" customHeight="1" x14ac:dyDescent="0.25">
      <c r="A4" s="32" t="s">
        <v>11</v>
      </c>
      <c r="B4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"/>
  <sheetViews>
    <sheetView topLeftCell="A2" workbookViewId="0">
      <selection activeCell="B17" sqref="B17"/>
    </sheetView>
  </sheetViews>
  <sheetFormatPr baseColWidth="10" defaultRowHeight="21" x14ac:dyDescent="0.25"/>
  <cols>
    <col min="1" max="1" width="35.83203125" style="3" customWidth="1"/>
    <col min="2" max="2" width="38.6640625" style="45" customWidth="1"/>
    <col min="3" max="3" width="36.1640625" style="45" customWidth="1"/>
    <col min="4" max="4" width="30.5" style="45" customWidth="1"/>
    <col min="5" max="10" width="10.83203125" style="45" customWidth="1"/>
  </cols>
  <sheetData>
    <row r="1" spans="1:10" s="33" customFormat="1" x14ac:dyDescent="0.2">
      <c r="A1" s="46" t="s">
        <v>0</v>
      </c>
      <c r="B1" s="39" t="s">
        <v>3</v>
      </c>
      <c r="C1" s="39" t="s">
        <v>5</v>
      </c>
      <c r="D1" s="39" t="s">
        <v>3</v>
      </c>
      <c r="E1" s="39"/>
      <c r="F1" s="39"/>
      <c r="G1" s="39"/>
      <c r="H1" s="39"/>
      <c r="I1" s="39"/>
      <c r="J1" s="39"/>
    </row>
    <row r="2" spans="1:10" s="34" customFormat="1" x14ac:dyDescent="0.2">
      <c r="A2" s="32" t="s">
        <v>1</v>
      </c>
      <c r="B2" s="40" t="s">
        <v>4</v>
      </c>
      <c r="C2" s="40" t="s">
        <v>6</v>
      </c>
      <c r="D2" s="40" t="s">
        <v>7</v>
      </c>
      <c r="E2" s="40"/>
      <c r="F2" s="40"/>
      <c r="G2" s="40"/>
      <c r="H2" s="40"/>
      <c r="I2" s="40"/>
      <c r="J2" s="40"/>
    </row>
    <row r="3" spans="1:10" s="34" customFormat="1" x14ac:dyDescent="0.2">
      <c r="A3" s="32" t="s">
        <v>12</v>
      </c>
      <c r="B3" s="40" t="s">
        <v>13</v>
      </c>
      <c r="C3" s="40" t="s">
        <v>14</v>
      </c>
      <c r="D3" s="40" t="s">
        <v>15</v>
      </c>
      <c r="E3" s="40"/>
      <c r="F3" s="40"/>
      <c r="G3" s="40"/>
      <c r="H3" s="40"/>
      <c r="I3" s="40"/>
      <c r="J3" s="40"/>
    </row>
    <row r="4" spans="1:10" s="36" customFormat="1" x14ac:dyDescent="0.2">
      <c r="A4" s="35" t="s">
        <v>16</v>
      </c>
      <c r="B4" s="41">
        <v>50</v>
      </c>
      <c r="C4" s="41">
        <v>65</v>
      </c>
      <c r="D4" s="41">
        <v>125</v>
      </c>
      <c r="E4" s="41"/>
      <c r="F4" s="41"/>
      <c r="G4" s="41"/>
      <c r="H4" s="41"/>
      <c r="I4" s="41"/>
      <c r="J4" s="41"/>
    </row>
    <row r="5" spans="1:10" s="38" customFormat="1" x14ac:dyDescent="0.2">
      <c r="A5" s="37"/>
      <c r="B5" s="42"/>
      <c r="C5" s="42"/>
      <c r="D5" s="42"/>
      <c r="E5" s="42"/>
      <c r="F5" s="42"/>
      <c r="G5" s="42"/>
      <c r="H5" s="42"/>
      <c r="I5" s="42"/>
      <c r="J5" s="42"/>
    </row>
    <row r="6" spans="1:10" s="50" customFormat="1" x14ac:dyDescent="0.2">
      <c r="A6" s="47" t="s">
        <v>17</v>
      </c>
      <c r="B6" s="48">
        <v>0</v>
      </c>
      <c r="C6" s="48">
        <v>3375</v>
      </c>
      <c r="D6" s="49">
        <v>5000</v>
      </c>
      <c r="E6" s="49"/>
      <c r="F6" s="49"/>
      <c r="G6" s="49"/>
      <c r="H6" s="49"/>
      <c r="I6" s="49"/>
      <c r="J6" s="49"/>
    </row>
    <row r="7" spans="1:10" s="52" customFormat="1" x14ac:dyDescent="0.2">
      <c r="A7" s="51" t="s">
        <v>18</v>
      </c>
      <c r="B7" s="48">
        <v>14990</v>
      </c>
      <c r="C7" s="48">
        <v>3770</v>
      </c>
      <c r="D7" s="48">
        <v>18750</v>
      </c>
      <c r="E7" s="48"/>
      <c r="F7" s="48"/>
      <c r="G7" s="48"/>
      <c r="H7" s="48"/>
      <c r="I7" s="48"/>
      <c r="J7" s="48"/>
    </row>
    <row r="8" spans="1:10" s="52" customFormat="1" x14ac:dyDescent="0.2">
      <c r="A8" s="51" t="s">
        <v>19</v>
      </c>
      <c r="B8" s="48">
        <v>2700</v>
      </c>
      <c r="C8" s="48">
        <v>1300</v>
      </c>
      <c r="D8" s="48">
        <v>18750</v>
      </c>
      <c r="E8" s="48"/>
      <c r="F8" s="48"/>
      <c r="G8" s="48"/>
      <c r="H8" s="48"/>
      <c r="I8" s="48"/>
      <c r="J8" s="48"/>
    </row>
    <row r="9" spans="1:10" s="52" customFormat="1" x14ac:dyDescent="0.2">
      <c r="A9" s="51" t="s">
        <v>20</v>
      </c>
      <c r="B9" s="48">
        <v>4068.7</v>
      </c>
      <c r="C9" s="48">
        <v>2018.25</v>
      </c>
      <c r="D9" s="48">
        <v>9775</v>
      </c>
      <c r="E9" s="48"/>
      <c r="F9" s="48"/>
      <c r="G9" s="48"/>
      <c r="H9" s="48"/>
      <c r="I9" s="48"/>
      <c r="J9" s="48"/>
    </row>
    <row r="10" spans="1:10" s="52" customFormat="1" x14ac:dyDescent="0.2">
      <c r="A10" s="51" t="s">
        <v>21</v>
      </c>
      <c r="B10" s="53">
        <v>1931.08</v>
      </c>
      <c r="C10" s="53">
        <v>957.9</v>
      </c>
      <c r="D10" s="48">
        <v>0</v>
      </c>
      <c r="E10" s="48"/>
      <c r="F10" s="48"/>
      <c r="G10" s="48"/>
      <c r="H10" s="48"/>
      <c r="I10" s="48"/>
      <c r="J10" s="48"/>
    </row>
    <row r="11" spans="1:10" s="52" customFormat="1" x14ac:dyDescent="0.2">
      <c r="A11" s="51" t="s">
        <v>22</v>
      </c>
      <c r="B11" s="62">
        <v>23689.78</v>
      </c>
      <c r="C11" s="54">
        <v>11751.15</v>
      </c>
      <c r="D11" s="48">
        <v>52275</v>
      </c>
      <c r="E11" s="48"/>
      <c r="F11" s="48"/>
      <c r="G11" s="48"/>
      <c r="H11" s="48"/>
      <c r="I11" s="48"/>
      <c r="J11" s="48"/>
    </row>
    <row r="12" spans="1:10" s="56" customFormat="1" x14ac:dyDescent="0.2">
      <c r="A12" s="55" t="s">
        <v>23</v>
      </c>
      <c r="B12" s="49">
        <f>B11-B10</f>
        <v>21758.699999999997</v>
      </c>
      <c r="C12" s="49">
        <f>C11-C10</f>
        <v>10793.25</v>
      </c>
      <c r="D12" s="53">
        <f>D11-D10</f>
        <v>52275</v>
      </c>
      <c r="E12" s="53"/>
      <c r="F12" s="53"/>
      <c r="G12" s="53"/>
      <c r="H12" s="53"/>
      <c r="I12" s="53"/>
      <c r="J12" s="53"/>
    </row>
    <row r="13" spans="1:10" s="38" customFormat="1" x14ac:dyDescent="0.2">
      <c r="A13" s="37"/>
      <c r="B13" s="42"/>
      <c r="C13" s="42"/>
      <c r="D13" s="42"/>
      <c r="E13" s="42"/>
      <c r="F13" s="42"/>
      <c r="G13" s="42"/>
      <c r="H13" s="42"/>
      <c r="I13" s="42"/>
      <c r="J13" s="42"/>
    </row>
    <row r="14" spans="1:10" s="52" customFormat="1" x14ac:dyDescent="0.2">
      <c r="A14" s="57" t="s">
        <v>24</v>
      </c>
      <c r="B14" s="58">
        <v>0</v>
      </c>
      <c r="C14" s="58">
        <v>330</v>
      </c>
      <c r="D14" s="48">
        <v>0</v>
      </c>
      <c r="E14" s="48"/>
      <c r="F14" s="48"/>
      <c r="G14" s="48"/>
      <c r="H14" s="48"/>
      <c r="I14" s="48"/>
      <c r="J14" s="48"/>
    </row>
    <row r="15" spans="1:10" s="52" customFormat="1" x14ac:dyDescent="0.2">
      <c r="A15" s="51" t="s">
        <v>25</v>
      </c>
      <c r="B15" s="49">
        <v>2874.75</v>
      </c>
      <c r="C15" s="49">
        <v>2873.2</v>
      </c>
      <c r="D15" s="48">
        <v>4370.08</v>
      </c>
      <c r="E15" s="48"/>
      <c r="F15" s="48"/>
      <c r="G15" s="48"/>
      <c r="H15" s="48"/>
      <c r="I15" s="48"/>
      <c r="J15" s="48"/>
    </row>
    <row r="16" spans="1:10" s="52" customFormat="1" x14ac:dyDescent="0.2">
      <c r="A16" s="51" t="s">
        <v>26</v>
      </c>
      <c r="B16" s="48">
        <v>0</v>
      </c>
      <c r="C16" s="48">
        <v>0</v>
      </c>
      <c r="D16" s="48">
        <v>0</v>
      </c>
      <c r="E16" s="48"/>
      <c r="F16" s="48"/>
      <c r="G16" s="48"/>
      <c r="H16" s="48"/>
      <c r="I16" s="48"/>
      <c r="J16" s="48"/>
    </row>
    <row r="17" spans="1:10" s="52" customFormat="1" x14ac:dyDescent="0.2">
      <c r="A17" s="51" t="s">
        <v>27</v>
      </c>
      <c r="B17" s="49">
        <f>SUM(B14:B16)</f>
        <v>2874.75</v>
      </c>
      <c r="C17" s="49">
        <f>SUM(C14:C16)</f>
        <v>3203.2</v>
      </c>
      <c r="D17" s="48">
        <f>SUM(D14:D16)</f>
        <v>4370.08</v>
      </c>
      <c r="E17" s="48"/>
      <c r="F17" s="48"/>
      <c r="G17" s="48"/>
      <c r="H17" s="48"/>
      <c r="I17" s="48"/>
      <c r="J17" s="48"/>
    </row>
    <row r="18" spans="1:10" s="52" customFormat="1" x14ac:dyDescent="0.2">
      <c r="A18" s="51" t="s">
        <v>28</v>
      </c>
      <c r="B18" s="49">
        <v>232.27500000000001</v>
      </c>
      <c r="C18" s="49">
        <v>95.558999999999983</v>
      </c>
      <c r="D18" s="48">
        <v>451.28399999999999</v>
      </c>
      <c r="E18" s="48"/>
      <c r="F18" s="48"/>
      <c r="G18" s="48"/>
      <c r="H18" s="48"/>
      <c r="I18" s="48"/>
      <c r="J18" s="48"/>
    </row>
    <row r="19" spans="1:10" s="52" customFormat="1" x14ac:dyDescent="0.2">
      <c r="A19" s="51" t="s">
        <v>29</v>
      </c>
      <c r="B19" s="49">
        <f>20% * B8</f>
        <v>540</v>
      </c>
      <c r="C19" s="49">
        <f>20% * C8</f>
        <v>260</v>
      </c>
      <c r="D19" s="48">
        <f>20% * D8</f>
        <v>3750</v>
      </c>
      <c r="E19" s="48"/>
      <c r="F19" s="48"/>
      <c r="G19" s="48"/>
      <c r="H19" s="48"/>
      <c r="I19" s="48"/>
      <c r="J19" s="48"/>
    </row>
    <row r="20" spans="1:10" s="52" customFormat="1" x14ac:dyDescent="0.2">
      <c r="A20" s="51" t="s">
        <v>30</v>
      </c>
      <c r="B20" s="48">
        <v>0</v>
      </c>
      <c r="C20" s="48">
        <v>0</v>
      </c>
      <c r="D20" s="48">
        <v>0</v>
      </c>
      <c r="E20" s="48"/>
      <c r="F20" s="48"/>
      <c r="G20" s="48"/>
      <c r="H20" s="48"/>
      <c r="I20" s="48"/>
      <c r="J20" s="48"/>
    </row>
    <row r="21" spans="1:10" s="56" customFormat="1" x14ac:dyDescent="0.2">
      <c r="A21" s="55" t="s">
        <v>31</v>
      </c>
      <c r="B21" s="53">
        <f>SUM(B14:B20)</f>
        <v>6521.7749999999996</v>
      </c>
      <c r="C21" s="53">
        <f>SUM(C14:C20)</f>
        <v>6761.9589999999998</v>
      </c>
      <c r="D21" s="53">
        <f>SUM(D14:D20)</f>
        <v>12941.444</v>
      </c>
      <c r="E21" s="53"/>
      <c r="F21" s="53"/>
      <c r="G21" s="53"/>
      <c r="H21" s="53"/>
      <c r="I21" s="53"/>
      <c r="J21" s="53"/>
    </row>
    <row r="22" spans="1:10" s="38" customFormat="1" x14ac:dyDescent="0.2">
      <c r="A22" s="37"/>
      <c r="B22" s="42"/>
      <c r="C22" s="42"/>
      <c r="D22" s="42"/>
      <c r="E22" s="42"/>
      <c r="F22" s="42"/>
      <c r="G22" s="42"/>
      <c r="H22" s="42"/>
      <c r="I22" s="42"/>
      <c r="J22" s="42"/>
    </row>
    <row r="23" spans="1:10" s="50" customFormat="1" x14ac:dyDescent="0.2">
      <c r="A23" s="47" t="s">
        <v>32</v>
      </c>
      <c r="B23" s="49">
        <f>B12-B21</f>
        <v>15236.924999999997</v>
      </c>
      <c r="C23" s="49">
        <f>C12-C21</f>
        <v>4031.2910000000002</v>
      </c>
      <c r="D23" s="49">
        <f>D12-D21</f>
        <v>39333.555999999997</v>
      </c>
      <c r="E23" s="49"/>
      <c r="F23" s="49"/>
      <c r="G23" s="49"/>
      <c r="H23" s="49"/>
      <c r="I23" s="49"/>
      <c r="J23" s="49"/>
    </row>
    <row r="24" spans="1:10" s="36" customFormat="1" x14ac:dyDescent="0.2">
      <c r="A24" s="35" t="s">
        <v>33</v>
      </c>
      <c r="B24" s="43">
        <f>B23/B12</f>
        <v>0.70026816859463104</v>
      </c>
      <c r="C24" s="43">
        <f>C23/C12</f>
        <v>0.37350112338730229</v>
      </c>
      <c r="D24" s="41">
        <f>D23/D12</f>
        <v>0.7524353132472501</v>
      </c>
      <c r="E24" s="41"/>
      <c r="F24" s="41"/>
      <c r="G24" s="41"/>
      <c r="H24" s="41"/>
      <c r="I24" s="41"/>
      <c r="J24" s="41"/>
    </row>
    <row r="25" spans="1:10" s="38" customFormat="1" x14ac:dyDescent="0.2">
      <c r="A25" s="37"/>
      <c r="B25" s="42"/>
      <c r="C25" s="42"/>
      <c r="D25" s="42"/>
      <c r="E25" s="42"/>
      <c r="F25" s="42"/>
      <c r="G25" s="42"/>
      <c r="H25" s="42"/>
      <c r="I25" s="42"/>
      <c r="J25" s="42"/>
    </row>
    <row r="26" spans="1:10" s="50" customFormat="1" x14ac:dyDescent="0.2">
      <c r="A26" s="47" t="s">
        <v>34</v>
      </c>
      <c r="B26" s="48">
        <f>B12/B4</f>
        <v>435.17399999999992</v>
      </c>
      <c r="C26" s="48">
        <f>C12/C4</f>
        <v>166.05</v>
      </c>
      <c r="D26" s="49">
        <f>D12/D4</f>
        <v>418.2</v>
      </c>
      <c r="E26" s="49"/>
      <c r="F26" s="49"/>
      <c r="G26" s="49"/>
      <c r="H26" s="49"/>
      <c r="I26" s="49"/>
      <c r="J26" s="49"/>
    </row>
    <row r="27" spans="1:10" s="52" customFormat="1" x14ac:dyDescent="0.2">
      <c r="A27" s="51" t="s">
        <v>35</v>
      </c>
      <c r="B27" s="48">
        <f>(B18 + B19) / B4</f>
        <v>15.445499999999999</v>
      </c>
      <c r="C27" s="48">
        <f>(C18 + C19) / C4</f>
        <v>5.4701384615384612</v>
      </c>
      <c r="D27" s="48">
        <f>(D18 + D19) / D4</f>
        <v>33.610271999999995</v>
      </c>
      <c r="E27" s="48"/>
      <c r="F27" s="48"/>
      <c r="G27" s="48"/>
      <c r="H27" s="48"/>
      <c r="I27" s="48"/>
      <c r="J27" s="48"/>
    </row>
    <row r="28" spans="1:10" s="52" customFormat="1" x14ac:dyDescent="0.2">
      <c r="A28" s="51" t="s">
        <v>36</v>
      </c>
      <c r="B28" s="53">
        <f>SUM(B14:B16) / B4</f>
        <v>57.494999999999997</v>
      </c>
      <c r="C28" s="53">
        <f>SUM(C14:C16) / C4</f>
        <v>49.279999999999994</v>
      </c>
      <c r="D28" s="48">
        <f>SUM(D14:D16) / D4</f>
        <v>34.960639999999998</v>
      </c>
      <c r="E28" s="48"/>
      <c r="F28" s="48"/>
      <c r="G28" s="48"/>
      <c r="H28" s="48"/>
      <c r="I28" s="48"/>
      <c r="J28" s="48"/>
    </row>
    <row r="29" spans="1:10" s="56" customFormat="1" x14ac:dyDescent="0.2">
      <c r="A29" s="55" t="s">
        <v>37</v>
      </c>
      <c r="B29" s="53">
        <f>B26-B27-B28</f>
        <v>362.23349999999994</v>
      </c>
      <c r="C29" s="53">
        <f>C26-C27-C28</f>
        <v>111.29986153846156</v>
      </c>
      <c r="D29" s="53">
        <f>D26-D27-D28</f>
        <v>349.62908799999997</v>
      </c>
      <c r="E29" s="53"/>
      <c r="F29" s="53"/>
      <c r="G29" s="53"/>
      <c r="H29" s="53"/>
      <c r="I29" s="53"/>
      <c r="J29" s="53"/>
    </row>
    <row r="30" spans="1:10" s="31" customFormat="1" x14ac:dyDescent="0.25">
      <c r="A30" s="30"/>
      <c r="B30" s="61"/>
      <c r="C30" s="44"/>
      <c r="D30" s="44"/>
      <c r="E30" s="44"/>
      <c r="F30" s="44"/>
      <c r="G30" s="44"/>
      <c r="H30" s="44"/>
      <c r="I30" s="44"/>
      <c r="J30" s="4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>
      <selection activeCell="B6" sqref="B6"/>
    </sheetView>
  </sheetViews>
  <sheetFormatPr baseColWidth="10" defaultColWidth="8.83203125" defaultRowHeight="19" x14ac:dyDescent="0.25"/>
  <cols>
    <col min="1" max="1" width="32.1640625" style="14" customWidth="1"/>
    <col min="2" max="2" width="19.33203125" style="18" customWidth="1"/>
    <col min="3" max="3" width="8.83203125" style="14" customWidth="1"/>
    <col min="4" max="16384" width="8.83203125" style="14"/>
  </cols>
  <sheetData>
    <row r="1" spans="1:2" s="29" customFormat="1" ht="21" customHeight="1" x14ac:dyDescent="0.25">
      <c r="A1" s="27" t="s">
        <v>38</v>
      </c>
      <c r="B1" s="28" t="s">
        <v>39</v>
      </c>
    </row>
    <row r="2" spans="1:2" x14ac:dyDescent="0.25">
      <c r="A2" s="15" t="s">
        <v>40</v>
      </c>
      <c r="B2" s="16">
        <f>SUM(Event_PnL!B11:Z11)</f>
        <v>87715.93</v>
      </c>
    </row>
    <row r="3" spans="1:2" x14ac:dyDescent="0.25">
      <c r="A3" s="15" t="s">
        <v>41</v>
      </c>
      <c r="B3" s="16">
        <f>B2-B8</f>
        <v>84826.95</v>
      </c>
    </row>
    <row r="4" spans="1:2" x14ac:dyDescent="0.25">
      <c r="A4" s="14" t="s">
        <v>42</v>
      </c>
      <c r="B4" s="18">
        <f>SUM((Event_PnL!B18:Z18):(Event_PnL!B19:Z19))</f>
        <v>5329.1180000000004</v>
      </c>
    </row>
    <row r="5" spans="1:2" x14ac:dyDescent="0.25">
      <c r="A5" s="14" t="s">
        <v>43</v>
      </c>
      <c r="B5" s="17">
        <f>B4/B3</f>
        <v>6.2823406947909846E-2</v>
      </c>
    </row>
    <row r="6" spans="1:2" x14ac:dyDescent="0.25">
      <c r="A6" s="14" t="s">
        <v>44</v>
      </c>
      <c r="B6" s="18">
        <f>SUM(Event_PnL!B17:Z17)</f>
        <v>10448.029999999999</v>
      </c>
    </row>
    <row r="7" spans="1:2" x14ac:dyDescent="0.25">
      <c r="A7" s="14" t="s">
        <v>45</v>
      </c>
      <c r="B7" s="19">
        <f>B6/B3</f>
        <v>0.12316875709901157</v>
      </c>
    </row>
    <row r="8" spans="1:2" x14ac:dyDescent="0.25">
      <c r="A8" s="14" t="s">
        <v>46</v>
      </c>
      <c r="B8" s="18">
        <f>SUM(Event_PnL!B10:Z10)</f>
        <v>2888.98</v>
      </c>
    </row>
    <row r="9" spans="1:2" x14ac:dyDescent="0.25">
      <c r="A9" s="14" t="s">
        <v>47</v>
      </c>
      <c r="B9" s="18">
        <f>SUM(B4,B6)</f>
        <v>15777.147999999999</v>
      </c>
    </row>
    <row r="10" spans="1:2" x14ac:dyDescent="0.25">
      <c r="A10" s="14" t="s">
        <v>48</v>
      </c>
      <c r="B10" s="18">
        <f>SUM(Event_PnL!B23:Z23)</f>
        <v>58601.771999999997</v>
      </c>
    </row>
    <row r="11" spans="1:2" x14ac:dyDescent="0.25">
      <c r="A11" s="14" t="s">
        <v>49</v>
      </c>
      <c r="B11" s="19">
        <f>B9/B3</f>
        <v>0.1859921640469214</v>
      </c>
    </row>
    <row r="12" spans="1:2" x14ac:dyDescent="0.25">
      <c r="A12" s="14" t="s">
        <v>50</v>
      </c>
      <c r="B12" s="19">
        <f>(B10/B3)</f>
        <v>0.69083907885406703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C9" sqref="C9"/>
    </sheetView>
  </sheetViews>
  <sheetFormatPr baseColWidth="10" defaultColWidth="8.83203125" defaultRowHeight="19" x14ac:dyDescent="0.2"/>
  <cols>
    <col min="1" max="1" width="21" style="7" customWidth="1"/>
    <col min="2" max="2" width="53.1640625" style="7" customWidth="1"/>
    <col min="3" max="3" width="21.33203125" style="10" customWidth="1"/>
    <col min="4" max="4" width="26" style="11" customWidth="1"/>
    <col min="5" max="5" width="28.1640625" style="7" customWidth="1"/>
    <col min="6" max="6" width="8.83203125" style="7" customWidth="1"/>
    <col min="7" max="16384" width="8.83203125" style="7"/>
  </cols>
  <sheetData>
    <row r="1" spans="1:5" s="24" customFormat="1" ht="21" customHeight="1" x14ac:dyDescent="0.2">
      <c r="A1" s="22" t="s">
        <v>0</v>
      </c>
      <c r="B1" s="22" t="s">
        <v>1</v>
      </c>
      <c r="C1" s="23" t="s">
        <v>2</v>
      </c>
      <c r="D1" s="25">
        <v>15634.15</v>
      </c>
      <c r="E1" s="63"/>
    </row>
    <row r="2" spans="1:5" x14ac:dyDescent="0.2">
      <c r="A2" s="8" t="s">
        <v>3</v>
      </c>
      <c r="B2" s="9" t="s">
        <v>4</v>
      </c>
      <c r="C2">
        <v>2874.75</v>
      </c>
      <c r="D2">
        <v>15634.15</v>
      </c>
    </row>
    <row r="3" spans="1:5" x14ac:dyDescent="0.2">
      <c r="A3" s="8" t="s">
        <v>5</v>
      </c>
      <c r="B3" t="s">
        <v>6</v>
      </c>
      <c r="C3">
        <v>3203.2</v>
      </c>
    </row>
    <row r="4" spans="1:5" x14ac:dyDescent="0.2">
      <c r="A4" t="s">
        <v>3</v>
      </c>
      <c r="B4" t="s">
        <v>7</v>
      </c>
      <c r="C4">
        <v>4370.08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>
      <selection activeCell="A2" sqref="A2:F13"/>
    </sheetView>
  </sheetViews>
  <sheetFormatPr baseColWidth="10" defaultColWidth="8.83203125" defaultRowHeight="19" x14ac:dyDescent="0.25"/>
  <cols>
    <col min="1" max="1" width="16" style="1" customWidth="1"/>
    <col min="2" max="2" width="20.5" style="1" customWidth="1"/>
    <col min="3" max="3" width="33.1640625" style="1" customWidth="1"/>
    <col min="4" max="4" width="40.33203125" style="1" customWidth="1"/>
    <col min="5" max="5" width="14" style="2" customWidth="1"/>
    <col min="6" max="6" width="53" style="1" customWidth="1"/>
    <col min="7" max="8" width="13.6640625" style="1" customWidth="1"/>
    <col min="9" max="9" width="8.83203125" style="1" customWidth="1"/>
    <col min="10" max="16384" width="8.83203125" style="1"/>
  </cols>
  <sheetData>
    <row r="1" spans="1:7" s="26" customFormat="1" ht="21" customHeight="1" x14ac:dyDescent="0.2">
      <c r="A1" s="20" t="s">
        <v>51</v>
      </c>
      <c r="B1" s="20" t="s">
        <v>52</v>
      </c>
      <c r="C1" s="20" t="s">
        <v>53</v>
      </c>
      <c r="D1" s="20" t="s">
        <v>54</v>
      </c>
      <c r="E1" s="21" t="s">
        <v>55</v>
      </c>
      <c r="F1" s="20" t="s">
        <v>56</v>
      </c>
      <c r="G1" s="20" t="s">
        <v>57</v>
      </c>
    </row>
    <row r="2" spans="1:7" x14ac:dyDescent="0.25">
      <c r="A2" s="5" t="s">
        <v>58</v>
      </c>
      <c r="B2" s="4" t="s">
        <v>59</v>
      </c>
      <c r="C2" s="4" t="s">
        <v>60</v>
      </c>
      <c r="D2" s="4" t="s">
        <v>61</v>
      </c>
      <c r="E2" s="6">
        <v>32.99</v>
      </c>
      <c r="F2" s="4" t="s">
        <v>62</v>
      </c>
      <c r="G2" s="6">
        <f>SUM(E2:E10)</f>
        <v>4496</v>
      </c>
    </row>
    <row r="3" spans="1:7" x14ac:dyDescent="0.25">
      <c r="A3" s="5" t="s">
        <v>5</v>
      </c>
      <c r="B3" s="4" t="s">
        <v>63</v>
      </c>
      <c r="C3" s="4" t="s">
        <v>64</v>
      </c>
      <c r="D3" s="4" t="s">
        <v>65</v>
      </c>
      <c r="E3" s="6">
        <v>288.56</v>
      </c>
      <c r="F3" s="4"/>
      <c r="G3" s="4"/>
    </row>
    <row r="4" spans="1:7" x14ac:dyDescent="0.25">
      <c r="A4" s="5" t="s">
        <v>5</v>
      </c>
      <c r="B4" s="4" t="s">
        <v>66</v>
      </c>
      <c r="C4" s="4" t="s">
        <v>67</v>
      </c>
      <c r="D4" s="4" t="s">
        <v>68</v>
      </c>
      <c r="E4" s="6">
        <v>786.1</v>
      </c>
      <c r="F4" s="4"/>
      <c r="G4" s="4"/>
    </row>
    <row r="5" spans="1:7" x14ac:dyDescent="0.25">
      <c r="A5" s="5" t="s">
        <v>3</v>
      </c>
      <c r="B5" s="4" t="s">
        <v>66</v>
      </c>
      <c r="C5" s="12" t="s">
        <v>69</v>
      </c>
      <c r="D5" s="4" t="s">
        <v>68</v>
      </c>
      <c r="E5" s="6">
        <v>244.01</v>
      </c>
      <c r="F5" s="4"/>
      <c r="G5" s="4"/>
    </row>
    <row r="6" spans="1:7" x14ac:dyDescent="0.25">
      <c r="A6" s="5" t="s">
        <v>70</v>
      </c>
      <c r="B6" s="4" t="s">
        <v>71</v>
      </c>
      <c r="C6" s="4" t="s">
        <v>72</v>
      </c>
      <c r="D6" s="4" t="s">
        <v>73</v>
      </c>
      <c r="E6" s="13">
        <v>1759.95</v>
      </c>
      <c r="F6" s="4" t="s">
        <v>74</v>
      </c>
      <c r="G6" s="4"/>
    </row>
    <row r="7" spans="1:7" x14ac:dyDescent="0.25">
      <c r="A7" s="5" t="s">
        <v>75</v>
      </c>
      <c r="B7" s="4" t="s">
        <v>76</v>
      </c>
      <c r="C7" s="4" t="s">
        <v>77</v>
      </c>
      <c r="D7" s="4" t="s">
        <v>78</v>
      </c>
      <c r="E7" s="6">
        <v>371</v>
      </c>
      <c r="F7" s="4" t="s">
        <v>79</v>
      </c>
      <c r="G7" s="4"/>
    </row>
    <row r="8" spans="1:7" x14ac:dyDescent="0.25">
      <c r="A8" s="4" t="s">
        <v>70</v>
      </c>
      <c r="B8" s="4" t="s">
        <v>80</v>
      </c>
      <c r="C8" s="4" t="s">
        <v>81</v>
      </c>
      <c r="D8" s="4" t="s">
        <v>82</v>
      </c>
      <c r="E8" s="6">
        <v>527.35</v>
      </c>
      <c r="F8" s="4" t="s">
        <v>83</v>
      </c>
      <c r="G8" s="4"/>
    </row>
    <row r="9" spans="1:7" x14ac:dyDescent="0.25">
      <c r="A9" s="4" t="s">
        <v>70</v>
      </c>
      <c r="B9" s="4" t="s">
        <v>80</v>
      </c>
      <c r="C9" s="4" t="s">
        <v>81</v>
      </c>
      <c r="D9" s="4" t="s">
        <v>82</v>
      </c>
      <c r="E9" s="6">
        <v>412.6</v>
      </c>
      <c r="F9" s="4" t="s">
        <v>84</v>
      </c>
      <c r="G9" s="4"/>
    </row>
    <row r="10" spans="1:7" x14ac:dyDescent="0.25">
      <c r="A10" s="4" t="s">
        <v>3</v>
      </c>
      <c r="B10" s="4" t="s">
        <v>85</v>
      </c>
      <c r="C10" s="4"/>
      <c r="D10" s="4" t="s">
        <v>86</v>
      </c>
      <c r="E10" s="6">
        <v>73.44</v>
      </c>
      <c r="F10" s="4" t="s">
        <v>87</v>
      </c>
      <c r="G10" s="4"/>
    </row>
    <row r="11" spans="1:7" x14ac:dyDescent="0.25">
      <c r="A11" t="s">
        <v>3</v>
      </c>
      <c r="B11" t="s">
        <v>88</v>
      </c>
      <c r="C11"/>
      <c r="D11" t="s">
        <v>89</v>
      </c>
      <c r="E11">
        <v>60</v>
      </c>
      <c r="F11" t="s">
        <v>90</v>
      </c>
    </row>
    <row r="12" spans="1:7" x14ac:dyDescent="0.25">
      <c r="A12" t="s">
        <v>3</v>
      </c>
      <c r="B12" t="s">
        <v>91</v>
      </c>
      <c r="C12"/>
      <c r="D12" t="s">
        <v>92</v>
      </c>
      <c r="E12">
        <v>143.69999999999999</v>
      </c>
      <c r="F12" t="s">
        <v>93</v>
      </c>
    </row>
    <row r="13" spans="1:7" x14ac:dyDescent="0.25">
      <c r="A13" t="s">
        <v>3</v>
      </c>
      <c r="B13" t="s">
        <v>91</v>
      </c>
      <c r="C13"/>
      <c r="D13" t="s">
        <v>92</v>
      </c>
      <c r="E13">
        <v>134.4</v>
      </c>
      <c r="F13" t="s">
        <v>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abSelected="1" topLeftCell="A36" zoomScale="75" workbookViewId="0">
      <selection activeCell="M67" sqref="M67"/>
    </sheetView>
  </sheetViews>
  <sheetFormatPr baseColWidth="10" defaultRowHeight="1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Weekly Info</vt:lpstr>
      <vt:lpstr>Event_PnL</vt:lpstr>
      <vt:lpstr>Weekly Summary</vt:lpstr>
      <vt:lpstr>Labor</vt:lpstr>
      <vt:lpstr>Invoices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Cuvin</cp:lastModifiedBy>
  <dcterms:created xsi:type="dcterms:W3CDTF">2026-03-08T21:37:14Z</dcterms:created>
  <dcterms:modified xsi:type="dcterms:W3CDTF">2026-03-20T19:56:49Z</dcterms:modified>
</cp:coreProperties>
</file>