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Estimate" sheetId="2" r:id="rId5"/>
    <sheet state="visible" name="SOW" sheetId="3" r:id="rId6"/>
    <sheet state="visible" name="Actual" sheetId="4" r:id="rId7"/>
    <sheet state="visible" name="Variance" sheetId="5" r:id="rId8"/>
    <sheet state="visible" name="Contracts" sheetId="6" r:id="rId9"/>
    <sheet state="visible" name="Original" sheetId="7" r:id="rId10"/>
  </sheets>
  <externalReferences>
    <externalReference r:id="rId11"/>
  </externalReferences>
  <definedNames>
    <definedName name="tblCableCom">Contracts!$A$4:$D$31</definedName>
    <definedName name="newbid">Contracts!$A$4:$D$12</definedName>
    <definedName hidden="1" localSheetId="2" name="_xlnm._FilterDatabase">SOW!$A$6:$I$61</definedName>
  </definedNames>
  <calcPr/>
  <extLst>
    <ext uri="GoogleSheetsCustomDataVersion2">
      <go:sheetsCustomData xmlns:go="http://customooxmlschemas.google.com/" r:id="rId12" roundtripDataChecksum="zQYq5NDbg/AmcPuGF3nkgcTGobp7wW7BSq9FKsd2zOI="/>
    </ext>
  </extLst>
</workbook>
</file>

<file path=xl/sharedStrings.xml><?xml version="1.0" encoding="utf-8"?>
<sst xmlns="http://schemas.openxmlformats.org/spreadsheetml/2006/main" count="791" uniqueCount="349">
  <si>
    <t xml:space="preserve">Estimated Cost Sheet </t>
  </si>
  <si>
    <t>Date:</t>
  </si>
  <si>
    <t>Job Name:</t>
  </si>
  <si>
    <t>Customer:</t>
  </si>
  <si>
    <t>Location:</t>
  </si>
  <si>
    <t xml:space="preserve">Job #: </t>
  </si>
  <si>
    <t>Contact:</t>
  </si>
  <si>
    <t xml:space="preserve">Project Manager: </t>
  </si>
  <si>
    <t xml:space="preserve">Onsite Job # </t>
  </si>
  <si>
    <t xml:space="preserve">Other: </t>
  </si>
  <si>
    <t xml:space="preserve">Job Description: </t>
  </si>
  <si>
    <t xml:space="preserve">ESTIMATE </t>
  </si>
  <si>
    <t>ACTUAL</t>
  </si>
  <si>
    <t xml:space="preserve">Variance </t>
  </si>
  <si>
    <t>LABOR</t>
  </si>
  <si>
    <t>MATERIAL</t>
  </si>
  <si>
    <t>EQUIPMENT</t>
  </si>
  <si>
    <t>RENTED EQUIPMENT</t>
  </si>
  <si>
    <t>SUBCONTRACTORS</t>
  </si>
  <si>
    <t>MISCELLANEOUS</t>
  </si>
  <si>
    <t>TOTAL DIRECT COST</t>
  </si>
  <si>
    <t>% of Overhead</t>
  </si>
  <si>
    <t>INDIRECT COST</t>
  </si>
  <si>
    <t>% of Profit</t>
  </si>
  <si>
    <t>PROFIT</t>
  </si>
  <si>
    <t>SUB TOTAL COST</t>
  </si>
  <si>
    <t>TOTAL ESTIMATED COST</t>
  </si>
  <si>
    <t>SOW</t>
  </si>
  <si>
    <t>Variance</t>
  </si>
  <si>
    <t>Description</t>
  </si>
  <si>
    <t>Qty</t>
  </si>
  <si>
    <t>Days</t>
  </si>
  <si>
    <t>Reg</t>
  </si>
  <si>
    <t>OT</t>
  </si>
  <si>
    <t>DT</t>
  </si>
  <si>
    <t>Hourly Rate</t>
  </si>
  <si>
    <t>Total Reg</t>
  </si>
  <si>
    <t>Total OT</t>
  </si>
  <si>
    <t xml:space="preserve">Total DT </t>
  </si>
  <si>
    <t>Total Estimate ($)</t>
  </si>
  <si>
    <t>Labor</t>
  </si>
  <si>
    <t>Operator</t>
  </si>
  <si>
    <t>Finisher</t>
  </si>
  <si>
    <t>Foreman</t>
  </si>
  <si>
    <t>Project Manager</t>
  </si>
  <si>
    <t>MATERIALS</t>
  </si>
  <si>
    <t>Unit</t>
  </si>
  <si>
    <t>Rate</t>
  </si>
  <si>
    <t>Total</t>
  </si>
  <si>
    <t>Burden</t>
  </si>
  <si>
    <t>Tax Rate</t>
  </si>
  <si>
    <t xml:space="preserve">AB </t>
  </si>
  <si>
    <t>Tons</t>
  </si>
  <si>
    <t>AC HOT</t>
  </si>
  <si>
    <t>TYPE 2 SLURRY</t>
  </si>
  <si>
    <t xml:space="preserve">Cutback </t>
  </si>
  <si>
    <t>FORM MATERIALS</t>
  </si>
  <si>
    <t>SF</t>
  </si>
  <si>
    <t>CONCRETE</t>
  </si>
  <si>
    <t>CYD</t>
  </si>
  <si>
    <t>ESTIMATED PROJECT TOTALS</t>
  </si>
  <si>
    <t>Sq. Ft</t>
  </si>
  <si>
    <t xml:space="preserve">Depth (in) </t>
  </si>
  <si>
    <t>Ton's</t>
  </si>
  <si>
    <t>Load's</t>
  </si>
  <si>
    <t>1.  ASPHALT REMOVAL</t>
  </si>
  <si>
    <t>2.  CONCRETE REMOVAL</t>
  </si>
  <si>
    <t>% of Indirect Cost</t>
  </si>
  <si>
    <t>TOTAL WITH INDIRECT COST</t>
  </si>
  <si>
    <t>3.  SUB GRADE REMOVAL</t>
  </si>
  <si>
    <t>% of OH &amp; Profitt</t>
  </si>
  <si>
    <t>OH &amp; PROFIT</t>
  </si>
  <si>
    <t>TOTAL GROSS PROFIT</t>
  </si>
  <si>
    <t>OWNED EQUIPMENT</t>
  </si>
  <si>
    <t>Equipment</t>
  </si>
  <si>
    <t xml:space="preserve"> Rate</t>
  </si>
  <si>
    <t>Cost</t>
  </si>
  <si>
    <t>Fuel</t>
  </si>
  <si>
    <t>Roller 3-5 Ton</t>
  </si>
  <si>
    <t>1</t>
  </si>
  <si>
    <t>Tool Truck</t>
  </si>
  <si>
    <t>Flat Bed Truck</t>
  </si>
  <si>
    <t>Skid Steer</t>
  </si>
  <si>
    <t>Grinder 2ft</t>
  </si>
  <si>
    <t>Grinder 4ft</t>
  </si>
  <si>
    <t>Dump Truck</t>
  </si>
  <si>
    <t>10 Wheeler</t>
  </si>
  <si>
    <t>Semi-Transport</t>
  </si>
  <si>
    <t>SOW Estimate</t>
  </si>
  <si>
    <t>Paver</t>
  </si>
  <si>
    <t>Tack Pot</t>
  </si>
  <si>
    <t>Compressor</t>
  </si>
  <si>
    <t>Vacuum 800 gal</t>
  </si>
  <si>
    <t>Estimate ($)</t>
  </si>
  <si>
    <t>Bore Machine 23/30</t>
  </si>
  <si>
    <t>Spool Trailer</t>
  </si>
  <si>
    <t>Wacker</t>
  </si>
  <si>
    <t>Jumping Jack</t>
  </si>
  <si>
    <t>Arrow Board</t>
  </si>
  <si>
    <t>Excavator</t>
  </si>
  <si>
    <t>Saw Cutting</t>
  </si>
  <si>
    <t>Company</t>
  </si>
  <si>
    <t>Price</t>
  </si>
  <si>
    <t>TRUCKING</t>
  </si>
  <si>
    <t>SAW</t>
  </si>
  <si>
    <t>TRAFFIC CONTROL</t>
  </si>
  <si>
    <t>Control</t>
  </si>
  <si>
    <t>MISC</t>
  </si>
  <si>
    <t>Other</t>
  </si>
  <si>
    <t>DUMP FEE</t>
  </si>
  <si>
    <t>PER DIEM</t>
  </si>
  <si>
    <t>HOTEL</t>
  </si>
  <si>
    <t>STATEMENT OF WORK</t>
  </si>
  <si>
    <t>Project Manager: OPS</t>
  </si>
  <si>
    <t>SOW Code</t>
  </si>
  <si>
    <t>Task Description</t>
  </si>
  <si>
    <t>Unit Cost</t>
  </si>
  <si>
    <t xml:space="preserve">UNIT RATE </t>
  </si>
  <si>
    <t>Multiplier</t>
  </si>
  <si>
    <t>XBO00A</t>
  </si>
  <si>
    <t>Bore – includes pulling back 1 Item or conduit up to 2”, 1' to 500'</t>
  </si>
  <si>
    <t>XBO00B</t>
  </si>
  <si>
    <t>Bore – includes pulling back 1 Item or conduit up to 2”, 501' to 2000'</t>
  </si>
  <si>
    <t>XBO00C</t>
  </si>
  <si>
    <t>Bore – includes pulling back 1 Item or conduit up to 2”, Over 2000'</t>
  </si>
  <si>
    <t>XBO02A</t>
  </si>
  <si>
    <t>Bore – Includes pulling back 1 conduit &gt;2” and up to 4”, 1' to 500'</t>
  </si>
  <si>
    <t>XBO02B</t>
  </si>
  <si>
    <t>Bore – Includes pulling back 1 conduit &gt;2” and up to 4”, 501' to 2000'</t>
  </si>
  <si>
    <t>XBO02C</t>
  </si>
  <si>
    <t>Bore – Includes pulling back 1 conduit &gt;2” and up to 4”, Over 2000'</t>
  </si>
  <si>
    <t>XEC00A</t>
  </si>
  <si>
    <t>Sand Encasement  - 1 Conduit</t>
  </si>
  <si>
    <t>XEC02A</t>
  </si>
  <si>
    <t>Concrete Encasement - 1 Conduit</t>
  </si>
  <si>
    <t>XEC04A</t>
  </si>
  <si>
    <t>Sand Encasement -  Each Additional 1 Duct Increment</t>
  </si>
  <si>
    <t>XEC06A</t>
  </si>
  <si>
    <t>Concrete Encasement - Each Additioal 1 Duct Increment</t>
  </si>
  <si>
    <t>XEC08A</t>
  </si>
  <si>
    <t>Place Concrete Cap</t>
  </si>
  <si>
    <t>XEC10A</t>
  </si>
  <si>
    <t>Remove Concrete Cap</t>
  </si>
  <si>
    <t>XEC12A</t>
  </si>
  <si>
    <t>Remove Concrete Encasing</t>
  </si>
  <si>
    <t>XHD00A</t>
  </si>
  <si>
    <t>Hand Dig and Place 1 Item. Up to a 6" trench width, 24" Cover</t>
  </si>
  <si>
    <t>XHD00B</t>
  </si>
  <si>
    <t>Hand Dig and Place 1 Item. Up to a 6" trench width, 30" Cover</t>
  </si>
  <si>
    <t>XHD00C</t>
  </si>
  <si>
    <t>Hand Dig and Place 1 Item. Up to a 6" trench width, 36" Cover</t>
  </si>
  <si>
    <t>XHD02A</t>
  </si>
  <si>
    <t>Hand Dig and Place 1 Conduit. Up to a 6" trench width, 24" Cover</t>
  </si>
  <si>
    <t>XHD02B</t>
  </si>
  <si>
    <t>Hand Dig and Place 1 Conduit. Up to a 6" trench width, 30" Cover</t>
  </si>
  <si>
    <t>XHD02C</t>
  </si>
  <si>
    <t>Hand Dig and Place 1 Conduit. Up to a 6" trench width, 36" Cover</t>
  </si>
  <si>
    <t>XPH00A</t>
  </si>
  <si>
    <t>Vacuum Excavation/Pothole</t>
  </si>
  <si>
    <t>XPH02A</t>
  </si>
  <si>
    <t>Additional Vacuum Excavation/Pothole</t>
  </si>
  <si>
    <t>XPH04A</t>
  </si>
  <si>
    <t>Pothole (Excluding Vacuum Method) - Each 24" in Depth</t>
  </si>
  <si>
    <t>XSP00A</t>
  </si>
  <si>
    <t>Dig &amp; Backfill Splice Pit  ≤ 80 cu ft. (In conjunction with other work) (No Shoring/Sloping)</t>
  </si>
  <si>
    <t>XSP02A</t>
  </si>
  <si>
    <t>Dig &amp; Backfill Splice Pit  ≤ 80 cu ft. (Not in conjunction with other work) (No Shoring/Sloping)</t>
  </si>
  <si>
    <t>XSP04A</t>
  </si>
  <si>
    <t>Dig &amp; Backfill Splice Pit  ≤ 80 cu ft. (In conjunction with other work) (Shoring/Sloping Required)</t>
  </si>
  <si>
    <t>XSP06A</t>
  </si>
  <si>
    <t>Dig &amp; Backfill Splice Pit  ≤ 80 cu ft. (Not in conjunction with other work) (Shoring/Sloping Required)</t>
  </si>
  <si>
    <t>XA02A</t>
  </si>
  <si>
    <t xml:space="preserve">ADDER: Place Additional Item in trench  </t>
  </si>
  <si>
    <t>XA04A</t>
  </si>
  <si>
    <t xml:space="preserve">ADDER: Place Additional Item in trench, w/seperation </t>
  </si>
  <si>
    <t>XA06A</t>
  </si>
  <si>
    <t xml:space="preserve">ADDER: Place Additional Conduit in trench  </t>
  </si>
  <si>
    <t>XA08A</t>
  </si>
  <si>
    <t xml:space="preserve">ADDER: Place Additional Conduit in trench, w/seperation </t>
  </si>
  <si>
    <t>XA10A</t>
  </si>
  <si>
    <t>ADDER: Furnish &amp; Place Sand Cushion</t>
  </si>
  <si>
    <t>XA12A</t>
  </si>
  <si>
    <t>ADDER: Furnish &amp; Place Marker Tape in Conjunction With Buried Item.</t>
  </si>
  <si>
    <t>XA14A</t>
  </si>
  <si>
    <t>ADDER - To place additional Item in trench (Hand Dig)</t>
  </si>
  <si>
    <t>XA16A</t>
  </si>
  <si>
    <t>ADDER - To place additional Conduit in trench (Hand Dig)</t>
  </si>
  <si>
    <t>XA28A</t>
  </si>
  <si>
    <t>ADDER: Steel Plate Excavation - Steel Plates Left Over Excavations (No Activity) Per Plate</t>
  </si>
  <si>
    <t>XA46A</t>
  </si>
  <si>
    <t>ADDER: Pullback Additional Item - Each Item or conduit up to 2”.</t>
  </si>
  <si>
    <t>XA48A</t>
  </si>
  <si>
    <t xml:space="preserve">ADDER: Pullback Additional conduit &gt; than 2" up to 4" Conduit  </t>
  </si>
  <si>
    <t>XA50A</t>
  </si>
  <si>
    <t>ADDER: Boring in Rock</t>
  </si>
  <si>
    <t>UPL00A</t>
  </si>
  <si>
    <t>Rodding - Vacant Duct/Innerduct  (For Placing Tape/Rope)</t>
  </si>
  <si>
    <t>RES00A</t>
  </si>
  <si>
    <t>Furnish &amp; Place Sod (All Types)</t>
  </si>
  <si>
    <t>RES02A</t>
  </si>
  <si>
    <t>Furnish &amp; Place Base Rock ≤ 600 SQ FT, in 2" increments</t>
  </si>
  <si>
    <t>RES04A</t>
  </si>
  <si>
    <t>Furmish &amp; Place Base Rock &gt; 600 SQ FT, in 2" increments</t>
  </si>
  <si>
    <t>RES30A</t>
  </si>
  <si>
    <t>Furnish &amp; Place Seed/Mulch/Straw</t>
  </si>
  <si>
    <t>SCL00A</t>
  </si>
  <si>
    <t>Place Pedestal/Closure</t>
  </si>
  <si>
    <t>SCL02A</t>
  </si>
  <si>
    <t>Remove Pedestal/Closure</t>
  </si>
  <si>
    <t>SCL04A</t>
  </si>
  <si>
    <t>Replace Pedestal/Closure</t>
  </si>
  <si>
    <t>SGB00A</t>
  </si>
  <si>
    <t>Furnish &amp; Place Single Ground Rod, (In Conjunction with other work)</t>
  </si>
  <si>
    <t>SGB02A</t>
  </si>
  <si>
    <t>Furnish &amp; Place Single Ground Rod, (Not in Conjunction with other work)</t>
  </si>
  <si>
    <t>SHH00A</t>
  </si>
  <si>
    <t xml:space="preserve">Place/Replace Composite Handhole, &lt; 15 Cu Ft (J BOX) </t>
  </si>
  <si>
    <t>SHH04A</t>
  </si>
  <si>
    <t>Place/Replace Concrete Handhole up to 150 cu ft (SB BOX 12"X15"12")</t>
  </si>
  <si>
    <t>CTC00A</t>
  </si>
  <si>
    <t>Traffic Control 1 Person Crew, Includes truck, cones (60), light board (1) and signs as required, Normal Hours</t>
  </si>
  <si>
    <t>CTC00B</t>
  </si>
  <si>
    <t>Traffic Control 1 Person Crew, Includes truck, cones (60), light board (1) and signs as required, Outside Hours</t>
  </si>
  <si>
    <t>CTC02A</t>
  </si>
  <si>
    <t>Traffic Control 2 Person Crew, Includes truck, cones (120), light board (1), signs as required and flaggers with 2 way radio's if required, Normal Hours</t>
  </si>
  <si>
    <t>CTC02B</t>
  </si>
  <si>
    <t>Traffic Control 2 Person Crew, Includes truck, cones (120), light board (1), signs as required and flaggers with 2 way radio's if required, Outside Hours</t>
  </si>
  <si>
    <t>Total  SOW</t>
  </si>
  <si>
    <t xml:space="preserve">Actual Cost Sheet </t>
  </si>
  <si>
    <t xml:space="preserve">Job Name: </t>
  </si>
  <si>
    <t>Job Address:</t>
  </si>
  <si>
    <t>Job #:</t>
  </si>
  <si>
    <t>Contact</t>
  </si>
  <si>
    <t>Project Manager:</t>
  </si>
  <si>
    <t>Onsite Job #</t>
  </si>
  <si>
    <t>Other:</t>
  </si>
  <si>
    <t>Job Description:</t>
  </si>
  <si>
    <t>Total Actual ($)</t>
  </si>
  <si>
    <t>ACTUAL PROJECT TOTALS</t>
  </si>
  <si>
    <t>% of OH &amp; Profit</t>
  </si>
  <si>
    <t>Vacuum 800 gallon</t>
  </si>
  <si>
    <t>Actual ($)</t>
  </si>
  <si>
    <t>TOTAL ACTUAL COST</t>
  </si>
  <si>
    <t xml:space="preserve">SOW </t>
  </si>
  <si>
    <t xml:space="preserve">Variance Cost Sheet </t>
  </si>
  <si>
    <t>Total Variance ($)</t>
  </si>
  <si>
    <t>Variance PROJECT TOTALS</t>
  </si>
  <si>
    <t>% of Ditect Cost</t>
  </si>
  <si>
    <t>Variance ($)</t>
  </si>
  <si>
    <t>TOTAL VARIANCE COST</t>
  </si>
  <si>
    <t>Total Variance($)</t>
  </si>
  <si>
    <t>CableCom</t>
  </si>
  <si>
    <t>Line Item</t>
  </si>
  <si>
    <t>A-1</t>
  </si>
  <si>
    <t>Composite New Greenfield Residential</t>
  </si>
  <si>
    <t>SDU Per CBS Ft.</t>
  </si>
  <si>
    <t>A-1.a</t>
  </si>
  <si>
    <t>Place Strand, hardware and anchors</t>
  </si>
  <si>
    <t>A-1.b</t>
  </si>
  <si>
    <t>Place Cables, Coax and or Fiber</t>
  </si>
  <si>
    <t>A-1.c</t>
  </si>
  <si>
    <t>Cold Splice Coax</t>
  </si>
  <si>
    <t>U-9</t>
  </si>
  <si>
    <t xml:space="preserve">Span Placement 2" Directional Bore </t>
  </si>
  <si>
    <t>U-1 - U-7</t>
  </si>
  <si>
    <t>Trench and Primary Placement</t>
  </si>
  <si>
    <t>U-24</t>
  </si>
  <si>
    <t>Hard surface potholes</t>
  </si>
  <si>
    <t>U-15</t>
  </si>
  <si>
    <t>HH 8X24X24</t>
  </si>
  <si>
    <t>U-17</t>
  </si>
  <si>
    <t>Install Node/ DA Pedestal</t>
  </si>
  <si>
    <t>U-20</t>
  </si>
  <si>
    <t xml:space="preserve">Set up Charge </t>
  </si>
  <si>
    <t>U-21</t>
  </si>
  <si>
    <t>Proof existing conduit</t>
  </si>
  <si>
    <t>QCON1A</t>
  </si>
  <si>
    <t>Asphalt cut with Restoration Labor Only</t>
  </si>
  <si>
    <t>QCON2A</t>
  </si>
  <si>
    <t>Asphalt cut with Restoration Material Only</t>
  </si>
  <si>
    <t>QCON1B</t>
  </si>
  <si>
    <t>Concrete cut with Restoration Labor Only</t>
  </si>
  <si>
    <t>QCON2B</t>
  </si>
  <si>
    <t>Concretecut with Restoration Material Only</t>
  </si>
  <si>
    <t>QCON3</t>
  </si>
  <si>
    <t>Pothole repair / AC or Conc.</t>
  </si>
  <si>
    <t>QCON7</t>
  </si>
  <si>
    <t>Traffic Control</t>
  </si>
  <si>
    <t>QMISC2</t>
  </si>
  <si>
    <t>Dump Fees</t>
  </si>
  <si>
    <t>QMISC3</t>
  </si>
  <si>
    <t>Hotel Rooms</t>
  </si>
  <si>
    <t>Ground Person</t>
  </si>
  <si>
    <t>QMISC7</t>
  </si>
  <si>
    <t>Miscellaneous Small Material Purchases</t>
  </si>
  <si>
    <t>A-1.d</t>
  </si>
  <si>
    <t>Activation of Coax plant</t>
  </si>
  <si>
    <t>Reg Rate</t>
  </si>
  <si>
    <t>OT Rate</t>
  </si>
  <si>
    <t>DT Rate</t>
  </si>
  <si>
    <t>Actual Cost ($)</t>
  </si>
  <si>
    <t>Estimate - Actual ($)</t>
  </si>
  <si>
    <t>% Variance</t>
  </si>
  <si>
    <t>Asphalt</t>
  </si>
  <si>
    <t>Concrete</t>
  </si>
  <si>
    <t>Cu yd</t>
  </si>
  <si>
    <t>Base Rock</t>
  </si>
  <si>
    <t>Tack Oil</t>
  </si>
  <si>
    <t>Gal</t>
  </si>
  <si>
    <t>Roller</t>
  </si>
  <si>
    <t>Bore Machine, Vacuum, Spool Trailer</t>
  </si>
  <si>
    <t>Allied</t>
  </si>
  <si>
    <t>Skid steer</t>
  </si>
  <si>
    <t>Pave R Us</t>
  </si>
  <si>
    <t>Grinders R Us</t>
  </si>
  <si>
    <t>6’ Grinder</t>
  </si>
  <si>
    <t>Soil Conditioning</t>
  </si>
  <si>
    <t>Water Truck</t>
  </si>
  <si>
    <t>Delineators, flagging, signage, etc.</t>
  </si>
  <si>
    <t>Rebar r us</t>
  </si>
  <si>
    <t>rebar, lumber, tools</t>
  </si>
  <si>
    <t>ACTUAL PROJECT COSTS</t>
  </si>
  <si>
    <t>ESTIMATE - ACTUAL</t>
  </si>
  <si>
    <t>% VARIANCE</t>
  </si>
  <si>
    <t>OVERHEAD</t>
  </si>
  <si>
    <t>TOTAL WITH OVERHEAD</t>
  </si>
  <si>
    <t>LIABILITY INSURANCE</t>
  </si>
  <si>
    <t>NOTE: ONLY ENTER TEXT IN GREEN CELLS</t>
  </si>
  <si>
    <t>R-523</t>
  </si>
  <si>
    <t>TT -1</t>
  </si>
  <si>
    <t>FB-1</t>
  </si>
  <si>
    <t>SS-2</t>
  </si>
  <si>
    <t>G-2</t>
  </si>
  <si>
    <t>G-4</t>
  </si>
  <si>
    <t>DT-1</t>
  </si>
  <si>
    <t>10W-1</t>
  </si>
  <si>
    <t>ST—2</t>
  </si>
  <si>
    <t>P-2</t>
  </si>
  <si>
    <t>TP-3</t>
  </si>
  <si>
    <t>AC-1</t>
  </si>
  <si>
    <t>BM-4</t>
  </si>
  <si>
    <t>EX-2</t>
  </si>
  <si>
    <t>Seal R Us</t>
  </si>
  <si>
    <t>Seal coat work</t>
  </si>
  <si>
    <t>Concrete Treating</t>
  </si>
  <si>
    <t>Soil conditioning</t>
  </si>
  <si>
    <t>Water Buffalos</t>
  </si>
  <si>
    <t>Water truck</t>
  </si>
  <si>
    <t>ACTUAL COST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</si>
</sst>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 &quot;&quot;$&quot;* #,##0.00&quot; &quot;;&quot; &quot;&quot;$&quot;* \(#,##0.00&quot;) &quot;;&quot; &quot;&quot;$&quot;* &quot;-&quot;??"/>
    <numFmt numFmtId="165" formatCode="&quot;$&quot;#,##0.00"/>
    <numFmt numFmtId="166" formatCode="_(&quot;$&quot;* #,##0.00_);_(&quot;$&quot;* \(#,##0.00\);_(&quot;$&quot;* &quot;-&quot;??_);_(@_)"/>
    <numFmt numFmtId="167" formatCode="&quot;$&quot;#,##0.00_);\(&quot;$&quot;#,##0.00\)"/>
    <numFmt numFmtId="168" formatCode="_-&quot;$&quot;* #,##0.00_-;_-&quot;$&quot;* \(#,##0.00\)_-;_-&quot;$&quot;* &quot;-&quot;??;_-@"/>
    <numFmt numFmtId="169" formatCode="&quot;$&quot;#,##0.00_);[Red]\(&quot;$&quot;#,##0.00\)"/>
    <numFmt numFmtId="170" formatCode="0.0%_);[Red]\(0.0%\)"/>
    <numFmt numFmtId="171" formatCode="&quot;$&quot;0.00_);[Red]\(&quot;$&quot;0.00\)"/>
    <numFmt numFmtId="172" formatCode="#,##0&quot; &quot;;\(#,##0\)"/>
    <numFmt numFmtId="173" formatCode="#,##0%&quot; &quot;;\(#,##0%\)"/>
    <numFmt numFmtId="174" formatCode="0.0%"/>
  </numFmts>
  <fonts count="37">
    <font>
      <sz val="10.0"/>
      <color rgb="FF000000"/>
      <name val="Helvetica Neue"/>
      <scheme val="minor"/>
    </font>
    <font>
      <b/>
      <sz val="14.0"/>
      <color theme="1"/>
      <name val="Helvetica Neue"/>
    </font>
    <font>
      <sz val="14.0"/>
      <color theme="1"/>
      <name val="Helvetica Neue"/>
    </font>
    <font/>
    <font>
      <sz val="10.0"/>
      <color rgb="FF000000"/>
      <name val="Helvetica Neue"/>
    </font>
    <font>
      <b/>
      <sz val="12.0"/>
      <color theme="1"/>
      <name val="Arial"/>
    </font>
    <font>
      <b/>
      <sz val="12.0"/>
      <color rgb="FF000000"/>
      <name val="Helvetica Neue"/>
    </font>
    <font>
      <b/>
      <sz val="12.0"/>
      <color rgb="FF000000"/>
      <name val="Arial"/>
    </font>
    <font>
      <b/>
      <sz val="11.0"/>
      <color rgb="FF000000"/>
      <name val="Arial"/>
    </font>
    <font>
      <b/>
      <sz val="12.0"/>
      <color rgb="FFEA8400"/>
      <name val="Arial"/>
    </font>
    <font>
      <b/>
      <sz val="14.0"/>
      <color rgb="FFFFDCB0"/>
      <name val="Helvetica Neue"/>
    </font>
    <font>
      <b/>
      <i/>
      <sz val="12.0"/>
      <color rgb="FF000000"/>
      <name val="Arial"/>
    </font>
    <font>
      <b/>
      <sz val="11.0"/>
      <color theme="0"/>
      <name val="Helvetica Neue"/>
    </font>
    <font>
      <b/>
      <i/>
      <sz val="12.0"/>
      <color rgb="FFFF2600"/>
      <name val="Arial"/>
    </font>
    <font>
      <b/>
      <sz val="9.0"/>
      <color theme="0"/>
      <name val="Helvetica Neue"/>
    </font>
    <font>
      <sz val="10.0"/>
      <color rgb="FF000000"/>
      <name val="Arial"/>
    </font>
    <font>
      <sz val="10.0"/>
      <color theme="0"/>
      <name val="Helvetica Neue"/>
    </font>
    <font>
      <sz val="9.0"/>
      <color rgb="FF000000"/>
      <name val="Helvetica Neue"/>
    </font>
    <font>
      <b/>
      <sz val="10.0"/>
      <color theme="0"/>
      <name val="Helvetica Neue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Helvetica Neue"/>
    </font>
    <font>
      <sz val="12.0"/>
      <color rgb="FF000000"/>
      <name val="Helvetica Neue"/>
    </font>
    <font>
      <b/>
      <sz val="10.0"/>
      <color theme="0"/>
      <name val="Arial"/>
    </font>
    <font>
      <sz val="11.0"/>
      <color theme="1"/>
      <name val="Helvetica Neue"/>
    </font>
    <font>
      <sz val="9.0"/>
      <color rgb="FF000000"/>
      <name val="Arial"/>
    </font>
    <font>
      <sz val="8.0"/>
      <color rgb="FF000000"/>
      <name val="Arial"/>
    </font>
    <font>
      <sz val="11.0"/>
      <color theme="0"/>
      <name val="Helvetica Neue"/>
    </font>
    <font>
      <b/>
      <sz val="18.0"/>
      <color theme="0"/>
      <name val="Helvetica Neue"/>
    </font>
    <font>
      <sz val="18.0"/>
      <color theme="0"/>
      <name val="Helvetica Neue"/>
    </font>
    <font>
      <b/>
      <sz val="14.0"/>
      <color theme="0"/>
      <name val="Helvetica Neue"/>
    </font>
    <font>
      <b/>
      <sz val="12.0"/>
      <color theme="0"/>
      <name val="Helvetica Neue"/>
    </font>
    <font>
      <b/>
      <sz val="10.0"/>
      <color rgb="FF000000"/>
      <name val="Helvetica Neue"/>
    </font>
    <font>
      <b/>
      <sz val="18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12.0"/>
      <color rgb="FF00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EFEFF"/>
        <bgColor rgb="FFFEFEFF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E1F3D6"/>
        <bgColor rgb="FFE1F3D6"/>
      </patternFill>
    </fill>
    <fill>
      <patternFill patternType="solid">
        <fgColor rgb="FFFEFEFE"/>
        <bgColor rgb="FFFEFEFE"/>
      </patternFill>
    </fill>
    <fill>
      <patternFill patternType="solid">
        <fgColor rgb="FFA5A5A5"/>
        <bgColor rgb="FFA5A5A5"/>
      </patternFill>
    </fill>
    <fill>
      <patternFill patternType="solid">
        <fgColor rgb="FFEAEAE9"/>
        <bgColor rgb="FFEAEAE9"/>
      </patternFill>
    </fill>
    <fill>
      <patternFill patternType="solid">
        <fgColor rgb="FFBABABA"/>
        <bgColor rgb="FFBABABA"/>
      </patternFill>
    </fill>
    <fill>
      <patternFill patternType="solid">
        <fgColor rgb="FFEEF3F3"/>
        <bgColor rgb="FFEEF3F3"/>
      </patternFill>
    </fill>
    <fill>
      <patternFill patternType="solid">
        <fgColor rgb="FF7F7F7F"/>
        <bgColor rgb="FF7F7F7F"/>
      </patternFill>
    </fill>
    <fill>
      <patternFill patternType="solid">
        <fgColor rgb="FFDCDCDC"/>
        <bgColor rgb="FFDCDCDC"/>
      </patternFill>
    </fill>
    <fill>
      <patternFill patternType="solid">
        <fgColor rgb="FFBFBFBF"/>
        <bgColor rgb="FFBFBFBF"/>
      </patternFill>
    </fill>
    <fill>
      <patternFill patternType="solid">
        <fgColor rgb="FFCBCACA"/>
        <bgColor rgb="FFCBCACA"/>
      </patternFill>
    </fill>
    <fill>
      <patternFill patternType="solid">
        <fgColor rgb="FFFCF200"/>
        <bgColor rgb="FFFCF200"/>
      </patternFill>
    </fill>
    <fill>
      <patternFill patternType="solid">
        <fgColor rgb="FFD4FCD4"/>
        <bgColor rgb="FFD4FCD4"/>
      </patternFill>
    </fill>
    <fill>
      <patternFill patternType="solid">
        <fgColor rgb="FFE0E7E7"/>
        <bgColor rgb="FFE0E7E7"/>
      </patternFill>
    </fill>
    <fill>
      <patternFill patternType="solid">
        <fgColor rgb="FFA8D6FE"/>
        <bgColor rgb="FFA8D6FE"/>
      </patternFill>
    </fill>
    <fill>
      <patternFill patternType="solid">
        <fgColor rgb="FFE6ECEB"/>
        <bgColor rgb="FFE6ECEB"/>
      </patternFill>
    </fill>
    <fill>
      <patternFill patternType="solid">
        <fgColor rgb="FFD6D6D5"/>
        <bgColor rgb="FFD6D6D5"/>
      </patternFill>
    </fill>
    <fill>
      <patternFill patternType="solid">
        <fgColor rgb="FFFFFFFF"/>
        <bgColor rgb="FFFFFFFF"/>
      </patternFill>
    </fill>
    <fill>
      <patternFill patternType="solid">
        <fgColor rgb="FFFEFB00"/>
        <bgColor rgb="FFFEFB00"/>
      </patternFill>
    </fill>
    <fill>
      <patternFill patternType="solid">
        <fgColor rgb="FFA3A6A6"/>
        <bgColor rgb="FFA3A6A6"/>
      </patternFill>
    </fill>
  </fills>
  <borders count="107">
    <border/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/>
      <right/>
      <top style="thin">
        <color rgb="FF7F7F7F"/>
      </top>
      <bottom style="thin">
        <color rgb="FF7F7F7F"/>
      </bottom>
    </border>
    <border>
      <left/>
      <top style="thin">
        <color rgb="FF7F7F7F"/>
      </top>
      <bottom style="thin">
        <color rgb="FF7F7F7F"/>
      </bottom>
    </border>
    <border>
      <right/>
      <top style="thin">
        <color rgb="FF7F7F7F"/>
      </top>
      <bottom style="thin">
        <color rgb="FF7F7F7F"/>
      </bottom>
    </border>
    <border>
      <left/>
      <top style="thin">
        <color rgb="FF7F7F7F"/>
      </top>
      <bottom style="thin">
        <color rgb="FF000000"/>
      </bottom>
    </border>
    <border>
      <top style="thin">
        <color rgb="FF7F7F7F"/>
      </top>
      <bottom style="thin">
        <color rgb="FF000000"/>
      </bottom>
    </border>
    <border>
      <right/>
      <top style="thin">
        <color rgb="FF7F7F7F"/>
      </top>
      <bottom style="thin">
        <color rgb="FF000000"/>
      </bottom>
    </border>
    <border>
      <left style="thin">
        <color rgb="FFD6D6D5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D6D6D5"/>
      </left>
      <top style="thin">
        <color rgb="FF000000"/>
      </top>
      <bottom style="double">
        <color rgb="FF3F3F3F"/>
      </bottom>
    </border>
    <border>
      <top style="thin">
        <color rgb="FF000000"/>
      </top>
      <bottom style="double">
        <color rgb="FF3F3F3F"/>
      </bottom>
    </border>
    <border>
      <right/>
      <top style="thin">
        <color rgb="FF000000"/>
      </top>
      <bottom style="double">
        <color rgb="FF3F3F3F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D6D6D5"/>
      </bottom>
    </border>
    <border>
      <left style="double">
        <color rgb="FF3F3F3F"/>
      </left>
      <right/>
      <top style="double">
        <color rgb="FF3F3F3F"/>
      </top>
      <bottom/>
    </border>
    <border>
      <left/>
      <right style="medium">
        <color rgb="FF000000"/>
      </right>
      <top style="double">
        <color rgb="FF3F3F3F"/>
      </top>
      <bottom/>
    </border>
    <border>
      <left style="medium">
        <color rgb="FF000000"/>
      </left>
      <right style="double">
        <color rgb="FF3F3F3F"/>
      </right>
      <top style="double">
        <color rgb="FF3F3F3F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3F3F3F"/>
      </left>
      <right/>
      <top style="double">
        <color rgb="FF3F3F3F"/>
      </top>
      <bottom style="medium">
        <color rgb="FF000000"/>
      </bottom>
    </border>
    <border>
      <left/>
      <right style="medium">
        <color rgb="FF000000"/>
      </right>
      <top style="double">
        <color rgb="FF3F3F3F"/>
      </top>
      <bottom style="medium">
        <color rgb="FF000000"/>
      </bottom>
    </border>
    <border>
      <left style="medium">
        <color rgb="FF000000"/>
      </left>
      <right style="double">
        <color rgb="FF3F3F3F"/>
      </right>
      <top style="double">
        <color rgb="FF3F3F3F"/>
      </top>
      <bottom style="medium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D6D6D5"/>
      </right>
      <top style="thin">
        <color rgb="FF7F7F7F"/>
      </top>
      <bottom style="thin">
        <color rgb="FF000000"/>
      </bottom>
    </border>
    <border>
      <right style="thin">
        <color rgb="FFD6D6D5"/>
      </right>
      <top style="thin">
        <color rgb="FF000000"/>
      </top>
      <bottom style="thin">
        <color rgb="FF000000"/>
      </bottom>
    </border>
    <border>
      <left/>
      <right style="thin">
        <color rgb="FFD6D6D5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double">
        <color rgb="FF3F3F3F"/>
      </bottom>
    </border>
    <border>
      <left/>
      <right/>
      <top style="thin">
        <color rgb="FF000000"/>
      </top>
      <bottom style="double">
        <color rgb="FF3F3F3F"/>
      </bottom>
    </border>
    <border>
      <left/>
      <right style="medium">
        <color rgb="FF000000"/>
      </right>
      <top style="thin">
        <color rgb="FF000000"/>
      </top>
      <bottom style="double">
        <color rgb="FF3F3F3F"/>
      </bottom>
    </border>
    <border>
      <left/>
      <right style="thin">
        <color rgb="FFD6D6D5"/>
      </right>
      <top/>
      <bottom style="thin">
        <color rgb="FFD6D6D5"/>
      </bottom>
    </border>
    <border>
      <left style="double">
        <color rgb="FF3F3F3F"/>
      </left>
      <right style="double">
        <color rgb="FF3F3F3F"/>
      </right>
      <top style="double">
        <color rgb="FF3F3F3F"/>
      </top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 style="double">
        <color rgb="FF3F3F3F"/>
      </right>
    </border>
    <border>
      <left style="thin">
        <color rgb="FFD6D6D5"/>
      </left>
      <right style="thin">
        <color rgb="FFD6D6D5"/>
      </right>
      <top style="thin">
        <color rgb="FFD6D6D5"/>
      </top>
      <bottom style="thin">
        <color rgb="FFD6D6D5"/>
      </bottom>
    </border>
    <border>
      <left style="double">
        <color rgb="FF3F3F3F"/>
      </left>
      <right style="double">
        <color rgb="FF3F3F3F"/>
      </right>
      <bottom style="double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/>
      <top style="double">
        <color rgb="FF3F3F3F"/>
      </top>
    </border>
    <border>
      <left style="double">
        <color rgb="FF3F3F3F"/>
      </left>
      <right/>
    </border>
    <border>
      <left style="thin">
        <color rgb="FFD6D6D5"/>
      </left>
      <right/>
      <top style="thin">
        <color rgb="FFD6D6D5"/>
      </top>
      <bottom style="thin">
        <color rgb="FFD6D6D5"/>
      </bottom>
    </border>
    <border>
      <left style="thin">
        <color rgb="FFD6D6D5"/>
      </left>
      <right style="thin">
        <color rgb="FFD6D6D5"/>
      </right>
      <top style="thin">
        <color rgb="FFD6D6D5"/>
      </top>
      <bottom/>
    </border>
    <border>
      <left style="double">
        <color rgb="FF3F3F3F"/>
      </left>
      <right style="thin">
        <color rgb="FFD6D6D5"/>
      </right>
      <top style="thin">
        <color rgb="FFD6D6D5"/>
      </top>
      <bottom style="thin">
        <color rgb="FFD8D8D8"/>
      </bottom>
    </border>
    <border>
      <left style="thin">
        <color rgb="FFD6D6D5"/>
      </left>
      <right style="thin">
        <color rgb="FFD6D6D5"/>
      </right>
      <top style="thin">
        <color rgb="FFD6D6D5"/>
      </top>
      <bottom style="thin">
        <color rgb="FFD8D8D8"/>
      </bottom>
    </border>
    <border>
      <left style="thin">
        <color rgb="FFD6D6D5"/>
      </left>
      <right style="thin">
        <color rgb="FFD6D6D5"/>
      </right>
      <top style="thin">
        <color rgb="FFD8D8D8"/>
      </top>
      <bottom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double">
        <color rgb="FF3F3F3F"/>
      </left>
      <right/>
      <bottom style="double">
        <color rgb="FF3F3F3F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left style="medium">
        <color rgb="FF000000"/>
      </left>
      <right/>
      <top style="thin">
        <color rgb="FFD6D6D5"/>
      </top>
      <bottom style="thin">
        <color rgb="FFD6D6D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6D6D5"/>
      </right>
      <top style="thin">
        <color rgb="FFD6D6D5"/>
      </top>
      <bottom style="thin">
        <color rgb="FFD6D6D5"/>
      </bottom>
    </border>
    <border>
      <left style="double">
        <color rgb="FF3F3F3F"/>
      </left>
      <top/>
      <bottom/>
    </border>
    <border>
      <top/>
      <bottom/>
    </border>
    <border>
      <right style="double">
        <color rgb="FF3F3F3F"/>
      </right>
      <top/>
      <bottom/>
    </border>
    <border>
      <left style="thin">
        <color rgb="FFD6D6D5"/>
      </left>
      <top style="thin">
        <color rgb="FFD6D6D5"/>
      </top>
      <bottom style="thin">
        <color rgb="FFD6D6D5"/>
      </bottom>
    </border>
    <border>
      <top style="thin">
        <color rgb="FFD6D6D5"/>
      </top>
      <bottom style="thin">
        <color rgb="FFD6D6D5"/>
      </bottom>
    </border>
    <border>
      <right/>
      <top style="thin">
        <color rgb="FFD6D6D5"/>
      </top>
      <bottom style="thin">
        <color rgb="FFD6D6D5"/>
      </bottom>
    </border>
    <border>
      <left style="double">
        <color rgb="FF3F3F3F"/>
      </left>
      <right/>
      <top style="double">
        <color rgb="FF3F3F3F"/>
      </top>
      <bottom style="double">
        <color rgb="FF3F3F3F"/>
      </bottom>
    </border>
    <border>
      <left/>
      <right/>
      <top style="double">
        <color rgb="FF3F3F3F"/>
      </top>
      <bottom style="double">
        <color rgb="FF3F3F3F"/>
      </bottom>
    </border>
    <border>
      <left/>
      <right/>
      <top style="thin">
        <color rgb="FFD6D6D5"/>
      </top>
      <bottom style="thin">
        <color rgb="FFD6D6D5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D6D6D5"/>
      </right>
      <top/>
      <bottom style="thin">
        <color rgb="FFD6D6D5"/>
      </bottom>
    </border>
    <border>
      <left style="thin">
        <color rgb="FFD6D6D5"/>
      </left>
      <right/>
      <top/>
      <bottom style="thin">
        <color rgb="FFD6D6D5"/>
      </bottom>
    </border>
    <border>
      <left style="thin">
        <color rgb="FFD6D6D5"/>
      </left>
      <right style="thin">
        <color rgb="FFD6D6D5"/>
      </right>
      <top/>
      <bottom style="thin">
        <color rgb="FFD6D6D5"/>
      </bottom>
    </border>
    <border>
      <left style="thin">
        <color rgb="FFD6D6D5"/>
      </left>
      <right style="thin">
        <color rgb="FFD6D6D5"/>
      </right>
      <top/>
      <bottom/>
    </border>
    <border>
      <left style="thin">
        <color rgb="FFD6D6D5"/>
      </left>
      <right style="medium">
        <color rgb="FF000000"/>
      </right>
      <top/>
      <bottom style="thin">
        <color rgb="FFD6D6D5"/>
      </bottom>
    </border>
    <border>
      <left style="medium">
        <color rgb="FF000000"/>
      </left>
      <right style="thin">
        <color rgb="FFD6D6D5"/>
      </right>
      <top style="thin">
        <color rgb="FFD6D6D5"/>
      </top>
      <bottom style="thin">
        <color rgb="FFD6D6D5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D6D6D5"/>
      </left>
      <right style="medium">
        <color rgb="FF000000"/>
      </right>
      <top style="thin">
        <color rgb="FFD6D6D5"/>
      </top>
      <bottom style="thin">
        <color rgb="FFD6D6D5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thin">
        <color rgb="FFD6D6D5"/>
      </top>
      <bottom style="medium">
        <color rgb="FF000000"/>
      </bottom>
    </border>
    <border>
      <left/>
      <right/>
      <top style="thin">
        <color rgb="FF7F7F7F"/>
      </top>
      <bottom style="thin">
        <color rgb="FF000000"/>
      </bottom>
    </border>
    <border>
      <left/>
      <right style="thin">
        <color rgb="FFD6D6D5"/>
      </right>
      <top style="thin">
        <color rgb="FF7F7F7F"/>
      </top>
      <bottom style="thin">
        <color rgb="FF000000"/>
      </bottom>
    </border>
    <border>
      <left style="thin">
        <color rgb="FFD6D6D5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D6D6D5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D6D6D5"/>
      </left>
      <right style="thin">
        <color rgb="FFD6D6D5"/>
      </right>
      <top style="thin">
        <color rgb="FFD6D6D5"/>
      </top>
      <bottom style="thin">
        <color rgb="FF515151"/>
      </bottom>
    </border>
    <border>
      <left style="thin">
        <color rgb="FFD6D6D5"/>
      </left>
      <right style="thin">
        <color rgb="FF515151"/>
      </right>
      <top style="thin">
        <color rgb="FFD6D6D5"/>
      </top>
      <bottom style="thin">
        <color rgb="FFD6D6D5"/>
      </bottom>
    </border>
    <border>
      <left style="thin">
        <color rgb="FF515151"/>
      </left>
      <right/>
      <top style="thin">
        <color rgb="FF515151"/>
      </top>
      <bottom style="thin">
        <color rgb="FFD6D6D5"/>
      </bottom>
    </border>
    <border>
      <left/>
      <right/>
      <top style="thin">
        <color rgb="FF515151"/>
      </top>
      <bottom style="thin">
        <color rgb="FFD6D6D5"/>
      </bottom>
    </border>
    <border>
      <left/>
      <right style="thin">
        <color rgb="FFD6D6D5"/>
      </right>
      <top style="thin">
        <color rgb="FF515151"/>
      </top>
      <bottom style="thin">
        <color rgb="FFD6D6D5"/>
      </bottom>
    </border>
    <border>
      <left style="thin">
        <color rgb="FFD6D6D5"/>
      </left>
      <right style="thin">
        <color rgb="FFD6D6D5"/>
      </right>
      <top style="thin">
        <color rgb="FF515151"/>
      </top>
      <bottom style="thin">
        <color rgb="FFD6D6D5"/>
      </bottom>
    </border>
    <border>
      <left style="thin">
        <color rgb="FFD6D6D5"/>
      </left>
      <right style="thin">
        <color rgb="FF515151"/>
      </right>
      <top style="thin">
        <color rgb="FF515151"/>
      </top>
      <bottom style="thin">
        <color rgb="FFD6D6D5"/>
      </bottom>
    </border>
    <border>
      <left style="thin">
        <color rgb="FF515151"/>
      </left>
      <right style="thin">
        <color rgb="FFD6D6D5"/>
      </right>
      <top style="thin">
        <color rgb="FFD6D6D5"/>
      </top>
      <bottom style="thin">
        <color rgb="FFD6D6D5"/>
      </bottom>
    </border>
    <border>
      <left style="thin">
        <color rgb="FF515151"/>
      </left>
      <right style="thin">
        <color rgb="FFD6D6D5"/>
      </right>
      <top style="thin">
        <color rgb="FFD6D6D5"/>
      </top>
      <bottom style="thin">
        <color rgb="FF515151"/>
      </bottom>
    </border>
    <border>
      <left style="thin">
        <color rgb="FFD6D6D5"/>
      </left>
      <right/>
      <top style="thin">
        <color rgb="FFD6D6D5"/>
      </top>
      <bottom style="thin">
        <color rgb="FF515151"/>
      </bottom>
    </border>
    <border>
      <left/>
      <right/>
      <top style="thin">
        <color rgb="FFD6D6D5"/>
      </top>
      <bottom style="thin">
        <color rgb="FF515151"/>
      </bottom>
    </border>
    <border>
      <left/>
      <right style="thin">
        <color rgb="FFD6D6D5"/>
      </right>
      <top style="thin">
        <color rgb="FFD6D6D5"/>
      </top>
      <bottom style="thin">
        <color rgb="FF515151"/>
      </bottom>
    </border>
    <border>
      <left style="thin">
        <color rgb="FFD6D6D5"/>
      </left>
      <right style="thin">
        <color rgb="FF515151"/>
      </right>
      <top style="thin">
        <color rgb="FFD6D6D5"/>
      </top>
      <bottom style="thin">
        <color rgb="FF515151"/>
      </bottom>
    </border>
  </borders>
  <cellStyleXfs count="1">
    <xf borderId="0" fillId="0" fontId="0" numFmtId="0" applyAlignment="1" applyFont="1"/>
  </cellStyleXfs>
  <cellXfs count="38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0"/>
    </xf>
    <xf borderId="2" fillId="2" fontId="2" numFmtId="0" xfId="0" applyAlignment="1" applyBorder="1" applyFont="1">
      <alignment shrinkToFit="0" vertical="center" wrapText="0"/>
    </xf>
    <xf borderId="3" fillId="2" fontId="2" numFmtId="49" xfId="0" applyAlignment="1" applyBorder="1" applyFont="1" applyNumberFormat="1">
      <alignment horizontal="left" shrinkToFit="0" vertical="center" wrapText="0"/>
    </xf>
    <xf borderId="4" fillId="0" fontId="3" numFmtId="0" xfId="0" applyAlignment="1" applyBorder="1" applyFont="1">
      <alignment shrinkToFit="0" vertical="top" wrapText="1"/>
    </xf>
    <xf borderId="2" fillId="2" fontId="2" numFmtId="14" xfId="0" applyAlignment="1" applyBorder="1" applyFont="1" applyNumberFormat="1">
      <alignment shrinkToFit="0" vertical="center" wrapText="0"/>
    </xf>
    <xf borderId="0" fillId="0" fontId="4" numFmtId="0" xfId="0" applyAlignment="1" applyFont="1">
      <alignment shrinkToFit="0" vertical="top" wrapText="1"/>
    </xf>
    <xf borderId="5" fillId="3" fontId="5" numFmtId="49" xfId="0" applyAlignment="1" applyBorder="1" applyFill="1" applyFont="1" applyNumberFormat="1">
      <alignment horizontal="left" shrinkToFit="0" vertical="center" wrapText="0"/>
    </xf>
    <xf borderId="6" fillId="0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center" wrapText="1"/>
    </xf>
    <xf borderId="5" fillId="3" fontId="7" numFmtId="49" xfId="0" applyAlignment="1" applyBorder="1" applyFont="1" applyNumberFormat="1">
      <alignment horizontal="left" shrinkToFit="0" vertical="center" wrapText="0"/>
    </xf>
    <xf borderId="5" fillId="3" fontId="8" numFmtId="49" xfId="0" applyAlignment="1" applyBorder="1" applyFont="1" applyNumberFormat="1">
      <alignment horizontal="left" shrinkToFit="0" vertical="center" wrapText="0"/>
    </xf>
    <xf borderId="8" fillId="3" fontId="7" numFmtId="49" xfId="0" applyAlignment="1" applyBorder="1" applyFont="1" applyNumberFormat="1">
      <alignment horizontal="left" readingOrder="0" shrinkToFit="0" vertical="center" wrapText="0"/>
    </xf>
    <xf borderId="9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9" fillId="0" fontId="6" numFmtId="0" xfId="0" applyAlignment="1" applyBorder="1" applyFont="1">
      <alignment shrinkToFit="0" vertical="center" wrapText="1"/>
    </xf>
    <xf borderId="11" fillId="3" fontId="7" numFmtId="49" xfId="0" applyAlignment="1" applyBorder="1" applyFont="1" applyNumberFormat="1">
      <alignment horizontal="left" readingOrder="0" shrinkToFit="0" vertical="center" wrapText="0"/>
    </xf>
    <xf borderId="11" fillId="3" fontId="8" numFmtId="49" xfId="0" applyAlignment="1" applyBorder="1" applyFont="1" applyNumberFormat="1">
      <alignment horizontal="left" readingOrder="0" shrinkToFit="0" vertical="center" wrapText="0"/>
    </xf>
    <xf borderId="8" fillId="3" fontId="7" numFmtId="49" xfId="0" applyAlignment="1" applyBorder="1" applyFont="1" applyNumberFormat="1">
      <alignment horizontal="left" shrinkToFit="0" vertical="center" wrapText="0"/>
    </xf>
    <xf borderId="11" fillId="3" fontId="7" numFmtId="49" xfId="0" applyAlignment="1" applyBorder="1" applyFont="1" applyNumberFormat="1">
      <alignment horizontal="left" shrinkToFit="0" vertical="center" wrapText="0"/>
    </xf>
    <xf borderId="12" fillId="3" fontId="8" numFmtId="49" xfId="0" applyAlignment="1" applyBorder="1" applyFont="1" applyNumberFormat="1">
      <alignment shrinkToFit="0" vertical="center" wrapText="0"/>
    </xf>
    <xf borderId="12" fillId="3" fontId="9" numFmtId="49" xfId="0" applyAlignment="1" applyBorder="1" applyFont="1" applyNumberFormat="1">
      <alignment shrinkToFit="0" vertical="center" wrapText="0"/>
    </xf>
    <xf borderId="13" fillId="3" fontId="8" numFmtId="49" xfId="0" applyAlignment="1" applyBorder="1" applyFont="1" applyNumberFormat="1">
      <alignment horizontal="center" shrinkToFit="0" vertical="center" wrapText="1"/>
    </xf>
    <xf borderId="14" fillId="0" fontId="3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shrinkToFit="0" vertical="top" wrapText="1"/>
    </xf>
    <xf borderId="16" fillId="4" fontId="10" numFmtId="49" xfId="0" applyAlignment="1" applyBorder="1" applyFill="1" applyFont="1" applyNumberFormat="1">
      <alignment shrinkToFit="0" vertical="center" wrapText="0"/>
    </xf>
    <xf borderId="17" fillId="4" fontId="10" numFmtId="49" xfId="0" applyAlignment="1" applyBorder="1" applyFont="1" applyNumberFormat="1">
      <alignment shrinkToFit="0" vertical="center" wrapText="0"/>
    </xf>
    <xf borderId="18" fillId="4" fontId="10" numFmtId="49" xfId="0" applyAlignment="1" applyBorder="1" applyFont="1" applyNumberFormat="1">
      <alignment horizontal="center" shrinkToFit="0" vertical="center" wrapText="0"/>
    </xf>
    <xf borderId="19" fillId="5" fontId="8" numFmtId="49" xfId="0" applyAlignment="1" applyBorder="1" applyFill="1" applyFont="1" applyNumberFormat="1">
      <alignment horizontal="left" shrinkToFit="0" vertical="bottom" wrapText="0"/>
    </xf>
    <xf borderId="20" fillId="5" fontId="7" numFmtId="0" xfId="0" applyAlignment="1" applyBorder="1" applyFont="1">
      <alignment shrinkToFit="0" vertical="bottom" wrapText="0"/>
    </xf>
    <xf borderId="21" fillId="5" fontId="11" numFmtId="164" xfId="0" applyAlignment="1" applyBorder="1" applyFont="1" applyNumberFormat="1">
      <alignment shrinkToFit="0" vertical="bottom" wrapText="0"/>
    </xf>
    <xf borderId="22" fillId="4" fontId="12" numFmtId="49" xfId="0" applyAlignment="1" applyBorder="1" applyFont="1" applyNumberFormat="1">
      <alignment shrinkToFit="0" vertical="center" wrapText="0"/>
    </xf>
    <xf borderId="23" fillId="4" fontId="12" numFmtId="49" xfId="0" applyAlignment="1" applyBorder="1" applyFont="1" applyNumberFormat="1">
      <alignment shrinkToFit="0" vertical="center" wrapText="0"/>
    </xf>
    <xf borderId="24" fillId="4" fontId="12" numFmtId="164" xfId="0" applyAlignment="1" applyBorder="1" applyFont="1" applyNumberFormat="1">
      <alignment shrinkToFit="0" vertical="center" wrapText="0"/>
    </xf>
    <xf borderId="19" fillId="5" fontId="7" numFmtId="0" xfId="0" applyAlignment="1" applyBorder="1" applyFont="1">
      <alignment shrinkToFit="0" vertical="bottom" wrapText="0"/>
    </xf>
    <xf borderId="25" fillId="5" fontId="7" numFmtId="0" xfId="0" applyAlignment="1" applyBorder="1" applyFont="1">
      <alignment shrinkToFit="0" vertical="bottom" wrapText="0"/>
    </xf>
    <xf borderId="19" fillId="5" fontId="4" numFmtId="0" xfId="0" applyAlignment="1" applyBorder="1" applyFont="1">
      <alignment shrinkToFit="0" vertical="top" wrapText="1"/>
    </xf>
    <xf borderId="20" fillId="5" fontId="4" numFmtId="0" xfId="0" applyAlignment="1" applyBorder="1" applyFont="1">
      <alignment shrinkToFit="0" vertical="top" wrapText="1"/>
    </xf>
    <xf borderId="25" fillId="6" fontId="7" numFmtId="9" xfId="0" applyAlignment="1" applyBorder="1" applyFill="1" applyFont="1" applyNumberFormat="1">
      <alignment horizontal="center" shrinkToFit="0" vertical="bottom" wrapText="0"/>
    </xf>
    <xf borderId="19" fillId="5" fontId="7" numFmtId="49" xfId="0" applyAlignment="1" applyBorder="1" applyFont="1" applyNumberFormat="1">
      <alignment shrinkToFit="0" vertical="bottom" wrapText="0"/>
    </xf>
    <xf borderId="25" fillId="5" fontId="13" numFmtId="164" xfId="0" applyAlignment="1" applyBorder="1" applyFont="1" applyNumberFormat="1">
      <alignment shrinkToFit="0" vertical="bottom" wrapText="0"/>
    </xf>
    <xf borderId="19" fillId="5" fontId="7" numFmtId="49" xfId="0" applyAlignment="1" applyBorder="1" applyFont="1" applyNumberFormat="1">
      <alignment shrinkToFit="0" vertical="top" wrapText="0"/>
    </xf>
    <xf borderId="26" fillId="5" fontId="13" numFmtId="164" xfId="0" applyAlignment="1" applyBorder="1" applyFont="1" applyNumberFormat="1">
      <alignment shrinkToFit="0" vertical="bottom" wrapText="0"/>
    </xf>
    <xf borderId="26" fillId="5" fontId="11" numFmtId="165" xfId="0" applyAlignment="1" applyBorder="1" applyFont="1" applyNumberFormat="1">
      <alignment shrinkToFit="0" vertical="bottom" wrapText="0"/>
    </xf>
    <xf borderId="27" fillId="4" fontId="12" numFmtId="49" xfId="0" applyAlignment="1" applyBorder="1" applyFont="1" applyNumberFormat="1">
      <alignment shrinkToFit="0" vertical="center" wrapText="0"/>
    </xf>
    <xf borderId="28" fillId="4" fontId="12" numFmtId="49" xfId="0" applyAlignment="1" applyBorder="1" applyFont="1" applyNumberFormat="1">
      <alignment shrinkToFit="0" vertical="center" wrapText="0"/>
    </xf>
    <xf borderId="29" fillId="4" fontId="12" numFmtId="164" xfId="0" applyAlignment="1" applyBorder="1" applyFont="1" applyNumberFormat="1">
      <alignment shrinkToFit="0" vertical="bottom" wrapText="0"/>
    </xf>
    <xf borderId="25" fillId="5" fontId="4" numFmtId="0" xfId="0" applyAlignment="1" applyBorder="1" applyFont="1">
      <alignment shrinkToFit="0" vertical="top" wrapText="0"/>
    </xf>
    <xf borderId="25" fillId="5" fontId="4" numFmtId="0" xfId="0" applyAlignment="1" applyBorder="1" applyFont="1">
      <alignment shrinkToFit="0" vertical="top" wrapText="1"/>
    </xf>
    <xf borderId="29" fillId="4" fontId="12" numFmtId="164" xfId="0" applyAlignment="1" applyBorder="1" applyFont="1" applyNumberFormat="1">
      <alignment shrinkToFit="0" vertical="center" wrapText="0"/>
    </xf>
    <xf borderId="27" fillId="4" fontId="12" numFmtId="49" xfId="0" applyAlignment="1" applyBorder="1" applyFont="1" applyNumberFormat="1">
      <alignment horizontal="left" shrinkToFit="0" vertical="center" wrapText="0"/>
    </xf>
    <xf borderId="28" fillId="4" fontId="12" numFmtId="49" xfId="0" applyAlignment="1" applyBorder="1" applyFont="1" applyNumberFormat="1">
      <alignment horizontal="left" shrinkToFit="0" vertical="center" wrapText="0"/>
    </xf>
    <xf borderId="30" fillId="2" fontId="2" numFmtId="0" xfId="0" applyAlignment="1" applyBorder="1" applyFont="1">
      <alignment shrinkToFit="0" vertical="center" wrapText="0"/>
    </xf>
    <xf borderId="31" fillId="0" fontId="3" numFmtId="0" xfId="0" applyAlignment="1" applyBorder="1" applyFont="1">
      <alignment shrinkToFit="0" vertical="top" wrapText="1"/>
    </xf>
    <xf borderId="32" fillId="0" fontId="3" numFmtId="0" xfId="0" applyAlignment="1" applyBorder="1" applyFont="1">
      <alignment shrinkToFit="0" vertical="top" wrapText="1"/>
    </xf>
    <xf borderId="12" fillId="7" fontId="6" numFmtId="0" xfId="0" applyAlignment="1" applyBorder="1" applyFill="1" applyFont="1">
      <alignment shrinkToFit="0" vertical="center" wrapText="0"/>
    </xf>
    <xf borderId="33" fillId="7" fontId="6" numFmtId="0" xfId="0" applyAlignment="1" applyBorder="1" applyFont="1">
      <alignment shrinkToFit="0" vertical="center" wrapText="0"/>
    </xf>
    <xf borderId="13" fillId="3" fontId="8" numFmtId="49" xfId="0" applyAlignment="1" applyBorder="1" applyFont="1" applyNumberFormat="1">
      <alignment horizontal="left" shrinkToFit="0" vertical="center" wrapText="1"/>
    </xf>
    <xf borderId="34" fillId="0" fontId="3" numFmtId="0" xfId="0" applyAlignment="1" applyBorder="1" applyFont="1">
      <alignment shrinkToFit="0" vertical="top" wrapText="1"/>
    </xf>
    <xf borderId="35" fillId="3" fontId="8" numFmtId="49" xfId="0" applyAlignment="1" applyBorder="1" applyFont="1" applyNumberFormat="1">
      <alignment shrinkToFit="0" vertical="center" wrapText="1"/>
    </xf>
    <xf borderId="36" fillId="3" fontId="8" numFmtId="49" xfId="0" applyAlignment="1" applyBorder="1" applyFont="1" applyNumberFormat="1">
      <alignment shrinkToFit="0" vertical="center" wrapText="1"/>
    </xf>
    <xf borderId="37" fillId="3" fontId="7" numFmtId="0" xfId="0" applyAlignment="1" applyBorder="1" applyFont="1">
      <alignment shrinkToFit="0" vertical="center" wrapText="0"/>
    </xf>
    <xf borderId="38" fillId="8" fontId="12" numFmtId="49" xfId="0" applyAlignment="1" applyBorder="1" applyFill="1" applyFont="1" applyNumberFormat="1">
      <alignment horizontal="center" shrinkToFit="0" textRotation="90" vertical="center" wrapText="0"/>
    </xf>
    <xf borderId="39" fillId="8" fontId="14" numFmtId="49" xfId="0" applyAlignment="1" applyBorder="1" applyFont="1" applyNumberFormat="1">
      <alignment horizontal="center" shrinkToFit="0" vertical="bottom" wrapText="0"/>
    </xf>
    <xf borderId="39" fillId="8" fontId="14" numFmtId="49" xfId="0" applyAlignment="1" applyBorder="1" applyFont="1" applyNumberFormat="1">
      <alignment horizontal="center" shrinkToFit="0" vertical="bottom" wrapText="1"/>
    </xf>
    <xf borderId="40" fillId="0" fontId="3" numFmtId="0" xfId="0" applyAlignment="1" applyBorder="1" applyFont="1">
      <alignment shrinkToFit="0" vertical="top" wrapText="1"/>
    </xf>
    <xf borderId="41" fillId="6" fontId="15" numFmtId="49" xfId="0" applyAlignment="1" applyBorder="1" applyFont="1" applyNumberFormat="1">
      <alignment horizontal="left" shrinkToFit="0" vertical="bottom" wrapText="0"/>
    </xf>
    <xf borderId="41" fillId="6" fontId="15" numFmtId="0" xfId="0" applyAlignment="1" applyBorder="1" applyFont="1">
      <alignment horizontal="center" shrinkToFit="0" vertical="bottom" wrapText="0"/>
    </xf>
    <xf borderId="41" fillId="6" fontId="15" numFmtId="166" xfId="0" applyAlignment="1" applyBorder="1" applyFont="1" applyNumberFormat="1">
      <alignment shrinkToFit="0" vertical="bottom" wrapText="0"/>
    </xf>
    <xf borderId="41" fillId="9" fontId="15" numFmtId="164" xfId="0" applyAlignment="1" applyBorder="1" applyFill="1" applyFont="1" applyNumberFormat="1">
      <alignment horizontal="center" shrinkToFit="0" vertical="bottom" wrapText="0"/>
    </xf>
    <xf borderId="41" fillId="9" fontId="15" numFmtId="164" xfId="0" applyAlignment="1" applyBorder="1" applyFont="1" applyNumberFormat="1">
      <alignment shrinkToFit="0" vertical="bottom" wrapText="0"/>
    </xf>
    <xf borderId="42" fillId="0" fontId="3" numFmtId="0" xfId="0" applyAlignment="1" applyBorder="1" applyFont="1">
      <alignment shrinkToFit="0" vertical="top" wrapText="1"/>
    </xf>
    <xf borderId="43" fillId="10" fontId="12" numFmtId="0" xfId="0" applyAlignment="1" applyBorder="1" applyFill="1" applyFont="1">
      <alignment horizontal="center" shrinkToFit="0" vertical="bottom" wrapText="0"/>
    </xf>
    <xf borderId="43" fillId="10" fontId="12" numFmtId="164" xfId="0" applyAlignment="1" applyBorder="1" applyFont="1" applyNumberFormat="1">
      <alignment horizontal="center" shrinkToFit="0" vertical="bottom" wrapText="0"/>
    </xf>
    <xf borderId="39" fillId="4" fontId="12" numFmtId="164" xfId="0" applyAlignment="1" applyBorder="1" applyFont="1" applyNumberFormat="1">
      <alignment shrinkToFit="0" vertical="bottom" wrapText="0"/>
    </xf>
    <xf borderId="0" fillId="0" fontId="16" numFmtId="0" xfId="0" applyAlignment="1" applyFont="1">
      <alignment shrinkToFit="0" vertical="top" wrapText="1"/>
    </xf>
    <xf borderId="44" fillId="8" fontId="12" numFmtId="49" xfId="0" applyAlignment="1" applyBorder="1" applyFont="1" applyNumberFormat="1">
      <alignment horizontal="center" shrinkToFit="0" textRotation="90" vertical="center" wrapText="0"/>
    </xf>
    <xf borderId="0" fillId="0" fontId="17" numFmtId="0" xfId="0" applyAlignment="1" applyFont="1">
      <alignment shrinkToFit="0" vertical="top" wrapText="1"/>
    </xf>
    <xf borderId="45" fillId="0" fontId="3" numFmtId="0" xfId="0" applyAlignment="1" applyBorder="1" applyFont="1">
      <alignment shrinkToFit="0" vertical="top" wrapText="1"/>
    </xf>
    <xf borderId="46" fillId="6" fontId="15" numFmtId="49" xfId="0" applyAlignment="1" applyBorder="1" applyFont="1" applyNumberFormat="1">
      <alignment horizontal="left" shrinkToFit="0" vertical="bottom" wrapText="0"/>
    </xf>
    <xf borderId="41" fillId="6" fontId="15" numFmtId="49" xfId="0" applyAlignment="1" applyBorder="1" applyFont="1" applyNumberFormat="1">
      <alignment horizontal="center" shrinkToFit="0" vertical="bottom" wrapText="0"/>
    </xf>
    <xf borderId="41" fillId="6" fontId="15" numFmtId="164" xfId="0" applyAlignment="1" applyBorder="1" applyFont="1" applyNumberFormat="1">
      <alignment horizontal="left" readingOrder="1" shrinkToFit="0" vertical="bottom" wrapText="0"/>
    </xf>
    <xf borderId="41" fillId="6" fontId="15" numFmtId="10" xfId="0" applyAlignment="1" applyBorder="1" applyFont="1" applyNumberFormat="1">
      <alignment horizontal="center" shrinkToFit="0" vertical="bottom" wrapText="0"/>
    </xf>
    <xf borderId="41" fillId="6" fontId="15" numFmtId="164" xfId="0" applyAlignment="1" applyBorder="1" applyFont="1" applyNumberFormat="1">
      <alignment horizontal="center" shrinkToFit="0" vertical="bottom" wrapText="0"/>
    </xf>
    <xf borderId="47" fillId="6" fontId="15" numFmtId="0" xfId="0" applyAlignment="1" applyBorder="1" applyFont="1">
      <alignment horizontal="center" shrinkToFit="0" vertical="bottom" wrapText="0"/>
    </xf>
    <xf borderId="48" fillId="6" fontId="15" numFmtId="49" xfId="0" applyAlignment="1" applyBorder="1" applyFont="1" applyNumberFormat="1">
      <alignment horizontal="left" shrinkToFit="0" vertical="bottom" wrapText="0"/>
    </xf>
    <xf borderId="49" fillId="6" fontId="15" numFmtId="49" xfId="0" applyAlignment="1" applyBorder="1" applyFont="1" applyNumberFormat="1">
      <alignment horizontal="center" shrinkToFit="0" vertical="bottom" wrapText="0"/>
    </xf>
    <xf borderId="50" fillId="6" fontId="15" numFmtId="0" xfId="0" applyAlignment="1" applyBorder="1" applyFont="1">
      <alignment horizontal="center" shrinkToFit="0" vertical="bottom" wrapText="0"/>
    </xf>
    <xf borderId="49" fillId="6" fontId="15" numFmtId="164" xfId="0" applyAlignment="1" applyBorder="1" applyFont="1" applyNumberFormat="1">
      <alignment horizontal="center" shrinkToFit="0" vertical="bottom" wrapText="0"/>
    </xf>
    <xf borderId="51" fillId="6" fontId="15" numFmtId="49" xfId="0" applyAlignment="1" applyBorder="1" applyFont="1" applyNumberFormat="1">
      <alignment horizontal="left" shrinkToFit="0" vertical="bottom" wrapText="0"/>
    </xf>
    <xf borderId="52" fillId="6" fontId="15" numFmtId="49" xfId="0" applyAlignment="1" applyBorder="1" applyFont="1" applyNumberFormat="1">
      <alignment horizontal="center" shrinkToFit="0" vertical="bottom" wrapText="0"/>
    </xf>
    <xf borderId="53" fillId="6" fontId="15" numFmtId="0" xfId="0" applyAlignment="1" applyBorder="1" applyFont="1">
      <alignment horizontal="center" shrinkToFit="0" vertical="bottom" wrapText="0"/>
    </xf>
    <xf borderId="54" fillId="6" fontId="15" numFmtId="164" xfId="0" applyAlignment="1" applyBorder="1" applyFont="1" applyNumberFormat="1">
      <alignment horizontal="center" shrinkToFit="0" vertical="bottom" wrapText="0"/>
    </xf>
    <xf borderId="55" fillId="0" fontId="3" numFmtId="0" xfId="0" applyAlignment="1" applyBorder="1" applyFont="1">
      <alignment shrinkToFit="0" vertical="top" wrapText="1"/>
    </xf>
    <xf borderId="56" fillId="6" fontId="15" numFmtId="164" xfId="0" applyAlignment="1" applyBorder="1" applyFont="1" applyNumberFormat="1">
      <alignment horizontal="center" shrinkToFit="0" vertical="bottom" wrapText="0"/>
    </xf>
    <xf borderId="57" fillId="0" fontId="4" numFmtId="0" xfId="0" applyAlignment="1" applyBorder="1" applyFont="1">
      <alignment shrinkToFit="0" vertical="top" wrapText="1"/>
    </xf>
    <xf borderId="43" fillId="10" fontId="18" numFmtId="164" xfId="0" applyAlignment="1" applyBorder="1" applyFont="1" applyNumberFormat="1">
      <alignment horizontal="center" shrinkToFit="0" vertical="bottom" wrapText="0"/>
    </xf>
    <xf borderId="18" fillId="4" fontId="10" numFmtId="49" xfId="0" applyAlignment="1" applyBorder="1" applyFont="1" applyNumberFormat="1">
      <alignment shrinkToFit="0" vertical="center" wrapText="0"/>
    </xf>
    <xf borderId="0" fillId="0" fontId="19" numFmtId="0" xfId="0" applyAlignment="1" applyFont="1">
      <alignment horizontal="left" shrinkToFit="0" vertical="bottom" wrapText="0"/>
    </xf>
    <xf borderId="0" fillId="0" fontId="20" numFmtId="0" xfId="0" applyAlignment="1" applyFont="1">
      <alignment horizontal="left" shrinkToFit="0" vertical="bottom" wrapText="0"/>
    </xf>
    <xf borderId="0" fillId="0" fontId="20" numFmtId="1" xfId="0" applyAlignment="1" applyFont="1" applyNumberFormat="1">
      <alignment horizontal="left" shrinkToFit="0" vertical="bottom" wrapText="0"/>
    </xf>
    <xf borderId="58" fillId="5" fontId="11" numFmtId="164" xfId="0" applyAlignment="1" applyBorder="1" applyFont="1" applyNumberForma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59" fillId="0" fontId="20" numFmtId="0" xfId="0" applyAlignment="1" applyBorder="1" applyFont="1">
      <alignment horizontal="left" shrinkToFit="0" vertical="bottom" wrapText="0"/>
    </xf>
    <xf borderId="59" fillId="0" fontId="20" numFmtId="3" xfId="0" applyAlignment="1" applyBorder="1" applyFont="1" applyNumberFormat="1">
      <alignment horizontal="left" shrinkToFit="0" vertical="bottom" wrapText="0"/>
    </xf>
    <xf borderId="59" fillId="0" fontId="20" numFmtId="2" xfId="0" applyAlignment="1" applyBorder="1" applyFont="1" applyNumberFormat="1">
      <alignment horizontal="left" shrinkToFit="0" vertical="bottom" wrapText="0"/>
    </xf>
    <xf borderId="0" fillId="0" fontId="19" numFmtId="0" xfId="0" applyAlignment="1" applyFont="1">
      <alignment shrinkToFit="0" vertical="bottom" wrapText="0"/>
    </xf>
    <xf borderId="0" fillId="0" fontId="19" numFmtId="3" xfId="0" applyAlignment="1" applyFont="1" applyNumberFormat="1">
      <alignment horizontal="left" shrinkToFit="0" vertical="bottom" wrapText="0"/>
    </xf>
    <xf borderId="0" fillId="0" fontId="20" numFmtId="2" xfId="0" applyAlignment="1" applyFont="1" applyNumberFormat="1">
      <alignment horizontal="left" shrinkToFit="0" vertical="bottom" wrapText="0"/>
    </xf>
    <xf borderId="0" fillId="0" fontId="20" numFmtId="3" xfId="0" applyAlignment="1" applyFont="1" applyNumberFormat="1">
      <alignment horizontal="left" shrinkToFit="0" vertical="bottom" wrapText="0"/>
    </xf>
    <xf borderId="0" fillId="0" fontId="19" numFmtId="2" xfId="0" applyAlignment="1" applyFont="1" applyNumberFormat="1">
      <alignment horizontal="left" shrinkToFit="0" vertical="bottom" wrapText="0"/>
    </xf>
    <xf borderId="60" fillId="6" fontId="15" numFmtId="49" xfId="0" applyAlignment="1" applyBorder="1" applyFont="1" applyNumberFormat="1">
      <alignment horizontal="center" shrinkToFit="0" vertical="bottom" wrapText="0"/>
    </xf>
    <xf borderId="41" fillId="11" fontId="15" numFmtId="164" xfId="0" applyAlignment="1" applyBorder="1" applyFill="1" applyFont="1" applyNumberFormat="1">
      <alignment horizontal="left" readingOrder="1" shrinkToFit="0" vertical="bottom" wrapText="0"/>
    </xf>
    <xf borderId="25" fillId="5" fontId="13" numFmtId="165" xfId="0" applyAlignment="1" applyBorder="1" applyFont="1" applyNumberFormat="1">
      <alignment shrinkToFit="0" vertical="bottom" wrapText="0"/>
    </xf>
    <xf borderId="20" fillId="5" fontId="7" numFmtId="49" xfId="0" applyAlignment="1" applyBorder="1" applyFont="1" applyNumberFormat="1">
      <alignment shrinkToFit="0" vertical="bottom" wrapText="0"/>
    </xf>
    <xf borderId="25" fillId="5" fontId="11" numFmtId="165" xfId="0" applyAlignment="1" applyBorder="1" applyFont="1" applyNumberFormat="1">
      <alignment shrinkToFit="0" vertical="bottom" wrapText="0"/>
    </xf>
    <xf borderId="41" fillId="11" fontId="15" numFmtId="164" xfId="0" applyAlignment="1" applyBorder="1" applyFont="1" applyNumberFormat="1">
      <alignment horizontal="left" shrinkToFit="0" vertical="bottom" wrapText="0"/>
    </xf>
    <xf borderId="0" fillId="0" fontId="4" numFmtId="10" xfId="0" applyAlignment="1" applyFont="1" applyNumberFormat="1">
      <alignment shrinkToFit="0" vertical="top" wrapText="1"/>
    </xf>
    <xf borderId="39" fillId="8" fontId="12" numFmtId="49" xfId="0" applyAlignment="1" applyBorder="1" applyFont="1" applyNumberFormat="1">
      <alignment horizontal="center" shrinkToFit="0" vertical="bottom" wrapText="1"/>
    </xf>
    <xf borderId="41" fillId="9" fontId="15" numFmtId="164" xfId="0" applyAlignment="1" applyBorder="1" applyFont="1" applyNumberFormat="1">
      <alignment horizontal="left" shrinkToFit="0" vertical="bottom" wrapText="0"/>
    </xf>
    <xf borderId="39" fillId="8" fontId="12" numFmtId="49" xfId="0" applyAlignment="1" applyBorder="1" applyFont="1" applyNumberFormat="1">
      <alignment horizontal="center" shrinkToFit="0" textRotation="90" vertical="center" wrapText="0"/>
    </xf>
    <xf borderId="19" fillId="6" fontId="15" numFmtId="49" xfId="0" applyAlignment="1" applyBorder="1" applyFont="1" applyNumberFormat="1">
      <alignment horizontal="left" shrinkToFit="0" vertical="bottom" wrapText="0"/>
    </xf>
    <xf borderId="19" fillId="6" fontId="15" numFmtId="49" xfId="0" applyAlignment="1" applyBorder="1" applyFont="1" applyNumberFormat="1">
      <alignment horizontal="center" shrinkToFit="0" vertical="bottom" wrapText="0"/>
    </xf>
    <xf borderId="19" fillId="6" fontId="15" numFmtId="0" xfId="0" applyAlignment="1" applyBorder="1" applyFont="1">
      <alignment horizontal="center" shrinkToFit="0" vertical="bottom" wrapText="0"/>
    </xf>
    <xf borderId="19" fillId="11" fontId="15" numFmtId="164" xfId="0" applyAlignment="1" applyBorder="1" applyFont="1" applyNumberFormat="1">
      <alignment horizontal="left" readingOrder="1" shrinkToFit="0" vertical="bottom" wrapText="0"/>
    </xf>
    <xf borderId="19" fillId="9" fontId="15" numFmtId="164" xfId="0" applyAlignment="1" applyBorder="1" applyFont="1" applyNumberFormat="1">
      <alignment horizontal="center" shrinkToFit="0" vertical="bottom" wrapText="0"/>
    </xf>
    <xf borderId="38" fillId="8" fontId="12" numFmtId="49" xfId="0" applyAlignment="1" applyBorder="1" applyFont="1" applyNumberFormat="1">
      <alignment horizontal="center" shrinkToFit="0" textRotation="90" vertical="center" wrapText="1"/>
    </xf>
    <xf borderId="39" fillId="8" fontId="12" numFmtId="49" xfId="0" applyAlignment="1" applyBorder="1" applyFont="1" applyNumberFormat="1">
      <alignment horizontal="center" shrinkToFit="0" vertical="bottom" wrapText="0"/>
    </xf>
    <xf borderId="61" fillId="8" fontId="12" numFmtId="49" xfId="0" applyAlignment="1" applyBorder="1" applyFont="1" applyNumberFormat="1">
      <alignment horizontal="center" shrinkToFit="0" vertical="bottom" wrapText="0"/>
    </xf>
    <xf borderId="62" fillId="0" fontId="3" numFmtId="0" xfId="0" applyAlignment="1" applyBorder="1" applyFont="1">
      <alignment shrinkToFit="0" vertical="top" wrapText="1"/>
    </xf>
    <xf borderId="63" fillId="0" fontId="3" numFmtId="0" xfId="0" applyAlignment="1" applyBorder="1" applyFont="1">
      <alignment shrinkToFit="0" vertical="top" wrapText="1"/>
    </xf>
    <xf borderId="64" fillId="6" fontId="15" numFmtId="49" xfId="0" applyAlignment="1" applyBorder="1" applyFont="1" applyNumberFormat="1">
      <alignment shrinkToFit="0" vertical="bottom" wrapText="0"/>
    </xf>
    <xf borderId="65" fillId="0" fontId="3" numFmtId="0" xfId="0" applyAlignment="1" applyBorder="1" applyFont="1">
      <alignment shrinkToFit="0" vertical="top" wrapText="1"/>
    </xf>
    <xf borderId="66" fillId="0" fontId="3" numFmtId="0" xfId="0" applyAlignment="1" applyBorder="1" applyFont="1">
      <alignment shrinkToFit="0" vertical="top" wrapText="1"/>
    </xf>
    <xf borderId="41" fillId="6" fontId="15" numFmtId="164" xfId="0" applyAlignment="1" applyBorder="1" applyFont="1" applyNumberFormat="1">
      <alignment horizontal="left" shrinkToFit="0" vertical="bottom" wrapText="0"/>
    </xf>
    <xf borderId="39" fillId="8" fontId="12" numFmtId="0" xfId="0" applyAlignment="1" applyBorder="1" applyFont="1">
      <alignment horizontal="center" shrinkToFit="0" vertical="bottom" wrapText="0"/>
    </xf>
    <xf borderId="67" fillId="8" fontId="12" numFmtId="0" xfId="0" applyAlignment="1" applyBorder="1" applyFont="1">
      <alignment shrinkToFit="0" vertical="bottom" wrapText="0"/>
    </xf>
    <xf borderId="68" fillId="8" fontId="12" numFmtId="0" xfId="0" applyAlignment="1" applyBorder="1" applyFont="1">
      <alignment horizontal="center" shrinkToFit="0" vertical="bottom" wrapText="0"/>
    </xf>
    <xf borderId="69" fillId="6" fontId="15" numFmtId="49" xfId="0" applyAlignment="1" applyBorder="1" applyFont="1" applyNumberFormat="1">
      <alignment shrinkToFit="0" vertical="bottom" wrapText="0"/>
    </xf>
    <xf borderId="69" fillId="6" fontId="15" numFmtId="0" xfId="0" applyAlignment="1" applyBorder="1" applyFont="1">
      <alignment shrinkToFit="0" vertical="bottom" wrapText="0"/>
    </xf>
    <xf borderId="41" fillId="6" fontId="15" numFmtId="164" xfId="0" applyAlignment="1" applyBorder="1" applyFont="1" applyNumberFormat="1">
      <alignment shrinkToFit="0" vertical="bottom" wrapText="0"/>
    </xf>
    <xf borderId="0" fillId="0" fontId="22" numFmtId="0" xfId="0" applyAlignment="1" applyFont="1">
      <alignment shrinkToFit="0" vertical="top" wrapText="1"/>
    </xf>
    <xf borderId="70" fillId="2" fontId="1" numFmtId="49" xfId="0" applyAlignment="1" applyBorder="1" applyFont="1" applyNumberFormat="1">
      <alignment horizontal="left" shrinkToFit="0" vertical="center" wrapText="0"/>
    </xf>
    <xf borderId="11" fillId="3" fontId="8" numFmtId="49" xfId="0" applyAlignment="1" applyBorder="1" applyFont="1" applyNumberFormat="1">
      <alignment horizontal="left" shrinkToFit="0" vertical="center" wrapText="0"/>
    </xf>
    <xf borderId="71" fillId="12" fontId="23" numFmtId="49" xfId="0" applyAlignment="1" applyBorder="1" applyFill="1" applyFont="1" applyNumberFormat="1">
      <alignment horizontal="center" shrinkToFit="0" vertical="bottom" wrapText="0"/>
    </xf>
    <xf borderId="72" fillId="12" fontId="23" numFmtId="49" xfId="0" applyAlignment="1" applyBorder="1" applyFont="1" applyNumberFormat="1">
      <alignment horizontal="center" shrinkToFit="0" vertical="bottom" wrapText="0"/>
    </xf>
    <xf borderId="73" fillId="12" fontId="23" numFmtId="49" xfId="0" applyAlignment="1" applyBorder="1" applyFont="1" applyNumberFormat="1">
      <alignment horizontal="center" shrinkToFit="0" vertical="bottom" wrapText="0"/>
    </xf>
    <xf borderId="74" fillId="12" fontId="23" numFmtId="49" xfId="0" applyAlignment="1" applyBorder="1" applyFont="1" applyNumberFormat="1">
      <alignment horizontal="center" shrinkToFit="0" vertical="bottom" wrapText="0"/>
    </xf>
    <xf borderId="75" fillId="12" fontId="23" numFmtId="49" xfId="0" applyAlignment="1" applyBorder="1" applyFont="1" applyNumberFormat="1">
      <alignment horizontal="center" shrinkToFit="0" vertical="bottom" wrapText="0"/>
    </xf>
    <xf borderId="76" fillId="5" fontId="15" numFmtId="49" xfId="0" applyAlignment="1" applyBorder="1" applyFont="1" applyNumberFormat="1">
      <alignment horizontal="left" shrinkToFit="0" vertical="bottom" wrapText="0"/>
    </xf>
    <xf borderId="46" fillId="13" fontId="15" numFmtId="0" xfId="0" applyAlignment="1" applyBorder="1" applyFill="1" applyFont="1">
      <alignment shrinkToFit="0" vertical="bottom" wrapText="0"/>
    </xf>
    <xf borderId="46" fillId="6" fontId="15" numFmtId="0" xfId="0" applyAlignment="1" applyBorder="1" applyFont="1">
      <alignment horizontal="center" shrinkToFit="0" vertical="bottom" wrapText="0"/>
    </xf>
    <xf borderId="77" fillId="5" fontId="24" numFmtId="166" xfId="0" applyAlignment="1" applyBorder="1" applyFont="1" applyNumberFormat="1">
      <alignment shrinkToFit="0" vertical="bottom" wrapText="0"/>
    </xf>
    <xf borderId="60" fillId="5" fontId="15" numFmtId="167" xfId="0" applyAlignment="1" applyBorder="1" applyFont="1" applyNumberFormat="1">
      <alignment horizontal="center" shrinkToFit="0" vertical="bottom" wrapText="0"/>
    </xf>
    <xf borderId="41" fillId="5" fontId="15" numFmtId="0" xfId="0" applyAlignment="1" applyBorder="1" applyFont="1">
      <alignment horizontal="center" shrinkToFit="0" vertical="bottom" wrapText="0"/>
    </xf>
    <xf borderId="41" fillId="14" fontId="15" numFmtId="168" xfId="0" applyAlignment="1" applyBorder="1" applyFill="1" applyFont="1" applyNumberFormat="1">
      <alignment horizontal="left" shrinkToFit="0" vertical="bottom" wrapText="0"/>
    </xf>
    <xf borderId="78" fillId="9" fontId="15" numFmtId="168" xfId="0" applyAlignment="1" applyBorder="1" applyFont="1" applyNumberFormat="1">
      <alignment shrinkToFit="0" vertical="bottom" wrapText="0"/>
    </xf>
    <xf borderId="46" fillId="13" fontId="15" numFmtId="0" xfId="0" applyAlignment="1" applyBorder="1" applyFont="1">
      <alignment horizontal="left" shrinkToFit="0" vertical="bottom" wrapText="0"/>
    </xf>
    <xf borderId="46" fillId="13" fontId="25" numFmtId="0" xfId="0" applyAlignment="1" applyBorder="1" applyFont="1">
      <alignment shrinkToFit="0" vertical="bottom" wrapText="1"/>
    </xf>
    <xf borderId="46" fillId="13" fontId="26" numFmtId="0" xfId="0" applyAlignment="1" applyBorder="1" applyFont="1">
      <alignment shrinkToFit="0" vertical="bottom" wrapText="0"/>
    </xf>
    <xf borderId="19" fillId="13" fontId="15" numFmtId="0" xfId="0" applyAlignment="1" applyBorder="1" applyFont="1">
      <alignment shrinkToFit="0" vertical="bottom" wrapText="1"/>
    </xf>
    <xf borderId="19" fillId="13" fontId="15" numFmtId="0" xfId="0" applyAlignment="1" applyBorder="1" applyFont="1">
      <alignment shrinkToFit="0" vertical="bottom" wrapText="0"/>
    </xf>
    <xf borderId="79" fillId="0" fontId="4" numFmtId="0" xfId="0" applyAlignment="1" applyBorder="1" applyFont="1">
      <alignment shrinkToFit="0" vertical="top" wrapText="1"/>
    </xf>
    <xf borderId="80" fillId="0" fontId="4" numFmtId="0" xfId="0" applyAlignment="1" applyBorder="1" applyFont="1">
      <alignment shrinkToFit="0" vertical="top" wrapText="1"/>
    </xf>
    <xf borderId="80" fillId="0" fontId="27" numFmtId="0" xfId="0" applyAlignment="1" applyBorder="1" applyFont="1">
      <alignment shrinkToFit="0" vertical="bottom" wrapText="0"/>
    </xf>
    <xf borderId="80" fillId="0" fontId="24" numFmtId="0" xfId="0" applyAlignment="1" applyBorder="1" applyFont="1">
      <alignment shrinkToFit="0" vertical="bottom" wrapText="0"/>
    </xf>
    <xf borderId="81" fillId="12" fontId="28" numFmtId="0" xfId="0" applyAlignment="1" applyBorder="1" applyFont="1">
      <alignment horizontal="left" shrinkToFit="0" vertical="bottom" wrapText="0"/>
    </xf>
    <xf borderId="81" fillId="12" fontId="29" numFmtId="168" xfId="0" applyAlignment="1" applyBorder="1" applyFont="1" applyNumberFormat="1">
      <alignment horizontal="left" shrinkToFit="0" vertical="bottom" wrapText="0"/>
    </xf>
    <xf borderId="82" fillId="4" fontId="30" numFmtId="165" xfId="0" applyAlignment="1" applyBorder="1" applyFont="1" applyNumberFormat="1">
      <alignment shrinkToFit="0" vertical="bottom" wrapText="0"/>
    </xf>
    <xf borderId="2" fillId="2" fontId="2" numFmtId="49" xfId="0" applyAlignment="1" applyBorder="1" applyFont="1" applyNumberFormat="1">
      <alignment horizontal="left" shrinkToFit="0" vertical="center" wrapText="0"/>
    </xf>
    <xf borderId="83" fillId="3" fontId="5" numFmtId="49" xfId="0" applyAlignment="1" applyBorder="1" applyFont="1" applyNumberFormat="1">
      <alignment horizontal="left" shrinkToFit="0" vertical="center" wrapText="0"/>
    </xf>
    <xf borderId="83" fillId="3" fontId="9" numFmtId="49" xfId="0" applyAlignment="1" applyBorder="1" applyFont="1" applyNumberFormat="1">
      <alignment shrinkToFit="0" vertical="center" wrapText="0"/>
    </xf>
    <xf borderId="83" fillId="3" fontId="9" numFmtId="0" xfId="0" applyAlignment="1" applyBorder="1" applyFont="1">
      <alignment shrinkToFit="0" vertical="center" wrapText="0"/>
    </xf>
    <xf borderId="83" fillId="3" fontId="7" numFmtId="0" xfId="0" applyAlignment="1" applyBorder="1" applyFont="1">
      <alignment shrinkToFit="0" vertical="center" wrapText="0"/>
    </xf>
    <xf borderId="83" fillId="3" fontId="7" numFmtId="49" xfId="0" applyAlignment="1" applyBorder="1" applyFont="1" applyNumberFormat="1">
      <alignment shrinkToFit="0" vertical="center" wrapText="0"/>
    </xf>
    <xf borderId="83" fillId="7" fontId="6" numFmtId="0" xfId="0" applyAlignment="1" applyBorder="1" applyFont="1">
      <alignment shrinkToFit="0" vertical="center" wrapText="0"/>
    </xf>
    <xf borderId="84" fillId="7" fontId="6" numFmtId="0" xfId="0" applyAlignment="1" applyBorder="1" applyFont="1">
      <alignment shrinkToFit="0" vertical="center" wrapText="0"/>
    </xf>
    <xf borderId="85" fillId="3" fontId="7" numFmtId="49" xfId="0" applyAlignment="1" applyBorder="1" applyFont="1" applyNumberFormat="1">
      <alignment horizontal="left" shrinkToFit="0" vertical="center" wrapText="0"/>
    </xf>
    <xf borderId="12" fillId="3" fontId="7" numFmtId="0" xfId="0" applyAlignment="1" applyBorder="1" applyFont="1">
      <alignment shrinkToFit="0" vertical="center" wrapText="0"/>
    </xf>
    <xf borderId="12" fillId="3" fontId="7" numFmtId="49" xfId="0" applyAlignment="1" applyBorder="1" applyFont="1" applyNumberFormat="1">
      <alignment shrinkToFit="0" vertical="center" wrapText="0"/>
    </xf>
    <xf borderId="0" fillId="0" fontId="4" numFmtId="49" xfId="0" applyAlignment="1" applyFont="1" applyNumberFormat="1">
      <alignment shrinkToFit="0" vertical="top" wrapText="1"/>
    </xf>
    <xf borderId="72" fillId="3" fontId="7" numFmtId="49" xfId="0" applyAlignment="1" applyBorder="1" applyFont="1" applyNumberFormat="1">
      <alignment horizontal="left" shrinkToFit="0" vertical="center" wrapText="0"/>
    </xf>
    <xf borderId="0" fillId="0" fontId="6" numFmtId="0" xfId="0" applyAlignment="1" applyFont="1">
      <alignment shrinkToFit="0" vertical="center" wrapText="1"/>
    </xf>
    <xf borderId="72" fillId="3" fontId="7" numFmtId="49" xfId="0" applyAlignment="1" applyBorder="1" applyFont="1" applyNumberFormat="1">
      <alignment shrinkToFit="0" vertical="center" wrapText="0"/>
    </xf>
    <xf borderId="86" fillId="3" fontId="7" numFmtId="0" xfId="0" applyAlignment="1" applyBorder="1" applyFont="1">
      <alignment shrinkToFit="0" vertical="center" wrapText="0"/>
    </xf>
    <xf borderId="41" fillId="6" fontId="15" numFmtId="166" xfId="0" applyAlignment="1" applyBorder="1" applyFont="1" applyNumberFormat="1">
      <alignment horizontal="center" shrinkToFit="0" vertical="bottom" wrapText="0"/>
    </xf>
    <xf borderId="19" fillId="12" fontId="31" numFmtId="0" xfId="0" applyAlignment="1" applyBorder="1" applyFont="1">
      <alignment horizontal="center" shrinkToFit="0" vertical="top" wrapText="1"/>
    </xf>
    <xf borderId="87" fillId="8" fontId="12" numFmtId="0" xfId="0" applyAlignment="1" applyBorder="1" applyFont="1">
      <alignment horizontal="center" shrinkToFit="0" vertical="top" wrapText="1"/>
    </xf>
    <xf borderId="88" fillId="0" fontId="4" numFmtId="0" xfId="0" applyAlignment="1" applyBorder="1" applyFont="1">
      <alignment horizontal="center" shrinkToFit="0" vertical="top" wrapText="1"/>
    </xf>
    <xf borderId="89" fillId="0" fontId="4" numFmtId="0" xfId="0" applyAlignment="1" applyBorder="1" applyFont="1">
      <alignment horizontal="center" shrinkToFit="0" vertical="top" wrapText="1"/>
    </xf>
    <xf borderId="89" fillId="0" fontId="4" numFmtId="166" xfId="0" applyAlignment="1" applyBorder="1" applyFont="1" applyNumberFormat="1">
      <alignment horizontal="center" shrinkToFit="0" vertical="top" wrapText="1"/>
    </xf>
    <xf borderId="90" fillId="0" fontId="4" numFmtId="0" xfId="0" applyAlignment="1" applyBorder="1" applyFont="1">
      <alignment horizontal="center" shrinkToFit="0" vertical="top" wrapText="1"/>
    </xf>
    <xf borderId="91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166" xfId="0" applyAlignment="1" applyFont="1" applyNumberFormat="1">
      <alignment horizontal="center" shrinkToFit="0" vertical="top" wrapText="1"/>
    </xf>
    <xf borderId="92" fillId="0" fontId="4" numFmtId="0" xfId="0" applyAlignment="1" applyBorder="1" applyFont="1">
      <alignment horizontal="center" shrinkToFit="0" vertical="top" wrapText="1"/>
    </xf>
    <xf borderId="79" fillId="0" fontId="4" numFmtId="0" xfId="0" applyAlignment="1" applyBorder="1" applyFont="1">
      <alignment horizontal="center" shrinkToFit="0" vertical="top" wrapText="1"/>
    </xf>
    <xf borderId="80" fillId="0" fontId="4" numFmtId="0" xfId="0" applyAlignment="1" applyBorder="1" applyFont="1">
      <alignment horizontal="center" shrinkToFit="0" vertical="top" wrapText="1"/>
    </xf>
    <xf borderId="80" fillId="0" fontId="4" numFmtId="166" xfId="0" applyAlignment="1" applyBorder="1" applyFont="1" applyNumberFormat="1">
      <alignment horizontal="center" shrinkToFit="0" vertical="top" wrapText="1"/>
    </xf>
    <xf borderId="93" fillId="0" fontId="4" numFmtId="0" xfId="0" applyAlignment="1" applyBorder="1" applyFont="1">
      <alignment horizontal="center" shrinkToFit="0" vertical="top" wrapText="1"/>
    </xf>
    <xf borderId="41" fillId="9" fontId="32" numFmtId="0" xfId="0" applyAlignment="1" applyBorder="1" applyFont="1">
      <alignment horizontal="left" shrinkToFit="0" vertical="top" wrapText="1"/>
    </xf>
    <xf borderId="46" fillId="3" fontId="33" numFmtId="49" xfId="0" applyAlignment="1" applyBorder="1" applyFont="1" applyNumberFormat="1">
      <alignment shrinkToFit="0" vertical="bottom" wrapText="0"/>
    </xf>
    <xf borderId="69" fillId="3" fontId="15" numFmtId="0" xfId="0" applyAlignment="1" applyBorder="1" applyFont="1">
      <alignment shrinkToFit="0" vertical="bottom" wrapText="0"/>
    </xf>
    <xf borderId="60" fillId="3" fontId="15" numFmtId="0" xfId="0" applyAlignment="1" applyBorder="1" applyFont="1">
      <alignment shrinkToFit="0" vertical="bottom" wrapText="0"/>
    </xf>
    <xf borderId="41" fillId="3" fontId="15" numFmtId="0" xfId="0" applyAlignment="1" applyBorder="1" applyFont="1">
      <alignment shrinkToFit="0" vertical="bottom" wrapText="0"/>
    </xf>
    <xf borderId="41" fillId="7" fontId="4" numFmtId="0" xfId="0" applyAlignment="1" applyBorder="1" applyFont="1">
      <alignment shrinkToFit="0" vertical="top" wrapText="0"/>
    </xf>
    <xf borderId="41" fillId="7" fontId="4" numFmtId="49" xfId="0" applyAlignment="1" applyBorder="1" applyFont="1" applyNumberFormat="1">
      <alignment horizontal="right" shrinkToFit="0" vertical="bottom" wrapText="0"/>
    </xf>
    <xf borderId="41" fillId="7" fontId="4" numFmtId="14" xfId="0" applyAlignment="1" applyBorder="1" applyFont="1" applyNumberFormat="1">
      <alignment shrinkToFit="0" vertical="bottom" wrapText="0"/>
    </xf>
    <xf borderId="41" fillId="3" fontId="15" numFmtId="49" xfId="0" applyAlignment="1" applyBorder="1" applyFont="1" applyNumberFormat="1">
      <alignment shrinkToFit="0" vertical="bottom" wrapText="0"/>
    </xf>
    <xf borderId="46" fillId="3" fontId="15" numFmtId="49" xfId="0" applyAlignment="1" applyBorder="1" applyFont="1" applyNumberFormat="1">
      <alignment shrinkToFit="0" vertical="bottom" wrapText="0"/>
    </xf>
    <xf borderId="41" fillId="7" fontId="15" numFmtId="0" xfId="0" applyAlignment="1" applyBorder="1" applyFont="1">
      <alignment shrinkToFit="0" vertical="bottom" wrapText="0"/>
    </xf>
    <xf borderId="41" fillId="7" fontId="4" numFmtId="0" xfId="0" applyAlignment="1" applyBorder="1" applyFont="1">
      <alignment shrinkToFit="0" vertical="bottom" wrapText="0"/>
    </xf>
    <xf borderId="41" fillId="15" fontId="34" numFmtId="49" xfId="0" applyAlignment="1" applyBorder="1" applyFill="1" applyFont="1" applyNumberFormat="1">
      <alignment horizontal="center" shrinkToFit="0" vertical="bottom" wrapText="0"/>
    </xf>
    <xf borderId="41" fillId="16" fontId="34" numFmtId="49" xfId="0" applyAlignment="1" applyBorder="1" applyFill="1" applyFont="1" applyNumberFormat="1">
      <alignment horizontal="center" shrinkToFit="0" vertical="bottom" wrapText="0"/>
    </xf>
    <xf borderId="41" fillId="17" fontId="15" numFmtId="49" xfId="0" applyAlignment="1" applyBorder="1" applyFill="1" applyFont="1" applyNumberFormat="1">
      <alignment shrinkToFit="0" vertical="bottom" wrapText="0"/>
    </xf>
    <xf borderId="41" fillId="17" fontId="15" numFmtId="0" xfId="0" applyAlignment="1" applyBorder="1" applyFont="1">
      <alignment horizontal="center" shrinkToFit="0" vertical="bottom" wrapText="0"/>
    </xf>
    <xf borderId="41" fillId="18" fontId="15" numFmtId="164" xfId="0" applyAlignment="1" applyBorder="1" applyFill="1" applyFont="1" applyNumberFormat="1">
      <alignment horizontal="left" shrinkToFit="0" vertical="bottom" wrapText="0"/>
    </xf>
    <xf borderId="41" fillId="9" fontId="15" numFmtId="164" xfId="0" applyAlignment="1" applyBorder="1" applyFont="1" applyNumberFormat="1">
      <alignment horizontal="right" shrinkToFit="0" vertical="bottom" wrapText="0"/>
    </xf>
    <xf borderId="41" fillId="9" fontId="15" numFmtId="169" xfId="0" applyAlignment="1" applyBorder="1" applyFont="1" applyNumberFormat="1">
      <alignment horizontal="right" shrinkToFit="0" vertical="bottom" wrapText="0"/>
    </xf>
    <xf borderId="41" fillId="9" fontId="15" numFmtId="170" xfId="0" applyAlignment="1" applyBorder="1" applyFont="1" applyNumberFormat="1">
      <alignment horizontal="right" shrinkToFit="0" vertical="bottom" wrapText="0"/>
    </xf>
    <xf borderId="41" fillId="9" fontId="15" numFmtId="171" xfId="0" applyAlignment="1" applyBorder="1" applyFont="1" applyNumberFormat="1">
      <alignment horizontal="right" shrinkToFit="0" vertical="bottom" wrapText="0"/>
    </xf>
    <xf borderId="41" fillId="18" fontId="15" numFmtId="164" xfId="0" applyAlignment="1" applyBorder="1" applyFont="1" applyNumberFormat="1">
      <alignment horizontal="left" readingOrder="1" shrinkToFit="0" vertical="bottom" wrapText="0"/>
    </xf>
    <xf borderId="41" fillId="19" fontId="34" numFmtId="0" xfId="0" applyAlignment="1" applyBorder="1" applyFill="1" applyFont="1">
      <alignment horizontal="center" shrinkToFit="0" vertical="bottom" wrapText="0"/>
    </xf>
    <xf borderId="41" fillId="19" fontId="34" numFmtId="164" xfId="0" applyAlignment="1" applyBorder="1" applyFont="1" applyNumberFormat="1">
      <alignment horizontal="center" shrinkToFit="0" vertical="bottom" wrapText="0"/>
    </xf>
    <xf borderId="41" fillId="19" fontId="34" numFmtId="164" xfId="0" applyAlignment="1" applyBorder="1" applyFont="1" applyNumberFormat="1">
      <alignment shrinkToFit="0" vertical="bottom" wrapText="0"/>
    </xf>
    <xf borderId="41" fillId="16" fontId="34" numFmtId="164" xfId="0" applyAlignment="1" applyBorder="1" applyFont="1" applyNumberFormat="1">
      <alignment shrinkToFit="0" vertical="bottom" wrapText="0"/>
    </xf>
    <xf borderId="41" fillId="16" fontId="34" numFmtId="164" xfId="0" applyAlignment="1" applyBorder="1" applyFont="1" applyNumberFormat="1">
      <alignment horizontal="right" shrinkToFit="0" vertical="bottom" wrapText="0"/>
    </xf>
    <xf borderId="41" fillId="16" fontId="34" numFmtId="169" xfId="0" applyAlignment="1" applyBorder="1" applyFont="1" applyNumberFormat="1">
      <alignment horizontal="right" shrinkToFit="0" vertical="bottom" wrapText="0"/>
    </xf>
    <xf borderId="41" fillId="16" fontId="34" numFmtId="170" xfId="0" applyAlignment="1" applyBorder="1" applyFont="1" applyNumberFormat="1">
      <alignment horizontal="right" shrinkToFit="0" vertical="bottom" wrapText="0"/>
    </xf>
    <xf borderId="41" fillId="7" fontId="4" numFmtId="0" xfId="0" applyAlignment="1" applyBorder="1" applyFont="1">
      <alignment horizontal="right" shrinkToFit="0" vertical="top" wrapText="0"/>
    </xf>
    <xf borderId="41" fillId="7" fontId="4" numFmtId="171" xfId="0" applyAlignment="1" applyBorder="1" applyFont="1" applyNumberFormat="1">
      <alignment horizontal="right" shrinkToFit="0" vertical="top" wrapText="0"/>
    </xf>
    <xf borderId="41" fillId="7" fontId="4" numFmtId="170" xfId="0" applyAlignment="1" applyBorder="1" applyFont="1" applyNumberFormat="1">
      <alignment horizontal="right" shrinkToFit="0" vertical="top" wrapText="0"/>
    </xf>
    <xf borderId="41" fillId="16" fontId="34" numFmtId="0" xfId="0" applyAlignment="1" applyBorder="1" applyFont="1">
      <alignment horizontal="center" shrinkToFit="0" vertical="bottom" wrapText="0"/>
    </xf>
    <xf borderId="41" fillId="16" fontId="34" numFmtId="49" xfId="0" applyAlignment="1" applyBorder="1" applyFont="1" applyNumberFormat="1">
      <alignment horizontal="right" shrinkToFit="0" vertical="bottom" wrapText="0"/>
    </xf>
    <xf borderId="46" fillId="17" fontId="15" numFmtId="49" xfId="0" applyAlignment="1" applyBorder="1" applyFont="1" applyNumberFormat="1">
      <alignment shrinkToFit="0" vertical="bottom" wrapText="0"/>
    </xf>
    <xf borderId="69" fillId="17" fontId="15" numFmtId="0" xfId="0" applyAlignment="1" applyBorder="1" applyFont="1">
      <alignment horizontal="center" shrinkToFit="0" vertical="bottom" wrapText="0"/>
    </xf>
    <xf borderId="69" fillId="17" fontId="15" numFmtId="164" xfId="0" applyAlignment="1" applyBorder="1" applyFont="1" applyNumberFormat="1">
      <alignment horizontal="left" shrinkToFit="0" vertical="bottom" wrapText="0"/>
    </xf>
    <xf borderId="69" fillId="17" fontId="15" numFmtId="164" xfId="0" applyAlignment="1" applyBorder="1" applyFont="1" applyNumberFormat="1">
      <alignment horizontal="center" shrinkToFit="0" vertical="bottom" wrapText="0"/>
    </xf>
    <xf borderId="60" fillId="17" fontId="15" numFmtId="10" xfId="0" applyAlignment="1" applyBorder="1" applyFont="1" applyNumberFormat="1">
      <alignment horizontal="center" shrinkToFit="0" vertical="bottom" wrapText="0"/>
    </xf>
    <xf borderId="41" fillId="17" fontId="15" numFmtId="49" xfId="0" applyAlignment="1" applyBorder="1" applyFont="1" applyNumberFormat="1">
      <alignment horizontal="center" shrinkToFit="0" vertical="bottom" wrapText="0"/>
    </xf>
    <xf borderId="41" fillId="17" fontId="15" numFmtId="164" xfId="0" applyAlignment="1" applyBorder="1" applyFont="1" applyNumberFormat="1">
      <alignment horizontal="left" readingOrder="1" shrinkToFit="0" vertical="bottom" wrapText="0"/>
    </xf>
    <xf borderId="41" fillId="20" fontId="15" numFmtId="10" xfId="0" applyAlignment="1" applyBorder="1" applyFill="1" applyFont="1" applyNumberFormat="1">
      <alignment horizontal="center" shrinkToFit="0" vertical="bottom" wrapText="0"/>
    </xf>
    <xf borderId="41" fillId="17" fontId="15" numFmtId="164" xfId="0" applyAlignment="1" applyBorder="1" applyFont="1" applyNumberFormat="1">
      <alignment horizontal="center" shrinkToFit="0" vertical="bottom" wrapText="0"/>
    </xf>
    <xf borderId="41" fillId="7" fontId="34" numFmtId="164" xfId="0" applyAlignment="1" applyBorder="1" applyFont="1" applyNumberFormat="1">
      <alignment shrinkToFit="0" vertical="bottom" wrapText="0"/>
    </xf>
    <xf borderId="41" fillId="7" fontId="34" numFmtId="172" xfId="0" applyAlignment="1" applyBorder="1" applyFont="1" applyNumberFormat="1">
      <alignment horizontal="center" shrinkToFit="0" vertical="bottom" wrapText="0"/>
    </xf>
    <xf borderId="41" fillId="7" fontId="34" numFmtId="173" xfId="0" applyAlignment="1" applyBorder="1" applyFont="1" applyNumberFormat="1">
      <alignment horizontal="center" shrinkToFit="0" vertical="bottom" wrapText="0"/>
    </xf>
    <xf borderId="41" fillId="19" fontId="34" numFmtId="172" xfId="0" applyAlignment="1" applyBorder="1" applyFont="1" applyNumberFormat="1">
      <alignment horizontal="center" shrinkToFit="0" vertical="bottom" wrapText="0"/>
    </xf>
    <xf borderId="41" fillId="19" fontId="34" numFmtId="173" xfId="0" applyAlignment="1" applyBorder="1" applyFont="1" applyNumberFormat="1">
      <alignment horizontal="center" shrinkToFit="0" vertical="bottom" wrapText="0"/>
    </xf>
    <xf borderId="46" fillId="15" fontId="35" numFmtId="49" xfId="0" applyAlignment="1" applyBorder="1" applyFont="1" applyNumberFormat="1">
      <alignment horizontal="left" shrinkToFit="0" vertical="bottom" wrapText="0"/>
    </xf>
    <xf borderId="60" fillId="14" fontId="15" numFmtId="0" xfId="0" applyAlignment="1" applyBorder="1" applyFont="1">
      <alignment shrinkToFit="0" vertical="bottom" wrapText="0"/>
    </xf>
    <xf borderId="60" fillId="17" fontId="15" numFmtId="49" xfId="0" applyAlignment="1" applyBorder="1" applyFont="1" applyNumberFormat="1">
      <alignment horizontal="center" shrinkToFit="0" vertical="bottom" wrapText="0"/>
    </xf>
    <xf borderId="41" fillId="3" fontId="34" numFmtId="164" xfId="0" applyAlignment="1" applyBorder="1" applyFont="1" applyNumberFormat="1">
      <alignment shrinkToFit="0" vertical="bottom" wrapText="0"/>
    </xf>
    <xf borderId="41" fillId="3" fontId="34" numFmtId="164" xfId="0" applyAlignment="1" applyBorder="1" applyFont="1" applyNumberFormat="1">
      <alignment horizontal="left" shrinkToFit="0" vertical="bottom" wrapText="0"/>
    </xf>
    <xf borderId="41" fillId="19" fontId="34" numFmtId="164" xfId="0" applyAlignment="1" applyBorder="1" applyFont="1" applyNumberFormat="1">
      <alignment horizontal="right" shrinkToFit="0" vertical="bottom" wrapText="0"/>
    </xf>
    <xf borderId="41" fillId="19" fontId="34" numFmtId="169" xfId="0" applyAlignment="1" applyBorder="1" applyFont="1" applyNumberFormat="1">
      <alignment horizontal="right" shrinkToFit="0" vertical="bottom" wrapText="0"/>
    </xf>
    <xf borderId="41" fillId="19" fontId="34" numFmtId="170" xfId="0" applyAlignment="1" applyBorder="1" applyFont="1" applyNumberFormat="1">
      <alignment horizontal="right" shrinkToFit="0" vertical="bottom" wrapText="0"/>
    </xf>
    <xf borderId="46" fillId="15" fontId="34" numFmtId="49" xfId="0" applyAlignment="1" applyBorder="1" applyFont="1" applyNumberFormat="1">
      <alignment horizontal="left" shrinkToFit="0" vertical="bottom" wrapText="0"/>
    </xf>
    <xf borderId="60" fillId="21" fontId="15" numFmtId="0" xfId="0" applyAlignment="1" applyBorder="1" applyFill="1" applyFont="1">
      <alignment shrinkToFit="0" vertical="bottom" wrapText="0"/>
    </xf>
    <xf borderId="46" fillId="16" fontId="34" numFmtId="0" xfId="0" applyAlignment="1" applyBorder="1" applyFont="1">
      <alignment shrinkToFit="0" vertical="bottom" wrapText="0"/>
    </xf>
    <xf borderId="69" fillId="16" fontId="34" numFmtId="49" xfId="0" applyAlignment="1" applyBorder="1" applyFont="1" applyNumberFormat="1">
      <alignment horizontal="center" shrinkToFit="0" vertical="bottom" wrapText="0"/>
    </xf>
    <xf borderId="60" fillId="16" fontId="34" numFmtId="0" xfId="0" applyAlignment="1" applyBorder="1" applyFont="1">
      <alignment horizontal="center" shrinkToFit="0" vertical="bottom" wrapText="0"/>
    </xf>
    <xf borderId="64" fillId="17" fontId="15" numFmtId="49" xfId="0" applyAlignment="1" applyBorder="1" applyFont="1" applyNumberFormat="1">
      <alignment shrinkToFit="0" vertical="bottom" wrapText="0"/>
    </xf>
    <xf borderId="69" fillId="17" fontId="15" numFmtId="9" xfId="0" applyAlignment="1" applyBorder="1" applyFont="1" applyNumberFormat="1">
      <alignment horizontal="center" shrinkToFit="0" vertical="bottom" wrapText="0"/>
    </xf>
    <xf borderId="60" fillId="17" fontId="15" numFmtId="164" xfId="0" applyAlignment="1" applyBorder="1" applyFont="1" applyNumberFormat="1">
      <alignment horizontal="left" shrinkToFit="0" vertical="bottom" wrapText="0"/>
    </xf>
    <xf borderId="60" fillId="17" fontId="15" numFmtId="164" xfId="0" applyAlignment="1" applyBorder="1" applyFont="1" applyNumberFormat="1">
      <alignment horizontal="center" shrinkToFit="0" vertical="bottom" wrapText="0"/>
    </xf>
    <xf borderId="41" fillId="17" fontId="15" numFmtId="164" xfId="0" applyAlignment="1" applyBorder="1" applyFont="1" applyNumberFormat="1">
      <alignment horizontal="left" shrinkToFit="0" vertical="bottom" wrapText="0"/>
    </xf>
    <xf borderId="41" fillId="7" fontId="34" numFmtId="164" xfId="0" applyAlignment="1" applyBorder="1" applyFont="1" applyNumberFormat="1">
      <alignment horizontal="center" shrinkToFit="0" vertical="bottom" wrapText="0"/>
    </xf>
    <xf borderId="41" fillId="16" fontId="34" numFmtId="164" xfId="0" applyAlignment="1" applyBorder="1" applyFont="1" applyNumberFormat="1">
      <alignment horizontal="center" shrinkToFit="0" vertical="bottom" wrapText="0"/>
    </xf>
    <xf borderId="41" fillId="16" fontId="34" numFmtId="171" xfId="0" applyAlignment="1" applyBorder="1" applyFont="1" applyNumberFormat="1">
      <alignment horizontal="right" shrinkToFit="0" vertical="bottom" wrapText="0"/>
    </xf>
    <xf borderId="41" fillId="16" fontId="34" numFmtId="0" xfId="0" applyAlignment="1" applyBorder="1" applyFont="1">
      <alignment shrinkToFit="0" vertical="bottom" wrapText="0"/>
    </xf>
    <xf borderId="46" fillId="17" fontId="15" numFmtId="0" xfId="0" applyAlignment="1" applyBorder="1" applyFont="1">
      <alignment shrinkToFit="0" vertical="bottom" wrapText="0"/>
    </xf>
    <xf borderId="69" fillId="17" fontId="15" numFmtId="0" xfId="0" applyAlignment="1" applyBorder="1" applyFont="1">
      <alignment shrinkToFit="0" vertical="bottom" wrapText="0"/>
    </xf>
    <xf borderId="60" fillId="17" fontId="15" numFmtId="0" xfId="0" applyAlignment="1" applyBorder="1" applyFont="1">
      <alignment shrinkToFit="0" vertical="bottom" wrapText="0"/>
    </xf>
    <xf borderId="41" fillId="17" fontId="15" numFmtId="164" xfId="0" applyAlignment="1" applyBorder="1" applyFont="1" applyNumberFormat="1">
      <alignment shrinkToFit="0" vertical="bottom" wrapText="0"/>
    </xf>
    <xf borderId="69" fillId="17" fontId="15" numFmtId="49" xfId="0" applyAlignment="1" applyBorder="1" applyFont="1" applyNumberFormat="1">
      <alignment shrinkToFit="0" vertical="bottom" wrapText="0"/>
    </xf>
    <xf borderId="94" fillId="3" fontId="15" numFmtId="0" xfId="0" applyAlignment="1" applyBorder="1" applyFont="1">
      <alignment shrinkToFit="0" vertical="bottom" wrapText="0"/>
    </xf>
    <xf borderId="94" fillId="7" fontId="34" numFmtId="164" xfId="0" applyAlignment="1" applyBorder="1" applyFont="1" applyNumberFormat="1">
      <alignment shrinkToFit="0" vertical="bottom" wrapText="0"/>
    </xf>
    <xf borderId="95" fillId="9" fontId="32" numFmtId="0" xfId="0" applyAlignment="1" applyBorder="1" applyFont="1">
      <alignment horizontal="left" shrinkToFit="0" vertical="top" wrapText="1"/>
    </xf>
    <xf borderId="96" fillId="3" fontId="7" numFmtId="49" xfId="0" applyAlignment="1" applyBorder="1" applyFont="1" applyNumberFormat="1">
      <alignment shrinkToFit="0" vertical="bottom" wrapText="0"/>
    </xf>
    <xf borderId="97" fillId="3" fontId="15" numFmtId="0" xfId="0" applyAlignment="1" applyBorder="1" applyFont="1">
      <alignment shrinkToFit="0" vertical="bottom" wrapText="0"/>
    </xf>
    <xf borderId="98" fillId="3" fontId="15" numFmtId="0" xfId="0" applyAlignment="1" applyBorder="1" applyFont="1">
      <alignment shrinkToFit="0" vertical="bottom" wrapText="0"/>
    </xf>
    <xf borderId="99" fillId="3" fontId="15" numFmtId="0" xfId="0" applyAlignment="1" applyBorder="1" applyFont="1">
      <alignment shrinkToFit="0" vertical="bottom" wrapText="0"/>
    </xf>
    <xf borderId="99" fillId="7" fontId="4" numFmtId="0" xfId="0" applyAlignment="1" applyBorder="1" applyFont="1">
      <alignment shrinkToFit="0" vertical="top" wrapText="0"/>
    </xf>
    <xf borderId="99" fillId="7" fontId="7" numFmtId="49" xfId="0" applyAlignment="1" applyBorder="1" applyFont="1" applyNumberFormat="1">
      <alignment shrinkToFit="0" vertical="bottom" wrapText="0"/>
    </xf>
    <xf borderId="100" fillId="7" fontId="7" numFmtId="49" xfId="0" applyAlignment="1" applyBorder="1" applyFont="1" applyNumberFormat="1">
      <alignment shrinkToFit="0" vertical="bottom" wrapText="0"/>
    </xf>
    <xf borderId="101" fillId="7" fontId="15" numFmtId="0" xfId="0" applyAlignment="1" applyBorder="1" applyFont="1">
      <alignment shrinkToFit="0" vertical="bottom" wrapText="0"/>
    </xf>
    <xf borderId="41" fillId="7" fontId="7" numFmtId="0" xfId="0" applyAlignment="1" applyBorder="1" applyFont="1">
      <alignment shrinkToFit="0" vertical="bottom" wrapText="0"/>
    </xf>
    <xf borderId="41" fillId="7" fontId="7" numFmtId="171" xfId="0" applyAlignment="1" applyBorder="1" applyFont="1" applyNumberFormat="1">
      <alignment shrinkToFit="0" vertical="bottom" wrapText="0"/>
    </xf>
    <xf borderId="41" fillId="7" fontId="7" numFmtId="170" xfId="0" applyAlignment="1" applyBorder="1" applyFont="1" applyNumberFormat="1">
      <alignment shrinkToFit="0" vertical="bottom" wrapText="0"/>
    </xf>
    <xf borderId="101" fillId="3" fontId="11" numFmtId="164" xfId="0" applyAlignment="1" applyBorder="1" applyFont="1" applyNumberFormat="1">
      <alignment shrinkToFit="0" vertical="bottom" wrapText="0"/>
    </xf>
    <xf borderId="41" fillId="15" fontId="7" numFmtId="49" xfId="0" applyAlignment="1" applyBorder="1" applyFont="1" applyNumberFormat="1">
      <alignment shrinkToFit="0" vertical="bottom" wrapText="0"/>
    </xf>
    <xf borderId="41" fillId="15" fontId="7" numFmtId="0" xfId="0" applyAlignment="1" applyBorder="1" applyFont="1">
      <alignment shrinkToFit="0" vertical="bottom" wrapText="0"/>
    </xf>
    <xf borderId="41" fillId="15" fontId="36" numFmtId="0" xfId="0" applyAlignment="1" applyBorder="1" applyFont="1">
      <alignment shrinkToFit="0" vertical="bottom" wrapText="0"/>
    </xf>
    <xf borderId="41" fillId="7" fontId="11" numFmtId="164" xfId="0" applyAlignment="1" applyBorder="1" applyFont="1" applyNumberFormat="1">
      <alignment shrinkToFit="0" vertical="bottom" wrapText="0"/>
    </xf>
    <xf borderId="41" fillId="7" fontId="7" numFmtId="169" xfId="0" applyAlignment="1" applyBorder="1" applyFont="1" applyNumberFormat="1">
      <alignment shrinkToFit="0" vertical="bottom" wrapText="0"/>
    </xf>
    <xf borderId="95" fillId="7" fontId="7" numFmtId="170" xfId="0" applyAlignment="1" applyBorder="1" applyFont="1" applyNumberFormat="1">
      <alignment shrinkToFit="0" vertical="bottom" wrapText="0"/>
    </xf>
    <xf borderId="101" fillId="7" fontId="36" numFmtId="0" xfId="0" applyAlignment="1" applyBorder="1" applyFont="1">
      <alignment shrinkToFit="0" vertical="bottom" wrapText="0"/>
    </xf>
    <xf borderId="41" fillId="7" fontId="11" numFmtId="171" xfId="0" applyAlignment="1" applyBorder="1" applyFont="1" applyNumberFormat="1">
      <alignment shrinkToFit="0" vertical="bottom" wrapText="0"/>
    </xf>
    <xf borderId="41" fillId="7" fontId="11" numFmtId="170" xfId="0" applyAlignment="1" applyBorder="1" applyFont="1" applyNumberFormat="1">
      <alignment shrinkToFit="0" vertical="bottom" wrapText="0"/>
    </xf>
    <xf borderId="46" fillId="15" fontId="7" numFmtId="49" xfId="0" applyAlignment="1" applyBorder="1" applyFont="1" applyNumberFormat="1">
      <alignment shrinkToFit="0" vertical="bottom" wrapText="0"/>
    </xf>
    <xf borderId="60" fillId="15" fontId="7" numFmtId="0" xfId="0" applyAlignment="1" applyBorder="1" applyFont="1">
      <alignment shrinkToFit="0" vertical="bottom" wrapText="0"/>
    </xf>
    <xf borderId="69" fillId="15" fontId="7" numFmtId="0" xfId="0" applyAlignment="1" applyBorder="1" applyFont="1">
      <alignment shrinkToFit="0" vertical="bottom" wrapText="0"/>
    </xf>
    <xf borderId="69" fillId="15" fontId="36" numFmtId="0" xfId="0" applyAlignment="1" applyBorder="1" applyFont="1">
      <alignment shrinkToFit="0" vertical="bottom" wrapText="0"/>
    </xf>
    <xf borderId="60" fillId="15" fontId="36" numFmtId="0" xfId="0" applyAlignment="1" applyBorder="1" applyFont="1">
      <alignment shrinkToFit="0" vertical="bottom" wrapText="0"/>
    </xf>
    <xf borderId="102" fillId="16" fontId="11" numFmtId="164" xfId="0" applyAlignment="1" applyBorder="1" applyFont="1" applyNumberFormat="1">
      <alignment shrinkToFit="0" vertical="bottom" wrapText="0"/>
    </xf>
    <xf borderId="103" fillId="16" fontId="7" numFmtId="49" xfId="0" applyAlignment="1" applyBorder="1" applyFont="1" applyNumberFormat="1">
      <alignment shrinkToFit="0" vertical="bottom" wrapText="0"/>
    </xf>
    <xf borderId="104" fillId="16" fontId="7" numFmtId="0" xfId="0" applyAlignment="1" applyBorder="1" applyFont="1">
      <alignment shrinkToFit="0" vertical="bottom" wrapText="0"/>
    </xf>
    <xf borderId="105" fillId="16" fontId="7" numFmtId="0" xfId="0" applyAlignment="1" applyBorder="1" applyFont="1">
      <alignment shrinkToFit="0" vertical="bottom" wrapText="0"/>
    </xf>
    <xf borderId="94" fillId="7" fontId="4" numFmtId="0" xfId="0" applyAlignment="1" applyBorder="1" applyFont="1">
      <alignment shrinkToFit="0" vertical="top" wrapText="0"/>
    </xf>
    <xf borderId="94" fillId="7" fontId="11" numFmtId="164" xfId="0" applyAlignment="1" applyBorder="1" applyFont="1" applyNumberFormat="1">
      <alignment shrinkToFit="0" vertical="bottom" wrapText="0"/>
    </xf>
    <xf borderId="94" fillId="7" fontId="7" numFmtId="169" xfId="0" applyAlignment="1" applyBorder="1" applyFont="1" applyNumberFormat="1">
      <alignment shrinkToFit="0" vertical="bottom" wrapText="0"/>
    </xf>
    <xf borderId="106" fillId="7" fontId="7" numFmtId="170" xfId="0" applyAlignment="1" applyBorder="1" applyFont="1" applyNumberFormat="1">
      <alignment shrinkToFit="0" vertical="bottom" wrapText="0"/>
    </xf>
    <xf borderId="101" fillId="7" fontId="7" numFmtId="0" xfId="0" applyAlignment="1" applyBorder="1" applyFont="1">
      <alignment shrinkToFit="0" vertical="bottom" wrapText="0"/>
    </xf>
    <xf borderId="99" fillId="3" fontId="7" numFmtId="0" xfId="0" applyAlignment="1" applyBorder="1" applyFont="1">
      <alignment shrinkToFit="0" vertical="bottom" wrapText="0"/>
    </xf>
    <xf borderId="99" fillId="3" fontId="36" numFmtId="0" xfId="0" applyAlignment="1" applyBorder="1" applyFont="1">
      <alignment shrinkToFit="0" vertical="bottom" wrapText="0"/>
    </xf>
    <xf borderId="99" fillId="7" fontId="11" numFmtId="164" xfId="0" applyAlignment="1" applyBorder="1" applyFont="1" applyNumberFormat="1">
      <alignment shrinkToFit="0" vertical="bottom" wrapText="0"/>
    </xf>
    <xf borderId="99" fillId="7" fontId="7" numFmtId="171" xfId="0" applyAlignment="1" applyBorder="1" applyFont="1" applyNumberFormat="1">
      <alignment shrinkToFit="0" vertical="bottom" wrapText="0"/>
    </xf>
    <xf borderId="99" fillId="7" fontId="7" numFmtId="170" xfId="0" applyAlignment="1" applyBorder="1" applyFont="1" applyNumberFormat="1">
      <alignment shrinkToFit="0" vertical="bottom" wrapText="0"/>
    </xf>
    <xf borderId="41" fillId="7" fontId="36" numFmtId="0" xfId="0" applyAlignment="1" applyBorder="1" applyFont="1">
      <alignment shrinkToFit="0" vertical="bottom" wrapText="0"/>
    </xf>
    <xf borderId="41" fillId="22" fontId="13" numFmtId="164" xfId="0" applyAlignment="1" applyBorder="1" applyFill="1" applyFont="1" applyNumberFormat="1">
      <alignment shrinkToFit="0" vertical="bottom" wrapText="0"/>
    </xf>
    <xf borderId="41" fillId="0" fontId="7" numFmtId="9" xfId="0" applyAlignment="1" applyBorder="1" applyFont="1" applyNumberFormat="1">
      <alignment horizontal="center" shrinkToFit="0" vertical="bottom" wrapText="0"/>
    </xf>
    <xf borderId="46" fillId="16" fontId="7" numFmtId="49" xfId="0" applyAlignment="1" applyBorder="1" applyFont="1" applyNumberFormat="1">
      <alignment shrinkToFit="0" vertical="bottom" wrapText="0"/>
    </xf>
    <xf borderId="69" fillId="16" fontId="36" numFmtId="0" xfId="0" applyAlignment="1" applyBorder="1" applyFont="1">
      <alignment shrinkToFit="0" vertical="bottom" wrapText="0"/>
    </xf>
    <xf borderId="60" fillId="16" fontId="36" numFmtId="0" xfId="0" applyAlignment="1" applyBorder="1" applyFont="1">
      <alignment shrinkToFit="0" vertical="bottom" wrapText="0"/>
    </xf>
    <xf borderId="41" fillId="23" fontId="4" numFmtId="0" xfId="0" applyAlignment="1" applyBorder="1" applyFill="1" applyFont="1">
      <alignment shrinkToFit="0" vertical="top" wrapText="0"/>
    </xf>
    <xf borderId="41" fillId="7" fontId="36" numFmtId="171" xfId="0" applyAlignment="1" applyBorder="1" applyFont="1" applyNumberFormat="1">
      <alignment shrinkToFit="0" vertical="bottom" wrapText="0"/>
    </xf>
    <xf borderId="41" fillId="7" fontId="36" numFmtId="170" xfId="0" applyAlignment="1" applyBorder="1" applyFont="1" applyNumberFormat="1">
      <alignment shrinkToFit="0" vertical="bottom" wrapText="0"/>
    </xf>
    <xf borderId="46" fillId="16" fontId="7" numFmtId="49" xfId="0" applyAlignment="1" applyBorder="1" applyFont="1" applyNumberFormat="1">
      <alignment shrinkToFit="0" vertical="top" wrapText="0"/>
    </xf>
    <xf borderId="69" fillId="16" fontId="4" numFmtId="0" xfId="0" applyAlignment="1" applyBorder="1" applyFont="1">
      <alignment shrinkToFit="0" vertical="top" wrapText="0"/>
    </xf>
    <xf borderId="69" fillId="16" fontId="15" numFmtId="0" xfId="0" applyAlignment="1" applyBorder="1" applyFont="1">
      <alignment shrinkToFit="0" vertical="bottom" wrapText="0"/>
    </xf>
    <xf borderId="69" fillId="23" fontId="15" numFmtId="0" xfId="0" applyAlignment="1" applyBorder="1" applyFont="1">
      <alignment shrinkToFit="0" vertical="bottom" wrapText="0"/>
    </xf>
    <xf borderId="41" fillId="22" fontId="13" numFmtId="165" xfId="0" applyAlignment="1" applyBorder="1" applyFont="1" applyNumberFormat="1">
      <alignment shrinkToFit="0" vertical="bottom" wrapText="0"/>
    </xf>
    <xf borderId="41" fillId="16" fontId="36" numFmtId="0" xfId="0" applyAlignment="1" applyBorder="1" applyFont="1">
      <alignment shrinkToFit="0" vertical="bottom" wrapText="0"/>
    </xf>
    <xf borderId="41" fillId="23" fontId="15" numFmtId="0" xfId="0" applyAlignment="1" applyBorder="1" applyFont="1">
      <alignment shrinkToFit="0" vertical="bottom" wrapText="0"/>
    </xf>
    <xf borderId="41" fillId="7" fontId="11" numFmtId="165" xfId="0" applyAlignment="1" applyBorder="1" applyFont="1" applyNumberFormat="1">
      <alignment shrinkToFit="0" vertical="bottom" wrapText="0"/>
    </xf>
    <xf borderId="46" fillId="7" fontId="7" numFmtId="49" xfId="0" applyAlignment="1" applyBorder="1" applyFont="1" applyNumberFormat="1">
      <alignment shrinkToFit="0" vertical="bottom" wrapText="0"/>
    </xf>
    <xf borderId="69" fillId="7" fontId="7" numFmtId="0" xfId="0" applyAlignment="1" applyBorder="1" applyFont="1">
      <alignment shrinkToFit="0" vertical="bottom" wrapText="0"/>
    </xf>
    <xf borderId="60" fillId="7" fontId="36" numFmtId="0" xfId="0" applyAlignment="1" applyBorder="1" applyFont="1">
      <alignment shrinkToFit="0" vertical="bottom" wrapText="0"/>
    </xf>
    <xf borderId="41" fillId="7" fontId="4" numFmtId="171" xfId="0" applyAlignment="1" applyBorder="1" applyFont="1" applyNumberFormat="1">
      <alignment shrinkToFit="0" vertical="top" wrapText="0"/>
    </xf>
    <xf borderId="41" fillId="7" fontId="4" numFmtId="170" xfId="0" applyAlignment="1" applyBorder="1" applyFont="1" applyNumberFormat="1">
      <alignment shrinkToFit="0" vertical="top" wrapText="0"/>
    </xf>
    <xf borderId="69" fillId="7" fontId="36" numFmtId="0" xfId="0" applyAlignment="1" applyBorder="1" applyFont="1">
      <alignment shrinkToFit="0" vertical="bottom" wrapText="0"/>
    </xf>
    <xf borderId="60" fillId="7" fontId="15" numFmtId="0" xfId="0" applyAlignment="1" applyBorder="1" applyFont="1">
      <alignment shrinkToFit="0" vertical="bottom" wrapText="0"/>
    </xf>
    <xf borderId="69" fillId="7" fontId="15" numFmtId="0" xfId="0" applyAlignment="1" applyBorder="1" applyFont="1">
      <alignment shrinkToFit="0" vertical="bottom" wrapText="0"/>
    </xf>
    <xf borderId="46" fillId="7" fontId="4" numFmtId="0" xfId="0" applyAlignment="1" applyBorder="1" applyFont="1">
      <alignment shrinkToFit="0" vertical="top" wrapText="0"/>
    </xf>
    <xf borderId="69" fillId="7" fontId="4" numFmtId="0" xfId="0" applyAlignment="1" applyBorder="1" applyFont="1">
      <alignment shrinkToFit="0" vertical="top" wrapText="0"/>
    </xf>
    <xf borderId="60" fillId="7" fontId="4" numFmtId="0" xfId="0" applyAlignment="1" applyBorder="1" applyFont="1">
      <alignment shrinkToFit="0" vertical="top" wrapText="0"/>
    </xf>
    <xf borderId="41" fillId="3" fontId="11" numFmtId="164" xfId="0" applyAlignment="1" applyBorder="1" applyFont="1" applyNumberFormat="1">
      <alignment shrinkToFit="0" vertical="bottom" wrapText="0"/>
    </xf>
    <xf borderId="41" fillId="3" fontId="7" numFmtId="0" xfId="0" applyAlignment="1" applyBorder="1" applyFont="1">
      <alignment shrinkToFit="0" vertical="bottom" wrapText="0"/>
    </xf>
    <xf borderId="46" fillId="17" fontId="11" numFmtId="49" xfId="0" applyAlignment="1" applyBorder="1" applyFont="1" applyNumberFormat="1">
      <alignment shrinkToFit="0" vertical="bottom" wrapText="0"/>
    </xf>
    <xf borderId="69" fillId="17" fontId="7" numFmtId="49" xfId="0" applyAlignment="1" applyBorder="1" applyFont="1" applyNumberFormat="1">
      <alignment shrinkToFit="0" vertical="bottom" wrapText="0"/>
    </xf>
    <xf borderId="69" fillId="17" fontId="7" numFmtId="0" xfId="0" applyAlignment="1" applyBorder="1" applyFont="1">
      <alignment shrinkToFit="0" vertical="bottom" wrapText="0"/>
    </xf>
    <xf borderId="69" fillId="17" fontId="36" numFmtId="0" xfId="0" applyAlignment="1" applyBorder="1" applyFont="1">
      <alignment shrinkToFit="0" vertical="bottom" wrapText="0"/>
    </xf>
    <xf borderId="41" fillId="17" fontId="11" numFmtId="49" xfId="0" applyAlignment="1" applyBorder="1" applyFont="1" applyNumberFormat="1">
      <alignment shrinkToFit="0" vertical="bottom" wrapText="0"/>
    </xf>
    <xf borderId="46" fillId="22" fontId="11" numFmtId="49" xfId="0" applyAlignment="1" applyBorder="1" applyFont="1" applyNumberFormat="1">
      <alignment shrinkToFit="0" vertical="bottom" wrapText="0"/>
    </xf>
    <xf borderId="60" fillId="3" fontId="11" numFmtId="164" xfId="0" applyAlignment="1" applyBorder="1" applyFont="1" applyNumberFormat="1">
      <alignment shrinkToFit="0" vertical="bottom" wrapText="0"/>
    </xf>
    <xf borderId="46" fillId="7" fontId="11" numFmtId="49" xfId="0" applyAlignment="1" applyBorder="1" applyFont="1" applyNumberFormat="1">
      <alignment shrinkToFit="0" vertical="bottom" wrapText="0"/>
    </xf>
    <xf borderId="69" fillId="7" fontId="7" numFmtId="49" xfId="0" applyAlignment="1" applyBorder="1" applyFont="1" applyNumberFormat="1">
      <alignment shrinkToFit="0" vertical="bottom" wrapText="0"/>
    </xf>
    <xf borderId="46" fillId="24" fontId="11" numFmtId="49" xfId="0" applyAlignment="1" applyBorder="1" applyFill="1" applyFont="1" applyNumberFormat="1">
      <alignment shrinkToFit="0" vertical="bottom" wrapText="0"/>
    </xf>
    <xf borderId="69" fillId="24" fontId="7" numFmtId="49" xfId="0" applyAlignment="1" applyBorder="1" applyFont="1" applyNumberFormat="1">
      <alignment shrinkToFit="0" vertical="bottom" wrapText="0"/>
    </xf>
    <xf borderId="69" fillId="24" fontId="7" numFmtId="0" xfId="0" applyAlignment="1" applyBorder="1" applyFont="1">
      <alignment shrinkToFit="0" vertical="bottom" wrapText="0"/>
    </xf>
    <xf borderId="69" fillId="24" fontId="36" numFmtId="0" xfId="0" applyAlignment="1" applyBorder="1" applyFont="1">
      <alignment shrinkToFit="0" vertical="bottom" wrapText="0"/>
    </xf>
    <xf borderId="69" fillId="24" fontId="15" numFmtId="0" xfId="0" applyAlignment="1" applyBorder="1" applyFont="1">
      <alignment shrinkToFit="0" vertical="bottom" wrapText="0"/>
    </xf>
    <xf borderId="60" fillId="24" fontId="15" numFmtId="0" xfId="0" applyAlignment="1" applyBorder="1" applyFont="1">
      <alignment shrinkToFit="0" vertical="bottom" wrapText="0"/>
    </xf>
    <xf borderId="41" fillId="24" fontId="11" numFmtId="164" xfId="0" applyAlignment="1" applyBorder="1" applyFont="1" applyNumberFormat="1">
      <alignment shrinkToFit="0" vertical="bottom" wrapText="0"/>
    </xf>
    <xf borderId="41" fillId="24" fontId="7" numFmtId="0" xfId="0" applyAlignment="1" applyBorder="1" applyFont="1">
      <alignment shrinkToFit="0" vertical="bottom" wrapText="0"/>
    </xf>
    <xf borderId="41" fillId="24" fontId="4" numFmtId="0" xfId="0" applyAlignment="1" applyBorder="1" applyFont="1">
      <alignment shrinkToFit="0" vertical="top" wrapText="0"/>
    </xf>
    <xf borderId="41" fillId="24" fontId="4" numFmtId="171" xfId="0" applyAlignment="1" applyBorder="1" applyFont="1" applyNumberFormat="1">
      <alignment shrinkToFit="0" vertical="top" wrapText="0"/>
    </xf>
    <xf borderId="41" fillId="24" fontId="4" numFmtId="170" xfId="0" applyAlignment="1" applyBorder="1" applyFont="1" applyNumberFormat="1">
      <alignment shrinkToFit="0" vertical="top" wrapText="0"/>
    </xf>
    <xf borderId="41" fillId="7" fontId="4" numFmtId="171" xfId="0" applyAlignment="1" applyBorder="1" applyFont="1" applyNumberFormat="1">
      <alignment shrinkToFit="0" vertical="bottom" wrapText="0"/>
    </xf>
    <xf borderId="41" fillId="7" fontId="4" numFmtId="170" xfId="0" applyAlignment="1" applyBorder="1" applyFont="1" applyNumberFormat="1">
      <alignment shrinkToFit="0" vertical="bottom" wrapText="0"/>
    </xf>
    <xf borderId="41" fillId="3" fontId="15" numFmtId="171" xfId="0" applyAlignment="1" applyBorder="1" applyFont="1" applyNumberFormat="1">
      <alignment shrinkToFit="0" vertical="bottom" wrapText="0"/>
    </xf>
    <xf borderId="41" fillId="3" fontId="15" numFmtId="170" xfId="0" applyAlignment="1" applyBorder="1" applyFont="1" applyNumberFormat="1">
      <alignment shrinkToFit="0" vertical="bottom" wrapText="0"/>
    </xf>
    <xf borderId="46" fillId="3" fontId="7" numFmtId="49" xfId="0" applyAlignment="1" applyBorder="1" applyFont="1" applyNumberFormat="1">
      <alignment shrinkToFit="0" vertical="bottom" wrapText="0"/>
    </xf>
    <xf borderId="41" fillId="16" fontId="11" numFmtId="164" xfId="0" applyAlignment="1" applyBorder="1" applyFont="1" applyNumberFormat="1">
      <alignment shrinkToFit="0" vertical="bottom" wrapText="0"/>
    </xf>
    <xf borderId="69" fillId="16" fontId="7" numFmtId="0" xfId="0" applyAlignment="1" applyBorder="1" applyFont="1">
      <alignment shrinkToFit="0" vertical="bottom" wrapText="0"/>
    </xf>
    <xf borderId="60" fillId="16" fontId="7" numFmtId="0" xfId="0" applyAlignment="1" applyBorder="1" applyFont="1">
      <alignment shrinkToFit="0" vertical="bottom" wrapText="0"/>
    </xf>
    <xf borderId="41" fillId="3" fontId="36" numFmtId="0" xfId="0" applyAlignment="1" applyBorder="1" applyFont="1">
      <alignment shrinkToFit="0" vertical="bottom" wrapText="0"/>
    </xf>
    <xf borderId="41" fillId="0" fontId="7" numFmtId="174" xfId="0" applyAlignment="1" applyBorder="1" applyFont="1" applyNumberFormat="1">
      <alignment horizontal="center" shrinkToFit="0" vertical="bottom" wrapText="0"/>
    </xf>
    <xf borderId="41" fillId="7" fontId="7" numFmtId="9" xfId="0" applyAlignment="1" applyBorder="1" applyFont="1" applyNumberFormat="1">
      <alignment horizontal="center" shrinkToFit="0" vertical="bottom" wrapText="0"/>
    </xf>
    <xf borderId="41" fillId="17" fontId="7" numFmtId="17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hyperlink" Target="#SOW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485775</xdr:colOff>
      <xdr:row>0</xdr:row>
      <xdr:rowOff>9525</xdr:rowOff>
    </xdr:from>
    <xdr:ext cx="1038225" cy="276225"/>
    <xdr:sp>
      <xdr:nvSpPr>
        <xdr:cNvPr id="3" name="Shape 3">
          <a:hlinkClick r:id="rId1"/>
        </xdr:cNvPr>
        <xdr:cNvSpPr/>
      </xdr:nvSpPr>
      <xdr:spPr>
        <a:xfrm>
          <a:off x="4841175" y="3651413"/>
          <a:ext cx="1009650" cy="257175"/>
        </a:xfrm>
        <a:prstGeom prst="leftArrow">
          <a:avLst>
            <a:gd fmla="val 50000" name="adj1"/>
            <a:gd fmla="val 50000" name="adj2"/>
          </a:avLst>
        </a:prstGeom>
        <a:solidFill>
          <a:srgbClr val="7F7F7F"/>
        </a:solidFill>
        <a:ln cap="flat" cmpd="sng" w="25400">
          <a:solidFill>
            <a:srgbClr val="7F7F7F"/>
          </a:solidFill>
          <a:prstDash val="solid"/>
          <a:round/>
          <a:headEnd len="sm" w="sm" type="none"/>
          <a:tailEnd len="sm" w="sm" type="none"/>
        </a:ln>
        <a:effectLst>
          <a:outerShdw blurRad="38100" rotWithShape="0" dir="5400000" dist="25400">
            <a:srgbClr val="000000">
              <a:alpha val="49803"/>
            </a:srgbClr>
          </a:outerShdw>
        </a:effectLst>
      </xdr:spPr>
      <xdr:txBody>
        <a:bodyPr anchorCtr="0" anchor="ctr" bIns="50800" lIns="50800" spcFirstLastPara="1" rIns="50800" wrap="square" tIns="508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Helvetica Neue"/>
            <a:buNone/>
          </a:pPr>
          <a:r>
            <a:rPr b="0" i="0" lang="en-US" sz="1100" u="none" cap="none" strike="noStrike">
              <a:solidFill>
                <a:schemeClr val="lt1"/>
              </a:solidFill>
              <a:latin typeface="Helvetica Neue"/>
              <a:ea typeface="Helvetica Neue"/>
              <a:cs typeface="Helvetica Neue"/>
              <a:sym typeface="Helvetica Neue"/>
            </a:rPr>
            <a:t>Go to SOW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:\Users\andy\Dropbox%20(ONSITE)\Dropbox%20(ONSITE)\Underground\Cable%20Com\#2443 847 Airport Blvd., Windsor/#2443_847_Airport_Blvd.,_WindsorBID-Estimated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ummary"/>
      <sheetName val="Estimate"/>
      <sheetName val="SOW"/>
      <sheetName val="Actual"/>
      <sheetName val="Variance"/>
      <sheetName val="Contracts"/>
      <sheetName val="Original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27.29"/>
    <col customWidth="1" min="3" max="3" width="5.71"/>
    <col customWidth="1" min="4" max="4" width="22.86"/>
    <col customWidth="1" min="5" max="5" width="5.0"/>
    <col customWidth="1" min="6" max="6" width="23.14"/>
    <col customWidth="1" min="7" max="7" width="7.0"/>
    <col customWidth="1" min="8" max="8" width="22.71"/>
    <col customWidth="1" min="9" max="9" width="13.86"/>
    <col customWidth="1" min="10" max="10" width="15.14"/>
    <col customWidth="1" min="11" max="28" width="1.43"/>
  </cols>
  <sheetData>
    <row r="1" ht="39.0" customHeight="1">
      <c r="A1" s="1" t="s">
        <v>0</v>
      </c>
      <c r="B1" s="2"/>
      <c r="C1" s="2"/>
      <c r="D1" s="2"/>
      <c r="E1" s="2"/>
      <c r="F1" s="3" t="s">
        <v>1</v>
      </c>
      <c r="G1" s="4"/>
      <c r="H1" s="2"/>
      <c r="I1" s="2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21.0" customHeight="1">
      <c r="A2" s="7" t="s">
        <v>2</v>
      </c>
      <c r="B2" s="8"/>
      <c r="C2" s="9"/>
      <c r="D2" s="10"/>
      <c r="E2" s="11" t="s">
        <v>3</v>
      </c>
      <c r="F2" s="8"/>
      <c r="G2" s="9"/>
      <c r="H2" s="12" t="s">
        <v>4</v>
      </c>
      <c r="I2" s="8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25.5" customHeight="1">
      <c r="A3" s="13" t="s">
        <v>5</v>
      </c>
      <c r="B3" s="14"/>
      <c r="C3" s="15"/>
      <c r="D3" s="16"/>
      <c r="E3" s="17" t="s">
        <v>6</v>
      </c>
      <c r="F3" s="14"/>
      <c r="G3" s="15"/>
      <c r="H3" s="18" t="s">
        <v>7</v>
      </c>
      <c r="I3" s="14"/>
      <c r="J3" s="1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24.0" customHeight="1">
      <c r="A4" s="19" t="s">
        <v>8</v>
      </c>
      <c r="B4" s="14"/>
      <c r="C4" s="15"/>
      <c r="D4" s="6"/>
      <c r="E4" s="20" t="s">
        <v>9</v>
      </c>
      <c r="F4" s="14"/>
      <c r="G4" s="15"/>
      <c r="H4" s="21"/>
      <c r="I4" s="22"/>
      <c r="J4" s="2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27.0" customHeight="1">
      <c r="A5" s="23" t="s">
        <v>10</v>
      </c>
      <c r="B5" s="24"/>
      <c r="C5" s="24"/>
      <c r="D5" s="24"/>
      <c r="E5" s="24"/>
      <c r="F5" s="24"/>
      <c r="G5" s="24"/>
      <c r="H5" s="24"/>
      <c r="I5" s="24"/>
      <c r="J5" s="2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26.25" customHeight="1">
      <c r="A7" s="26"/>
      <c r="B7" s="27"/>
      <c r="C7" s="6"/>
      <c r="D7" s="28" t="s">
        <v>11</v>
      </c>
      <c r="E7" s="6"/>
      <c r="F7" s="28" t="s">
        <v>12</v>
      </c>
      <c r="G7" s="6"/>
      <c r="H7" s="28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>
      <c r="A8" s="29" t="s">
        <v>14</v>
      </c>
      <c r="B8" s="30"/>
      <c r="C8" s="6"/>
      <c r="D8" s="31">
        <f>+Estimate!K22</f>
        <v>5280</v>
      </c>
      <c r="E8" s="6"/>
      <c r="F8" s="31">
        <f>+Actual!K20</f>
        <v>0</v>
      </c>
      <c r="G8" s="6"/>
      <c r="H8" s="31">
        <f t="shared" ref="H8:H13" si="1">+F8-D8</f>
        <v>-5280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29" t="s">
        <v>15</v>
      </c>
      <c r="B9" s="30"/>
      <c r="C9" s="6"/>
      <c r="D9" s="31">
        <f>+Estimate!K23</f>
        <v>5021.0625</v>
      </c>
      <c r="E9" s="6"/>
      <c r="F9" s="31">
        <f>+Actual!K21</f>
        <v>0</v>
      </c>
      <c r="G9" s="6"/>
      <c r="H9" s="31">
        <f t="shared" si="1"/>
        <v>-5021.0625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29" t="s">
        <v>16</v>
      </c>
      <c r="B10" s="30"/>
      <c r="C10" s="6"/>
      <c r="D10" s="31">
        <f>+Estimate!K24</f>
        <v>1200</v>
      </c>
      <c r="E10" s="6"/>
      <c r="F10" s="31">
        <f>+Actual!K22</f>
        <v>0</v>
      </c>
      <c r="G10" s="6"/>
      <c r="H10" s="31">
        <f t="shared" si="1"/>
        <v>-1200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29" t="s">
        <v>17</v>
      </c>
      <c r="B11" s="30"/>
      <c r="C11" s="6"/>
      <c r="D11" s="31">
        <f>+Estimate!K25</f>
        <v>2500</v>
      </c>
      <c r="E11" s="6"/>
      <c r="F11" s="31">
        <f>+Actual!K23</f>
        <v>0</v>
      </c>
      <c r="G11" s="6"/>
      <c r="H11" s="31">
        <f t="shared" si="1"/>
        <v>-2500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>
      <c r="A12" s="29" t="s">
        <v>18</v>
      </c>
      <c r="B12" s="30"/>
      <c r="C12" s="6"/>
      <c r="D12" s="31">
        <f>+Estimate!K26</f>
        <v>0</v>
      </c>
      <c r="E12" s="6"/>
      <c r="F12" s="31">
        <f>+Actual!K24</f>
        <v>0</v>
      </c>
      <c r="G12" s="6"/>
      <c r="H12" s="31">
        <f t="shared" si="1"/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75" customHeight="1">
      <c r="A13" s="29" t="s">
        <v>19</v>
      </c>
      <c r="B13" s="30"/>
      <c r="C13" s="6"/>
      <c r="D13" s="31">
        <f>+Estimate!K27</f>
        <v>0</v>
      </c>
      <c r="E13" s="6"/>
      <c r="F13" s="31">
        <f>+Actual!K25</f>
        <v>0</v>
      </c>
      <c r="G13" s="6"/>
      <c r="H13" s="31">
        <f t="shared" si="1"/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8.0" customHeight="1">
      <c r="A14" s="32" t="s">
        <v>20</v>
      </c>
      <c r="B14" s="33"/>
      <c r="C14" s="6"/>
      <c r="D14" s="34">
        <f>SUM(D8:D13)</f>
        <v>14001.0625</v>
      </c>
      <c r="E14" s="6"/>
      <c r="F14" s="34">
        <f>SUM(F8:F13)</f>
        <v>0</v>
      </c>
      <c r="G14" s="6"/>
      <c r="H14" s="34">
        <f>SUM(H8:H13)</f>
        <v>-14001.0625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9.0" customHeight="1">
      <c r="A15" s="35"/>
      <c r="B15" s="30"/>
      <c r="C15" s="6"/>
      <c r="D15" s="36"/>
      <c r="E15" s="6"/>
      <c r="F15" s="36"/>
      <c r="G15" s="6"/>
      <c r="H15" s="3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3.5" customHeight="1">
      <c r="A16" s="37" t="s">
        <v>21</v>
      </c>
      <c r="B16" s="38"/>
      <c r="C16" s="6"/>
      <c r="D16" s="39">
        <v>0.15</v>
      </c>
      <c r="E16" s="6"/>
      <c r="F16" s="39">
        <v>0.15</v>
      </c>
      <c r="G16" s="6"/>
      <c r="H16" s="39">
        <v>0.15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2.0" customHeight="1">
      <c r="A17" s="40" t="s">
        <v>22</v>
      </c>
      <c r="B17" s="38"/>
      <c r="C17" s="6"/>
      <c r="D17" s="41">
        <f>D14*D16</f>
        <v>2100.159375</v>
      </c>
      <c r="E17" s="6"/>
      <c r="F17" s="41">
        <f>F14*F16</f>
        <v>0</v>
      </c>
      <c r="G17" s="6"/>
      <c r="H17" s="41">
        <f>H14*H16</f>
        <v>-2100.159375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2.0" customHeight="1">
      <c r="A18" s="42" t="s">
        <v>20</v>
      </c>
      <c r="B18" s="38"/>
      <c r="C18" s="6"/>
      <c r="D18" s="43">
        <f>D17+D14</f>
        <v>16101.22188</v>
      </c>
      <c r="E18" s="6"/>
      <c r="F18" s="43">
        <f>F17+F14</f>
        <v>0</v>
      </c>
      <c r="G18" s="6"/>
      <c r="H18" s="43">
        <f>H17+H14</f>
        <v>-16101.22188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2.0" customHeight="1">
      <c r="A19" s="42"/>
      <c r="B19" s="38"/>
      <c r="C19" s="6"/>
      <c r="D19" s="41"/>
      <c r="E19" s="6"/>
      <c r="F19" s="41"/>
      <c r="G19" s="6"/>
      <c r="H19" s="4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3.5" customHeight="1">
      <c r="A20" s="37" t="s">
        <v>23</v>
      </c>
      <c r="B20" s="38"/>
      <c r="C20" s="6"/>
      <c r="D20" s="39">
        <v>0.5</v>
      </c>
      <c r="E20" s="6"/>
      <c r="F20" s="39">
        <v>0.5</v>
      </c>
      <c r="G20" s="6"/>
      <c r="H20" s="39">
        <v>0.5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2.0" customHeight="1">
      <c r="A21" s="40" t="s">
        <v>24</v>
      </c>
      <c r="B21" s="38"/>
      <c r="C21" s="6"/>
      <c r="D21" s="41">
        <f>D20*D18</f>
        <v>8050.610938</v>
      </c>
      <c r="E21" s="6"/>
      <c r="F21" s="41">
        <f>F20*F18</f>
        <v>0</v>
      </c>
      <c r="G21" s="6"/>
      <c r="H21" s="41">
        <f>H20*H18</f>
        <v>-8050.610938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2.0" customHeight="1">
      <c r="A22" s="40"/>
      <c r="B22" s="38"/>
      <c r="C22" s="6"/>
      <c r="D22" s="43">
        <f>D17+D21</f>
        <v>10150.77031</v>
      </c>
      <c r="E22" s="6"/>
      <c r="F22" s="43">
        <f>F17+F21</f>
        <v>0</v>
      </c>
      <c r="G22" s="6"/>
      <c r="H22" s="43">
        <f>H17+H21</f>
        <v>-10150.77031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2.0" customHeight="1">
      <c r="A23" s="40" t="s">
        <v>25</v>
      </c>
      <c r="B23" s="30"/>
      <c r="C23" s="6"/>
      <c r="D23" s="44">
        <f>D21+D18</f>
        <v>24151.83281</v>
      </c>
      <c r="E23" s="6"/>
      <c r="F23" s="44">
        <f>F21+F18</f>
        <v>0</v>
      </c>
      <c r="G23" s="6"/>
      <c r="H23" s="44">
        <f>H21+H18</f>
        <v>-24151.83281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24.75" customHeight="1">
      <c r="A24" s="45" t="s">
        <v>26</v>
      </c>
      <c r="B24" s="46"/>
      <c r="C24" s="6"/>
      <c r="D24" s="47">
        <f>D23</f>
        <v>24151.83281</v>
      </c>
      <c r="E24" s="6"/>
      <c r="F24" s="47">
        <f>F23</f>
        <v>0</v>
      </c>
      <c r="G24" s="6"/>
      <c r="H24" s="47">
        <f>H23</f>
        <v>-24151.83281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2.0" customHeight="1">
      <c r="A25" s="37"/>
      <c r="B25" s="38"/>
      <c r="C25" s="6"/>
      <c r="D25" s="48"/>
      <c r="E25" s="6"/>
      <c r="F25" s="49"/>
      <c r="G25" s="6"/>
      <c r="H25" s="4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2.0" customHeight="1">
      <c r="A26" s="45" t="s">
        <v>27</v>
      </c>
      <c r="B26" s="46"/>
      <c r="C26" s="6"/>
      <c r="D26" s="50" t="str">
        <f>SOW!#REF!</f>
        <v>#ERROR!</v>
      </c>
      <c r="E26" s="6"/>
      <c r="F26" s="50" t="str">
        <f>SOW!#REF!</f>
        <v>#ERROR!</v>
      </c>
      <c r="G26" s="6"/>
      <c r="H26" s="50" t="str">
        <f>SOW!#REF!</f>
        <v>#ERROR!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2.0" customHeight="1">
      <c r="A27" s="51" t="s">
        <v>28</v>
      </c>
      <c r="B27" s="52"/>
      <c r="C27" s="6"/>
      <c r="D27" s="50" t="str">
        <f>+D26-D24</f>
        <v>#ERROR!</v>
      </c>
      <c r="E27" s="6"/>
      <c r="F27" s="50" t="str">
        <f>+F26-F24</f>
        <v>#ERROR!</v>
      </c>
      <c r="G27" s="6"/>
      <c r="H27" s="50" t="str">
        <f>+H26-H24</f>
        <v>#ERROR!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2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2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10">
    <mergeCell ref="E3:G3"/>
    <mergeCell ref="E4:G4"/>
    <mergeCell ref="F1:G1"/>
    <mergeCell ref="A2:C2"/>
    <mergeCell ref="E2:G2"/>
    <mergeCell ref="H2:J2"/>
    <mergeCell ref="A3:C3"/>
    <mergeCell ref="H3:J3"/>
    <mergeCell ref="A4:C4"/>
    <mergeCell ref="A5:J5"/>
  </mergeCells>
  <printOptions/>
  <pageMargins bottom="0.5" footer="0.0" header="0.0" left="0.17" right="0.18" top="0.65"/>
  <pageSetup orientation="landscape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CB0"/>
    <pageSetUpPr fitToPage="1"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18.86"/>
    <col customWidth="1" min="3" max="3" width="10.43"/>
    <col customWidth="1" min="4" max="4" width="17.71"/>
    <col customWidth="1" min="5" max="5" width="16.71"/>
    <col customWidth="1" min="6" max="6" width="12.71"/>
    <col customWidth="1" min="7" max="7" width="12.86"/>
    <col customWidth="1" min="8" max="8" width="14.86"/>
    <col customWidth="1" min="9" max="9" width="16.71"/>
    <col customWidth="1" min="10" max="10" width="13.86"/>
    <col customWidth="1" min="11" max="11" width="15.0"/>
    <col customWidth="1" min="12" max="12" width="15.14"/>
    <col customWidth="1" min="13" max="13" width="18.29"/>
    <col customWidth="1" min="14" max="33" width="3.71"/>
  </cols>
  <sheetData>
    <row r="1" ht="39.0" customHeight="1">
      <c r="A1" s="1" t="s">
        <v>0</v>
      </c>
      <c r="B1" s="2"/>
      <c r="C1" s="2"/>
      <c r="D1" s="2"/>
      <c r="E1" s="2"/>
      <c r="F1" s="3" t="s">
        <v>1</v>
      </c>
      <c r="G1" s="4"/>
      <c r="H1" s="2"/>
      <c r="I1" s="2"/>
      <c r="J1" s="5"/>
      <c r="K1" s="2"/>
      <c r="L1" s="2"/>
      <c r="M1" s="5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ht="21.0" customHeight="1">
      <c r="A2" s="7" t="s">
        <v>2</v>
      </c>
      <c r="B2" s="8"/>
      <c r="C2" s="9"/>
      <c r="D2" s="10"/>
      <c r="E2" s="11" t="s">
        <v>3</v>
      </c>
      <c r="F2" s="8"/>
      <c r="G2" s="9"/>
      <c r="H2" s="12" t="s">
        <v>4</v>
      </c>
      <c r="I2" s="8"/>
      <c r="J2" s="8"/>
      <c r="K2" s="8"/>
      <c r="L2" s="8"/>
      <c r="M2" s="5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25.5" customHeight="1">
      <c r="A3" s="13" t="s">
        <v>5</v>
      </c>
      <c r="B3" s="14"/>
      <c r="C3" s="15"/>
      <c r="D3" s="16"/>
      <c r="E3" s="17" t="s">
        <v>6</v>
      </c>
      <c r="F3" s="14"/>
      <c r="G3" s="15"/>
      <c r="H3" s="18" t="s">
        <v>7</v>
      </c>
      <c r="I3" s="14"/>
      <c r="J3" s="14"/>
      <c r="K3" s="14"/>
      <c r="L3" s="14"/>
      <c r="M3" s="5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ht="24.0" customHeight="1">
      <c r="A4" s="19" t="s">
        <v>8</v>
      </c>
      <c r="B4" s="14"/>
      <c r="C4" s="15"/>
      <c r="D4" s="6"/>
      <c r="E4" s="20" t="s">
        <v>9</v>
      </c>
      <c r="F4" s="14"/>
      <c r="G4" s="15"/>
      <c r="H4" s="21"/>
      <c r="I4" s="22"/>
      <c r="J4" s="22"/>
      <c r="K4" s="56"/>
      <c r="L4" s="56"/>
      <c r="M4" s="5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33.0" customHeight="1">
      <c r="A5" s="58" t="s">
        <v>10</v>
      </c>
      <c r="B5" s="24"/>
      <c r="C5" s="24"/>
      <c r="D5" s="24"/>
      <c r="E5" s="24"/>
      <c r="F5" s="24"/>
      <c r="G5" s="24"/>
      <c r="H5" s="24"/>
      <c r="I5" s="59"/>
      <c r="J5" s="60"/>
      <c r="K5" s="60"/>
      <c r="L5" s="61"/>
      <c r="M5" s="62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ht="25.5" customHeight="1">
      <c r="A6" s="63" t="s">
        <v>14</v>
      </c>
      <c r="B6" s="64" t="s">
        <v>29</v>
      </c>
      <c r="C6" s="64" t="s">
        <v>30</v>
      </c>
      <c r="D6" s="64" t="s">
        <v>31</v>
      </c>
      <c r="E6" s="64" t="s">
        <v>32</v>
      </c>
      <c r="F6" s="64" t="s">
        <v>33</v>
      </c>
      <c r="G6" s="64" t="s">
        <v>34</v>
      </c>
      <c r="H6" s="64" t="s">
        <v>35</v>
      </c>
      <c r="I6" s="64" t="s">
        <v>36</v>
      </c>
      <c r="J6" s="64" t="s">
        <v>37</v>
      </c>
      <c r="K6" s="64" t="s">
        <v>38</v>
      </c>
      <c r="L6" s="65" t="s">
        <v>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ht="14.25" customHeight="1">
      <c r="A7" s="66"/>
      <c r="B7" s="67" t="s">
        <v>40</v>
      </c>
      <c r="C7" s="68">
        <v>1.0</v>
      </c>
      <c r="D7" s="68">
        <v>4.0</v>
      </c>
      <c r="E7" s="68">
        <v>8.0</v>
      </c>
      <c r="F7" s="68"/>
      <c r="G7" s="68"/>
      <c r="H7" s="69">
        <v>45.0</v>
      </c>
      <c r="I7" s="70">
        <f t="shared" ref="I7:I11" si="1">H7*C7*D7*E7</f>
        <v>1440</v>
      </c>
      <c r="J7" s="70">
        <f t="shared" ref="J7:J11" si="2">F7*(H7*1.5)*C7*D7</f>
        <v>0</v>
      </c>
      <c r="K7" s="70">
        <f t="shared" ref="K7:K11" si="3">(H7*2)*G7*C7*D7</f>
        <v>0</v>
      </c>
      <c r="L7" s="71">
        <f t="shared" ref="L7:L11" si="4">SUM(I7:K7)</f>
        <v>1440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ht="14.25" customHeight="1">
      <c r="A8" s="66"/>
      <c r="B8" s="67" t="s">
        <v>41</v>
      </c>
      <c r="C8" s="68">
        <v>1.0</v>
      </c>
      <c r="D8" s="68">
        <v>2.0</v>
      </c>
      <c r="E8" s="68">
        <v>8.0</v>
      </c>
      <c r="F8" s="68"/>
      <c r="G8" s="68"/>
      <c r="H8" s="69">
        <v>55.0</v>
      </c>
      <c r="I8" s="70">
        <f t="shared" si="1"/>
        <v>880</v>
      </c>
      <c r="J8" s="70">
        <f t="shared" si="2"/>
        <v>0</v>
      </c>
      <c r="K8" s="70">
        <f t="shared" si="3"/>
        <v>0</v>
      </c>
      <c r="L8" s="71">
        <f t="shared" si="4"/>
        <v>880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ht="14.25" customHeight="1">
      <c r="A9" s="66"/>
      <c r="B9" s="67" t="s">
        <v>42</v>
      </c>
      <c r="C9" s="68">
        <v>1.0</v>
      </c>
      <c r="D9" s="68">
        <v>2.0</v>
      </c>
      <c r="E9" s="68">
        <v>8.0</v>
      </c>
      <c r="F9" s="68"/>
      <c r="G9" s="68"/>
      <c r="H9" s="69">
        <v>55.0</v>
      </c>
      <c r="I9" s="70">
        <f t="shared" si="1"/>
        <v>880</v>
      </c>
      <c r="J9" s="70">
        <f t="shared" si="2"/>
        <v>0</v>
      </c>
      <c r="K9" s="70">
        <f t="shared" si="3"/>
        <v>0</v>
      </c>
      <c r="L9" s="71">
        <f t="shared" si="4"/>
        <v>880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ht="14.25" customHeight="1">
      <c r="A10" s="66"/>
      <c r="B10" s="67" t="s">
        <v>43</v>
      </c>
      <c r="C10" s="68">
        <v>1.0</v>
      </c>
      <c r="D10" s="68">
        <v>4.0</v>
      </c>
      <c r="E10" s="68">
        <v>8.0</v>
      </c>
      <c r="F10" s="68"/>
      <c r="G10" s="68"/>
      <c r="H10" s="69">
        <v>65.0</v>
      </c>
      <c r="I10" s="70">
        <f t="shared" si="1"/>
        <v>2080</v>
      </c>
      <c r="J10" s="70">
        <f t="shared" si="2"/>
        <v>0</v>
      </c>
      <c r="K10" s="70">
        <f t="shared" si="3"/>
        <v>0</v>
      </c>
      <c r="L10" s="71">
        <f t="shared" si="4"/>
        <v>2080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ht="14.25" customHeight="1">
      <c r="A11" s="72"/>
      <c r="B11" s="67" t="s">
        <v>44</v>
      </c>
      <c r="C11" s="68"/>
      <c r="D11" s="68"/>
      <c r="E11" s="68"/>
      <c r="F11" s="68"/>
      <c r="G11" s="68"/>
      <c r="H11" s="69">
        <v>45.0</v>
      </c>
      <c r="I11" s="70">
        <f t="shared" si="1"/>
        <v>0</v>
      </c>
      <c r="J11" s="70">
        <f t="shared" si="2"/>
        <v>0</v>
      </c>
      <c r="K11" s="70">
        <f t="shared" si="3"/>
        <v>0</v>
      </c>
      <c r="L11" s="71">
        <f t="shared" si="4"/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ht="14.25" customHeight="1">
      <c r="A12" s="6"/>
      <c r="B12" s="6"/>
      <c r="C12" s="73">
        <f t="shared" ref="C12:G12" si="5">SUM(C7:C11)</f>
        <v>4</v>
      </c>
      <c r="D12" s="73">
        <f t="shared" si="5"/>
        <v>12</v>
      </c>
      <c r="E12" s="73">
        <f t="shared" si="5"/>
        <v>32</v>
      </c>
      <c r="F12" s="73">
        <f t="shared" si="5"/>
        <v>0</v>
      </c>
      <c r="G12" s="73">
        <f t="shared" si="5"/>
        <v>0</v>
      </c>
      <c r="H12" s="6"/>
      <c r="I12" s="74">
        <f t="shared" ref="I12:L12" si="6">SUM(I7:I11)</f>
        <v>5280</v>
      </c>
      <c r="J12" s="74">
        <f t="shared" si="6"/>
        <v>0</v>
      </c>
      <c r="K12" s="74">
        <f t="shared" si="6"/>
        <v>0</v>
      </c>
      <c r="L12" s="75">
        <f t="shared" si="6"/>
        <v>5280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6"/>
      <c r="AF13" s="76"/>
      <c r="AG13" s="6"/>
    </row>
    <row r="14" ht="15.0" customHeight="1">
      <c r="A14" s="77" t="s">
        <v>45</v>
      </c>
      <c r="B14" s="64" t="s">
        <v>29</v>
      </c>
      <c r="C14" s="64" t="s">
        <v>46</v>
      </c>
      <c r="D14" s="64" t="s">
        <v>30</v>
      </c>
      <c r="E14" s="64" t="s">
        <v>47</v>
      </c>
      <c r="F14" s="64" t="s">
        <v>48</v>
      </c>
      <c r="G14" s="64" t="s">
        <v>49</v>
      </c>
      <c r="H14" s="65" t="s">
        <v>39</v>
      </c>
      <c r="I14" s="64" t="s">
        <v>50</v>
      </c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</row>
    <row r="15" ht="14.25" customHeight="1">
      <c r="A15" s="79"/>
      <c r="B15" s="80" t="s">
        <v>51</v>
      </c>
      <c r="C15" s="81" t="s">
        <v>52</v>
      </c>
      <c r="D15" s="68">
        <v>11.0</v>
      </c>
      <c r="E15" s="82">
        <v>25.0</v>
      </c>
      <c r="F15" s="70">
        <f t="shared" ref="F15:F20" si="7">D15*E15</f>
        <v>275</v>
      </c>
      <c r="G15" s="70">
        <f t="shared" ref="G15:G20" si="8">F15*$I$15</f>
        <v>26.8125</v>
      </c>
      <c r="H15" s="70">
        <f t="shared" ref="H15:H20" si="9">G15+F15</f>
        <v>301.8125</v>
      </c>
      <c r="I15" s="83">
        <v>0.0975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ht="14.25" customHeight="1">
      <c r="A16" s="79"/>
      <c r="B16" s="80" t="s">
        <v>53</v>
      </c>
      <c r="C16" s="81"/>
      <c r="D16" s="68"/>
      <c r="E16" s="84">
        <v>120.0</v>
      </c>
      <c r="F16" s="70">
        <f t="shared" si="7"/>
        <v>0</v>
      </c>
      <c r="G16" s="70">
        <f t="shared" si="8"/>
        <v>0</v>
      </c>
      <c r="H16" s="70">
        <f t="shared" si="9"/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ht="14.25" customHeight="1">
      <c r="A17" s="79"/>
      <c r="B17" s="80" t="s">
        <v>54</v>
      </c>
      <c r="C17" s="81"/>
      <c r="D17" s="85"/>
      <c r="E17" s="84">
        <v>150.0</v>
      </c>
      <c r="F17" s="70">
        <f t="shared" si="7"/>
        <v>0</v>
      </c>
      <c r="G17" s="70">
        <f t="shared" si="8"/>
        <v>0</v>
      </c>
      <c r="H17" s="70">
        <f t="shared" si="9"/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ht="14.25" customHeight="1">
      <c r="A18" s="79"/>
      <c r="B18" s="86" t="s">
        <v>55</v>
      </c>
      <c r="C18" s="87" t="s">
        <v>52</v>
      </c>
      <c r="D18" s="88"/>
      <c r="E18" s="89">
        <v>200.0</v>
      </c>
      <c r="F18" s="70">
        <f t="shared" si="7"/>
        <v>0</v>
      </c>
      <c r="G18" s="70">
        <f t="shared" si="8"/>
        <v>0</v>
      </c>
      <c r="H18" s="70">
        <f t="shared" si="9"/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ht="14.25" customHeight="1">
      <c r="A19" s="79"/>
      <c r="B19" s="90" t="s">
        <v>56</v>
      </c>
      <c r="C19" s="91" t="s">
        <v>57</v>
      </c>
      <c r="D19" s="92">
        <v>200.0</v>
      </c>
      <c r="E19" s="93">
        <v>5.0</v>
      </c>
      <c r="F19" s="70">
        <f t="shared" si="7"/>
        <v>1000</v>
      </c>
      <c r="G19" s="70">
        <f t="shared" si="8"/>
        <v>97.5</v>
      </c>
      <c r="H19" s="70">
        <f t="shared" si="9"/>
        <v>1097.5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ht="14.25" customHeight="1">
      <c r="A20" s="94"/>
      <c r="B20" s="90" t="s">
        <v>58</v>
      </c>
      <c r="C20" s="91" t="s">
        <v>59</v>
      </c>
      <c r="D20" s="92">
        <v>22.0</v>
      </c>
      <c r="E20" s="95">
        <v>150.0</v>
      </c>
      <c r="F20" s="70">
        <f t="shared" si="7"/>
        <v>3300</v>
      </c>
      <c r="G20" s="70">
        <f t="shared" si="8"/>
        <v>321.75</v>
      </c>
      <c r="H20" s="70">
        <f t="shared" si="9"/>
        <v>3621.75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ht="14.25" customHeight="1">
      <c r="A21" s="6"/>
      <c r="B21" s="6"/>
      <c r="C21" s="6"/>
      <c r="D21" s="96"/>
      <c r="E21" s="6"/>
      <c r="F21" s="97">
        <f t="shared" ref="F21:G21" si="10">SUM(F15:F18)</f>
        <v>275</v>
      </c>
      <c r="G21" s="97">
        <f t="shared" si="10"/>
        <v>26.8125</v>
      </c>
      <c r="H21" s="75">
        <f>SUM(H15:H20)</f>
        <v>5021.0625</v>
      </c>
      <c r="I21" s="6"/>
      <c r="J21" s="6"/>
      <c r="K21" s="98" t="s">
        <v>60</v>
      </c>
      <c r="L21" s="26"/>
      <c r="M21" s="2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ht="14.25" customHeight="1">
      <c r="A22" s="99"/>
      <c r="D22" s="100"/>
      <c r="E22" s="100"/>
      <c r="F22" s="100"/>
      <c r="G22" s="100"/>
      <c r="H22" s="101"/>
      <c r="K22" s="31">
        <f>+L12</f>
        <v>5280</v>
      </c>
      <c r="L22" s="29" t="s">
        <v>14</v>
      </c>
      <c r="M22" s="3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ht="17.25" customHeight="1">
      <c r="A23" s="100"/>
      <c r="D23" s="100" t="s">
        <v>61</v>
      </c>
      <c r="E23" s="100" t="s">
        <v>62</v>
      </c>
      <c r="F23" s="100" t="s">
        <v>63</v>
      </c>
      <c r="G23" s="100" t="s">
        <v>64</v>
      </c>
      <c r="K23" s="102">
        <f>+H21</f>
        <v>5021.0625</v>
      </c>
      <c r="L23" s="29" t="s">
        <v>15</v>
      </c>
      <c r="M23" s="30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</row>
    <row r="24" ht="14.25" customHeight="1">
      <c r="A24" s="103" t="s">
        <v>65</v>
      </c>
      <c r="B24" s="104"/>
      <c r="C24" s="104"/>
      <c r="D24" s="105">
        <v>280.0</v>
      </c>
      <c r="E24" s="106">
        <v>6.0</v>
      </c>
      <c r="F24" s="107">
        <f t="shared" ref="F24:F26" si="11">(D24/160)*E24</f>
        <v>10.5</v>
      </c>
      <c r="G24" s="107">
        <f t="shared" ref="G24:G26" si="12">SUM(F24/10)</f>
        <v>1.05</v>
      </c>
      <c r="K24" s="102">
        <f>+I59</f>
        <v>1200</v>
      </c>
      <c r="L24" s="29" t="s">
        <v>16</v>
      </c>
      <c r="M24" s="3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ht="14.25" customHeight="1">
      <c r="A25" s="108"/>
      <c r="B25" s="104"/>
      <c r="C25" s="104"/>
      <c r="D25" s="105"/>
      <c r="E25" s="106"/>
      <c r="F25" s="107">
        <f t="shared" si="11"/>
        <v>0</v>
      </c>
      <c r="G25" s="107">
        <f t="shared" si="12"/>
        <v>0</v>
      </c>
      <c r="K25" s="102">
        <f>+G65</f>
        <v>2500</v>
      </c>
      <c r="L25" s="29" t="s">
        <v>17</v>
      </c>
      <c r="M25" s="3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ht="14.25" customHeight="1">
      <c r="A26" s="104"/>
      <c r="B26" s="104"/>
      <c r="C26" s="104"/>
      <c r="D26" s="105"/>
      <c r="E26" s="106"/>
      <c r="F26" s="107">
        <f t="shared" si="11"/>
        <v>0</v>
      </c>
      <c r="G26" s="107">
        <f t="shared" si="12"/>
        <v>0</v>
      </c>
      <c r="K26" s="102">
        <f>+D71</f>
        <v>0</v>
      </c>
      <c r="L26" s="29" t="s">
        <v>18</v>
      </c>
      <c r="M26" s="3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ht="14.25" customHeight="1">
      <c r="A27" s="104"/>
      <c r="B27" s="104"/>
      <c r="C27" s="104"/>
      <c r="D27" s="99"/>
      <c r="K27" s="102">
        <f>+K55</f>
        <v>0</v>
      </c>
      <c r="L27" s="29" t="s">
        <v>19</v>
      </c>
      <c r="M27" s="3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14.25" customHeight="1">
      <c r="A28" s="104"/>
      <c r="B28" s="104"/>
      <c r="C28" s="104"/>
      <c r="D28" s="100" t="s">
        <v>61</v>
      </c>
      <c r="E28" s="100" t="s">
        <v>62</v>
      </c>
      <c r="F28" s="100" t="s">
        <v>63</v>
      </c>
      <c r="G28" s="100" t="s">
        <v>64</v>
      </c>
      <c r="H28" s="109"/>
      <c r="K28" s="34">
        <f>SUM(K22:K27)</f>
        <v>14001.0625</v>
      </c>
      <c r="L28" s="32" t="s">
        <v>20</v>
      </c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14.25" customHeight="1">
      <c r="A29" s="103" t="s">
        <v>66</v>
      </c>
      <c r="B29" s="104"/>
      <c r="C29" s="100"/>
      <c r="D29" s="105">
        <v>140.0</v>
      </c>
      <c r="E29" s="106">
        <v>24.0</v>
      </c>
      <c r="F29" s="107">
        <f t="shared" ref="F29:F31" si="13">SUM(D29/160)*E29</f>
        <v>21</v>
      </c>
      <c r="G29" s="107">
        <f t="shared" ref="G29:G31" si="14">SUM(F29/10)</f>
        <v>2.1</v>
      </c>
      <c r="K29" s="36"/>
      <c r="L29" s="35"/>
      <c r="M29" s="3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14.25" customHeight="1">
      <c r="A30" s="99"/>
      <c r="B30" s="99"/>
      <c r="C30" s="99"/>
      <c r="D30" s="105">
        <v>50.0</v>
      </c>
      <c r="E30" s="106">
        <v>4.0</v>
      </c>
      <c r="F30" s="107">
        <f t="shared" si="13"/>
        <v>1.25</v>
      </c>
      <c r="G30" s="107">
        <f t="shared" si="14"/>
        <v>0.125</v>
      </c>
      <c r="K30" s="39">
        <v>0.15</v>
      </c>
      <c r="L30" s="37" t="s">
        <v>67</v>
      </c>
      <c r="M30" s="3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ht="14.25" customHeight="1">
      <c r="A31" s="99"/>
      <c r="B31" s="99"/>
      <c r="C31" s="99"/>
      <c r="D31" s="105"/>
      <c r="E31" s="106"/>
      <c r="F31" s="107">
        <f t="shared" si="13"/>
        <v>0</v>
      </c>
      <c r="G31" s="107">
        <f t="shared" si="14"/>
        <v>0</v>
      </c>
      <c r="K31" s="41">
        <f>K28*K30</f>
        <v>2100.159375</v>
      </c>
      <c r="L31" s="40" t="s">
        <v>22</v>
      </c>
      <c r="M31" s="3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ht="14.25" customHeight="1">
      <c r="A32" s="99"/>
      <c r="B32" s="99"/>
      <c r="C32" s="99"/>
      <c r="D32" s="99"/>
      <c r="E32" s="99"/>
      <c r="F32" s="110"/>
      <c r="G32" s="110"/>
      <c r="H32" s="111"/>
      <c r="I32" s="99"/>
      <c r="J32" s="111"/>
      <c r="K32" s="43">
        <f>K31+K28</f>
        <v>16101.22188</v>
      </c>
      <c r="L32" s="42" t="s">
        <v>68</v>
      </c>
      <c r="M32" s="3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ht="14.25" customHeight="1">
      <c r="A33" s="99"/>
      <c r="B33" s="99"/>
      <c r="C33" s="99"/>
      <c r="D33" s="100" t="s">
        <v>61</v>
      </c>
      <c r="E33" s="100" t="s">
        <v>62</v>
      </c>
      <c r="F33" s="100" t="s">
        <v>63</v>
      </c>
      <c r="G33" s="100" t="s">
        <v>64</v>
      </c>
      <c r="H33" s="111"/>
      <c r="I33" s="110"/>
      <c r="J33" s="111"/>
      <c r="K33" s="41"/>
      <c r="L33" s="42"/>
      <c r="M33" s="3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ht="14.25" customHeight="1">
      <c r="A34" s="100" t="s">
        <v>69</v>
      </c>
      <c r="B34" s="111"/>
      <c r="C34" s="100"/>
      <c r="D34" s="105">
        <v>140.0</v>
      </c>
      <c r="E34" s="106">
        <v>12.0</v>
      </c>
      <c r="F34" s="105">
        <f t="shared" ref="F34:F36" si="15">SUM(D34/160)*E34</f>
        <v>10.5</v>
      </c>
      <c r="G34" s="105">
        <f t="shared" ref="G34:G36" si="16">SUM(F34/10)</f>
        <v>1.05</v>
      </c>
      <c r="H34" s="109"/>
      <c r="I34" s="112"/>
      <c r="J34" s="109"/>
      <c r="K34" s="39"/>
      <c r="L34" s="37" t="s">
        <v>70</v>
      </c>
      <c r="M34" s="3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ht="14.25" customHeight="1">
      <c r="A35" s="99"/>
      <c r="B35" s="99"/>
      <c r="C35" s="99"/>
      <c r="D35" s="105"/>
      <c r="E35" s="106"/>
      <c r="F35" s="105">
        <f t="shared" si="15"/>
        <v>0</v>
      </c>
      <c r="G35" s="105">
        <f t="shared" si="16"/>
        <v>0</v>
      </c>
      <c r="H35" s="111"/>
      <c r="I35" s="110"/>
      <c r="J35" s="111"/>
      <c r="K35" s="41">
        <f>K34*K32</f>
        <v>0</v>
      </c>
      <c r="L35" s="40" t="s">
        <v>71</v>
      </c>
      <c r="M35" s="3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ht="14.25" customHeight="1">
      <c r="A36" s="99"/>
      <c r="B36" s="99"/>
      <c r="C36" s="99"/>
      <c r="D36" s="105"/>
      <c r="E36" s="106"/>
      <c r="F36" s="105">
        <f t="shared" si="15"/>
        <v>0</v>
      </c>
      <c r="G36" s="105">
        <f t="shared" si="16"/>
        <v>0</v>
      </c>
      <c r="H36" s="111"/>
      <c r="I36" s="110"/>
      <c r="J36" s="111"/>
      <c r="K36" s="41"/>
      <c r="L36" s="40"/>
      <c r="M36" s="3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ht="14.25" customHeight="1">
      <c r="A37" s="99"/>
      <c r="B37" s="99"/>
      <c r="C37" s="99"/>
      <c r="D37" s="6"/>
      <c r="E37" s="6"/>
      <c r="F37" s="6"/>
      <c r="G37" s="6"/>
      <c r="H37" s="6"/>
      <c r="I37" s="6"/>
      <c r="J37" s="6"/>
      <c r="K37" s="43">
        <f>K35</f>
        <v>0</v>
      </c>
      <c r="L37" s="40" t="s">
        <v>72</v>
      </c>
      <c r="M37" s="3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ht="14.25" customHeight="1">
      <c r="A38" s="63" t="s">
        <v>73</v>
      </c>
      <c r="B38" s="64" t="s">
        <v>74</v>
      </c>
      <c r="C38" s="64" t="s">
        <v>46</v>
      </c>
      <c r="D38" s="64" t="s">
        <v>30</v>
      </c>
      <c r="E38" s="64" t="s">
        <v>31</v>
      </c>
      <c r="F38" s="64" t="s">
        <v>75</v>
      </c>
      <c r="G38" s="64" t="s">
        <v>76</v>
      </c>
      <c r="H38" s="64" t="s">
        <v>77</v>
      </c>
      <c r="I38" s="65" t="s">
        <v>39</v>
      </c>
      <c r="J38" s="78"/>
      <c r="K38" s="41"/>
      <c r="L38" s="40"/>
      <c r="M38" s="3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ht="14.25" customHeight="1">
      <c r="A39" s="66"/>
      <c r="B39" s="80" t="s">
        <v>78</v>
      </c>
      <c r="C39" s="113" t="s">
        <v>79</v>
      </c>
      <c r="D39" s="68">
        <v>8.0</v>
      </c>
      <c r="E39" s="68">
        <v>1.0</v>
      </c>
      <c r="F39" s="114">
        <v>125.0</v>
      </c>
      <c r="G39" s="70">
        <f t="shared" ref="G39:G58" si="17">D39*E39*F39</f>
        <v>1000</v>
      </c>
      <c r="H39" s="70">
        <f>G39*20%</f>
        <v>200</v>
      </c>
      <c r="I39" s="70">
        <f t="shared" ref="I39:I57" si="18">H39+G39</f>
        <v>1200</v>
      </c>
      <c r="J39" s="6"/>
      <c r="K39" s="41"/>
      <c r="L39" s="40"/>
      <c r="M39" s="3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ht="14.25" customHeight="1">
      <c r="A40" s="66"/>
      <c r="B40" s="80" t="s">
        <v>80</v>
      </c>
      <c r="C40" s="113"/>
      <c r="D40" s="68"/>
      <c r="E40" s="68"/>
      <c r="F40" s="114">
        <v>90.0</v>
      </c>
      <c r="G40" s="70">
        <f t="shared" si="17"/>
        <v>0</v>
      </c>
      <c r="H40" s="70">
        <f t="shared" ref="H40:H41" si="19">G40*50%</f>
        <v>0</v>
      </c>
      <c r="I40" s="70">
        <f t="shared" si="18"/>
        <v>0</v>
      </c>
      <c r="J40" s="6"/>
      <c r="K40" s="41"/>
      <c r="L40" s="40"/>
      <c r="M40" s="3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ht="14.25" customHeight="1">
      <c r="A41" s="66"/>
      <c r="B41" s="80" t="s">
        <v>81</v>
      </c>
      <c r="C41" s="113"/>
      <c r="D41" s="68"/>
      <c r="E41" s="68"/>
      <c r="F41" s="114">
        <v>90.0</v>
      </c>
      <c r="G41" s="70">
        <f t="shared" si="17"/>
        <v>0</v>
      </c>
      <c r="H41" s="70">
        <f t="shared" si="19"/>
        <v>0</v>
      </c>
      <c r="I41" s="70">
        <f t="shared" si="18"/>
        <v>0</v>
      </c>
      <c r="J41" s="6"/>
      <c r="K41" s="41"/>
      <c r="L41" s="40"/>
      <c r="M41" s="3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ht="15.75" customHeight="1">
      <c r="A42" s="66"/>
      <c r="B42" s="80" t="s">
        <v>82</v>
      </c>
      <c r="C42" s="113"/>
      <c r="D42" s="68"/>
      <c r="E42" s="68"/>
      <c r="F42" s="114">
        <v>90.0</v>
      </c>
      <c r="G42" s="70">
        <f t="shared" si="17"/>
        <v>0</v>
      </c>
      <c r="H42" s="70">
        <f>G42*30%</f>
        <v>0</v>
      </c>
      <c r="I42" s="70">
        <f t="shared" si="18"/>
        <v>0</v>
      </c>
      <c r="J42" s="6"/>
      <c r="K42" s="115"/>
      <c r="L42" s="42"/>
      <c r="M42" s="11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18.75" customHeight="1">
      <c r="A43" s="66"/>
      <c r="B43" s="80" t="s">
        <v>83</v>
      </c>
      <c r="C43" s="113"/>
      <c r="D43" s="68"/>
      <c r="E43" s="68"/>
      <c r="F43" s="114">
        <v>1200.0</v>
      </c>
      <c r="G43" s="70">
        <f t="shared" si="17"/>
        <v>0</v>
      </c>
      <c r="H43" s="70">
        <f t="shared" ref="H43:H44" si="20">G43*5%</f>
        <v>0</v>
      </c>
      <c r="I43" s="70">
        <f t="shared" si="18"/>
        <v>0</v>
      </c>
      <c r="J43" s="6"/>
      <c r="K43" s="44">
        <f>K35+K32</f>
        <v>16101.22188</v>
      </c>
      <c r="L43" s="40" t="s">
        <v>25</v>
      </c>
      <c r="M43" s="30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14.25" customHeight="1">
      <c r="A44" s="66"/>
      <c r="B44" s="80" t="s">
        <v>84</v>
      </c>
      <c r="C44" s="113"/>
      <c r="D44" s="68"/>
      <c r="E44" s="68"/>
      <c r="F44" s="114">
        <v>1800.0</v>
      </c>
      <c r="G44" s="70">
        <f t="shared" si="17"/>
        <v>0</v>
      </c>
      <c r="H44" s="70">
        <f t="shared" si="20"/>
        <v>0</v>
      </c>
      <c r="I44" s="70">
        <f t="shared" si="18"/>
        <v>0</v>
      </c>
      <c r="J44" s="6"/>
      <c r="K44" s="117"/>
      <c r="L44" s="40"/>
      <c r="M44" s="30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ht="18.75" customHeight="1">
      <c r="A45" s="66"/>
      <c r="B45" s="80" t="s">
        <v>85</v>
      </c>
      <c r="C45" s="113"/>
      <c r="D45" s="68"/>
      <c r="E45" s="68"/>
      <c r="F45" s="114">
        <v>110.0</v>
      </c>
      <c r="G45" s="70">
        <f t="shared" si="17"/>
        <v>0</v>
      </c>
      <c r="H45" s="70">
        <f>G45*50%</f>
        <v>0</v>
      </c>
      <c r="I45" s="70">
        <f t="shared" si="18"/>
        <v>0</v>
      </c>
      <c r="J45" s="6"/>
      <c r="K45" s="47">
        <f>K43+K44</f>
        <v>16101.22188</v>
      </c>
      <c r="L45" s="45" t="s">
        <v>26</v>
      </c>
      <c r="M45" s="4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ht="14.25" customHeight="1">
      <c r="A46" s="66"/>
      <c r="B46" s="80" t="s">
        <v>86</v>
      </c>
      <c r="C46" s="113"/>
      <c r="D46" s="68"/>
      <c r="E46" s="68"/>
      <c r="F46" s="114">
        <v>320.0</v>
      </c>
      <c r="G46" s="70">
        <f t="shared" si="17"/>
        <v>0</v>
      </c>
      <c r="H46" s="70">
        <f>G46*25%</f>
        <v>0</v>
      </c>
      <c r="I46" s="70">
        <f t="shared" si="18"/>
        <v>0</v>
      </c>
      <c r="J46" s="6"/>
      <c r="K46" s="49"/>
      <c r="L46" s="37"/>
      <c r="M46" s="3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ht="14.25" customHeight="1">
      <c r="A47" s="66"/>
      <c r="B47" s="80" t="s">
        <v>87</v>
      </c>
      <c r="C47" s="113"/>
      <c r="D47" s="68"/>
      <c r="E47" s="68"/>
      <c r="F47" s="114">
        <v>520.0</v>
      </c>
      <c r="G47" s="70">
        <f t="shared" si="17"/>
        <v>0</v>
      </c>
      <c r="H47" s="70">
        <f>G47*20%</f>
        <v>0</v>
      </c>
      <c r="I47" s="70">
        <f t="shared" si="18"/>
        <v>0</v>
      </c>
      <c r="J47" s="6"/>
      <c r="K47" s="50">
        <f>SOW!I61</f>
        <v>0</v>
      </c>
      <c r="L47" s="45" t="s">
        <v>88</v>
      </c>
      <c r="M47" s="4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ht="14.25" customHeight="1">
      <c r="A48" s="66"/>
      <c r="B48" s="80" t="s">
        <v>89</v>
      </c>
      <c r="C48" s="113"/>
      <c r="D48" s="68"/>
      <c r="E48" s="68"/>
      <c r="F48" s="114">
        <v>750.0</v>
      </c>
      <c r="G48" s="70">
        <f t="shared" si="17"/>
        <v>0</v>
      </c>
      <c r="H48" s="70">
        <f>G48*10%</f>
        <v>0</v>
      </c>
      <c r="I48" s="70">
        <f t="shared" si="18"/>
        <v>0</v>
      </c>
      <c r="J48" s="6"/>
      <c r="K48" s="50">
        <f>+K47-K45</f>
        <v>-16101.22188</v>
      </c>
      <c r="L48" s="51" t="s">
        <v>28</v>
      </c>
      <c r="M48" s="52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4.25" customHeight="1">
      <c r="A49" s="66"/>
      <c r="B49" s="80" t="s">
        <v>90</v>
      </c>
      <c r="C49" s="113"/>
      <c r="D49" s="68"/>
      <c r="E49" s="68"/>
      <c r="F49" s="118">
        <v>25.0</v>
      </c>
      <c r="G49" s="70">
        <f t="shared" si="17"/>
        <v>0</v>
      </c>
      <c r="H49" s="70">
        <f t="shared" ref="H49:H50" si="21">G49*25%</f>
        <v>0</v>
      </c>
      <c r="I49" s="70">
        <f t="shared" si="18"/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ht="14.25" customHeight="1">
      <c r="A50" s="66"/>
      <c r="B50" s="80" t="s">
        <v>91</v>
      </c>
      <c r="C50" s="113"/>
      <c r="D50" s="68"/>
      <c r="E50" s="68"/>
      <c r="F50" s="118">
        <v>55.0</v>
      </c>
      <c r="G50" s="70">
        <f t="shared" si="17"/>
        <v>0</v>
      </c>
      <c r="H50" s="70">
        <f t="shared" si="21"/>
        <v>0</v>
      </c>
      <c r="I50" s="70">
        <f t="shared" si="18"/>
        <v>0</v>
      </c>
      <c r="J50" s="6"/>
      <c r="K50" s="6"/>
      <c r="L50" s="6"/>
      <c r="M50" s="119" t="str">
        <f>K48/K47</f>
        <v>#DIV/0!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ht="14.25" customHeight="1">
      <c r="A51" s="66"/>
      <c r="B51" s="80" t="s">
        <v>92</v>
      </c>
      <c r="C51" s="113"/>
      <c r="D51" s="68"/>
      <c r="E51" s="68"/>
      <c r="F51" s="118">
        <v>275.0</v>
      </c>
      <c r="G51" s="70">
        <f t="shared" si="17"/>
        <v>0</v>
      </c>
      <c r="H51" s="70">
        <f t="shared" ref="H51:H52" si="22">G51*20%</f>
        <v>0</v>
      </c>
      <c r="I51" s="70">
        <f t="shared" si="18"/>
        <v>0</v>
      </c>
      <c r="J51" s="6"/>
      <c r="K51" s="120" t="s">
        <v>93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ht="14.25" customHeight="1">
      <c r="A52" s="66"/>
      <c r="B52" s="80" t="s">
        <v>94</v>
      </c>
      <c r="C52" s="113"/>
      <c r="D52" s="68"/>
      <c r="E52" s="68"/>
      <c r="F52" s="114">
        <v>375.0</v>
      </c>
      <c r="G52" s="70">
        <f t="shared" si="17"/>
        <v>0</v>
      </c>
      <c r="H52" s="70">
        <f t="shared" si="22"/>
        <v>0</v>
      </c>
      <c r="I52" s="70">
        <f t="shared" si="18"/>
        <v>0</v>
      </c>
      <c r="J52" s="6"/>
      <c r="K52" s="121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ht="14.25" customHeight="1">
      <c r="A53" s="66"/>
      <c r="B53" s="80" t="s">
        <v>95</v>
      </c>
      <c r="C53" s="113"/>
      <c r="D53" s="68"/>
      <c r="E53" s="68"/>
      <c r="F53" s="114">
        <v>45.0</v>
      </c>
      <c r="G53" s="70">
        <f t="shared" si="17"/>
        <v>0</v>
      </c>
      <c r="H53" s="70">
        <f>G53*0%</f>
        <v>0</v>
      </c>
      <c r="I53" s="70">
        <f t="shared" si="18"/>
        <v>0</v>
      </c>
      <c r="J53" s="6"/>
      <c r="K53" s="121">
        <f t="shared" ref="K53:K54" si="23">SUM(J69)</f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ht="14.25" customHeight="1">
      <c r="A54" s="66"/>
      <c r="B54" s="80" t="s">
        <v>96</v>
      </c>
      <c r="C54" s="113"/>
      <c r="D54" s="68"/>
      <c r="E54" s="68"/>
      <c r="F54" s="114">
        <v>35.0</v>
      </c>
      <c r="G54" s="70">
        <f t="shared" si="17"/>
        <v>0</v>
      </c>
      <c r="H54" s="70">
        <f t="shared" ref="H54:H56" si="24">G54*20%</f>
        <v>0</v>
      </c>
      <c r="I54" s="70">
        <f t="shared" si="18"/>
        <v>0</v>
      </c>
      <c r="J54" s="6"/>
      <c r="K54" s="121">
        <f t="shared" si="23"/>
        <v>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ht="14.25" customHeight="1">
      <c r="A55" s="66"/>
      <c r="B55" s="80" t="s">
        <v>97</v>
      </c>
      <c r="C55" s="113"/>
      <c r="D55" s="68"/>
      <c r="E55" s="68"/>
      <c r="F55" s="114">
        <v>35.0</v>
      </c>
      <c r="G55" s="70">
        <f t="shared" si="17"/>
        <v>0</v>
      </c>
      <c r="H55" s="70">
        <f t="shared" si="24"/>
        <v>0</v>
      </c>
      <c r="I55" s="70">
        <f t="shared" si="18"/>
        <v>0</v>
      </c>
      <c r="J55" s="6"/>
      <c r="K55" s="75">
        <f>SUM(K52:K54)</f>
        <v>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ht="14.25" customHeight="1">
      <c r="A56" s="66"/>
      <c r="B56" s="80" t="s">
        <v>98</v>
      </c>
      <c r="C56" s="113"/>
      <c r="D56" s="68"/>
      <c r="E56" s="68"/>
      <c r="F56" s="114">
        <v>35.0</v>
      </c>
      <c r="G56" s="70">
        <f t="shared" si="17"/>
        <v>0</v>
      </c>
      <c r="H56" s="70">
        <f t="shared" si="24"/>
        <v>0</v>
      </c>
      <c r="I56" s="70">
        <f t="shared" si="18"/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12.0" customHeight="1">
      <c r="A57" s="72"/>
      <c r="B57" s="80" t="s">
        <v>99</v>
      </c>
      <c r="C57" s="113"/>
      <c r="D57" s="68"/>
      <c r="E57" s="68"/>
      <c r="F57" s="114">
        <v>75.0</v>
      </c>
      <c r="G57" s="70">
        <f t="shared" si="17"/>
        <v>0</v>
      </c>
      <c r="H57" s="70">
        <f>G57*35%</f>
        <v>0</v>
      </c>
      <c r="I57" s="70">
        <f t="shared" si="18"/>
        <v>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12.0" customHeight="1">
      <c r="A58" s="122"/>
      <c r="B58" s="123" t="s">
        <v>100</v>
      </c>
      <c r="C58" s="124" t="s">
        <v>79</v>
      </c>
      <c r="D58" s="125">
        <v>8.0</v>
      </c>
      <c r="E58" s="125">
        <v>1.0</v>
      </c>
      <c r="F58" s="126">
        <v>185.0</v>
      </c>
      <c r="G58" s="127">
        <f t="shared" si="17"/>
        <v>1480</v>
      </c>
      <c r="H58" s="127"/>
      <c r="I58" s="12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ht="14.25" customHeight="1">
      <c r="A59" s="6"/>
      <c r="B59" s="6"/>
      <c r="C59" s="6"/>
      <c r="D59" s="6"/>
      <c r="E59" s="6"/>
      <c r="G59" s="97">
        <f>SUM(G39:G58)</f>
        <v>2480</v>
      </c>
      <c r="H59" s="97">
        <f t="shared" ref="H59:I59" si="25">SUM(H39:H57)</f>
        <v>200</v>
      </c>
      <c r="I59" s="75">
        <f t="shared" si="25"/>
        <v>1200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ht="14.25" customHeight="1">
      <c r="A61" s="128" t="s">
        <v>17</v>
      </c>
      <c r="B61" s="129" t="s">
        <v>101</v>
      </c>
      <c r="C61" s="130" t="s">
        <v>29</v>
      </c>
      <c r="D61" s="131"/>
      <c r="E61" s="132"/>
      <c r="F61" s="129" t="s">
        <v>102</v>
      </c>
      <c r="G61" s="129" t="s">
        <v>93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ht="19.5" customHeight="1">
      <c r="A62" s="66"/>
      <c r="B62" s="67" t="s">
        <v>103</v>
      </c>
      <c r="C62" s="133"/>
      <c r="D62" s="134"/>
      <c r="E62" s="135"/>
      <c r="F62" s="82">
        <v>2500.0</v>
      </c>
      <c r="G62" s="121">
        <f t="shared" ref="G62:G64" si="26">SUM(F62)</f>
        <v>2500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ht="12.0" customHeight="1">
      <c r="A63" s="66"/>
      <c r="B63" s="67" t="s">
        <v>104</v>
      </c>
      <c r="C63" s="133"/>
      <c r="D63" s="134"/>
      <c r="E63" s="135"/>
      <c r="F63" s="136"/>
      <c r="G63" s="121">
        <f t="shared" si="26"/>
        <v>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ht="12.0" customHeight="1">
      <c r="A64" s="72"/>
      <c r="B64" s="67" t="s">
        <v>105</v>
      </c>
      <c r="C64" s="133"/>
      <c r="D64" s="134"/>
      <c r="E64" s="135"/>
      <c r="F64" s="136"/>
      <c r="G64" s="121">
        <f t="shared" si="26"/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ht="12.0" customHeight="1">
      <c r="A65" s="6"/>
      <c r="B65" s="6"/>
      <c r="C65" s="6"/>
      <c r="D65" s="6"/>
      <c r="E65" s="6"/>
      <c r="F65" s="6"/>
      <c r="G65" s="75">
        <f>SUM(G62:G64)</f>
        <v>2500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30.75" customHeight="1">
      <c r="A67" s="128" t="s">
        <v>18</v>
      </c>
      <c r="B67" s="129" t="s">
        <v>106</v>
      </c>
      <c r="C67" s="129" t="s">
        <v>102</v>
      </c>
      <c r="D67" s="129" t="s">
        <v>39</v>
      </c>
      <c r="E67" s="6"/>
      <c r="F67" s="128" t="s">
        <v>107</v>
      </c>
      <c r="G67" s="137" t="s">
        <v>108</v>
      </c>
      <c r="H67" s="138" t="s">
        <v>29</v>
      </c>
      <c r="I67" s="139"/>
      <c r="J67" s="129" t="s">
        <v>102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8.75" customHeight="1">
      <c r="A68" s="66"/>
      <c r="B68" s="67"/>
      <c r="C68" s="82">
        <v>0.0</v>
      </c>
      <c r="D68" s="121">
        <f t="shared" ref="D68:D70" si="27">SUM(C68)</f>
        <v>0</v>
      </c>
      <c r="E68" s="6"/>
      <c r="F68" s="66"/>
      <c r="G68" s="80"/>
      <c r="H68" s="140" t="s">
        <v>109</v>
      </c>
      <c r="I68" s="141"/>
      <c r="J68" s="82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ht="12.0" customHeight="1">
      <c r="A69" s="66"/>
      <c r="B69" s="67"/>
      <c r="C69" s="142">
        <v>0.0</v>
      </c>
      <c r="D69" s="121">
        <f t="shared" si="27"/>
        <v>0</v>
      </c>
      <c r="E69" s="6"/>
      <c r="F69" s="66"/>
      <c r="G69" s="80"/>
      <c r="H69" s="140" t="s">
        <v>110</v>
      </c>
      <c r="I69" s="141"/>
      <c r="J69" s="8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ht="12.0" customHeight="1">
      <c r="A70" s="72"/>
      <c r="B70" s="67"/>
      <c r="C70" s="142">
        <v>0.0</v>
      </c>
      <c r="D70" s="121">
        <f t="shared" si="27"/>
        <v>0</v>
      </c>
      <c r="E70" s="6"/>
      <c r="F70" s="72"/>
      <c r="G70" s="80"/>
      <c r="H70" s="140" t="s">
        <v>111</v>
      </c>
      <c r="I70" s="141"/>
      <c r="J70" s="142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12.0" customHeight="1">
      <c r="A71" s="6"/>
      <c r="B71" s="6"/>
      <c r="C71" s="6"/>
      <c r="D71" s="75">
        <f>SUM(D68:D70)</f>
        <v>0</v>
      </c>
      <c r="E71" s="6"/>
      <c r="F71" s="14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12.0" customHeight="1">
      <c r="A74" s="14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12.0" customHeight="1">
      <c r="A75" s="14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12.0" customHeight="1">
      <c r="A76" s="1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12.0" customHeight="1">
      <c r="A77" s="14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12.0" customHeight="1">
      <c r="A78" s="14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12.0" customHeight="1">
      <c r="A79" s="1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12.0" customHeight="1">
      <c r="A80" s="1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12.0" customHeight="1">
      <c r="A81" s="1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ht="12.0" customHeight="1">
      <c r="A82" s="1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ht="12.0" customHeight="1">
      <c r="A83" s="1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ht="12.0" customHeight="1">
      <c r="A84" s="1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ht="12.0" customHeight="1">
      <c r="A85" s="14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2.0" customHeight="1">
      <c r="A86" s="14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2.0" customHeight="1">
      <c r="A87" s="14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ht="12.0" customHeight="1">
      <c r="A88" s="1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ht="12.0" customHeight="1">
      <c r="A89" s="14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ht="12.0" customHeight="1">
      <c r="A90" s="14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ht="12.0" customHeight="1">
      <c r="A91" s="1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ht="12.0" customHeight="1">
      <c r="A92" s="1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ht="12.0" customHeight="1">
      <c r="A93" s="1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2.0" customHeight="1">
      <c r="A94" s="1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ht="12.0" customHeight="1">
      <c r="A95" s="1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ht="12.0" customHeight="1">
      <c r="A96" s="1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ht="12.0" customHeight="1">
      <c r="A97" s="1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ht="12.0" customHeight="1">
      <c r="A98" s="14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ht="12.0" customHeight="1">
      <c r="A99" s="14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ht="12.0" customHeight="1">
      <c r="A100" s="1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ht="12.0" customHeight="1">
      <c r="A101" s="14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ht="12.0" customHeight="1">
      <c r="A102" s="14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ht="12.0" customHeight="1">
      <c r="A103" s="1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ht="12.0" customHeight="1">
      <c r="A104" s="1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ht="12.0" customHeight="1">
      <c r="A105" s="1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ht="12.0" customHeight="1">
      <c r="A106" s="14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ht="12.0" customHeight="1">
      <c r="A107" s="14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ht="12.0" customHeight="1">
      <c r="A108" s="14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ht="12.0" customHeight="1">
      <c r="A109" s="14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ht="12.0" customHeight="1">
      <c r="A110" s="14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ht="12.0" customHeight="1">
      <c r="A111" s="14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ht="12.0" customHeight="1">
      <c r="A112" s="14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ht="12.0" customHeight="1">
      <c r="A113" s="14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ht="12.0" customHeight="1">
      <c r="A114" s="14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ht="12.0" customHeight="1">
      <c r="A115" s="14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ht="12.0" customHeight="1">
      <c r="A116" s="14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ht="12.0" customHeight="1">
      <c r="A117" s="1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ht="12.0" customHeight="1">
      <c r="A118" s="1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ht="12.0" customHeight="1">
      <c r="A119" s="1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ht="12.0" customHeight="1">
      <c r="A120" s="1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ht="12.0" customHeight="1">
      <c r="A121" s="1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ht="12.0" customHeight="1">
      <c r="A122" s="1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ht="12.0" customHeight="1">
      <c r="A123" s="14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ht="12.0" customHeight="1">
      <c r="A124" s="14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2.0" customHeight="1">
      <c r="A125" s="14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2.0" customHeight="1">
      <c r="A126" s="1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ht="12.0" customHeight="1">
      <c r="A127" s="14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ht="12.0" customHeight="1">
      <c r="A128" s="14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ht="12.0" customHeight="1">
      <c r="A129" s="1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ht="12.0" customHeight="1">
      <c r="A130" s="1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ht="12.0" customHeight="1">
      <c r="A131" s="1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ht="12.0" customHeight="1">
      <c r="A132" s="1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ht="12.0" customHeight="1">
      <c r="A133" s="1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ht="12.0" customHeight="1">
      <c r="A134" s="1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ht="12.0" customHeight="1">
      <c r="A135" s="1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ht="12.0" customHeight="1">
      <c r="A136" s="14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ht="12.0" customHeight="1">
      <c r="A137" s="14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ht="12.0" customHeight="1">
      <c r="A138" s="1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ht="12.0" customHeight="1">
      <c r="A139" s="14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ht="12.0" customHeight="1">
      <c r="A140" s="14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ht="12.0" customHeight="1">
      <c r="A141" s="1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ht="12.0" customHeight="1">
      <c r="A142" s="1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ht="12.0" customHeight="1">
      <c r="A143" s="1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ht="12.0" customHeight="1">
      <c r="A144" s="1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ht="12.0" customHeight="1">
      <c r="A145" s="1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ht="12.0" customHeight="1">
      <c r="A146" s="1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2.0" customHeight="1">
      <c r="A147" s="1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2.0" customHeight="1">
      <c r="A148" s="14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ht="12.0" customHeight="1">
      <c r="A149" s="14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ht="12.0" customHeight="1">
      <c r="A150" s="14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ht="12.0" customHeight="1">
      <c r="A151" s="14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ht="12.0" customHeight="1">
      <c r="A152" s="14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ht="12.0" customHeight="1">
      <c r="A153" s="14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ht="12.0" customHeight="1">
      <c r="A154" s="14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ht="12.0" customHeight="1">
      <c r="A155" s="14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ht="12.0" customHeight="1">
      <c r="A156" s="14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ht="12.0" customHeight="1">
      <c r="A157" s="14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ht="12.0" customHeight="1">
      <c r="A158" s="14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ht="12.0" customHeight="1">
      <c r="A159" s="14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ht="12.0" customHeight="1">
      <c r="A160" s="14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ht="12.0" customHeight="1">
      <c r="A161" s="14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ht="12.0" customHeight="1">
      <c r="A162" s="14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ht="12.0" customHeight="1">
      <c r="A163" s="14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ht="12.0" customHeight="1">
      <c r="A164" s="14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ht="12.0" customHeight="1">
      <c r="A165" s="14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ht="12.0" customHeight="1">
      <c r="A166" s="14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ht="12.0" customHeight="1">
      <c r="A167" s="14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ht="12.0" customHeight="1">
      <c r="A168" s="14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ht="12.0" customHeight="1">
      <c r="A169" s="14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ht="12.0" customHeight="1">
      <c r="A170" s="14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ht="12.0" customHeight="1">
      <c r="A171" s="14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ht="12.0" customHeight="1">
      <c r="A172" s="14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ht="12.0" customHeight="1">
      <c r="A173" s="14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ht="12.0" customHeight="1">
      <c r="A174" s="14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ht="12.0" customHeight="1">
      <c r="A175" s="14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ht="12.0" customHeight="1">
      <c r="A176" s="14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ht="12.0" customHeight="1">
      <c r="A177" s="14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ht="12.0" customHeight="1">
      <c r="A178" s="14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ht="12.0" customHeight="1">
      <c r="A179" s="14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ht="12.0" customHeight="1">
      <c r="A180" s="14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ht="12.0" customHeight="1">
      <c r="A181" s="14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ht="12.0" customHeight="1">
      <c r="A182" s="14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ht="12.0" customHeight="1">
      <c r="A183" s="14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ht="12.0" customHeight="1">
      <c r="A184" s="14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2.0" customHeight="1">
      <c r="A185" s="14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2.0" customHeight="1">
      <c r="A186" s="14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ht="12.0" customHeight="1">
      <c r="A187" s="14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ht="12.0" customHeight="1">
      <c r="A188" s="14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ht="12.0" customHeight="1">
      <c r="A189" s="14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ht="12.0" customHeight="1">
      <c r="A190" s="1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ht="12.0" customHeight="1">
      <c r="A191" s="14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ht="12.0" customHeight="1">
      <c r="A192" s="14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ht="12.0" customHeight="1">
      <c r="A193" s="14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ht="12.0" customHeight="1">
      <c r="A194" s="14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ht="12.0" customHeight="1">
      <c r="A195" s="14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ht="12.0" customHeight="1">
      <c r="A196" s="14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ht="12.0" customHeight="1">
      <c r="A197" s="14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ht="12.0" customHeight="1">
      <c r="A198" s="14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ht="12.0" customHeight="1">
      <c r="A199" s="14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ht="12.0" customHeight="1">
      <c r="A200" s="14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ht="12.0" customHeight="1">
      <c r="A201" s="14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ht="12.0" customHeight="1">
      <c r="A202" s="14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ht="12.0" customHeight="1">
      <c r="A203" s="14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ht="12.0" customHeight="1">
      <c r="A204" s="14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ht="12.0" customHeight="1">
      <c r="A205" s="14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ht="12.0" customHeight="1">
      <c r="A206" s="14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ht="12.0" customHeight="1">
      <c r="A207" s="1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ht="12.0" customHeight="1">
      <c r="A208" s="14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ht="12.0" customHeight="1">
      <c r="A209" s="14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ht="12.0" customHeight="1">
      <c r="A210" s="1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ht="12.0" customHeight="1">
      <c r="A211" s="1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ht="12.0" customHeight="1">
      <c r="A212" s="14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ht="12.0" customHeight="1">
      <c r="A213" s="14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ht="12.0" customHeight="1">
      <c r="A214" s="1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ht="12.0" customHeight="1">
      <c r="A215" s="1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ht="12.0" customHeight="1">
      <c r="A216" s="1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ht="12.0" customHeight="1">
      <c r="A217" s="14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ht="12.0" customHeight="1">
      <c r="A218" s="14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ht="12.0" customHeight="1">
      <c r="A219" s="14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ht="12.0" customHeight="1">
      <c r="A220" s="14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ht="12.0" customHeight="1">
      <c r="A221" s="14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ht="12.0" customHeight="1">
      <c r="A222" s="14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ht="12.0" customHeight="1">
      <c r="A223" s="14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ht="12.0" customHeight="1">
      <c r="A224" s="14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ht="12.0" customHeight="1">
      <c r="A225" s="14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ht="12.0" customHeight="1">
      <c r="A226" s="14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ht="12.0" customHeight="1">
      <c r="A227" s="14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ht="12.0" customHeight="1">
      <c r="A228" s="14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ht="12.0" customHeight="1">
      <c r="A229" s="14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ht="12.0" customHeight="1">
      <c r="A230" s="14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ht="12.0" customHeight="1">
      <c r="A231" s="14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ht="12.0" customHeight="1">
      <c r="A232" s="14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ht="12.0" customHeight="1">
      <c r="A233" s="14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12.0" customHeight="1">
      <c r="A234" s="14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12.0" customHeight="1">
      <c r="A235" s="14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ht="12.0" customHeight="1">
      <c r="A236" s="14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ht="12.0" customHeight="1">
      <c r="A237" s="14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ht="12.0" customHeight="1">
      <c r="A238" s="14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ht="12.0" customHeight="1">
      <c r="A239" s="14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ht="12.0" customHeight="1">
      <c r="A240" s="14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ht="12.0" customHeight="1">
      <c r="A241" s="14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ht="12.0" customHeight="1">
      <c r="A242" s="14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ht="12.0" customHeight="1">
      <c r="A243" s="14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ht="12.0" customHeight="1">
      <c r="A244" s="14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ht="12.0" customHeight="1">
      <c r="A245" s="14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ht="12.0" customHeight="1">
      <c r="A246" s="14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ht="12.0" customHeight="1">
      <c r="A247" s="14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ht="12.0" customHeight="1">
      <c r="A248" s="14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ht="12.0" customHeight="1">
      <c r="A249" s="14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ht="12.0" customHeight="1">
      <c r="A250" s="14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ht="12.0" customHeight="1">
      <c r="A251" s="14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ht="12.0" customHeight="1">
      <c r="A252" s="14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ht="12.0" customHeight="1">
      <c r="A253" s="14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ht="12.0" customHeight="1">
      <c r="A254" s="14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ht="12.0" customHeight="1">
      <c r="A255" s="14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ht="12.0" customHeight="1">
      <c r="A256" s="14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ht="12.0" customHeight="1">
      <c r="A257" s="14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ht="12.0" customHeight="1">
      <c r="A258" s="14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ht="12.0" customHeight="1">
      <c r="A259" s="14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ht="12.0" customHeight="1">
      <c r="A260" s="14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ht="12.0" customHeight="1">
      <c r="A261" s="14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ht="12.0" customHeight="1">
      <c r="A262" s="14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ht="12.0" customHeight="1">
      <c r="A263" s="14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ht="12.0" customHeight="1">
      <c r="A264" s="14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ht="12.0" customHeight="1">
      <c r="A265" s="14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ht="12.0" customHeight="1">
      <c r="A266" s="14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ht="12.0" customHeight="1">
      <c r="A267" s="14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ht="12.0" customHeight="1">
      <c r="A268" s="14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ht="12.0" customHeight="1">
      <c r="A269" s="14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ht="12.0" customHeight="1">
      <c r="A270" s="14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ht="12.0" customHeight="1">
      <c r="A271" s="14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ht="12.0" customHeight="1">
      <c r="A272" s="14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ht="12.0" customHeight="1">
      <c r="A273" s="14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ht="12.0" customHeight="1">
      <c r="A274" s="14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ht="12.0" customHeight="1">
      <c r="A275" s="14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ht="12.0" customHeight="1">
      <c r="A276" s="14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ht="12.0" customHeight="1">
      <c r="A277" s="14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ht="12.0" customHeight="1">
      <c r="A278" s="14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ht="12.0" customHeight="1">
      <c r="A279" s="14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ht="12.0" customHeight="1">
      <c r="A280" s="14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ht="12.0" customHeight="1">
      <c r="A281" s="14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ht="12.0" customHeight="1">
      <c r="A282" s="14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ht="12.0" customHeight="1">
      <c r="A283" s="14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ht="12.0" customHeight="1">
      <c r="A284" s="14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ht="12.0" customHeight="1">
      <c r="A285" s="14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ht="12.0" customHeight="1">
      <c r="A286" s="14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ht="12.0" customHeight="1">
      <c r="A287" s="14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ht="12.0" customHeight="1">
      <c r="A288" s="14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ht="12.0" customHeight="1">
      <c r="A289" s="14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ht="12.0" customHeight="1">
      <c r="A290" s="14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ht="12.0" customHeight="1">
      <c r="A291" s="14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ht="12.0" customHeight="1">
      <c r="A292" s="14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ht="12.0" customHeight="1">
      <c r="A293" s="14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ht="12.0" customHeight="1">
      <c r="A294" s="14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ht="12.0" customHeight="1">
      <c r="A295" s="14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ht="12.0" customHeight="1">
      <c r="A296" s="14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ht="12.0" customHeight="1">
      <c r="A297" s="14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ht="12.0" customHeight="1">
      <c r="A298" s="14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ht="12.0" customHeight="1">
      <c r="A299" s="14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ht="12.0" customHeight="1">
      <c r="A300" s="14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ht="12.0" customHeight="1">
      <c r="A301" s="14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ht="12.0" customHeight="1">
      <c r="A302" s="14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ht="12.0" customHeight="1">
      <c r="A303" s="14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ht="12.0" customHeight="1">
      <c r="A304" s="14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ht="12.0" customHeight="1">
      <c r="A305" s="14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ht="12.0" customHeight="1">
      <c r="A306" s="14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ht="12.0" customHeight="1">
      <c r="A307" s="14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ht="12.0" customHeight="1">
      <c r="A308" s="14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ht="12.0" customHeight="1">
      <c r="A309" s="14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ht="12.0" customHeight="1">
      <c r="A310" s="14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ht="12.0" customHeight="1">
      <c r="A311" s="14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ht="12.0" customHeight="1">
      <c r="A312" s="14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ht="12.0" customHeight="1">
      <c r="A313" s="14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ht="12.0" customHeight="1">
      <c r="A314" s="14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ht="12.0" customHeight="1">
      <c r="A315" s="14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ht="12.0" customHeight="1">
      <c r="A316" s="14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ht="12.0" customHeight="1">
      <c r="A317" s="14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ht="12.0" customHeight="1">
      <c r="A318" s="14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ht="12.0" customHeight="1">
      <c r="A319" s="14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ht="12.0" customHeight="1">
      <c r="A320" s="14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ht="12.0" customHeight="1">
      <c r="A321" s="14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ht="12.0" customHeight="1">
      <c r="A322" s="14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ht="12.0" customHeight="1">
      <c r="A323" s="14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ht="12.0" customHeight="1">
      <c r="A324" s="14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ht="12.0" customHeight="1">
      <c r="A325" s="14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ht="12.0" customHeight="1">
      <c r="A326" s="14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ht="12.0" customHeight="1">
      <c r="A327" s="14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ht="12.0" customHeight="1">
      <c r="A328" s="14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ht="12.0" customHeight="1">
      <c r="A329" s="14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ht="12.0" customHeight="1">
      <c r="A330" s="14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ht="12.0" customHeight="1">
      <c r="A331" s="14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ht="12.0" customHeight="1">
      <c r="A332" s="14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ht="12.0" customHeight="1">
      <c r="A333" s="14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ht="12.0" customHeight="1">
      <c r="A334" s="14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ht="12.0" customHeight="1">
      <c r="A335" s="14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ht="12.0" customHeight="1">
      <c r="A336" s="14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ht="12.0" customHeight="1">
      <c r="A337" s="14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ht="12.0" customHeight="1">
      <c r="A338" s="14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ht="12.0" customHeight="1">
      <c r="A339" s="14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ht="12.0" customHeight="1">
      <c r="A340" s="14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ht="12.0" customHeight="1">
      <c r="A341" s="14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ht="12.0" customHeight="1">
      <c r="A342" s="14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ht="12.0" customHeight="1">
      <c r="A343" s="14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ht="12.0" customHeight="1">
      <c r="A344" s="14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ht="12.0" customHeight="1">
      <c r="A345" s="14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ht="12.0" customHeight="1">
      <c r="A346" s="14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ht="12.0" customHeight="1">
      <c r="A347" s="14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ht="12.0" customHeight="1">
      <c r="A348" s="14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ht="12.0" customHeight="1">
      <c r="A349" s="14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ht="12.0" customHeight="1">
      <c r="A350" s="14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ht="12.0" customHeight="1">
      <c r="A351" s="14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ht="12.0" customHeight="1">
      <c r="A352" s="14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ht="12.0" customHeight="1">
      <c r="A353" s="14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ht="12.0" customHeight="1">
      <c r="A354" s="14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ht="12.0" customHeight="1">
      <c r="A355" s="14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ht="12.0" customHeight="1">
      <c r="A356" s="14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ht="12.0" customHeight="1">
      <c r="A357" s="14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ht="12.0" customHeight="1">
      <c r="A358" s="14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ht="12.0" customHeight="1">
      <c r="A359" s="14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ht="12.0" customHeight="1">
      <c r="A360" s="14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ht="12.0" customHeight="1">
      <c r="A361" s="14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ht="12.0" customHeight="1">
      <c r="A362" s="14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ht="12.0" customHeight="1">
      <c r="A363" s="14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ht="12.0" customHeight="1">
      <c r="A364" s="14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ht="12.0" customHeight="1">
      <c r="A365" s="14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ht="12.0" customHeight="1">
      <c r="A366" s="14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ht="12.0" customHeight="1">
      <c r="A367" s="14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ht="12.0" customHeight="1">
      <c r="A368" s="14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ht="12.0" customHeight="1">
      <c r="A369" s="14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ht="12.0" customHeight="1">
      <c r="A370" s="14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ht="12.0" customHeight="1">
      <c r="A371" s="14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ht="12.0" customHeight="1">
      <c r="A372" s="14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ht="12.0" customHeight="1">
      <c r="A373" s="14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ht="12.0" customHeight="1">
      <c r="A374" s="14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ht="12.0" customHeight="1">
      <c r="A375" s="14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ht="12.0" customHeight="1">
      <c r="A376" s="14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ht="12.0" customHeight="1">
      <c r="A377" s="14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ht="12.0" customHeight="1">
      <c r="A378" s="14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ht="12.0" customHeight="1">
      <c r="A379" s="14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ht="12.0" customHeight="1">
      <c r="A380" s="14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ht="12.0" customHeight="1">
      <c r="A381" s="14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ht="12.0" customHeight="1">
      <c r="A382" s="14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ht="12.0" customHeight="1">
      <c r="A383" s="14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ht="12.0" customHeight="1">
      <c r="A384" s="14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ht="12.0" customHeight="1">
      <c r="A385" s="14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ht="12.0" customHeight="1">
      <c r="A386" s="14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ht="12.0" customHeight="1">
      <c r="A387" s="14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ht="12.0" customHeight="1">
      <c r="A388" s="14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ht="12.0" customHeight="1">
      <c r="A389" s="14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ht="12.0" customHeight="1">
      <c r="A390" s="14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ht="12.0" customHeight="1">
      <c r="A391" s="14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ht="12.0" customHeight="1">
      <c r="A392" s="14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ht="12.0" customHeight="1">
      <c r="A393" s="14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ht="12.0" customHeight="1">
      <c r="A394" s="14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ht="12.0" customHeight="1">
      <c r="A395" s="14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ht="12.0" customHeight="1">
      <c r="A396" s="14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ht="12.0" customHeight="1">
      <c r="A397" s="14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ht="12.0" customHeight="1">
      <c r="A398" s="14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ht="12.0" customHeight="1">
      <c r="A399" s="14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ht="12.0" customHeight="1">
      <c r="A400" s="14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ht="12.0" customHeight="1">
      <c r="A401" s="14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ht="12.0" customHeight="1">
      <c r="A402" s="14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ht="12.0" customHeight="1">
      <c r="A403" s="14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ht="12.0" customHeight="1">
      <c r="A404" s="14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ht="12.0" customHeight="1">
      <c r="A405" s="14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ht="12.0" customHeight="1">
      <c r="A406" s="14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ht="12.0" customHeight="1">
      <c r="A407" s="14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ht="12.0" customHeight="1">
      <c r="A408" s="14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ht="12.0" customHeight="1">
      <c r="A409" s="14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ht="12.0" customHeight="1">
      <c r="A410" s="14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ht="12.0" customHeight="1">
      <c r="A411" s="14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ht="12.0" customHeight="1">
      <c r="A412" s="14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ht="12.0" customHeight="1">
      <c r="A413" s="14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ht="12.0" customHeight="1">
      <c r="A414" s="14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ht="12.0" customHeight="1">
      <c r="A415" s="14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ht="12.0" customHeight="1">
      <c r="A416" s="14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ht="12.0" customHeight="1">
      <c r="A417" s="14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ht="12.0" customHeight="1">
      <c r="A418" s="14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ht="12.0" customHeight="1">
      <c r="A419" s="14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ht="12.0" customHeight="1">
      <c r="A420" s="14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ht="12.0" customHeight="1">
      <c r="A421" s="14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ht="12.0" customHeight="1">
      <c r="A422" s="14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ht="12.0" customHeight="1">
      <c r="A423" s="14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ht="12.0" customHeight="1">
      <c r="A424" s="14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ht="12.0" customHeight="1">
      <c r="A425" s="14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ht="12.0" customHeight="1">
      <c r="A426" s="14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ht="12.0" customHeight="1">
      <c r="A427" s="14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ht="12.0" customHeight="1">
      <c r="A428" s="14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ht="12.0" customHeight="1">
      <c r="A429" s="14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ht="12.0" customHeight="1">
      <c r="A430" s="14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ht="12.0" customHeight="1">
      <c r="A431" s="14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ht="12.0" customHeight="1">
      <c r="A432" s="14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ht="12.0" customHeight="1">
      <c r="A433" s="14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ht="12.0" customHeight="1">
      <c r="A434" s="14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ht="12.0" customHeight="1">
      <c r="A435" s="14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ht="12.0" customHeight="1">
      <c r="A436" s="14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ht="12.0" customHeight="1">
      <c r="A437" s="14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ht="12.0" customHeight="1">
      <c r="A438" s="14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ht="12.0" customHeight="1">
      <c r="A439" s="14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ht="12.0" customHeight="1">
      <c r="A440" s="14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ht="12.0" customHeight="1">
      <c r="A441" s="14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ht="12.0" customHeight="1">
      <c r="A442" s="14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ht="12.0" customHeight="1">
      <c r="A443" s="14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ht="12.0" customHeight="1">
      <c r="A444" s="14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ht="12.0" customHeight="1">
      <c r="A445" s="14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ht="12.0" customHeight="1">
      <c r="A446" s="14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ht="12.0" customHeight="1">
      <c r="A447" s="14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ht="12.0" customHeight="1">
      <c r="A448" s="14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ht="12.0" customHeight="1">
      <c r="A449" s="14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ht="12.0" customHeight="1">
      <c r="A450" s="14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ht="12.0" customHeight="1">
      <c r="A451" s="14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ht="12.0" customHeight="1">
      <c r="A452" s="14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ht="12.0" customHeight="1">
      <c r="A453" s="14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ht="12.0" customHeight="1">
      <c r="A454" s="14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ht="12.0" customHeight="1">
      <c r="A455" s="14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ht="12.0" customHeight="1">
      <c r="A456" s="14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ht="12.0" customHeight="1">
      <c r="A457" s="14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ht="12.0" customHeight="1">
      <c r="A458" s="14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ht="12.0" customHeight="1">
      <c r="A459" s="14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ht="12.0" customHeight="1">
      <c r="A460" s="14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ht="12.0" customHeight="1">
      <c r="A461" s="14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ht="12.0" customHeight="1">
      <c r="A462" s="14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ht="12.0" customHeight="1">
      <c r="A463" s="14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ht="12.0" customHeight="1">
      <c r="A464" s="14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ht="12.0" customHeight="1">
      <c r="A465" s="14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ht="12.0" customHeight="1">
      <c r="A466" s="14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ht="12.0" customHeight="1">
      <c r="A467" s="14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ht="12.0" customHeight="1">
      <c r="A468" s="14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ht="12.0" customHeight="1">
      <c r="A469" s="14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ht="12.0" customHeight="1">
      <c r="A470" s="14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ht="12.0" customHeight="1">
      <c r="A471" s="14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ht="12.0" customHeight="1">
      <c r="A472" s="14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ht="12.0" customHeight="1">
      <c r="A473" s="14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ht="12.0" customHeight="1">
      <c r="A474" s="14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ht="12.0" customHeight="1">
      <c r="A475" s="14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12.0" customHeight="1">
      <c r="A476" s="14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ht="12.0" customHeight="1">
      <c r="A477" s="14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ht="12.0" customHeight="1">
      <c r="A478" s="14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ht="12.0" customHeight="1">
      <c r="A479" s="14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ht="12.0" customHeight="1">
      <c r="A480" s="14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ht="12.0" customHeight="1">
      <c r="A481" s="14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ht="12.0" customHeight="1">
      <c r="A482" s="14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ht="12.0" customHeight="1">
      <c r="A483" s="14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ht="12.0" customHeight="1">
      <c r="A484" s="14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ht="12.0" customHeight="1">
      <c r="A485" s="14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ht="12.0" customHeight="1">
      <c r="A486" s="14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ht="12.0" customHeight="1">
      <c r="A487" s="14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ht="12.0" customHeight="1">
      <c r="A488" s="14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ht="12.0" customHeight="1">
      <c r="A489" s="14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ht="12.0" customHeight="1">
      <c r="A490" s="14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ht="12.0" customHeight="1">
      <c r="A491" s="14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ht="12.0" customHeight="1">
      <c r="A492" s="14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ht="12.0" customHeight="1">
      <c r="A493" s="14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ht="12.0" customHeight="1">
      <c r="A494" s="14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ht="12.0" customHeight="1">
      <c r="A495" s="14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ht="12.0" customHeight="1">
      <c r="A496" s="14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ht="12.0" customHeight="1">
      <c r="A497" s="14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ht="12.0" customHeight="1">
      <c r="A498" s="14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ht="12.0" customHeight="1">
      <c r="A499" s="14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ht="12.0" customHeight="1">
      <c r="A500" s="14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ht="12.0" customHeight="1">
      <c r="A501" s="14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ht="12.0" customHeight="1">
      <c r="A502" s="14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ht="12.0" customHeight="1">
      <c r="A503" s="14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ht="12.0" customHeight="1">
      <c r="A504" s="14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ht="12.0" customHeight="1">
      <c r="A505" s="14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ht="12.0" customHeight="1">
      <c r="A506" s="14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ht="12.0" customHeight="1">
      <c r="A507" s="14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ht="12.0" customHeight="1">
      <c r="A508" s="14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ht="12.0" customHeight="1">
      <c r="A509" s="14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ht="12.0" customHeight="1">
      <c r="A510" s="14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ht="12.0" customHeight="1">
      <c r="A511" s="14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ht="12.0" customHeight="1">
      <c r="A512" s="14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ht="12.0" customHeight="1">
      <c r="A513" s="14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ht="12.0" customHeight="1">
      <c r="A514" s="14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ht="12.0" customHeight="1">
      <c r="A515" s="14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ht="12.0" customHeight="1">
      <c r="A516" s="14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ht="12.0" customHeight="1">
      <c r="A517" s="14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ht="12.0" customHeight="1">
      <c r="A518" s="14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ht="12.0" customHeight="1">
      <c r="A519" s="14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ht="12.0" customHeight="1">
      <c r="A520" s="14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ht="12.0" customHeight="1">
      <c r="A521" s="14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ht="12.0" customHeight="1">
      <c r="A522" s="14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ht="12.0" customHeight="1">
      <c r="A523" s="14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ht="12.0" customHeight="1">
      <c r="A524" s="14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ht="12.0" customHeight="1">
      <c r="A525" s="14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ht="12.0" customHeight="1">
      <c r="A526" s="14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ht="12.0" customHeight="1">
      <c r="A527" s="14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ht="12.0" customHeight="1">
      <c r="A528" s="14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ht="12.0" customHeight="1">
      <c r="A529" s="14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ht="12.0" customHeight="1">
      <c r="A530" s="14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ht="12.0" customHeight="1">
      <c r="A531" s="14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ht="12.0" customHeight="1">
      <c r="A532" s="14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ht="12.0" customHeight="1">
      <c r="A533" s="14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ht="12.0" customHeight="1">
      <c r="A534" s="14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ht="12.0" customHeight="1">
      <c r="A535" s="14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2.0" customHeight="1">
      <c r="A536" s="14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2.0" customHeight="1">
      <c r="A537" s="14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ht="12.0" customHeight="1">
      <c r="A538" s="14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ht="12.0" customHeight="1">
      <c r="A539" s="14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ht="12.0" customHeight="1">
      <c r="A540" s="14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ht="12.0" customHeight="1">
      <c r="A541" s="14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ht="12.0" customHeight="1">
      <c r="A542" s="14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ht="12.0" customHeight="1">
      <c r="A543" s="14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ht="12.0" customHeight="1">
      <c r="A544" s="14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ht="12.0" customHeight="1">
      <c r="A545" s="14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ht="12.0" customHeight="1">
      <c r="A546" s="14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ht="12.0" customHeight="1">
      <c r="A547" s="14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ht="12.0" customHeight="1">
      <c r="A548" s="14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ht="12.0" customHeight="1">
      <c r="A549" s="14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ht="12.0" customHeight="1">
      <c r="A550" s="14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ht="12.0" customHeight="1">
      <c r="A551" s="14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ht="12.0" customHeight="1">
      <c r="A552" s="14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ht="12.0" customHeight="1">
      <c r="A553" s="14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ht="12.0" customHeight="1">
      <c r="A554" s="14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ht="12.0" customHeight="1">
      <c r="A555" s="14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ht="12.0" customHeight="1">
      <c r="A556" s="14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2.0" customHeight="1">
      <c r="A557" s="14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2.0" customHeight="1">
      <c r="A558" s="14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ht="12.0" customHeight="1">
      <c r="A559" s="14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ht="12.0" customHeight="1">
      <c r="A560" s="14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ht="12.0" customHeight="1">
      <c r="A561" s="14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ht="12.0" customHeight="1">
      <c r="A562" s="14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ht="12.0" customHeight="1">
      <c r="A563" s="14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ht="12.0" customHeight="1">
      <c r="A564" s="14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ht="12.0" customHeight="1">
      <c r="A565" s="14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ht="12.0" customHeight="1">
      <c r="A566" s="14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ht="12.0" customHeight="1">
      <c r="A567" s="14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ht="12.0" customHeight="1">
      <c r="A568" s="14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ht="12.0" customHeight="1">
      <c r="A569" s="14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ht="12.0" customHeight="1">
      <c r="A570" s="14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ht="12.0" customHeight="1">
      <c r="A571" s="14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ht="12.0" customHeight="1">
      <c r="A572" s="14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ht="12.0" customHeight="1">
      <c r="A573" s="14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12.0" customHeight="1">
      <c r="A574" s="14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2.0" customHeight="1">
      <c r="A575" s="14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2.0" customHeight="1">
      <c r="A576" s="14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ht="12.0" customHeight="1">
      <c r="A577" s="14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ht="12.0" customHeight="1">
      <c r="A578" s="14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ht="12.0" customHeight="1">
      <c r="A579" s="14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ht="12.0" customHeight="1">
      <c r="A580" s="14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ht="12.0" customHeight="1">
      <c r="A581" s="14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ht="12.0" customHeight="1">
      <c r="A582" s="14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ht="12.0" customHeight="1">
      <c r="A583" s="14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ht="12.0" customHeight="1">
      <c r="A584" s="14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ht="12.0" customHeight="1">
      <c r="A585" s="14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ht="12.0" customHeight="1">
      <c r="A586" s="14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ht="12.0" customHeight="1">
      <c r="A587" s="14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ht="12.0" customHeight="1">
      <c r="A588" s="14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ht="12.0" customHeight="1">
      <c r="A589" s="14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ht="12.0" customHeight="1">
      <c r="A590" s="14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ht="12.0" customHeight="1">
      <c r="A591" s="14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ht="12.0" customHeight="1">
      <c r="A592" s="14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ht="12.0" customHeight="1">
      <c r="A593" s="14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ht="12.0" customHeight="1">
      <c r="A594" s="14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2.0" customHeight="1">
      <c r="A595" s="14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2.0" customHeight="1">
      <c r="A596" s="14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ht="12.0" customHeight="1">
      <c r="A597" s="14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ht="12.0" customHeight="1">
      <c r="A598" s="14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ht="12.0" customHeight="1">
      <c r="A599" s="14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ht="12.0" customHeight="1">
      <c r="A600" s="14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ht="12.0" customHeight="1">
      <c r="A601" s="14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ht="12.0" customHeight="1">
      <c r="A602" s="14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ht="12.0" customHeight="1">
      <c r="A603" s="14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ht="12.0" customHeight="1">
      <c r="A604" s="14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ht="12.0" customHeight="1">
      <c r="A605" s="14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ht="12.0" customHeight="1">
      <c r="A606" s="14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ht="12.0" customHeight="1">
      <c r="A607" s="14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ht="12.0" customHeight="1">
      <c r="A608" s="14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ht="12.0" customHeight="1">
      <c r="A609" s="14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ht="12.0" customHeight="1">
      <c r="A610" s="14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ht="12.0" customHeight="1">
      <c r="A611" s="14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ht="12.0" customHeight="1">
      <c r="A612" s="14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ht="12.0" customHeight="1">
      <c r="A613" s="14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ht="12.0" customHeight="1">
      <c r="A614" s="14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ht="12.0" customHeight="1">
      <c r="A615" s="14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ht="12.0" customHeight="1">
      <c r="A616" s="14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12.0" customHeight="1">
      <c r="A617" s="14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12.0" customHeight="1">
      <c r="A618" s="14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ht="12.0" customHeight="1">
      <c r="A619" s="14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ht="12.0" customHeight="1">
      <c r="A620" s="14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ht="12.0" customHeight="1">
      <c r="A621" s="14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ht="12.0" customHeight="1">
      <c r="A622" s="14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ht="12.0" customHeight="1">
      <c r="A623" s="14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ht="12.0" customHeight="1">
      <c r="A624" s="14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ht="12.0" customHeight="1">
      <c r="A625" s="14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ht="12.0" customHeight="1">
      <c r="A626" s="14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ht="12.0" customHeight="1">
      <c r="A627" s="14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ht="12.0" customHeight="1">
      <c r="A628" s="14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ht="12.0" customHeight="1">
      <c r="A629" s="14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ht="12.0" customHeight="1">
      <c r="A630" s="14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ht="12.0" customHeight="1">
      <c r="A631" s="14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ht="12.0" customHeight="1">
      <c r="A632" s="14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ht="12.0" customHeight="1">
      <c r="A633" s="14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ht="12.0" customHeight="1">
      <c r="A634" s="14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ht="12.0" customHeight="1">
      <c r="A635" s="14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ht="12.0" customHeight="1">
      <c r="A636" s="14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ht="12.0" customHeight="1">
      <c r="A637" s="14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ht="12.0" customHeight="1">
      <c r="A638" s="14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ht="12.0" customHeight="1">
      <c r="A639" s="14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ht="12.0" customHeight="1">
      <c r="A640" s="14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ht="12.0" customHeight="1">
      <c r="A641" s="14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ht="12.0" customHeight="1">
      <c r="A642" s="14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ht="12.0" customHeight="1">
      <c r="A643" s="14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ht="12.0" customHeight="1">
      <c r="A644" s="14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ht="12.0" customHeight="1">
      <c r="A645" s="14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ht="12.0" customHeight="1">
      <c r="A646" s="14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ht="12.0" customHeight="1">
      <c r="A647" s="14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2.0" customHeight="1">
      <c r="A648" s="14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2.0" customHeight="1">
      <c r="A649" s="14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ht="12.0" customHeight="1">
      <c r="A650" s="14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ht="12.0" customHeight="1">
      <c r="A651" s="14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ht="12.0" customHeight="1">
      <c r="A652" s="14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ht="12.0" customHeight="1">
      <c r="A653" s="14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ht="12.0" customHeight="1">
      <c r="A654" s="14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ht="12.0" customHeight="1">
      <c r="A655" s="14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ht="12.0" customHeight="1">
      <c r="A656" s="14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ht="12.0" customHeight="1">
      <c r="A657" s="14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ht="12.0" customHeight="1">
      <c r="A658" s="14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ht="12.0" customHeight="1">
      <c r="A659" s="14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ht="12.0" customHeight="1">
      <c r="A660" s="14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ht="12.0" customHeight="1">
      <c r="A661" s="14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ht="12.0" customHeight="1">
      <c r="A662" s="14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ht="12.0" customHeight="1">
      <c r="A663" s="14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ht="12.0" customHeight="1">
      <c r="A664" s="14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ht="12.0" customHeight="1">
      <c r="A665" s="14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ht="12.0" customHeight="1">
      <c r="A666" s="14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ht="12.0" customHeight="1">
      <c r="A667" s="14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ht="12.0" customHeight="1">
      <c r="A668" s="14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ht="12.0" customHeight="1">
      <c r="A669" s="14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ht="12.0" customHeight="1">
      <c r="A670" s="14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ht="12.0" customHeight="1">
      <c r="A671" s="14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ht="12.0" customHeight="1">
      <c r="A672" s="14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ht="12.0" customHeight="1">
      <c r="A673" s="14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ht="12.0" customHeight="1">
      <c r="A674" s="14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ht="12.0" customHeight="1">
      <c r="A675" s="14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ht="12.0" customHeight="1">
      <c r="A676" s="14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ht="12.0" customHeight="1">
      <c r="A677" s="14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ht="12.0" customHeight="1">
      <c r="A678" s="14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ht="12.0" customHeight="1">
      <c r="A679" s="14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ht="12.0" customHeight="1">
      <c r="A680" s="14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ht="12.0" customHeight="1">
      <c r="A681" s="14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ht="12.0" customHeight="1">
      <c r="A682" s="14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ht="12.0" customHeight="1">
      <c r="A683" s="14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ht="12.0" customHeight="1">
      <c r="A684" s="14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ht="12.0" customHeight="1">
      <c r="A685" s="14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ht="12.0" customHeight="1">
      <c r="A686" s="14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ht="12.0" customHeight="1">
      <c r="A687" s="14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ht="12.0" customHeight="1">
      <c r="A688" s="14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ht="12.0" customHeight="1">
      <c r="A689" s="14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ht="12.0" customHeight="1">
      <c r="A690" s="14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ht="12.0" customHeight="1">
      <c r="A691" s="14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ht="12.0" customHeight="1">
      <c r="A692" s="14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ht="12.0" customHeight="1">
      <c r="A693" s="14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ht="12.0" customHeight="1">
      <c r="A694" s="14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ht="12.0" customHeight="1">
      <c r="A695" s="14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ht="12.0" customHeight="1">
      <c r="A696" s="14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ht="12.0" customHeight="1">
      <c r="A697" s="14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ht="12.0" customHeight="1">
      <c r="A698" s="14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ht="12.0" customHeight="1">
      <c r="A699" s="14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ht="12.0" customHeight="1">
      <c r="A700" s="14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ht="12.0" customHeight="1">
      <c r="A701" s="14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ht="12.0" customHeight="1">
      <c r="A702" s="14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ht="12.0" customHeight="1">
      <c r="A703" s="14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ht="12.0" customHeight="1">
      <c r="A704" s="14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ht="12.0" customHeight="1">
      <c r="A705" s="14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ht="12.0" customHeight="1">
      <c r="A706" s="14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ht="12.0" customHeight="1">
      <c r="A707" s="14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ht="12.0" customHeight="1">
      <c r="A708" s="14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ht="12.0" customHeight="1">
      <c r="A709" s="14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ht="12.0" customHeight="1">
      <c r="A710" s="14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ht="12.0" customHeight="1">
      <c r="A711" s="14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ht="12.0" customHeight="1">
      <c r="A712" s="14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ht="12.0" customHeight="1">
      <c r="A713" s="14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ht="12.0" customHeight="1">
      <c r="A714" s="14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ht="12.0" customHeight="1">
      <c r="A715" s="14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ht="12.0" customHeight="1">
      <c r="A716" s="14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ht="12.0" customHeight="1">
      <c r="A717" s="14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ht="12.0" customHeight="1">
      <c r="A718" s="14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ht="12.0" customHeight="1">
      <c r="A719" s="14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ht="12.0" customHeight="1">
      <c r="A720" s="14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ht="12.0" customHeight="1">
      <c r="A721" s="14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ht="12.0" customHeight="1">
      <c r="A722" s="14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ht="12.0" customHeight="1">
      <c r="A723" s="14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ht="12.0" customHeight="1">
      <c r="A724" s="14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ht="12.0" customHeight="1">
      <c r="A725" s="14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ht="12.0" customHeight="1">
      <c r="A726" s="14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ht="12.0" customHeight="1">
      <c r="A727" s="14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ht="12.0" customHeight="1">
      <c r="A728" s="14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ht="12.0" customHeight="1">
      <c r="A729" s="14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ht="12.0" customHeight="1">
      <c r="A730" s="14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ht="12.0" customHeight="1">
      <c r="A731" s="14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ht="12.0" customHeight="1">
      <c r="A732" s="14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ht="12.0" customHeight="1">
      <c r="A733" s="14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ht="12.0" customHeight="1">
      <c r="A734" s="14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ht="12.0" customHeight="1">
      <c r="A735" s="14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ht="12.0" customHeight="1">
      <c r="A736" s="14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ht="12.0" customHeight="1">
      <c r="A737" s="14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ht="12.0" customHeight="1">
      <c r="A738" s="14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ht="12.0" customHeight="1">
      <c r="A739" s="14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ht="12.0" customHeight="1">
      <c r="A740" s="14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ht="12.0" customHeight="1">
      <c r="A741" s="14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ht="12.0" customHeight="1">
      <c r="A742" s="14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ht="12.0" customHeight="1">
      <c r="A743" s="14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ht="12.0" customHeight="1">
      <c r="A744" s="14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ht="12.0" customHeight="1">
      <c r="A745" s="14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ht="12.0" customHeight="1">
      <c r="A746" s="14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ht="12.0" customHeight="1">
      <c r="A747" s="14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ht="12.0" customHeight="1">
      <c r="A748" s="14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ht="12.0" customHeight="1">
      <c r="A749" s="14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ht="12.0" customHeight="1">
      <c r="A750" s="14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ht="12.0" customHeight="1">
      <c r="A751" s="14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ht="12.0" customHeight="1">
      <c r="A752" s="14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ht="12.0" customHeight="1">
      <c r="A753" s="14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ht="12.0" customHeight="1">
      <c r="A754" s="14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ht="12.0" customHeight="1">
      <c r="A755" s="14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ht="12.0" customHeight="1">
      <c r="A756" s="14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ht="12.0" customHeight="1">
      <c r="A757" s="14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ht="12.0" customHeight="1">
      <c r="A758" s="14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ht="12.0" customHeight="1">
      <c r="A759" s="14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ht="12.0" customHeight="1">
      <c r="A760" s="14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ht="12.0" customHeight="1">
      <c r="A761" s="14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ht="12.0" customHeight="1">
      <c r="A762" s="14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ht="12.0" customHeight="1">
      <c r="A763" s="14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ht="12.0" customHeight="1">
      <c r="A764" s="14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ht="12.0" customHeight="1">
      <c r="A765" s="14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ht="12.0" customHeight="1">
      <c r="A766" s="14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ht="12.0" customHeight="1">
      <c r="A767" s="14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ht="12.0" customHeight="1">
      <c r="A768" s="14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ht="12.0" customHeight="1">
      <c r="A769" s="14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ht="12.0" customHeight="1">
      <c r="A770" s="14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ht="12.0" customHeight="1">
      <c r="A771" s="14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ht="12.0" customHeight="1">
      <c r="A772" s="14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12.0" customHeight="1">
      <c r="A773" s="14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12.0" customHeight="1">
      <c r="A774" s="14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ht="12.0" customHeight="1">
      <c r="A775" s="14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ht="12.0" customHeight="1">
      <c r="A776" s="14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ht="12.0" customHeight="1">
      <c r="A777" s="14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ht="12.0" customHeight="1">
      <c r="A778" s="14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ht="12.0" customHeight="1">
      <c r="A779" s="14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ht="12.0" customHeight="1">
      <c r="A780" s="14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ht="12.0" customHeight="1">
      <c r="A781" s="14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ht="12.0" customHeight="1">
      <c r="A782" s="14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ht="12.0" customHeight="1">
      <c r="A783" s="14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ht="12.0" customHeight="1">
      <c r="A784" s="14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ht="12.0" customHeight="1">
      <c r="A785" s="14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ht="12.0" customHeight="1">
      <c r="A786" s="14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ht="12.0" customHeight="1">
      <c r="A787" s="14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ht="12.0" customHeight="1">
      <c r="A788" s="14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ht="12.0" customHeight="1">
      <c r="A789" s="14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ht="12.0" customHeight="1">
      <c r="A790" s="14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ht="12.0" customHeight="1">
      <c r="A791" s="14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ht="12.0" customHeight="1">
      <c r="A792" s="14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ht="12.0" customHeight="1">
      <c r="A793" s="14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ht="12.0" customHeight="1">
      <c r="A794" s="14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ht="12.0" customHeight="1">
      <c r="A795" s="14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ht="12.0" customHeight="1">
      <c r="A796" s="14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ht="12.0" customHeight="1">
      <c r="A797" s="14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ht="12.0" customHeight="1">
      <c r="A798" s="14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ht="12.0" customHeight="1">
      <c r="A799" s="14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ht="12.0" customHeight="1">
      <c r="A800" s="14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ht="12.0" customHeight="1">
      <c r="A801" s="14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ht="12.0" customHeight="1">
      <c r="A802" s="14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ht="12.0" customHeight="1">
      <c r="A803" s="14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ht="12.0" customHeight="1">
      <c r="A804" s="14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ht="12.0" customHeight="1">
      <c r="A805" s="14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ht="12.0" customHeight="1">
      <c r="A806" s="14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ht="12.0" customHeight="1">
      <c r="A807" s="14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ht="12.0" customHeight="1">
      <c r="A808" s="14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ht="12.0" customHeight="1">
      <c r="A809" s="14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ht="12.0" customHeight="1">
      <c r="A810" s="14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ht="12.0" customHeight="1">
      <c r="A811" s="14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ht="12.0" customHeight="1">
      <c r="A812" s="14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ht="12.0" customHeight="1">
      <c r="A813" s="14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ht="12.0" customHeight="1">
      <c r="A814" s="14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ht="12.0" customHeight="1">
      <c r="A815" s="14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ht="12.0" customHeight="1">
      <c r="A816" s="14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ht="12.0" customHeight="1">
      <c r="A817" s="14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ht="12.0" customHeight="1">
      <c r="A818" s="14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ht="12.0" customHeight="1">
      <c r="A819" s="14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ht="12.0" customHeight="1">
      <c r="A820" s="14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ht="12.0" customHeight="1">
      <c r="A821" s="14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ht="12.0" customHeight="1">
      <c r="A822" s="14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ht="12.0" customHeight="1">
      <c r="A823" s="14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ht="12.0" customHeight="1">
      <c r="A824" s="14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ht="12.0" customHeight="1">
      <c r="A825" s="14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ht="12.0" customHeight="1">
      <c r="A826" s="14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ht="12.0" customHeight="1">
      <c r="A827" s="14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ht="12.0" customHeight="1">
      <c r="A828" s="14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ht="12.0" customHeight="1">
      <c r="A829" s="14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ht="12.0" customHeight="1">
      <c r="A830" s="14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ht="12.0" customHeight="1">
      <c r="A831" s="14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ht="12.0" customHeight="1">
      <c r="A832" s="14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ht="12.0" customHeight="1">
      <c r="A833" s="14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ht="12.0" customHeight="1">
      <c r="A834" s="14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ht="12.0" customHeight="1">
      <c r="A835" s="14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ht="12.0" customHeight="1">
      <c r="A836" s="14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ht="12.0" customHeight="1">
      <c r="A837" s="14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ht="12.0" customHeight="1">
      <c r="A838" s="14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ht="12.0" customHeight="1">
      <c r="A839" s="14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ht="12.0" customHeight="1">
      <c r="A840" s="14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ht="12.0" customHeight="1">
      <c r="A841" s="14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ht="12.0" customHeight="1">
      <c r="A842" s="14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ht="12.0" customHeight="1">
      <c r="A843" s="14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ht="12.0" customHeight="1">
      <c r="A844" s="14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ht="12.0" customHeight="1">
      <c r="A845" s="14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ht="12.0" customHeight="1">
      <c r="A846" s="14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ht="12.0" customHeight="1">
      <c r="A847" s="14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ht="12.0" customHeight="1">
      <c r="A848" s="14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ht="12.0" customHeight="1">
      <c r="A849" s="14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ht="12.0" customHeight="1">
      <c r="A850" s="14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ht="12.0" customHeight="1">
      <c r="A851" s="14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ht="12.0" customHeight="1">
      <c r="A852" s="14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ht="12.0" customHeight="1">
      <c r="A853" s="14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ht="12.0" customHeight="1">
      <c r="A854" s="14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ht="12.0" customHeight="1">
      <c r="A855" s="14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ht="12.0" customHeight="1">
      <c r="A856" s="14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ht="12.0" customHeight="1">
      <c r="A857" s="14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ht="12.0" customHeight="1">
      <c r="A858" s="14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ht="12.0" customHeight="1">
      <c r="A859" s="14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ht="12.0" customHeight="1">
      <c r="A860" s="14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ht="12.0" customHeight="1">
      <c r="A861" s="14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ht="12.0" customHeight="1">
      <c r="A862" s="14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ht="12.0" customHeight="1">
      <c r="A863" s="14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ht="12.0" customHeight="1">
      <c r="A864" s="14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ht="12.0" customHeight="1">
      <c r="A865" s="14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ht="12.0" customHeight="1">
      <c r="A866" s="14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ht="12.0" customHeight="1">
      <c r="A867" s="14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ht="12.0" customHeight="1">
      <c r="A868" s="14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ht="12.0" customHeight="1">
      <c r="A869" s="14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ht="12.0" customHeight="1">
      <c r="A870" s="14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ht="12.0" customHeight="1">
      <c r="A871" s="14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ht="12.0" customHeight="1">
      <c r="A872" s="14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ht="12.0" customHeight="1">
      <c r="A873" s="14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ht="12.0" customHeight="1">
      <c r="A874" s="14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ht="12.0" customHeight="1">
      <c r="A875" s="14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ht="12.0" customHeight="1">
      <c r="A876" s="14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ht="12.0" customHeight="1">
      <c r="A877" s="14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ht="12.0" customHeight="1">
      <c r="A878" s="14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ht="12.0" customHeight="1">
      <c r="A879" s="14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ht="12.0" customHeight="1">
      <c r="A880" s="14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ht="12.0" customHeight="1">
      <c r="A881" s="14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ht="12.0" customHeight="1">
      <c r="A882" s="14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ht="12.0" customHeight="1">
      <c r="A883" s="14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ht="12.0" customHeight="1">
      <c r="A884" s="14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ht="12.0" customHeight="1">
      <c r="A885" s="14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ht="12.0" customHeight="1">
      <c r="A886" s="14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ht="12.0" customHeight="1">
      <c r="A887" s="14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ht="12.0" customHeight="1">
      <c r="A888" s="14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ht="12.0" customHeight="1">
      <c r="A889" s="14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ht="12.0" customHeight="1">
      <c r="A890" s="14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ht="12.0" customHeight="1">
      <c r="A891" s="14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ht="12.0" customHeight="1">
      <c r="A892" s="14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ht="12.0" customHeight="1">
      <c r="A893" s="14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ht="12.0" customHeight="1">
      <c r="A894" s="14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ht="12.0" customHeight="1">
      <c r="A895" s="14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ht="12.0" customHeight="1">
      <c r="A896" s="14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ht="12.0" customHeight="1">
      <c r="A897" s="14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ht="12.0" customHeight="1">
      <c r="A898" s="14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ht="12.0" customHeight="1">
      <c r="A899" s="14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ht="12.0" customHeight="1">
      <c r="A900" s="14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ht="12.0" customHeight="1">
      <c r="A901" s="14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ht="12.0" customHeight="1">
      <c r="A902" s="14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ht="12.0" customHeight="1">
      <c r="A903" s="14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ht="12.0" customHeight="1">
      <c r="A904" s="14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ht="12.0" customHeight="1">
      <c r="A905" s="14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ht="12.0" customHeight="1">
      <c r="A906" s="14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ht="12.0" customHeight="1">
      <c r="A907" s="14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ht="12.0" customHeight="1">
      <c r="A908" s="14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ht="12.0" customHeight="1">
      <c r="A909" s="14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ht="12.0" customHeight="1">
      <c r="A910" s="14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ht="12.0" customHeight="1">
      <c r="A911" s="14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ht="12.0" customHeight="1">
      <c r="A912" s="14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ht="12.0" customHeight="1">
      <c r="A913" s="14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ht="12.0" customHeight="1">
      <c r="A914" s="14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ht="12.0" customHeight="1">
      <c r="A915" s="14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ht="12.0" customHeight="1">
      <c r="A916" s="14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ht="12.0" customHeight="1">
      <c r="A917" s="14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ht="12.0" customHeight="1">
      <c r="A918" s="14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ht="12.0" customHeight="1">
      <c r="A919" s="14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ht="12.0" customHeight="1">
      <c r="A920" s="14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ht="12.0" customHeight="1">
      <c r="A921" s="14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ht="12.0" customHeight="1">
      <c r="A922" s="14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ht="12.0" customHeight="1">
      <c r="A923" s="14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ht="12.0" customHeight="1">
      <c r="A924" s="14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ht="12.0" customHeight="1">
      <c r="A925" s="14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ht="12.0" customHeight="1">
      <c r="A926" s="14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ht="12.0" customHeight="1">
      <c r="A927" s="14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ht="12.0" customHeight="1">
      <c r="A928" s="14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ht="12.0" customHeight="1">
      <c r="A929" s="14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ht="12.0" customHeight="1">
      <c r="A930" s="14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ht="12.0" customHeight="1">
      <c r="A931" s="14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ht="12.0" customHeight="1">
      <c r="A932" s="14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ht="12.0" customHeight="1">
      <c r="A933" s="14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ht="12.0" customHeight="1">
      <c r="A934" s="14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ht="12.0" customHeight="1">
      <c r="A935" s="14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ht="12.0" customHeight="1">
      <c r="A936" s="14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ht="12.0" customHeight="1">
      <c r="A937" s="14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ht="12.0" customHeight="1">
      <c r="A938" s="14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ht="12.0" customHeight="1">
      <c r="A939" s="14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ht="12.0" customHeight="1">
      <c r="A940" s="14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ht="12.0" customHeight="1">
      <c r="A941" s="14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ht="12.0" customHeight="1">
      <c r="A942" s="14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ht="12.0" customHeight="1">
      <c r="A943" s="14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ht="12.0" customHeight="1">
      <c r="A944" s="14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ht="12.0" customHeight="1">
      <c r="A945" s="14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ht="12.0" customHeight="1">
      <c r="A946" s="14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ht="12.0" customHeight="1">
      <c r="A947" s="14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ht="12.0" customHeight="1">
      <c r="A948" s="14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ht="12.0" customHeight="1">
      <c r="A949" s="14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ht="12.0" customHeight="1">
      <c r="A950" s="14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ht="12.0" customHeight="1">
      <c r="A951" s="14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ht="12.0" customHeight="1">
      <c r="A952" s="14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ht="12.0" customHeight="1">
      <c r="A953" s="14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ht="12.0" customHeight="1">
      <c r="A954" s="14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ht="12.0" customHeight="1">
      <c r="A955" s="14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ht="12.0" customHeight="1">
      <c r="A956" s="14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ht="12.0" customHeight="1">
      <c r="A957" s="14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ht="12.0" customHeight="1">
      <c r="A958" s="14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ht="12.0" customHeight="1">
      <c r="A959" s="14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ht="12.0" customHeight="1">
      <c r="A960" s="14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ht="12.0" customHeight="1">
      <c r="A961" s="14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ht="12.0" customHeight="1">
      <c r="A962" s="14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ht="12.0" customHeight="1">
      <c r="A963" s="14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ht="12.0" customHeight="1">
      <c r="A964" s="14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ht="12.0" customHeight="1">
      <c r="A965" s="14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ht="12.0" customHeight="1">
      <c r="A966" s="14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ht="12.0" customHeight="1">
      <c r="A967" s="14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ht="12.0" customHeight="1">
      <c r="A968" s="14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ht="12.0" customHeight="1">
      <c r="A969" s="14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ht="12.0" customHeight="1">
      <c r="A970" s="14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ht="12.0" customHeight="1">
      <c r="A971" s="14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ht="12.0" customHeight="1">
      <c r="A972" s="14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ht="12.0" customHeight="1">
      <c r="A973" s="14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ht="12.0" customHeight="1">
      <c r="A974" s="14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ht="12.0" customHeight="1">
      <c r="A975" s="14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ht="12.0" customHeight="1">
      <c r="A976" s="14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ht="12.0" customHeight="1">
      <c r="A977" s="14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ht="12.0" customHeight="1">
      <c r="A978" s="14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ht="12.0" customHeight="1">
      <c r="A979" s="14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ht="12.0" customHeight="1">
      <c r="A980" s="14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ht="12.0" customHeight="1">
      <c r="A981" s="14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ht="12.0" customHeight="1">
      <c r="A982" s="14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ht="12.0" customHeight="1">
      <c r="A983" s="14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ht="12.0" customHeight="1">
      <c r="A984" s="14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ht="12.0" customHeight="1">
      <c r="A985" s="14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ht="12.0" customHeight="1">
      <c r="A986" s="14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ht="12.0" customHeight="1">
      <c r="A987" s="14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ht="12.0" customHeight="1">
      <c r="A988" s="14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ht="12.0" customHeight="1">
      <c r="A989" s="14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ht="12.0" customHeight="1">
      <c r="A990" s="14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ht="12.0" customHeight="1">
      <c r="A991" s="14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ht="12.0" customHeight="1">
      <c r="A992" s="14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ht="12.0" customHeight="1">
      <c r="A993" s="14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ht="12.0" customHeight="1">
      <c r="A994" s="14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ht="12.0" customHeight="1">
      <c r="A995" s="14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ht="12.0" customHeight="1">
      <c r="A996" s="14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ht="12.0" customHeight="1">
      <c r="A997" s="14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ht="12.0" customHeight="1">
      <c r="A998" s="14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ht="12.0" customHeight="1">
      <c r="A999" s="14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ht="12.0" customHeight="1">
      <c r="A1000" s="14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mergeCells count="25">
    <mergeCell ref="F1:G1"/>
    <mergeCell ref="A2:C2"/>
    <mergeCell ref="E2:G2"/>
    <mergeCell ref="H2:M2"/>
    <mergeCell ref="A3:C3"/>
    <mergeCell ref="H3:M3"/>
    <mergeCell ref="A4:C4"/>
    <mergeCell ref="A5:I5"/>
    <mergeCell ref="H22:J26"/>
    <mergeCell ref="H28:J31"/>
    <mergeCell ref="A38:A57"/>
    <mergeCell ref="A61:A64"/>
    <mergeCell ref="C61:E61"/>
    <mergeCell ref="C62:E62"/>
    <mergeCell ref="C63:E63"/>
    <mergeCell ref="C64:E64"/>
    <mergeCell ref="A67:A70"/>
    <mergeCell ref="F67:F70"/>
    <mergeCell ref="E3:G3"/>
    <mergeCell ref="E4:G4"/>
    <mergeCell ref="A6:A11"/>
    <mergeCell ref="A14:A20"/>
    <mergeCell ref="A22:C22"/>
    <mergeCell ref="A23:C23"/>
    <mergeCell ref="D27:J27"/>
  </mergeCells>
  <printOptions/>
  <pageMargins bottom="0.18" footer="0.0" header="0.0" left="0.17" right="0.17" top="0.17"/>
  <pageSetup orientation="landscape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B88"/>
    <pageSetUpPr fitToPage="1"/>
  </sheetPr>
  <sheetViews>
    <sheetView showGridLines="0" workbookViewId="0"/>
  </sheetViews>
  <sheetFormatPr customHeight="1" defaultColWidth="14.43" defaultRowHeight="15.0"/>
  <cols>
    <col customWidth="1" min="1" max="1" width="16.86"/>
    <col customWidth="1" min="2" max="2" width="59.29"/>
    <col customWidth="1" min="3" max="3" width="6.29"/>
    <col customWidth="1" min="4" max="4" width="17.86"/>
    <col customWidth="1" min="5" max="5" width="15.0"/>
    <col customWidth="1" min="6" max="6" width="13.0"/>
    <col customWidth="1" min="7" max="7" width="14.29"/>
    <col customWidth="1" min="8" max="8" width="13.71"/>
    <col customWidth="1" min="9" max="9" width="32.57"/>
    <col customWidth="1" min="10" max="26" width="1.29"/>
  </cols>
  <sheetData>
    <row r="1" ht="25.5" customHeight="1">
      <c r="A1" s="144" t="s">
        <v>112</v>
      </c>
      <c r="B1" s="4"/>
      <c r="C1" s="2"/>
      <c r="D1" s="2"/>
      <c r="E1" s="2"/>
      <c r="F1" s="3" t="s">
        <v>1</v>
      </c>
      <c r="G1" s="4"/>
      <c r="H1" s="2"/>
      <c r="I1" s="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6.25" customHeight="1">
      <c r="A2" s="7" t="s">
        <v>2</v>
      </c>
      <c r="B2" s="8"/>
      <c r="C2" s="9"/>
      <c r="D2" s="10"/>
      <c r="E2" s="11" t="s">
        <v>3</v>
      </c>
      <c r="F2" s="8"/>
      <c r="G2" s="9"/>
      <c r="H2" s="12" t="s">
        <v>4</v>
      </c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6.25" customHeight="1">
      <c r="A3" s="13" t="s">
        <v>5</v>
      </c>
      <c r="B3" s="14"/>
      <c r="C3" s="15"/>
      <c r="D3" s="16"/>
      <c r="E3" s="17" t="s">
        <v>6</v>
      </c>
      <c r="F3" s="14"/>
      <c r="G3" s="15"/>
      <c r="H3" s="145" t="s">
        <v>113</v>
      </c>
      <c r="I3" s="1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75" customHeight="1">
      <c r="A4" s="19" t="s">
        <v>8</v>
      </c>
      <c r="B4" s="14"/>
      <c r="C4" s="15"/>
      <c r="D4" s="6"/>
      <c r="E4" s="20" t="s">
        <v>9</v>
      </c>
      <c r="F4" s="14"/>
      <c r="G4" s="15"/>
      <c r="H4" s="21"/>
      <c r="I4" s="2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8.0" customHeight="1">
      <c r="A5" s="58" t="s">
        <v>10</v>
      </c>
      <c r="B5" s="24"/>
      <c r="C5" s="24"/>
      <c r="D5" s="24"/>
      <c r="E5" s="24"/>
      <c r="F5" s="24"/>
      <c r="G5" s="24"/>
      <c r="H5" s="24"/>
      <c r="I5" s="5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0" customHeight="1">
      <c r="A6" s="146" t="s">
        <v>114</v>
      </c>
      <c r="B6" s="147" t="s">
        <v>115</v>
      </c>
      <c r="C6" s="148" t="s">
        <v>30</v>
      </c>
      <c r="D6" s="149" t="s">
        <v>116</v>
      </c>
      <c r="E6" s="148" t="s">
        <v>117</v>
      </c>
      <c r="F6" s="148" t="s">
        <v>118</v>
      </c>
      <c r="G6" s="148"/>
      <c r="H6" s="148"/>
      <c r="I6" s="150" t="s">
        <v>48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hidden="1" customHeight="1">
      <c r="A7" s="151" t="s">
        <v>119</v>
      </c>
      <c r="B7" s="152" t="s">
        <v>120</v>
      </c>
      <c r="C7" s="153"/>
      <c r="D7" s="154">
        <v>35.17</v>
      </c>
      <c r="E7" s="155"/>
      <c r="F7" s="156">
        <v>1.0</v>
      </c>
      <c r="G7" s="157"/>
      <c r="H7" s="157"/>
      <c r="I7" s="158">
        <f t="shared" ref="I7:I60" si="1">SUM(C7*D7*F7)</f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hidden="1" customHeight="1">
      <c r="A8" s="151" t="s">
        <v>121</v>
      </c>
      <c r="B8" s="152" t="s">
        <v>122</v>
      </c>
      <c r="C8" s="153"/>
      <c r="D8" s="154">
        <v>29.9</v>
      </c>
      <c r="E8" s="155"/>
      <c r="F8" s="156">
        <v>1.0</v>
      </c>
      <c r="G8" s="157"/>
      <c r="H8" s="157"/>
      <c r="I8" s="158">
        <f t="shared" si="1"/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hidden="1" customHeight="1">
      <c r="A9" s="151" t="s">
        <v>123</v>
      </c>
      <c r="B9" s="152" t="s">
        <v>124</v>
      </c>
      <c r="C9" s="153"/>
      <c r="D9" s="154">
        <v>28.4</v>
      </c>
      <c r="E9" s="155"/>
      <c r="F9" s="156">
        <v>1.0</v>
      </c>
      <c r="G9" s="157"/>
      <c r="H9" s="157"/>
      <c r="I9" s="158">
        <f t="shared" si="1"/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hidden="1" customHeight="1">
      <c r="A10" s="151" t="s">
        <v>125</v>
      </c>
      <c r="B10" s="159" t="s">
        <v>126</v>
      </c>
      <c r="C10" s="153"/>
      <c r="D10" s="154">
        <v>38.69</v>
      </c>
      <c r="E10" s="155"/>
      <c r="F10" s="156">
        <v>1.0</v>
      </c>
      <c r="G10" s="157"/>
      <c r="H10" s="157"/>
      <c r="I10" s="158">
        <f t="shared" si="1"/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hidden="1" customHeight="1">
      <c r="A11" s="151" t="s">
        <v>127</v>
      </c>
      <c r="B11" s="152" t="s">
        <v>128</v>
      </c>
      <c r="C11" s="153"/>
      <c r="D11" s="154">
        <v>32.89</v>
      </c>
      <c r="E11" s="155"/>
      <c r="F11" s="156">
        <v>1.0</v>
      </c>
      <c r="G11" s="157"/>
      <c r="H11" s="157"/>
      <c r="I11" s="158">
        <f t="shared" si="1"/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hidden="1" customHeight="1">
      <c r="A12" s="151" t="s">
        <v>129</v>
      </c>
      <c r="B12" s="152" t="s">
        <v>130</v>
      </c>
      <c r="C12" s="153"/>
      <c r="D12" s="154">
        <v>31.24</v>
      </c>
      <c r="E12" s="155"/>
      <c r="F12" s="156">
        <v>1.0</v>
      </c>
      <c r="G12" s="157"/>
      <c r="H12" s="157"/>
      <c r="I12" s="158">
        <f t="shared" si="1"/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hidden="1" customHeight="1">
      <c r="A13" s="151" t="s">
        <v>131</v>
      </c>
      <c r="B13" s="152" t="s">
        <v>132</v>
      </c>
      <c r="C13" s="153"/>
      <c r="D13" s="154">
        <v>3.78</v>
      </c>
      <c r="E13" s="155"/>
      <c r="F13" s="156">
        <v>1.0</v>
      </c>
      <c r="G13" s="157"/>
      <c r="H13" s="157"/>
      <c r="I13" s="158">
        <f t="shared" si="1"/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1.5" hidden="1" customHeight="1">
      <c r="A14" s="151" t="s">
        <v>133</v>
      </c>
      <c r="B14" s="160" t="s">
        <v>134</v>
      </c>
      <c r="C14" s="153"/>
      <c r="D14" s="154">
        <v>7.99</v>
      </c>
      <c r="E14" s="155"/>
      <c r="F14" s="156">
        <v>1.0</v>
      </c>
      <c r="G14" s="157"/>
      <c r="H14" s="157"/>
      <c r="I14" s="158">
        <f t="shared" si="1"/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hidden="1" customHeight="1">
      <c r="A15" s="151" t="s">
        <v>135</v>
      </c>
      <c r="B15" s="152" t="s">
        <v>136</v>
      </c>
      <c r="C15" s="153"/>
      <c r="D15" s="154">
        <v>1.31</v>
      </c>
      <c r="E15" s="155"/>
      <c r="F15" s="156">
        <v>1.0</v>
      </c>
      <c r="G15" s="157"/>
      <c r="H15" s="157"/>
      <c r="I15" s="158">
        <f t="shared" si="1"/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hidden="1" customHeight="1">
      <c r="A16" s="151" t="s">
        <v>137</v>
      </c>
      <c r="B16" s="152" t="s">
        <v>138</v>
      </c>
      <c r="C16" s="153"/>
      <c r="D16" s="154">
        <v>2.78</v>
      </c>
      <c r="E16" s="155"/>
      <c r="F16" s="156">
        <v>1.0</v>
      </c>
      <c r="G16" s="157"/>
      <c r="H16" s="157"/>
      <c r="I16" s="158">
        <f t="shared" si="1"/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9.5" hidden="1" customHeight="1">
      <c r="A17" s="151" t="s">
        <v>139</v>
      </c>
      <c r="B17" s="152" t="s">
        <v>140</v>
      </c>
      <c r="C17" s="153"/>
      <c r="D17" s="154">
        <v>3.65</v>
      </c>
      <c r="E17" s="155"/>
      <c r="F17" s="156">
        <v>1.0</v>
      </c>
      <c r="G17" s="157"/>
      <c r="H17" s="157"/>
      <c r="I17" s="158">
        <f t="shared" si="1"/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8.5" hidden="1" customHeight="1">
      <c r="A18" s="151" t="s">
        <v>141</v>
      </c>
      <c r="B18" s="160" t="s">
        <v>142</v>
      </c>
      <c r="C18" s="153"/>
      <c r="D18" s="154">
        <v>4.45</v>
      </c>
      <c r="E18" s="155"/>
      <c r="F18" s="156">
        <v>1.0</v>
      </c>
      <c r="G18" s="157"/>
      <c r="H18" s="157"/>
      <c r="I18" s="158">
        <f t="shared" si="1"/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9.5" hidden="1" customHeight="1">
      <c r="A19" s="151" t="s">
        <v>143</v>
      </c>
      <c r="B19" s="152" t="s">
        <v>144</v>
      </c>
      <c r="C19" s="153"/>
      <c r="D19" s="154">
        <v>6.97</v>
      </c>
      <c r="E19" s="155"/>
      <c r="F19" s="156">
        <v>1.0</v>
      </c>
      <c r="G19" s="157"/>
      <c r="H19" s="157"/>
      <c r="I19" s="158">
        <f t="shared" si="1"/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9.5" hidden="1" customHeight="1">
      <c r="A20" s="151" t="s">
        <v>145</v>
      </c>
      <c r="B20" s="161" t="s">
        <v>146</v>
      </c>
      <c r="C20" s="153"/>
      <c r="D20" s="154">
        <v>22.28</v>
      </c>
      <c r="E20" s="155"/>
      <c r="F20" s="156">
        <v>1.0</v>
      </c>
      <c r="G20" s="157"/>
      <c r="H20" s="157"/>
      <c r="I20" s="158">
        <f t="shared" si="1"/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9.5" hidden="1" customHeight="1">
      <c r="A21" s="151" t="s">
        <v>147</v>
      </c>
      <c r="B21" s="161" t="s">
        <v>148</v>
      </c>
      <c r="C21" s="153"/>
      <c r="D21" s="154">
        <v>24.5</v>
      </c>
      <c r="E21" s="155"/>
      <c r="F21" s="156">
        <v>1.0</v>
      </c>
      <c r="G21" s="157"/>
      <c r="H21" s="157"/>
      <c r="I21" s="158">
        <f t="shared" si="1"/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9.5" hidden="1" customHeight="1">
      <c r="A22" s="151" t="s">
        <v>149</v>
      </c>
      <c r="B22" s="161" t="s">
        <v>150</v>
      </c>
      <c r="C22" s="153"/>
      <c r="D22" s="154">
        <v>26.96</v>
      </c>
      <c r="E22" s="155"/>
      <c r="F22" s="156">
        <v>1.0</v>
      </c>
      <c r="G22" s="157"/>
      <c r="H22" s="157"/>
      <c r="I22" s="158">
        <f t="shared" si="1"/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9.5" hidden="1" customHeight="1">
      <c r="A23" s="151" t="s">
        <v>151</v>
      </c>
      <c r="B23" s="161" t="s">
        <v>152</v>
      </c>
      <c r="C23" s="153"/>
      <c r="D23" s="154">
        <v>23.62</v>
      </c>
      <c r="E23" s="155"/>
      <c r="F23" s="156">
        <v>1.0</v>
      </c>
      <c r="G23" s="157"/>
      <c r="H23" s="157"/>
      <c r="I23" s="158">
        <f t="shared" si="1"/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8.5" hidden="1" customHeight="1">
      <c r="A24" s="151" t="s">
        <v>153</v>
      </c>
      <c r="B24" s="152" t="s">
        <v>154</v>
      </c>
      <c r="C24" s="153"/>
      <c r="D24" s="154">
        <v>25.97</v>
      </c>
      <c r="E24" s="155"/>
      <c r="F24" s="156">
        <v>1.0</v>
      </c>
      <c r="G24" s="157"/>
      <c r="H24" s="157"/>
      <c r="I24" s="158">
        <f t="shared" si="1"/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8.5" hidden="1" customHeight="1">
      <c r="A25" s="151" t="s">
        <v>155</v>
      </c>
      <c r="B25" s="159" t="s">
        <v>156</v>
      </c>
      <c r="C25" s="153"/>
      <c r="D25" s="154">
        <v>28.57</v>
      </c>
      <c r="E25" s="155"/>
      <c r="F25" s="156">
        <v>1.0</v>
      </c>
      <c r="G25" s="157"/>
      <c r="H25" s="157"/>
      <c r="I25" s="158">
        <f t="shared" si="1"/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hidden="1" customHeight="1">
      <c r="A26" s="151" t="s">
        <v>157</v>
      </c>
      <c r="B26" s="152" t="s">
        <v>158</v>
      </c>
      <c r="C26" s="153"/>
      <c r="D26" s="154">
        <v>275.02</v>
      </c>
      <c r="E26" s="155"/>
      <c r="F26" s="156">
        <v>1.0</v>
      </c>
      <c r="G26" s="157"/>
      <c r="H26" s="157"/>
      <c r="I26" s="158">
        <f t="shared" si="1"/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9.5" hidden="1" customHeight="1">
      <c r="A27" s="151" t="s">
        <v>159</v>
      </c>
      <c r="B27" s="152" t="s">
        <v>160</v>
      </c>
      <c r="C27" s="153"/>
      <c r="D27" s="154">
        <v>172.33</v>
      </c>
      <c r="E27" s="155"/>
      <c r="F27" s="156">
        <v>1.0</v>
      </c>
      <c r="G27" s="157"/>
      <c r="H27" s="157"/>
      <c r="I27" s="158">
        <f t="shared" si="1"/>
        <v>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9.5" hidden="1" customHeight="1">
      <c r="A28" s="151" t="s">
        <v>161</v>
      </c>
      <c r="B28" s="152" t="s">
        <v>162</v>
      </c>
      <c r="C28" s="153"/>
      <c r="D28" s="154">
        <v>91.8</v>
      </c>
      <c r="E28" s="155"/>
      <c r="F28" s="156">
        <v>1.0</v>
      </c>
      <c r="G28" s="157"/>
      <c r="H28" s="157"/>
      <c r="I28" s="158">
        <f t="shared" si="1"/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5.25" hidden="1" customHeight="1">
      <c r="A29" s="151" t="s">
        <v>163</v>
      </c>
      <c r="B29" s="162" t="s">
        <v>164</v>
      </c>
      <c r="C29" s="153"/>
      <c r="D29" s="154">
        <v>364.79</v>
      </c>
      <c r="E29" s="155"/>
      <c r="F29" s="156">
        <v>1.0</v>
      </c>
      <c r="G29" s="157"/>
      <c r="H29" s="157"/>
      <c r="I29" s="158">
        <f t="shared" si="1"/>
        <v>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5.25" hidden="1" customHeight="1">
      <c r="A30" s="151" t="s">
        <v>165</v>
      </c>
      <c r="B30" s="162" t="s">
        <v>166</v>
      </c>
      <c r="C30" s="153"/>
      <c r="D30" s="154">
        <v>565.54</v>
      </c>
      <c r="E30" s="155"/>
      <c r="F30" s="156">
        <v>1.0</v>
      </c>
      <c r="G30" s="157"/>
      <c r="H30" s="157"/>
      <c r="I30" s="158">
        <f t="shared" si="1"/>
        <v>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5.25" hidden="1" customHeight="1">
      <c r="A31" s="151" t="s">
        <v>167</v>
      </c>
      <c r="B31" s="162" t="s">
        <v>168</v>
      </c>
      <c r="C31" s="153"/>
      <c r="D31" s="154">
        <v>450.29</v>
      </c>
      <c r="E31" s="155"/>
      <c r="F31" s="156">
        <v>1.0</v>
      </c>
      <c r="G31" s="157"/>
      <c r="H31" s="157"/>
      <c r="I31" s="158">
        <f t="shared" si="1"/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5.25" hidden="1" customHeight="1">
      <c r="A32" s="151" t="s">
        <v>169</v>
      </c>
      <c r="B32" s="162" t="s">
        <v>170</v>
      </c>
      <c r="C32" s="153"/>
      <c r="D32" s="154">
        <v>651.04</v>
      </c>
      <c r="E32" s="155"/>
      <c r="F32" s="156">
        <v>1.0</v>
      </c>
      <c r="G32" s="157"/>
      <c r="H32" s="157"/>
      <c r="I32" s="158">
        <f t="shared" si="1"/>
        <v>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9.5" hidden="1" customHeight="1">
      <c r="A33" s="151" t="s">
        <v>171</v>
      </c>
      <c r="B33" s="163" t="s">
        <v>172</v>
      </c>
      <c r="C33" s="153"/>
      <c r="D33" s="154">
        <v>0.71</v>
      </c>
      <c r="E33" s="155"/>
      <c r="F33" s="156">
        <v>1.0</v>
      </c>
      <c r="G33" s="157"/>
      <c r="H33" s="157"/>
      <c r="I33" s="158">
        <f t="shared" si="1"/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9.5" hidden="1" customHeight="1">
      <c r="A34" s="151" t="s">
        <v>173</v>
      </c>
      <c r="B34" s="163" t="s">
        <v>174</v>
      </c>
      <c r="C34" s="153"/>
      <c r="D34" s="154">
        <v>1.07</v>
      </c>
      <c r="E34" s="155"/>
      <c r="F34" s="156">
        <v>1.0</v>
      </c>
      <c r="G34" s="157"/>
      <c r="H34" s="157"/>
      <c r="I34" s="158">
        <f t="shared" si="1"/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9.5" hidden="1" customHeight="1">
      <c r="A35" s="151" t="s">
        <v>175</v>
      </c>
      <c r="B35" s="163" t="s">
        <v>176</v>
      </c>
      <c r="C35" s="153"/>
      <c r="D35" s="154">
        <v>1.0</v>
      </c>
      <c r="E35" s="155"/>
      <c r="F35" s="156">
        <v>1.0</v>
      </c>
      <c r="G35" s="157"/>
      <c r="H35" s="157"/>
      <c r="I35" s="158">
        <f t="shared" si="1"/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9.5" hidden="1" customHeight="1">
      <c r="A36" s="151" t="s">
        <v>177</v>
      </c>
      <c r="B36" s="163" t="s">
        <v>178</v>
      </c>
      <c r="C36" s="153"/>
      <c r="D36" s="154">
        <v>1.3</v>
      </c>
      <c r="E36" s="155"/>
      <c r="F36" s="156">
        <v>1.0</v>
      </c>
      <c r="G36" s="157"/>
      <c r="H36" s="157"/>
      <c r="I36" s="158">
        <f t="shared" si="1"/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9.5" hidden="1" customHeight="1">
      <c r="A37" s="151" t="s">
        <v>179</v>
      </c>
      <c r="B37" s="163" t="s">
        <v>180</v>
      </c>
      <c r="C37" s="153"/>
      <c r="D37" s="154">
        <v>1.94</v>
      </c>
      <c r="E37" s="155"/>
      <c r="F37" s="156">
        <v>1.0</v>
      </c>
      <c r="G37" s="157"/>
      <c r="H37" s="157"/>
      <c r="I37" s="158">
        <f t="shared" si="1"/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9.5" hidden="1" customHeight="1">
      <c r="A38" s="151" t="s">
        <v>181</v>
      </c>
      <c r="B38" s="163" t="s">
        <v>182</v>
      </c>
      <c r="C38" s="153"/>
      <c r="D38" s="154">
        <v>0.17</v>
      </c>
      <c r="E38" s="155"/>
      <c r="F38" s="156">
        <v>1.0</v>
      </c>
      <c r="G38" s="157"/>
      <c r="H38" s="157"/>
      <c r="I38" s="158">
        <f t="shared" si="1"/>
        <v>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9.5" hidden="1" customHeight="1">
      <c r="A39" s="151" t="s">
        <v>183</v>
      </c>
      <c r="B39" s="163" t="s">
        <v>184</v>
      </c>
      <c r="C39" s="153"/>
      <c r="D39" s="154">
        <v>0.71</v>
      </c>
      <c r="E39" s="155"/>
      <c r="F39" s="156">
        <v>1.0</v>
      </c>
      <c r="G39" s="157"/>
      <c r="H39" s="157"/>
      <c r="I39" s="158">
        <f t="shared" si="1"/>
        <v>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9.5" hidden="1" customHeight="1">
      <c r="A40" s="151" t="s">
        <v>185</v>
      </c>
      <c r="B40" s="163" t="s">
        <v>186</v>
      </c>
      <c r="C40" s="153"/>
      <c r="D40" s="154">
        <v>1.06</v>
      </c>
      <c r="E40" s="155"/>
      <c r="F40" s="156">
        <v>1.0</v>
      </c>
      <c r="G40" s="157"/>
      <c r="H40" s="157"/>
      <c r="I40" s="158">
        <f t="shared" si="1"/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7.75" hidden="1" customHeight="1">
      <c r="A41" s="151" t="s">
        <v>187</v>
      </c>
      <c r="B41" s="162" t="s">
        <v>188</v>
      </c>
      <c r="C41" s="153"/>
      <c r="D41" s="154">
        <v>35.63</v>
      </c>
      <c r="E41" s="155"/>
      <c r="F41" s="156">
        <v>1.0</v>
      </c>
      <c r="G41" s="157"/>
      <c r="H41" s="157"/>
      <c r="I41" s="158">
        <f t="shared" si="1"/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9.5" hidden="1" customHeight="1">
      <c r="A42" s="151" t="s">
        <v>189</v>
      </c>
      <c r="B42" s="163" t="s">
        <v>190</v>
      </c>
      <c r="C42" s="153"/>
      <c r="D42" s="154">
        <v>1.47</v>
      </c>
      <c r="E42" s="155"/>
      <c r="F42" s="156">
        <v>1.0</v>
      </c>
      <c r="G42" s="157"/>
      <c r="H42" s="157"/>
      <c r="I42" s="158">
        <f t="shared" si="1"/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9.5" hidden="1" customHeight="1">
      <c r="A43" s="151" t="s">
        <v>191</v>
      </c>
      <c r="B43" s="163" t="s">
        <v>192</v>
      </c>
      <c r="C43" s="153"/>
      <c r="D43" s="154">
        <v>3.33</v>
      </c>
      <c r="E43" s="155"/>
      <c r="F43" s="156">
        <v>1.0</v>
      </c>
      <c r="G43" s="157"/>
      <c r="H43" s="157"/>
      <c r="I43" s="158">
        <f t="shared" si="1"/>
        <v>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hidden="1" customHeight="1">
      <c r="A44" s="151" t="s">
        <v>193</v>
      </c>
      <c r="B44" s="163" t="s">
        <v>194</v>
      </c>
      <c r="C44" s="153"/>
      <c r="D44" s="154">
        <v>15.64</v>
      </c>
      <c r="E44" s="155"/>
      <c r="F44" s="156">
        <v>1.0</v>
      </c>
      <c r="G44" s="157"/>
      <c r="H44" s="157"/>
      <c r="I44" s="158">
        <f t="shared" si="1"/>
        <v>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9.5" hidden="1" customHeight="1">
      <c r="A45" s="151" t="s">
        <v>195</v>
      </c>
      <c r="B45" s="163" t="s">
        <v>196</v>
      </c>
      <c r="C45" s="153"/>
      <c r="D45" s="154">
        <v>1.04</v>
      </c>
      <c r="E45" s="155"/>
      <c r="F45" s="156">
        <v>1.0</v>
      </c>
      <c r="G45" s="157"/>
      <c r="H45" s="157"/>
      <c r="I45" s="158">
        <f t="shared" si="1"/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9.5" hidden="1" customHeight="1">
      <c r="A46" s="151" t="s">
        <v>197</v>
      </c>
      <c r="B46" s="163" t="s">
        <v>198</v>
      </c>
      <c r="C46" s="153"/>
      <c r="D46" s="154">
        <v>3.23</v>
      </c>
      <c r="E46" s="155"/>
      <c r="F46" s="156">
        <v>1.0</v>
      </c>
      <c r="G46" s="157"/>
      <c r="H46" s="157"/>
      <c r="I46" s="158">
        <f t="shared" si="1"/>
        <v>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9.5" hidden="1" customHeight="1">
      <c r="A47" s="151" t="s">
        <v>199</v>
      </c>
      <c r="B47" s="163" t="s">
        <v>200</v>
      </c>
      <c r="C47" s="153"/>
      <c r="D47" s="154">
        <v>1.73</v>
      </c>
      <c r="E47" s="155"/>
      <c r="F47" s="156">
        <v>1.0</v>
      </c>
      <c r="G47" s="157"/>
      <c r="H47" s="157"/>
      <c r="I47" s="158">
        <f t="shared" si="1"/>
        <v>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9.5" hidden="1" customHeight="1">
      <c r="A48" s="151" t="s">
        <v>201</v>
      </c>
      <c r="B48" s="163" t="s">
        <v>202</v>
      </c>
      <c r="C48" s="153"/>
      <c r="D48" s="154">
        <v>1.33</v>
      </c>
      <c r="E48" s="155"/>
      <c r="F48" s="156">
        <v>1.0</v>
      </c>
      <c r="G48" s="157"/>
      <c r="H48" s="157"/>
      <c r="I48" s="158">
        <f t="shared" si="1"/>
        <v>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9.5" hidden="1" customHeight="1">
      <c r="A49" s="151" t="s">
        <v>203</v>
      </c>
      <c r="B49" s="163" t="s">
        <v>204</v>
      </c>
      <c r="C49" s="153"/>
      <c r="D49" s="154">
        <v>1.65</v>
      </c>
      <c r="E49" s="155"/>
      <c r="F49" s="156">
        <v>1.0</v>
      </c>
      <c r="G49" s="157"/>
      <c r="H49" s="157"/>
      <c r="I49" s="158">
        <f t="shared" si="1"/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9.5" hidden="1" customHeight="1">
      <c r="A50" s="151" t="s">
        <v>205</v>
      </c>
      <c r="B50" s="163" t="s">
        <v>206</v>
      </c>
      <c r="C50" s="153"/>
      <c r="D50" s="154">
        <v>85.52</v>
      </c>
      <c r="E50" s="155"/>
      <c r="F50" s="156">
        <v>1.0</v>
      </c>
      <c r="G50" s="157"/>
      <c r="H50" s="157"/>
      <c r="I50" s="158">
        <f t="shared" si="1"/>
        <v>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9.5" hidden="1" customHeight="1">
      <c r="A51" s="151" t="s">
        <v>207</v>
      </c>
      <c r="B51" s="163" t="s">
        <v>208</v>
      </c>
      <c r="C51" s="153"/>
      <c r="D51" s="154">
        <v>55.18</v>
      </c>
      <c r="E51" s="155"/>
      <c r="F51" s="156">
        <v>1.0</v>
      </c>
      <c r="G51" s="157"/>
      <c r="H51" s="157"/>
      <c r="I51" s="158">
        <f t="shared" si="1"/>
        <v>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9.5" hidden="1" customHeight="1">
      <c r="A52" s="151" t="s">
        <v>209</v>
      </c>
      <c r="B52" s="163" t="s">
        <v>210</v>
      </c>
      <c r="C52" s="153"/>
      <c r="D52" s="154">
        <v>112.82</v>
      </c>
      <c r="E52" s="155"/>
      <c r="F52" s="156">
        <v>1.0</v>
      </c>
      <c r="G52" s="157"/>
      <c r="H52" s="157"/>
      <c r="I52" s="158">
        <f t="shared" si="1"/>
        <v>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9.5" hidden="1" customHeight="1">
      <c r="A53" s="151" t="s">
        <v>211</v>
      </c>
      <c r="B53" s="163" t="s">
        <v>212</v>
      </c>
      <c r="C53" s="153"/>
      <c r="D53" s="154">
        <v>76.1</v>
      </c>
      <c r="E53" s="155"/>
      <c r="F53" s="156">
        <v>1.0</v>
      </c>
      <c r="G53" s="157"/>
      <c r="H53" s="157"/>
      <c r="I53" s="158">
        <f t="shared" si="1"/>
        <v>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9.5" hidden="1" customHeight="1">
      <c r="A54" s="151" t="s">
        <v>213</v>
      </c>
      <c r="B54" s="163" t="s">
        <v>214</v>
      </c>
      <c r="C54" s="153"/>
      <c r="D54" s="154">
        <v>116.98</v>
      </c>
      <c r="E54" s="155"/>
      <c r="F54" s="156">
        <v>1.0</v>
      </c>
      <c r="G54" s="157"/>
      <c r="H54" s="157"/>
      <c r="I54" s="158">
        <f t="shared" si="1"/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9.5" hidden="1" customHeight="1">
      <c r="A55" s="151" t="s">
        <v>215</v>
      </c>
      <c r="B55" s="163" t="s">
        <v>216</v>
      </c>
      <c r="C55" s="153"/>
      <c r="D55" s="154">
        <v>354.31</v>
      </c>
      <c r="E55" s="155"/>
      <c r="F55" s="156">
        <v>2.0</v>
      </c>
      <c r="G55" s="157"/>
      <c r="H55" s="157"/>
      <c r="I55" s="158">
        <f t="shared" si="1"/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9.5" hidden="1" customHeight="1">
      <c r="A56" s="151" t="s">
        <v>217</v>
      </c>
      <c r="B56" s="163" t="s">
        <v>218</v>
      </c>
      <c r="C56" s="153"/>
      <c r="D56" s="154">
        <v>725.78</v>
      </c>
      <c r="E56" s="155"/>
      <c r="F56" s="156">
        <v>1.0</v>
      </c>
      <c r="G56" s="157"/>
      <c r="H56" s="157"/>
      <c r="I56" s="158">
        <f t="shared" si="1"/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9.75" hidden="1" customHeight="1">
      <c r="A57" s="151" t="s">
        <v>219</v>
      </c>
      <c r="B57" s="162" t="s">
        <v>220</v>
      </c>
      <c r="C57" s="153"/>
      <c r="D57" s="154">
        <v>54.83</v>
      </c>
      <c r="E57" s="155"/>
      <c r="F57" s="156">
        <v>1.0</v>
      </c>
      <c r="G57" s="157"/>
      <c r="H57" s="157"/>
      <c r="I57" s="158">
        <f t="shared" si="1"/>
        <v>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9.75" hidden="1" customHeight="1">
      <c r="A58" s="151" t="s">
        <v>221</v>
      </c>
      <c r="B58" s="162" t="s">
        <v>222</v>
      </c>
      <c r="C58" s="153"/>
      <c r="D58" s="154">
        <v>71.27</v>
      </c>
      <c r="E58" s="155"/>
      <c r="F58" s="156">
        <v>1.0</v>
      </c>
      <c r="G58" s="157"/>
      <c r="H58" s="157"/>
      <c r="I58" s="158">
        <f t="shared" si="1"/>
        <v>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9.75" hidden="1" customHeight="1">
      <c r="A59" s="151" t="s">
        <v>223</v>
      </c>
      <c r="B59" s="162" t="s">
        <v>224</v>
      </c>
      <c r="C59" s="153"/>
      <c r="D59" s="154">
        <v>95.09</v>
      </c>
      <c r="E59" s="155"/>
      <c r="F59" s="156">
        <v>1.0</v>
      </c>
      <c r="G59" s="157"/>
      <c r="H59" s="157"/>
      <c r="I59" s="158">
        <f t="shared" si="1"/>
        <v>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9.75" hidden="1" customHeight="1">
      <c r="A60" s="151" t="s">
        <v>225</v>
      </c>
      <c r="B60" s="162" t="s">
        <v>226</v>
      </c>
      <c r="C60" s="153"/>
      <c r="D60" s="154">
        <v>123.61</v>
      </c>
      <c r="E60" s="155"/>
      <c r="F60" s="156">
        <v>1.0</v>
      </c>
      <c r="G60" s="157"/>
      <c r="H60" s="157"/>
      <c r="I60" s="158">
        <f t="shared" si="1"/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3.75" customHeight="1">
      <c r="A61" s="164"/>
      <c r="B61" s="165"/>
      <c r="C61" s="166">
        <v>1.0</v>
      </c>
      <c r="D61" s="167"/>
      <c r="E61" s="165"/>
      <c r="F61" s="165"/>
      <c r="G61" s="168" t="s">
        <v>227</v>
      </c>
      <c r="H61" s="169"/>
      <c r="I61" s="170">
        <f>SUM(I7:I60)</f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40.5" customHeight="1">
      <c r="A63" s="6"/>
      <c r="B63" s="6"/>
      <c r="C63" s="6"/>
      <c r="D63" s="6"/>
      <c r="E63" s="6"/>
      <c r="F63" s="6"/>
      <c r="G63" s="6"/>
      <c r="H63" s="6"/>
      <c r="I63" s="119" t="str">
        <f>Estimate!M50</f>
        <v>#DIV/0!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6:$I$61">
    <filterColumn colId="2">
      <customFilters>
        <customFilter operator="notEqual" val=" "/>
      </customFilters>
    </filterColumn>
  </autoFilter>
  <mergeCells count="11">
    <mergeCell ref="A3:C3"/>
    <mergeCell ref="A4:C4"/>
    <mergeCell ref="E4:G4"/>
    <mergeCell ref="A5:I5"/>
    <mergeCell ref="A1:B1"/>
    <mergeCell ref="F1:G1"/>
    <mergeCell ref="A2:C2"/>
    <mergeCell ref="E2:G2"/>
    <mergeCell ref="H2:I2"/>
    <mergeCell ref="E3:G3"/>
    <mergeCell ref="H3:I3"/>
  </mergeCells>
  <printOptions/>
  <pageMargins bottom="0.5" footer="0.0" header="0.0" left="0.17" right="0.17" top="0.75"/>
  <pageSetup fitToHeight="0" orientation="landscape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CB0"/>
    <pageSetUpPr fitToPage="1"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27.29"/>
    <col customWidth="1" min="3" max="3" width="10.43"/>
    <col customWidth="1" min="4" max="4" width="17.71"/>
    <col customWidth="1" min="5" max="5" width="10.0"/>
    <col customWidth="1" min="6" max="6" width="12.71"/>
    <col customWidth="1" min="7" max="7" width="12.86"/>
    <col customWidth="1" min="8" max="8" width="14.86"/>
    <col customWidth="1" min="9" max="9" width="16.71"/>
    <col customWidth="1" min="10" max="10" width="13.86"/>
    <col customWidth="1" min="11" max="11" width="15.0"/>
    <col customWidth="1" min="12" max="12" width="15.14"/>
    <col customWidth="1" min="13" max="13" width="18.29"/>
    <col customWidth="1" min="14" max="32" width="3.71"/>
  </cols>
  <sheetData>
    <row r="1" ht="39.0" customHeight="1">
      <c r="A1" s="1" t="s">
        <v>228</v>
      </c>
      <c r="B1" s="2"/>
      <c r="C1" s="2"/>
      <c r="D1" s="2"/>
      <c r="E1" s="2"/>
      <c r="F1" s="2"/>
      <c r="G1" s="2"/>
      <c r="H1" s="2"/>
      <c r="I1" s="171" t="s">
        <v>1</v>
      </c>
      <c r="J1" s="5" t="str">
        <f>+Estimate!J1</f>
        <v/>
      </c>
      <c r="K1" s="2"/>
      <c r="L1" s="2"/>
      <c r="M1" s="5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1.0" customHeight="1">
      <c r="A2" s="172" t="s">
        <v>229</v>
      </c>
      <c r="B2" s="10"/>
      <c r="C2" s="173" t="str">
        <f>+Estimate!C2</f>
        <v/>
      </c>
      <c r="D2" s="174"/>
      <c r="E2" s="175"/>
      <c r="F2" s="176" t="s">
        <v>3</v>
      </c>
      <c r="G2" s="173" t="str">
        <f>+Estimate!G2</f>
        <v/>
      </c>
      <c r="H2" s="175"/>
      <c r="I2" s="176" t="s">
        <v>230</v>
      </c>
      <c r="J2" s="173" t="str">
        <f>+Estimate!J2</f>
        <v/>
      </c>
      <c r="K2" s="177"/>
      <c r="L2" s="177"/>
      <c r="M2" s="17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24.0" customHeight="1">
      <c r="A3" s="179" t="s">
        <v>231</v>
      </c>
      <c r="B3" s="16"/>
      <c r="C3" s="173" t="str">
        <f>+Estimate!C3</f>
        <v/>
      </c>
      <c r="D3" s="180"/>
      <c r="E3" s="180"/>
      <c r="F3" s="181" t="s">
        <v>232</v>
      </c>
      <c r="G3" s="173" t="str">
        <f>+Estimate!G3</f>
        <v/>
      </c>
      <c r="H3" s="180"/>
      <c r="I3" s="21" t="s">
        <v>233</v>
      </c>
      <c r="J3" s="173" t="str">
        <f>+Estimate!J3</f>
        <v/>
      </c>
      <c r="K3" s="56"/>
      <c r="L3" s="56"/>
      <c r="M3" s="57"/>
      <c r="N3" s="6"/>
      <c r="O3" s="6"/>
      <c r="P3" s="18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ht="27.0" customHeight="1">
      <c r="A4" s="179" t="s">
        <v>234</v>
      </c>
      <c r="B4" s="16"/>
      <c r="C4" s="173" t="str">
        <f>+Estimate!C4</f>
        <v/>
      </c>
      <c r="D4" s="180"/>
      <c r="E4" s="180"/>
      <c r="F4" s="181" t="s">
        <v>235</v>
      </c>
      <c r="G4" s="173" t="str">
        <f>+Estimate!G4</f>
        <v/>
      </c>
      <c r="H4" s="180"/>
      <c r="I4" s="21"/>
      <c r="J4" s="22"/>
      <c r="K4" s="56"/>
      <c r="L4" s="56"/>
      <c r="M4" s="5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27.0" customHeight="1">
      <c r="A5" s="183" t="s">
        <v>236</v>
      </c>
      <c r="B5" s="184"/>
      <c r="C5" s="173" t="str">
        <f>+Estimate!C5</f>
        <v/>
      </c>
      <c r="D5" s="62"/>
      <c r="E5" s="185"/>
      <c r="F5" s="186"/>
      <c r="G5" s="186"/>
      <c r="H5" s="186"/>
      <c r="I5" s="186"/>
      <c r="J5" s="186"/>
      <c r="K5" s="186"/>
      <c r="L5" s="186"/>
      <c r="M5" s="62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12.0" customHeight="1">
      <c r="A6" s="63" t="s">
        <v>14</v>
      </c>
      <c r="B6" s="64" t="s">
        <v>29</v>
      </c>
      <c r="C6" s="64" t="s">
        <v>30</v>
      </c>
      <c r="D6" s="64" t="s">
        <v>31</v>
      </c>
      <c r="E6" s="64" t="s">
        <v>32</v>
      </c>
      <c r="F6" s="64" t="s">
        <v>33</v>
      </c>
      <c r="G6" s="64" t="s">
        <v>34</v>
      </c>
      <c r="H6" s="64" t="s">
        <v>35</v>
      </c>
      <c r="I6" s="64" t="s">
        <v>36</v>
      </c>
      <c r="J6" s="64" t="s">
        <v>37</v>
      </c>
      <c r="K6" s="64" t="s">
        <v>38</v>
      </c>
      <c r="L6" s="65" t="s">
        <v>237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14.25" customHeight="1">
      <c r="A7" s="66"/>
      <c r="B7" s="67" t="s">
        <v>40</v>
      </c>
      <c r="C7" s="68"/>
      <c r="D7" s="68"/>
      <c r="E7" s="68"/>
      <c r="F7" s="68"/>
      <c r="G7" s="68"/>
      <c r="H7" s="69">
        <v>45.0</v>
      </c>
      <c r="I7" s="70">
        <f t="shared" ref="I7:I11" si="1">H7*C7*D7*E7</f>
        <v>0</v>
      </c>
      <c r="J7" s="70">
        <f t="shared" ref="J7:J11" si="2">F7*(H7*1.5)*C7*D7</f>
        <v>0</v>
      </c>
      <c r="K7" s="70">
        <f t="shared" ref="K7:K11" si="3">(H7*2)*G7*C7*D7</f>
        <v>0</v>
      </c>
      <c r="L7" s="71">
        <f t="shared" ref="L7:L11" si="4">SUM(I7:K7)</f>
        <v>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14.25" customHeight="1">
      <c r="A8" s="66"/>
      <c r="B8" s="67" t="s">
        <v>41</v>
      </c>
      <c r="C8" s="68"/>
      <c r="D8" s="68"/>
      <c r="E8" s="68"/>
      <c r="F8" s="68"/>
      <c r="G8" s="68"/>
      <c r="H8" s="69">
        <v>55.0</v>
      </c>
      <c r="I8" s="70">
        <f t="shared" si="1"/>
        <v>0</v>
      </c>
      <c r="J8" s="70">
        <f t="shared" si="2"/>
        <v>0</v>
      </c>
      <c r="K8" s="70">
        <f t="shared" si="3"/>
        <v>0</v>
      </c>
      <c r="L8" s="71">
        <f t="shared" si="4"/>
        <v>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4.25" customHeight="1">
      <c r="A9" s="66"/>
      <c r="B9" s="67" t="s">
        <v>42</v>
      </c>
      <c r="C9" s="68"/>
      <c r="D9" s="68"/>
      <c r="E9" s="68"/>
      <c r="F9" s="68"/>
      <c r="G9" s="68"/>
      <c r="H9" s="69">
        <v>55.0</v>
      </c>
      <c r="I9" s="70">
        <f t="shared" si="1"/>
        <v>0</v>
      </c>
      <c r="J9" s="70">
        <f t="shared" si="2"/>
        <v>0</v>
      </c>
      <c r="K9" s="70">
        <f t="shared" si="3"/>
        <v>0</v>
      </c>
      <c r="L9" s="71">
        <f t="shared" si="4"/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14.25" customHeight="1">
      <c r="A10" s="66"/>
      <c r="B10" s="67" t="s">
        <v>43</v>
      </c>
      <c r="C10" s="68"/>
      <c r="D10" s="68"/>
      <c r="E10" s="68"/>
      <c r="F10" s="68"/>
      <c r="G10" s="68"/>
      <c r="H10" s="69">
        <v>65.0</v>
      </c>
      <c r="I10" s="70">
        <f t="shared" si="1"/>
        <v>0</v>
      </c>
      <c r="J10" s="70">
        <f t="shared" si="2"/>
        <v>0</v>
      </c>
      <c r="K10" s="70">
        <f t="shared" si="3"/>
        <v>0</v>
      </c>
      <c r="L10" s="71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14.25" customHeight="1">
      <c r="A11" s="72"/>
      <c r="B11" s="67" t="s">
        <v>44</v>
      </c>
      <c r="C11" s="68"/>
      <c r="D11" s="68"/>
      <c r="E11" s="68"/>
      <c r="F11" s="68"/>
      <c r="G11" s="68"/>
      <c r="H11" s="69">
        <v>45.0</v>
      </c>
      <c r="I11" s="70">
        <f t="shared" si="1"/>
        <v>0</v>
      </c>
      <c r="J11" s="70">
        <f t="shared" si="2"/>
        <v>0</v>
      </c>
      <c r="K11" s="70">
        <f t="shared" si="3"/>
        <v>0</v>
      </c>
      <c r="L11" s="71">
        <f t="shared" si="4"/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14.25" customHeight="1">
      <c r="A12" s="6"/>
      <c r="B12" s="6"/>
      <c r="C12" s="73">
        <f t="shared" ref="C12:G12" si="5">SUM(C7:C11)</f>
        <v>0</v>
      </c>
      <c r="D12" s="73">
        <f t="shared" si="5"/>
        <v>0</v>
      </c>
      <c r="E12" s="73">
        <f t="shared" si="5"/>
        <v>0</v>
      </c>
      <c r="F12" s="73">
        <f t="shared" si="5"/>
        <v>0</v>
      </c>
      <c r="G12" s="73">
        <f t="shared" si="5"/>
        <v>0</v>
      </c>
      <c r="H12" s="6"/>
      <c r="I12" s="74">
        <f t="shared" ref="I12:L12" si="6">SUM(I7:I11)</f>
        <v>0</v>
      </c>
      <c r="J12" s="74">
        <f t="shared" si="6"/>
        <v>0</v>
      </c>
      <c r="K12" s="74">
        <f t="shared" si="6"/>
        <v>0</v>
      </c>
      <c r="L12" s="75">
        <f t="shared" si="6"/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6"/>
      <c r="AF13" s="76"/>
    </row>
    <row r="14" ht="15.0" customHeight="1">
      <c r="A14" s="63" t="s">
        <v>45</v>
      </c>
      <c r="B14" s="64" t="s">
        <v>29</v>
      </c>
      <c r="C14" s="64" t="s">
        <v>46</v>
      </c>
      <c r="D14" s="64" t="s">
        <v>30</v>
      </c>
      <c r="E14" s="64" t="s">
        <v>47</v>
      </c>
      <c r="F14" s="64" t="s">
        <v>48</v>
      </c>
      <c r="G14" s="64" t="s">
        <v>49</v>
      </c>
      <c r="H14" s="65" t="s">
        <v>237</v>
      </c>
      <c r="I14" s="64" t="s">
        <v>50</v>
      </c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</row>
    <row r="15" ht="14.25" customHeight="1">
      <c r="A15" s="66"/>
      <c r="B15" s="80"/>
      <c r="C15" s="81"/>
      <c r="D15" s="68"/>
      <c r="E15" s="82">
        <v>0.0</v>
      </c>
      <c r="F15" s="70">
        <f t="shared" ref="F15:F18" si="7">D15*E15</f>
        <v>0</v>
      </c>
      <c r="G15" s="70">
        <f t="shared" ref="G15:G18" si="8">F15*$I$15</f>
        <v>0</v>
      </c>
      <c r="H15" s="70">
        <f t="shared" ref="H15:H18" si="9">G15+F15</f>
        <v>0</v>
      </c>
      <c r="I15" s="83">
        <v>0.0975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14.25" customHeight="1">
      <c r="A16" s="66"/>
      <c r="B16" s="80"/>
      <c r="C16" s="81"/>
      <c r="D16" s="68"/>
      <c r="E16" s="84">
        <v>0.0</v>
      </c>
      <c r="F16" s="70">
        <f t="shared" si="7"/>
        <v>0</v>
      </c>
      <c r="G16" s="70">
        <f t="shared" si="8"/>
        <v>0</v>
      </c>
      <c r="H16" s="70">
        <f t="shared" si="9"/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14.25" customHeight="1">
      <c r="A17" s="66"/>
      <c r="B17" s="80"/>
      <c r="C17" s="81"/>
      <c r="D17" s="68"/>
      <c r="E17" s="84">
        <v>0.0</v>
      </c>
      <c r="F17" s="70">
        <f t="shared" si="7"/>
        <v>0</v>
      </c>
      <c r="G17" s="70">
        <f t="shared" si="8"/>
        <v>0</v>
      </c>
      <c r="H17" s="70">
        <f t="shared" si="9"/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14.25" customHeight="1">
      <c r="A18" s="72"/>
      <c r="B18" s="80"/>
      <c r="C18" s="81"/>
      <c r="D18" s="68"/>
      <c r="E18" s="84">
        <v>0.0</v>
      </c>
      <c r="F18" s="70">
        <f t="shared" si="7"/>
        <v>0</v>
      </c>
      <c r="G18" s="70">
        <f t="shared" si="8"/>
        <v>0</v>
      </c>
      <c r="H18" s="70">
        <f t="shared" si="9"/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14.25" customHeight="1">
      <c r="A19" s="6"/>
      <c r="B19" s="6"/>
      <c r="C19" s="6"/>
      <c r="D19" s="6"/>
      <c r="E19" s="6"/>
      <c r="F19" s="97">
        <f t="shared" ref="F19:H19" si="10">SUM(F15:F18)</f>
        <v>0</v>
      </c>
      <c r="G19" s="97">
        <f t="shared" si="10"/>
        <v>0</v>
      </c>
      <c r="H19" s="75">
        <f t="shared" si="10"/>
        <v>0</v>
      </c>
      <c r="I19" s="6"/>
      <c r="J19" s="6"/>
      <c r="K19" s="98" t="s">
        <v>238</v>
      </c>
      <c r="L19" s="26"/>
      <c r="M19" s="2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31">
        <f>+L12</f>
        <v>0</v>
      </c>
      <c r="L20" s="29" t="s">
        <v>14</v>
      </c>
      <c r="M20" s="3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12.0" customHeight="1">
      <c r="A21" s="63" t="s">
        <v>73</v>
      </c>
      <c r="B21" s="64" t="s">
        <v>74</v>
      </c>
      <c r="C21" s="64" t="s">
        <v>46</v>
      </c>
      <c r="D21" s="64" t="s">
        <v>30</v>
      </c>
      <c r="E21" s="64" t="s">
        <v>31</v>
      </c>
      <c r="F21" s="64" t="s">
        <v>75</v>
      </c>
      <c r="G21" s="64" t="s">
        <v>76</v>
      </c>
      <c r="H21" s="64" t="s">
        <v>77</v>
      </c>
      <c r="I21" s="65" t="s">
        <v>237</v>
      </c>
      <c r="J21" s="78"/>
      <c r="K21" s="102">
        <f>+H19</f>
        <v>0</v>
      </c>
      <c r="L21" s="29" t="s">
        <v>15</v>
      </c>
      <c r="M21" s="30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</row>
    <row r="22" ht="14.25" customHeight="1">
      <c r="A22" s="66"/>
      <c r="B22" s="80" t="s">
        <v>78</v>
      </c>
      <c r="C22" s="113"/>
      <c r="D22" s="68"/>
      <c r="E22" s="68"/>
      <c r="F22" s="114">
        <v>125.0</v>
      </c>
      <c r="G22" s="70">
        <f t="shared" ref="G22:G40" si="11">D22*E22*F22</f>
        <v>0</v>
      </c>
      <c r="H22" s="70">
        <f>G22*20%</f>
        <v>0</v>
      </c>
      <c r="I22" s="70">
        <f t="shared" ref="I22:I40" si="12">H22+G22</f>
        <v>0</v>
      </c>
      <c r="J22" s="6"/>
      <c r="K22" s="102">
        <f>+I41</f>
        <v>0</v>
      </c>
      <c r="L22" s="29" t="s">
        <v>16</v>
      </c>
      <c r="M22" s="3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14.25" customHeight="1">
      <c r="A23" s="66"/>
      <c r="B23" s="80" t="s">
        <v>80</v>
      </c>
      <c r="C23" s="113"/>
      <c r="D23" s="68"/>
      <c r="E23" s="68"/>
      <c r="F23" s="114">
        <v>90.0</v>
      </c>
      <c r="G23" s="70">
        <f t="shared" si="11"/>
        <v>0</v>
      </c>
      <c r="H23" s="70">
        <f t="shared" ref="H23:H24" si="13">G23*50%</f>
        <v>0</v>
      </c>
      <c r="I23" s="70">
        <f t="shared" si="12"/>
        <v>0</v>
      </c>
      <c r="J23" s="6"/>
      <c r="K23" s="102">
        <f>+G47</f>
        <v>0</v>
      </c>
      <c r="L23" s="29" t="s">
        <v>17</v>
      </c>
      <c r="M23" s="3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14.25" customHeight="1">
      <c r="A24" s="66"/>
      <c r="B24" s="80" t="s">
        <v>81</v>
      </c>
      <c r="C24" s="113"/>
      <c r="D24" s="68"/>
      <c r="E24" s="68"/>
      <c r="F24" s="114">
        <v>90.0</v>
      </c>
      <c r="G24" s="70">
        <f t="shared" si="11"/>
        <v>0</v>
      </c>
      <c r="H24" s="70">
        <f t="shared" si="13"/>
        <v>0</v>
      </c>
      <c r="I24" s="70">
        <f t="shared" si="12"/>
        <v>0</v>
      </c>
      <c r="J24" s="6"/>
      <c r="K24" s="102">
        <f>+D53</f>
        <v>0</v>
      </c>
      <c r="L24" s="29" t="s">
        <v>18</v>
      </c>
      <c r="M24" s="3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14.25" customHeight="1">
      <c r="A25" s="66"/>
      <c r="B25" s="80" t="s">
        <v>82</v>
      </c>
      <c r="C25" s="113"/>
      <c r="D25" s="68"/>
      <c r="E25" s="68"/>
      <c r="F25" s="114">
        <v>90.0</v>
      </c>
      <c r="G25" s="70">
        <f t="shared" si="11"/>
        <v>0</v>
      </c>
      <c r="H25" s="70">
        <f>G25*30%</f>
        <v>0</v>
      </c>
      <c r="I25" s="70">
        <f t="shared" si="12"/>
        <v>0</v>
      </c>
      <c r="J25" s="6"/>
      <c r="K25" s="102">
        <f>+K53</f>
        <v>0</v>
      </c>
      <c r="L25" s="29" t="s">
        <v>19</v>
      </c>
      <c r="M25" s="3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14.25" customHeight="1">
      <c r="A26" s="66"/>
      <c r="B26" s="80" t="s">
        <v>83</v>
      </c>
      <c r="C26" s="113"/>
      <c r="D26" s="68"/>
      <c r="E26" s="68"/>
      <c r="F26" s="114">
        <v>1200.0</v>
      </c>
      <c r="G26" s="70">
        <f t="shared" si="11"/>
        <v>0</v>
      </c>
      <c r="H26" s="70">
        <f t="shared" ref="H26:H27" si="14">G26*5%</f>
        <v>0</v>
      </c>
      <c r="I26" s="70">
        <f t="shared" si="12"/>
        <v>0</v>
      </c>
      <c r="J26" s="6"/>
      <c r="K26" s="34">
        <f>SUM(K20:K25)</f>
        <v>0</v>
      </c>
      <c r="L26" s="32" t="s">
        <v>20</v>
      </c>
      <c r="M26" s="3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14.25" customHeight="1">
      <c r="A27" s="66"/>
      <c r="B27" s="80" t="s">
        <v>84</v>
      </c>
      <c r="C27" s="113"/>
      <c r="D27" s="68"/>
      <c r="E27" s="68"/>
      <c r="F27" s="114">
        <v>1800.0</v>
      </c>
      <c r="G27" s="70">
        <f t="shared" si="11"/>
        <v>0</v>
      </c>
      <c r="H27" s="70">
        <f t="shared" si="14"/>
        <v>0</v>
      </c>
      <c r="I27" s="70">
        <f t="shared" si="12"/>
        <v>0</v>
      </c>
      <c r="J27" s="6"/>
      <c r="K27" s="36"/>
      <c r="L27" s="35"/>
      <c r="M27" s="3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14.25" customHeight="1">
      <c r="A28" s="66"/>
      <c r="B28" s="80" t="s">
        <v>85</v>
      </c>
      <c r="C28" s="113"/>
      <c r="D28" s="68"/>
      <c r="E28" s="68"/>
      <c r="F28" s="114">
        <v>110.0</v>
      </c>
      <c r="G28" s="70">
        <f t="shared" si="11"/>
        <v>0</v>
      </c>
      <c r="H28" s="70">
        <f>G28*50%</f>
        <v>0</v>
      </c>
      <c r="I28" s="70">
        <f t="shared" si="12"/>
        <v>0</v>
      </c>
      <c r="J28" s="6"/>
      <c r="K28" s="39">
        <v>0.15</v>
      </c>
      <c r="L28" s="37" t="s">
        <v>67</v>
      </c>
      <c r="M28" s="3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14.25" customHeight="1">
      <c r="A29" s="66"/>
      <c r="B29" s="80" t="s">
        <v>86</v>
      </c>
      <c r="C29" s="113"/>
      <c r="D29" s="68"/>
      <c r="E29" s="68"/>
      <c r="F29" s="114">
        <v>320.0</v>
      </c>
      <c r="G29" s="70">
        <f t="shared" si="11"/>
        <v>0</v>
      </c>
      <c r="H29" s="70">
        <f>G29*25%</f>
        <v>0</v>
      </c>
      <c r="I29" s="70">
        <f t="shared" si="12"/>
        <v>0</v>
      </c>
      <c r="J29" s="6"/>
      <c r="K29" s="41">
        <f>K26*K28</f>
        <v>0</v>
      </c>
      <c r="L29" s="40" t="s">
        <v>22</v>
      </c>
      <c r="M29" s="3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14.25" customHeight="1">
      <c r="A30" s="66"/>
      <c r="B30" s="80" t="s">
        <v>87</v>
      </c>
      <c r="C30" s="113"/>
      <c r="D30" s="68"/>
      <c r="E30" s="68"/>
      <c r="F30" s="114">
        <v>520.0</v>
      </c>
      <c r="G30" s="70">
        <f t="shared" si="11"/>
        <v>0</v>
      </c>
      <c r="H30" s="70">
        <f>G30*20%</f>
        <v>0</v>
      </c>
      <c r="I30" s="70">
        <f t="shared" si="12"/>
        <v>0</v>
      </c>
      <c r="J30" s="6"/>
      <c r="K30" s="43">
        <f>K29+K26</f>
        <v>0</v>
      </c>
      <c r="L30" s="42" t="s">
        <v>68</v>
      </c>
      <c r="M30" s="3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4.25" customHeight="1">
      <c r="A31" s="66"/>
      <c r="B31" s="80" t="s">
        <v>89</v>
      </c>
      <c r="C31" s="113"/>
      <c r="D31" s="68"/>
      <c r="E31" s="68"/>
      <c r="F31" s="114">
        <v>750.0</v>
      </c>
      <c r="G31" s="70">
        <f t="shared" si="11"/>
        <v>0</v>
      </c>
      <c r="H31" s="70">
        <f>G31*10%</f>
        <v>0</v>
      </c>
      <c r="I31" s="70">
        <f t="shared" si="12"/>
        <v>0</v>
      </c>
      <c r="J31" s="6"/>
      <c r="K31" s="41"/>
      <c r="L31" s="42"/>
      <c r="M31" s="3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14.25" customHeight="1">
      <c r="A32" s="66"/>
      <c r="B32" s="80" t="s">
        <v>90</v>
      </c>
      <c r="C32" s="113"/>
      <c r="D32" s="68"/>
      <c r="E32" s="68"/>
      <c r="F32" s="118">
        <v>25.0</v>
      </c>
      <c r="G32" s="70">
        <f t="shared" si="11"/>
        <v>0</v>
      </c>
      <c r="H32" s="70">
        <f t="shared" ref="H32:H33" si="15">G32*25%</f>
        <v>0</v>
      </c>
      <c r="I32" s="70">
        <f t="shared" si="12"/>
        <v>0</v>
      </c>
      <c r="J32" s="6"/>
      <c r="K32" s="39">
        <v>0.5</v>
      </c>
      <c r="L32" s="37" t="s">
        <v>239</v>
      </c>
      <c r="M32" s="3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14.25" customHeight="1">
      <c r="A33" s="66"/>
      <c r="B33" s="80" t="s">
        <v>91</v>
      </c>
      <c r="C33" s="113"/>
      <c r="D33" s="68"/>
      <c r="E33" s="68"/>
      <c r="F33" s="118">
        <v>55.0</v>
      </c>
      <c r="G33" s="70">
        <f t="shared" si="11"/>
        <v>0</v>
      </c>
      <c r="H33" s="70">
        <f t="shared" si="15"/>
        <v>0</v>
      </c>
      <c r="I33" s="70">
        <f t="shared" si="12"/>
        <v>0</v>
      </c>
      <c r="J33" s="6"/>
      <c r="K33" s="41">
        <f>K32*K30</f>
        <v>0</v>
      </c>
      <c r="L33" s="40" t="s">
        <v>71</v>
      </c>
      <c r="M33" s="3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4.25" customHeight="1">
      <c r="A34" s="66"/>
      <c r="B34" s="80" t="s">
        <v>240</v>
      </c>
      <c r="C34" s="113"/>
      <c r="D34" s="68"/>
      <c r="E34" s="68"/>
      <c r="F34" s="118">
        <v>275.0</v>
      </c>
      <c r="G34" s="70">
        <f t="shared" si="11"/>
        <v>0</v>
      </c>
      <c r="H34" s="70">
        <f t="shared" ref="H34:H35" si="16">G34*20%</f>
        <v>0</v>
      </c>
      <c r="I34" s="70">
        <f t="shared" si="12"/>
        <v>0</v>
      </c>
      <c r="J34" s="6"/>
      <c r="K34" s="41"/>
      <c r="L34" s="40"/>
      <c r="M34" s="3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4.25" customHeight="1">
      <c r="A35" s="66"/>
      <c r="B35" s="80" t="s">
        <v>94</v>
      </c>
      <c r="C35" s="113"/>
      <c r="D35" s="68"/>
      <c r="E35" s="68"/>
      <c r="F35" s="114">
        <v>375.0</v>
      </c>
      <c r="G35" s="70">
        <f t="shared" si="11"/>
        <v>0</v>
      </c>
      <c r="H35" s="70">
        <f t="shared" si="16"/>
        <v>0</v>
      </c>
      <c r="I35" s="70">
        <f t="shared" si="12"/>
        <v>0</v>
      </c>
      <c r="J35" s="6"/>
      <c r="K35" s="43">
        <f>K33</f>
        <v>0</v>
      </c>
      <c r="L35" s="40" t="s">
        <v>72</v>
      </c>
      <c r="M35" s="3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4.25" customHeight="1">
      <c r="A36" s="66"/>
      <c r="B36" s="80" t="s">
        <v>95</v>
      </c>
      <c r="C36" s="113"/>
      <c r="D36" s="68"/>
      <c r="E36" s="68"/>
      <c r="F36" s="114">
        <v>45.0</v>
      </c>
      <c r="G36" s="70">
        <f t="shared" si="11"/>
        <v>0</v>
      </c>
      <c r="H36" s="70">
        <f>G36*0%</f>
        <v>0</v>
      </c>
      <c r="I36" s="70">
        <f t="shared" si="12"/>
        <v>0</v>
      </c>
      <c r="J36" s="6"/>
      <c r="K36" s="41"/>
      <c r="L36" s="40"/>
      <c r="M36" s="3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4.25" customHeight="1">
      <c r="A37" s="66"/>
      <c r="B37" s="80" t="s">
        <v>96</v>
      </c>
      <c r="C37" s="113"/>
      <c r="D37" s="68"/>
      <c r="E37" s="68"/>
      <c r="F37" s="114">
        <v>35.0</v>
      </c>
      <c r="G37" s="70">
        <f t="shared" si="11"/>
        <v>0</v>
      </c>
      <c r="H37" s="70">
        <f t="shared" ref="H37:H39" si="17">G37*20%</f>
        <v>0</v>
      </c>
      <c r="I37" s="70">
        <f t="shared" si="12"/>
        <v>0</v>
      </c>
      <c r="J37" s="6"/>
      <c r="K37" s="41"/>
      <c r="L37" s="40"/>
      <c r="M37" s="3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4.25" customHeight="1">
      <c r="A38" s="66"/>
      <c r="B38" s="80" t="s">
        <v>97</v>
      </c>
      <c r="C38" s="113"/>
      <c r="D38" s="68"/>
      <c r="E38" s="68"/>
      <c r="F38" s="114">
        <v>35.0</v>
      </c>
      <c r="G38" s="70">
        <f t="shared" si="11"/>
        <v>0</v>
      </c>
      <c r="H38" s="70">
        <f t="shared" si="17"/>
        <v>0</v>
      </c>
      <c r="I38" s="70">
        <f t="shared" si="12"/>
        <v>0</v>
      </c>
      <c r="J38" s="6"/>
      <c r="K38" s="41"/>
      <c r="L38" s="40"/>
      <c r="M38" s="3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4.25" customHeight="1">
      <c r="A39" s="66"/>
      <c r="B39" s="80" t="s">
        <v>98</v>
      </c>
      <c r="C39" s="113"/>
      <c r="D39" s="68"/>
      <c r="E39" s="68"/>
      <c r="F39" s="114">
        <v>35.0</v>
      </c>
      <c r="G39" s="70">
        <f t="shared" si="11"/>
        <v>0</v>
      </c>
      <c r="H39" s="70">
        <f t="shared" si="17"/>
        <v>0</v>
      </c>
      <c r="I39" s="70">
        <f t="shared" si="12"/>
        <v>0</v>
      </c>
      <c r="J39" s="6"/>
      <c r="K39" s="41"/>
      <c r="L39" s="40"/>
      <c r="M39" s="3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5.75" customHeight="1">
      <c r="A40" s="72"/>
      <c r="B40" s="80" t="s">
        <v>99</v>
      </c>
      <c r="C40" s="113"/>
      <c r="D40" s="68"/>
      <c r="E40" s="68"/>
      <c r="F40" s="114">
        <v>75.0</v>
      </c>
      <c r="G40" s="70">
        <f t="shared" si="11"/>
        <v>0</v>
      </c>
      <c r="H40" s="70">
        <f>G40*35%</f>
        <v>0</v>
      </c>
      <c r="I40" s="70">
        <f t="shared" si="12"/>
        <v>0</v>
      </c>
      <c r="J40" s="6"/>
      <c r="K40" s="115"/>
      <c r="L40" s="42"/>
      <c r="M40" s="11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18.75" customHeight="1">
      <c r="A41" s="6"/>
      <c r="B41" s="6"/>
      <c r="C41" s="6"/>
      <c r="D41" s="6"/>
      <c r="E41" s="6"/>
      <c r="F41" s="97">
        <f t="shared" ref="F41:I41" si="18">SUM(F22:F40)</f>
        <v>6050</v>
      </c>
      <c r="G41" s="97">
        <f t="shared" si="18"/>
        <v>0</v>
      </c>
      <c r="H41" s="97">
        <f t="shared" si="18"/>
        <v>0</v>
      </c>
      <c r="I41" s="75">
        <f t="shared" si="18"/>
        <v>0</v>
      </c>
      <c r="J41" s="6"/>
      <c r="K41" s="44">
        <f>K33+K30</f>
        <v>0</v>
      </c>
      <c r="L41" s="40" t="s">
        <v>25</v>
      </c>
      <c r="M41" s="30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117"/>
      <c r="L42" s="40"/>
      <c r="M42" s="30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25.5" customHeight="1">
      <c r="A43" s="128" t="s">
        <v>17</v>
      </c>
      <c r="B43" s="129" t="s">
        <v>101</v>
      </c>
      <c r="C43" s="130" t="s">
        <v>29</v>
      </c>
      <c r="D43" s="131"/>
      <c r="E43" s="132"/>
      <c r="F43" s="129" t="s">
        <v>102</v>
      </c>
      <c r="G43" s="129" t="s">
        <v>241</v>
      </c>
      <c r="H43" s="6"/>
      <c r="I43" s="6"/>
      <c r="J43" s="6"/>
      <c r="K43" s="47">
        <f>K41+K42</f>
        <v>0</v>
      </c>
      <c r="L43" s="45" t="s">
        <v>242</v>
      </c>
      <c r="M43" s="4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4.25" customHeight="1">
      <c r="A44" s="66"/>
      <c r="B44" s="67"/>
      <c r="C44" s="133"/>
      <c r="D44" s="134"/>
      <c r="E44" s="135"/>
      <c r="F44" s="82">
        <v>0.0</v>
      </c>
      <c r="G44" s="121">
        <f t="shared" ref="G44:G46" si="19">SUM(F44)</f>
        <v>0</v>
      </c>
      <c r="H44" s="6"/>
      <c r="I44" s="6"/>
      <c r="J44" s="6"/>
      <c r="K44" s="49"/>
      <c r="L44" s="37"/>
      <c r="M44" s="3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4.25" customHeight="1">
      <c r="A45" s="66"/>
      <c r="B45" s="67"/>
      <c r="C45" s="133"/>
      <c r="D45" s="134"/>
      <c r="E45" s="135"/>
      <c r="F45" s="136">
        <v>0.0</v>
      </c>
      <c r="G45" s="121">
        <f t="shared" si="19"/>
        <v>0</v>
      </c>
      <c r="H45" s="6"/>
      <c r="I45" s="6"/>
      <c r="J45" s="6"/>
      <c r="K45" s="50">
        <f>SOW!I61</f>
        <v>0</v>
      </c>
      <c r="L45" s="45" t="s">
        <v>243</v>
      </c>
      <c r="M45" s="4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4.25" customHeight="1">
      <c r="A46" s="72"/>
      <c r="B46" s="67"/>
      <c r="C46" s="133"/>
      <c r="D46" s="134"/>
      <c r="E46" s="135"/>
      <c r="F46" s="136">
        <v>0.0</v>
      </c>
      <c r="G46" s="121">
        <f t="shared" si="19"/>
        <v>0</v>
      </c>
      <c r="H46" s="6"/>
      <c r="I46" s="6"/>
      <c r="J46" s="6"/>
      <c r="K46" s="50">
        <f>+K45-K43</f>
        <v>0</v>
      </c>
      <c r="L46" s="51" t="s">
        <v>28</v>
      </c>
      <c r="M46" s="52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4.25" customHeight="1">
      <c r="A47" s="6"/>
      <c r="B47" s="6"/>
      <c r="C47" s="6"/>
      <c r="D47" s="6"/>
      <c r="E47" s="6"/>
      <c r="F47" s="6"/>
      <c r="G47" s="75">
        <f>SUM(G44:G46)</f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4.25" customHeight="1">
      <c r="A49" s="128" t="s">
        <v>18</v>
      </c>
      <c r="B49" s="129" t="s">
        <v>106</v>
      </c>
      <c r="C49" s="129" t="s">
        <v>102</v>
      </c>
      <c r="D49" s="129" t="s">
        <v>237</v>
      </c>
      <c r="E49" s="6"/>
      <c r="F49" s="128" t="s">
        <v>107</v>
      </c>
      <c r="G49" s="137" t="s">
        <v>108</v>
      </c>
      <c r="H49" s="138" t="s">
        <v>29</v>
      </c>
      <c r="I49" s="139"/>
      <c r="J49" s="129" t="s">
        <v>102</v>
      </c>
      <c r="K49" s="120" t="s">
        <v>241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4.25" customHeight="1">
      <c r="A50" s="66"/>
      <c r="B50" s="67"/>
      <c r="C50" s="82">
        <v>0.0</v>
      </c>
      <c r="D50" s="121">
        <f t="shared" ref="D50:D52" si="20">SUM(C50)</f>
        <v>0</v>
      </c>
      <c r="E50" s="6"/>
      <c r="F50" s="66"/>
      <c r="G50" s="80"/>
      <c r="H50" s="140"/>
      <c r="I50" s="141"/>
      <c r="J50" s="82">
        <v>0.0</v>
      </c>
      <c r="K50" s="121">
        <f t="shared" ref="K50:K52" si="21">SUM(J50)</f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4.25" customHeight="1">
      <c r="A51" s="66"/>
      <c r="B51" s="67"/>
      <c r="C51" s="142">
        <v>0.0</v>
      </c>
      <c r="D51" s="121">
        <f t="shared" si="20"/>
        <v>0</v>
      </c>
      <c r="E51" s="6"/>
      <c r="F51" s="66"/>
      <c r="G51" s="80"/>
      <c r="H51" s="140"/>
      <c r="I51" s="141"/>
      <c r="J51" s="82">
        <v>0.0</v>
      </c>
      <c r="K51" s="121">
        <f t="shared" si="21"/>
        <v>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4.25" customHeight="1">
      <c r="A52" s="72"/>
      <c r="B52" s="67"/>
      <c r="C52" s="142">
        <v>0.0</v>
      </c>
      <c r="D52" s="121">
        <f t="shared" si="20"/>
        <v>0</v>
      </c>
      <c r="E52" s="6"/>
      <c r="F52" s="72"/>
      <c r="G52" s="80"/>
      <c r="H52" s="140"/>
      <c r="I52" s="141"/>
      <c r="J52" s="142">
        <v>0.0</v>
      </c>
      <c r="K52" s="121">
        <f t="shared" si="21"/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4.25" customHeight="1">
      <c r="A53" s="6"/>
      <c r="B53" s="6"/>
      <c r="C53" s="6"/>
      <c r="D53" s="75">
        <f>SUM(D50:D52)</f>
        <v>0</v>
      </c>
      <c r="E53" s="6"/>
      <c r="F53" s="143"/>
      <c r="G53" s="6"/>
      <c r="H53" s="6"/>
      <c r="I53" s="6"/>
      <c r="J53" s="6"/>
      <c r="K53" s="75">
        <f>SUM(K50:K52)</f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4.25" customHeight="1">
      <c r="A56" s="1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4.25" customHeight="1">
      <c r="A57" s="14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4.25" customHeight="1">
      <c r="A58" s="14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9.5" customHeight="1">
      <c r="A59" s="1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0" customHeight="1">
      <c r="A60" s="14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0" customHeight="1">
      <c r="A61" s="1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0" customHeight="1">
      <c r="A62" s="1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0" customHeight="1">
      <c r="A63" s="14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30.75" customHeight="1">
      <c r="A64" s="1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8.75" customHeight="1">
      <c r="A65" s="14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0" customHeight="1">
      <c r="A66" s="1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0" customHeight="1">
      <c r="A67" s="1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0" customHeight="1">
      <c r="A68" s="1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0" customHeight="1">
      <c r="A69" s="14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0" customHeight="1">
      <c r="A70" s="14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0" customHeight="1">
      <c r="A71" s="14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0" customHeight="1">
      <c r="A72" s="14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0" customHeight="1">
      <c r="A73" s="14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0" customHeight="1">
      <c r="A74" s="14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0" customHeight="1">
      <c r="A75" s="14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0" customHeight="1">
      <c r="A76" s="1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0" customHeight="1">
      <c r="A77" s="14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0" customHeight="1">
      <c r="A78" s="14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0" customHeight="1">
      <c r="A79" s="1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0" customHeight="1">
      <c r="A80" s="1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0" customHeight="1">
      <c r="A81" s="1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0" customHeight="1">
      <c r="A82" s="1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0" customHeight="1">
      <c r="A83" s="1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0" customHeight="1">
      <c r="A84" s="1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0" customHeight="1">
      <c r="A85" s="14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0" customHeight="1">
      <c r="A86" s="14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0" customHeight="1">
      <c r="A87" s="14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0" customHeight="1">
      <c r="A88" s="1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0" customHeight="1">
      <c r="A89" s="14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0" customHeight="1">
      <c r="A90" s="14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0" customHeight="1">
      <c r="A91" s="1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0" customHeight="1">
      <c r="A92" s="1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0" customHeight="1">
      <c r="A93" s="1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0" customHeight="1">
      <c r="A94" s="1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0" customHeight="1">
      <c r="A95" s="1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0" customHeight="1">
      <c r="A96" s="1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0" customHeight="1">
      <c r="A97" s="1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0" customHeight="1">
      <c r="A98" s="14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0" customHeight="1">
      <c r="A99" s="14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0" customHeight="1">
      <c r="A100" s="1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0" customHeight="1">
      <c r="A101" s="14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0" customHeight="1">
      <c r="A102" s="14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0" customHeight="1">
      <c r="A103" s="1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0" customHeight="1">
      <c r="A104" s="1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0" customHeight="1">
      <c r="A105" s="1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0" customHeight="1">
      <c r="A106" s="14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0" customHeight="1">
      <c r="A107" s="14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0" customHeight="1">
      <c r="A108" s="14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0" customHeight="1">
      <c r="A109" s="14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0" customHeight="1">
      <c r="A110" s="14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0" customHeight="1">
      <c r="A111" s="14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0" customHeight="1">
      <c r="A112" s="14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0" customHeight="1">
      <c r="A113" s="14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0" customHeight="1">
      <c r="A114" s="14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0" customHeight="1">
      <c r="A115" s="14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0" customHeight="1">
      <c r="A116" s="14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0" customHeight="1">
      <c r="A117" s="1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0" customHeight="1">
      <c r="A118" s="1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0" customHeight="1">
      <c r="A119" s="1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0" customHeight="1">
      <c r="A120" s="1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0" customHeight="1">
      <c r="A121" s="1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0" customHeight="1">
      <c r="A122" s="1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0" customHeight="1">
      <c r="A123" s="14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0" customHeight="1">
      <c r="A124" s="14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0" customHeight="1">
      <c r="A125" s="14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0" customHeight="1">
      <c r="A126" s="1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0" customHeight="1">
      <c r="A127" s="14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0" customHeight="1">
      <c r="A128" s="14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0" customHeight="1">
      <c r="A129" s="1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0" customHeight="1">
      <c r="A130" s="1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0" customHeight="1">
      <c r="A131" s="1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0" customHeight="1">
      <c r="A132" s="1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0" customHeight="1">
      <c r="A133" s="1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0" customHeight="1">
      <c r="A134" s="1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0" customHeight="1">
      <c r="A135" s="1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0" customHeight="1">
      <c r="A136" s="14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0" customHeight="1">
      <c r="A137" s="14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0" customHeight="1">
      <c r="A138" s="1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0" customHeight="1">
      <c r="A139" s="14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0" customHeight="1">
      <c r="A140" s="14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0" customHeight="1">
      <c r="A141" s="1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0" customHeight="1">
      <c r="A142" s="1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0" customHeight="1">
      <c r="A143" s="1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0" customHeight="1">
      <c r="A144" s="1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0" customHeight="1">
      <c r="A145" s="1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0" customHeight="1">
      <c r="A146" s="1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0" customHeight="1">
      <c r="A147" s="1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0" customHeight="1">
      <c r="A148" s="14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0" customHeight="1">
      <c r="A149" s="14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0" customHeight="1">
      <c r="A150" s="14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0" customHeight="1">
      <c r="A151" s="14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0" customHeight="1">
      <c r="A152" s="14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0" customHeight="1">
      <c r="A153" s="14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0" customHeight="1">
      <c r="A154" s="14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0" customHeight="1">
      <c r="A155" s="14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0" customHeight="1">
      <c r="A156" s="14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0" customHeight="1">
      <c r="A157" s="14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0" customHeight="1">
      <c r="A158" s="14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0" customHeight="1">
      <c r="A159" s="14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0" customHeight="1">
      <c r="A160" s="14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0" customHeight="1">
      <c r="A161" s="14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0" customHeight="1">
      <c r="A162" s="14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0" customHeight="1">
      <c r="A163" s="14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0" customHeight="1">
      <c r="A164" s="14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0" customHeight="1">
      <c r="A165" s="14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0" customHeight="1">
      <c r="A166" s="14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0" customHeight="1">
      <c r="A167" s="14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0" customHeight="1">
      <c r="A168" s="14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0" customHeight="1">
      <c r="A169" s="14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0" customHeight="1">
      <c r="A170" s="14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0" customHeight="1">
      <c r="A171" s="14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0" customHeight="1">
      <c r="A172" s="14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0" customHeight="1">
      <c r="A173" s="14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0" customHeight="1">
      <c r="A174" s="14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0" customHeight="1">
      <c r="A175" s="14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0" customHeight="1">
      <c r="A176" s="14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0" customHeight="1">
      <c r="A177" s="14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0" customHeight="1">
      <c r="A178" s="14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0" customHeight="1">
      <c r="A179" s="14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0" customHeight="1">
      <c r="A180" s="14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0" customHeight="1">
      <c r="A181" s="14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0" customHeight="1">
      <c r="A182" s="14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0" customHeight="1">
      <c r="A183" s="14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0" customHeight="1">
      <c r="A184" s="14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0" customHeight="1">
      <c r="A185" s="14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0" customHeight="1">
      <c r="A186" s="14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0" customHeight="1">
      <c r="A187" s="14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0" customHeight="1">
      <c r="A188" s="14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0" customHeight="1">
      <c r="A189" s="14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0" customHeight="1">
      <c r="A190" s="1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0" customHeight="1">
      <c r="A191" s="14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0" customHeight="1">
      <c r="A192" s="14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0" customHeight="1">
      <c r="A193" s="14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0" customHeight="1">
      <c r="A194" s="14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0" customHeight="1">
      <c r="A195" s="14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0" customHeight="1">
      <c r="A196" s="14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0" customHeight="1">
      <c r="A197" s="14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0" customHeight="1">
      <c r="A198" s="14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0" customHeight="1">
      <c r="A199" s="14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0" customHeight="1">
      <c r="A200" s="14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0" customHeight="1">
      <c r="A201" s="14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0" customHeight="1">
      <c r="A202" s="14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0" customHeight="1">
      <c r="A203" s="14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0" customHeight="1">
      <c r="A204" s="14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0" customHeight="1">
      <c r="A205" s="14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0" customHeight="1">
      <c r="A206" s="14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0" customHeight="1">
      <c r="A207" s="1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0" customHeight="1">
      <c r="A208" s="14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0" customHeight="1">
      <c r="A209" s="14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0" customHeight="1">
      <c r="A210" s="1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0" customHeight="1">
      <c r="A211" s="1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0" customHeight="1">
      <c r="A212" s="14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0" customHeight="1">
      <c r="A213" s="14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0" customHeight="1">
      <c r="A214" s="1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0" customHeight="1">
      <c r="A215" s="1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0" customHeight="1">
      <c r="A216" s="1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0" customHeight="1">
      <c r="A217" s="14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0" customHeight="1">
      <c r="A218" s="14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0" customHeight="1">
      <c r="A219" s="14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0" customHeight="1">
      <c r="A220" s="14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0" customHeight="1">
      <c r="A221" s="14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0" customHeight="1">
      <c r="A222" s="14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0" customHeight="1">
      <c r="A223" s="14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0" customHeight="1">
      <c r="A224" s="14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0" customHeight="1">
      <c r="A225" s="14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0" customHeight="1">
      <c r="A226" s="14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0" customHeight="1">
      <c r="A227" s="14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0" customHeight="1">
      <c r="A228" s="14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0" customHeight="1">
      <c r="A229" s="14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0" customHeight="1">
      <c r="A230" s="14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0" customHeight="1">
      <c r="A231" s="14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0" customHeight="1">
      <c r="A232" s="14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0" customHeight="1">
      <c r="A233" s="14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0" customHeight="1">
      <c r="A234" s="14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0" customHeight="1">
      <c r="A235" s="14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0" customHeight="1">
      <c r="A236" s="14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0" customHeight="1">
      <c r="A237" s="14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0" customHeight="1">
      <c r="A238" s="14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0" customHeight="1">
      <c r="A239" s="14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0" customHeight="1">
      <c r="A240" s="14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0" customHeight="1">
      <c r="A241" s="14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0" customHeight="1">
      <c r="A242" s="14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0" customHeight="1">
      <c r="A243" s="14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0" customHeight="1">
      <c r="A244" s="14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0" customHeight="1">
      <c r="A245" s="14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0" customHeight="1">
      <c r="A246" s="14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0" customHeight="1">
      <c r="A247" s="14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0" customHeight="1">
      <c r="A248" s="14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0" customHeight="1">
      <c r="A249" s="14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0" customHeight="1">
      <c r="A250" s="14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0" customHeight="1">
      <c r="A251" s="14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0" customHeight="1">
      <c r="A252" s="14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0" customHeight="1">
      <c r="A253" s="14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0" customHeight="1">
      <c r="A254" s="14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0" customHeight="1">
      <c r="A255" s="14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0" customHeight="1">
      <c r="A256" s="14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0" customHeight="1">
      <c r="A257" s="14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0" customHeight="1">
      <c r="A258" s="14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0" customHeight="1">
      <c r="A259" s="14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0" customHeight="1">
      <c r="A260" s="14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0" customHeight="1">
      <c r="A261" s="14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0" customHeight="1">
      <c r="A262" s="14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0" customHeight="1">
      <c r="A263" s="14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0" customHeight="1">
      <c r="A264" s="14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0" customHeight="1">
      <c r="A265" s="14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0" customHeight="1">
      <c r="A266" s="14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0" customHeight="1">
      <c r="A267" s="14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0" customHeight="1">
      <c r="A268" s="14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0" customHeight="1">
      <c r="A269" s="14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0" customHeight="1">
      <c r="A270" s="14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0" customHeight="1">
      <c r="A271" s="14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0" customHeight="1">
      <c r="A272" s="14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0" customHeight="1">
      <c r="A273" s="14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0" customHeight="1">
      <c r="A274" s="14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0" customHeight="1">
      <c r="A275" s="14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0" customHeight="1">
      <c r="A276" s="14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0" customHeight="1">
      <c r="A277" s="14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0" customHeight="1">
      <c r="A278" s="14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0" customHeight="1">
      <c r="A279" s="14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0" customHeight="1">
      <c r="A280" s="14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0" customHeight="1">
      <c r="A281" s="14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0" customHeight="1">
      <c r="A282" s="14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0" customHeight="1">
      <c r="A283" s="14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0" customHeight="1">
      <c r="A284" s="14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0" customHeight="1">
      <c r="A285" s="14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0" customHeight="1">
      <c r="A286" s="14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0" customHeight="1">
      <c r="A287" s="14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0" customHeight="1">
      <c r="A288" s="14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0" customHeight="1">
      <c r="A289" s="14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0" customHeight="1">
      <c r="A290" s="14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0" customHeight="1">
      <c r="A291" s="14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0" customHeight="1">
      <c r="A292" s="14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0" customHeight="1">
      <c r="A293" s="14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0" customHeight="1">
      <c r="A294" s="14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0" customHeight="1">
      <c r="A295" s="14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0" customHeight="1">
      <c r="A296" s="14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0" customHeight="1">
      <c r="A297" s="14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0" customHeight="1">
      <c r="A298" s="14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0" customHeight="1">
      <c r="A299" s="14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0" customHeight="1">
      <c r="A300" s="14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0" customHeight="1">
      <c r="A301" s="14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0" customHeight="1">
      <c r="A302" s="14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0" customHeight="1">
      <c r="A303" s="14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0" customHeight="1">
      <c r="A304" s="14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0" customHeight="1">
      <c r="A305" s="14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0" customHeight="1">
      <c r="A306" s="14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0" customHeight="1">
      <c r="A307" s="14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0" customHeight="1">
      <c r="A308" s="14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0" customHeight="1">
      <c r="A309" s="14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0" customHeight="1">
      <c r="A310" s="14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0" customHeight="1">
      <c r="A311" s="14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0" customHeight="1">
      <c r="A312" s="14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0" customHeight="1">
      <c r="A313" s="14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0" customHeight="1">
      <c r="A314" s="14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0" customHeight="1">
      <c r="A315" s="14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0" customHeight="1">
      <c r="A316" s="14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0" customHeight="1">
      <c r="A317" s="14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0" customHeight="1">
      <c r="A318" s="14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0" customHeight="1">
      <c r="A319" s="14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0" customHeight="1">
      <c r="A320" s="14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0" customHeight="1">
      <c r="A321" s="14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0" customHeight="1">
      <c r="A322" s="14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0" customHeight="1">
      <c r="A323" s="14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0" customHeight="1">
      <c r="A324" s="14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0" customHeight="1">
      <c r="A325" s="14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0" customHeight="1">
      <c r="A326" s="14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0" customHeight="1">
      <c r="A327" s="14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0" customHeight="1">
      <c r="A328" s="14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0" customHeight="1">
      <c r="A329" s="14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0" customHeight="1">
      <c r="A330" s="14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0" customHeight="1">
      <c r="A331" s="14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0" customHeight="1">
      <c r="A332" s="14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0" customHeight="1">
      <c r="A333" s="14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0" customHeight="1">
      <c r="A334" s="14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0" customHeight="1">
      <c r="A335" s="14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0" customHeight="1">
      <c r="A336" s="14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0" customHeight="1">
      <c r="A337" s="14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0" customHeight="1">
      <c r="A338" s="14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0" customHeight="1">
      <c r="A339" s="14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0" customHeight="1">
      <c r="A340" s="14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0" customHeight="1">
      <c r="A341" s="14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0" customHeight="1">
      <c r="A342" s="14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0" customHeight="1">
      <c r="A343" s="14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0" customHeight="1">
      <c r="A344" s="14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0" customHeight="1">
      <c r="A345" s="14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0" customHeight="1">
      <c r="A346" s="14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0" customHeight="1">
      <c r="A347" s="14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0" customHeight="1">
      <c r="A348" s="14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0" customHeight="1">
      <c r="A349" s="14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0" customHeight="1">
      <c r="A350" s="14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0" customHeight="1">
      <c r="A351" s="14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0" customHeight="1">
      <c r="A352" s="14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0" customHeight="1">
      <c r="A353" s="14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0" customHeight="1">
      <c r="A354" s="14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0" customHeight="1">
      <c r="A355" s="14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0" customHeight="1">
      <c r="A356" s="14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0" customHeight="1">
      <c r="A357" s="14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0" customHeight="1">
      <c r="A358" s="14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0" customHeight="1">
      <c r="A359" s="14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0" customHeight="1">
      <c r="A360" s="14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0" customHeight="1">
      <c r="A361" s="14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0" customHeight="1">
      <c r="A362" s="14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0" customHeight="1">
      <c r="A363" s="14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0" customHeight="1">
      <c r="A364" s="14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0" customHeight="1">
      <c r="A365" s="14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0" customHeight="1">
      <c r="A366" s="14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0" customHeight="1">
      <c r="A367" s="14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0" customHeight="1">
      <c r="A368" s="14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0" customHeight="1">
      <c r="A369" s="14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0" customHeight="1">
      <c r="A370" s="14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0" customHeight="1">
      <c r="A371" s="14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0" customHeight="1">
      <c r="A372" s="14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0" customHeight="1">
      <c r="A373" s="14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0" customHeight="1">
      <c r="A374" s="14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0" customHeight="1">
      <c r="A375" s="14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0" customHeight="1">
      <c r="A376" s="14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0" customHeight="1">
      <c r="A377" s="14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0" customHeight="1">
      <c r="A378" s="14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0" customHeight="1">
      <c r="A379" s="14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0" customHeight="1">
      <c r="A380" s="14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0" customHeight="1">
      <c r="A381" s="14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0" customHeight="1">
      <c r="A382" s="14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0" customHeight="1">
      <c r="A383" s="14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0" customHeight="1">
      <c r="A384" s="14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0" customHeight="1">
      <c r="A385" s="14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0" customHeight="1">
      <c r="A386" s="14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0" customHeight="1">
      <c r="A387" s="14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0" customHeight="1">
      <c r="A388" s="14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0" customHeight="1">
      <c r="A389" s="14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0" customHeight="1">
      <c r="A390" s="14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0" customHeight="1">
      <c r="A391" s="14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0" customHeight="1">
      <c r="A392" s="14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0" customHeight="1">
      <c r="A393" s="14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0" customHeight="1">
      <c r="A394" s="14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0" customHeight="1">
      <c r="A395" s="14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0" customHeight="1">
      <c r="A396" s="14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0" customHeight="1">
      <c r="A397" s="14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0" customHeight="1">
      <c r="A398" s="14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0" customHeight="1">
      <c r="A399" s="14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0" customHeight="1">
      <c r="A400" s="14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0" customHeight="1">
      <c r="A401" s="14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0" customHeight="1">
      <c r="A402" s="14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0" customHeight="1">
      <c r="A403" s="14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0" customHeight="1">
      <c r="A404" s="14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0" customHeight="1">
      <c r="A405" s="14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0" customHeight="1">
      <c r="A406" s="14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0" customHeight="1">
      <c r="A407" s="14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0" customHeight="1">
      <c r="A408" s="14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0" customHeight="1">
      <c r="A409" s="14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0" customHeight="1">
      <c r="A410" s="14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0" customHeight="1">
      <c r="A411" s="14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0" customHeight="1">
      <c r="A412" s="14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0" customHeight="1">
      <c r="A413" s="14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0" customHeight="1">
      <c r="A414" s="14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0" customHeight="1">
      <c r="A415" s="14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0" customHeight="1">
      <c r="A416" s="14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0" customHeight="1">
      <c r="A417" s="14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0" customHeight="1">
      <c r="A418" s="14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0" customHeight="1">
      <c r="A419" s="14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0" customHeight="1">
      <c r="A420" s="14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0" customHeight="1">
      <c r="A421" s="14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0" customHeight="1">
      <c r="A422" s="14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0" customHeight="1">
      <c r="A423" s="14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0" customHeight="1">
      <c r="A424" s="14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0" customHeight="1">
      <c r="A425" s="14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0" customHeight="1">
      <c r="A426" s="14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0" customHeight="1">
      <c r="A427" s="14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0" customHeight="1">
      <c r="A428" s="14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0" customHeight="1">
      <c r="A429" s="14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0" customHeight="1">
      <c r="A430" s="14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0" customHeight="1">
      <c r="A431" s="14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0" customHeight="1">
      <c r="A432" s="14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0" customHeight="1">
      <c r="A433" s="14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0" customHeight="1">
      <c r="A434" s="14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0" customHeight="1">
      <c r="A435" s="14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0" customHeight="1">
      <c r="A436" s="14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0" customHeight="1">
      <c r="A437" s="14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0" customHeight="1">
      <c r="A438" s="14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0" customHeight="1">
      <c r="A439" s="14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0" customHeight="1">
      <c r="A440" s="14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0" customHeight="1">
      <c r="A441" s="14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0" customHeight="1">
      <c r="A442" s="14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0" customHeight="1">
      <c r="A443" s="14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0" customHeight="1">
      <c r="A444" s="14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0" customHeight="1">
      <c r="A445" s="14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0" customHeight="1">
      <c r="A446" s="14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0" customHeight="1">
      <c r="A447" s="14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0" customHeight="1">
      <c r="A448" s="14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0" customHeight="1">
      <c r="A449" s="14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0" customHeight="1">
      <c r="A450" s="14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0" customHeight="1">
      <c r="A451" s="14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0" customHeight="1">
      <c r="A452" s="14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0" customHeight="1">
      <c r="A453" s="14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0" customHeight="1">
      <c r="A454" s="14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0" customHeight="1">
      <c r="A455" s="14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0" customHeight="1">
      <c r="A456" s="14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0" customHeight="1">
      <c r="A457" s="14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0" customHeight="1">
      <c r="A458" s="14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0" customHeight="1">
      <c r="A459" s="14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0" customHeight="1">
      <c r="A460" s="14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0" customHeight="1">
      <c r="A461" s="14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0" customHeight="1">
      <c r="A462" s="14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0" customHeight="1">
      <c r="A463" s="14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0" customHeight="1">
      <c r="A464" s="14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0" customHeight="1">
      <c r="A465" s="14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0" customHeight="1">
      <c r="A466" s="14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0" customHeight="1">
      <c r="A467" s="14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0" customHeight="1">
      <c r="A468" s="14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0" customHeight="1">
      <c r="A469" s="14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0" customHeight="1">
      <c r="A470" s="14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0" customHeight="1">
      <c r="A471" s="14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0" customHeight="1">
      <c r="A472" s="14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0" customHeight="1">
      <c r="A473" s="14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0" customHeight="1">
      <c r="A474" s="14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0" customHeight="1">
      <c r="A475" s="14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0" customHeight="1">
      <c r="A476" s="14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0" customHeight="1">
      <c r="A477" s="14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0" customHeight="1">
      <c r="A478" s="14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0" customHeight="1">
      <c r="A479" s="14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0" customHeight="1">
      <c r="A480" s="14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0" customHeight="1">
      <c r="A481" s="14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0" customHeight="1">
      <c r="A482" s="14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0" customHeight="1">
      <c r="A483" s="14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0" customHeight="1">
      <c r="A484" s="14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0" customHeight="1">
      <c r="A485" s="14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0" customHeight="1">
      <c r="A486" s="14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0" customHeight="1">
      <c r="A487" s="14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0" customHeight="1">
      <c r="A488" s="14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0" customHeight="1">
      <c r="A489" s="14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0" customHeight="1">
      <c r="A490" s="14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0" customHeight="1">
      <c r="A491" s="14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0" customHeight="1">
      <c r="A492" s="14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0" customHeight="1">
      <c r="A493" s="14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0" customHeight="1">
      <c r="A494" s="14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0" customHeight="1">
      <c r="A495" s="14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0" customHeight="1">
      <c r="A496" s="14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0" customHeight="1">
      <c r="A497" s="14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0" customHeight="1">
      <c r="A498" s="14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0" customHeight="1">
      <c r="A499" s="14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0" customHeight="1">
      <c r="A500" s="14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0" customHeight="1">
      <c r="A501" s="14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0" customHeight="1">
      <c r="A502" s="14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0" customHeight="1">
      <c r="A503" s="14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0" customHeight="1">
      <c r="A504" s="14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0" customHeight="1">
      <c r="A505" s="14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0" customHeight="1">
      <c r="A506" s="14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0" customHeight="1">
      <c r="A507" s="14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0" customHeight="1">
      <c r="A508" s="14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0" customHeight="1">
      <c r="A509" s="14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0" customHeight="1">
      <c r="A510" s="14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0" customHeight="1">
      <c r="A511" s="14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0" customHeight="1">
      <c r="A512" s="14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0" customHeight="1">
      <c r="A513" s="14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0" customHeight="1">
      <c r="A514" s="14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0" customHeight="1">
      <c r="A515" s="14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0" customHeight="1">
      <c r="A516" s="14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0" customHeight="1">
      <c r="A517" s="14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0" customHeight="1">
      <c r="A518" s="14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0" customHeight="1">
      <c r="A519" s="14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0" customHeight="1">
      <c r="A520" s="14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0" customHeight="1">
      <c r="A521" s="14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0" customHeight="1">
      <c r="A522" s="14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0" customHeight="1">
      <c r="A523" s="14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0" customHeight="1">
      <c r="A524" s="14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0" customHeight="1">
      <c r="A525" s="14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0" customHeight="1">
      <c r="A526" s="14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0" customHeight="1">
      <c r="A527" s="14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0" customHeight="1">
      <c r="A528" s="14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0" customHeight="1">
      <c r="A529" s="14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0" customHeight="1">
      <c r="A530" s="14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0" customHeight="1">
      <c r="A531" s="14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0" customHeight="1">
      <c r="A532" s="14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0" customHeight="1">
      <c r="A533" s="14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0" customHeight="1">
      <c r="A534" s="14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0" customHeight="1">
      <c r="A535" s="14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0" customHeight="1">
      <c r="A536" s="14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0" customHeight="1">
      <c r="A537" s="14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0" customHeight="1">
      <c r="A538" s="14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0" customHeight="1">
      <c r="A539" s="14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0" customHeight="1">
      <c r="A540" s="14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0" customHeight="1">
      <c r="A541" s="14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0" customHeight="1">
      <c r="A542" s="14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0" customHeight="1">
      <c r="A543" s="14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0" customHeight="1">
      <c r="A544" s="14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0" customHeight="1">
      <c r="A545" s="14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0" customHeight="1">
      <c r="A546" s="14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0" customHeight="1">
      <c r="A547" s="14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0" customHeight="1">
      <c r="A548" s="14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0" customHeight="1">
      <c r="A549" s="14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0" customHeight="1">
      <c r="A550" s="14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0" customHeight="1">
      <c r="A551" s="14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0" customHeight="1">
      <c r="A552" s="14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0" customHeight="1">
      <c r="A553" s="14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0" customHeight="1">
      <c r="A554" s="14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0" customHeight="1">
      <c r="A555" s="14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0" customHeight="1">
      <c r="A556" s="14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0" customHeight="1">
      <c r="A557" s="14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0" customHeight="1">
      <c r="A558" s="14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0" customHeight="1">
      <c r="A559" s="14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0" customHeight="1">
      <c r="A560" s="14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0" customHeight="1">
      <c r="A561" s="14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0" customHeight="1">
      <c r="A562" s="14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0" customHeight="1">
      <c r="A563" s="14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0" customHeight="1">
      <c r="A564" s="14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0" customHeight="1">
      <c r="A565" s="14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0" customHeight="1">
      <c r="A566" s="14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0" customHeight="1">
      <c r="A567" s="14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0" customHeight="1">
      <c r="A568" s="14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0" customHeight="1">
      <c r="A569" s="14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0" customHeight="1">
      <c r="A570" s="14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0" customHeight="1">
      <c r="A571" s="14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0" customHeight="1">
      <c r="A572" s="14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0" customHeight="1">
      <c r="A573" s="14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0" customHeight="1">
      <c r="A574" s="14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0" customHeight="1">
      <c r="A575" s="14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0" customHeight="1">
      <c r="A576" s="14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0" customHeight="1">
      <c r="A577" s="14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0" customHeight="1">
      <c r="A578" s="14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0" customHeight="1">
      <c r="A579" s="14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0" customHeight="1">
      <c r="A580" s="14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0" customHeight="1">
      <c r="A581" s="14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0" customHeight="1">
      <c r="A582" s="14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0" customHeight="1">
      <c r="A583" s="14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0" customHeight="1">
      <c r="A584" s="14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0" customHeight="1">
      <c r="A585" s="14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0" customHeight="1">
      <c r="A586" s="14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0" customHeight="1">
      <c r="A587" s="14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0" customHeight="1">
      <c r="A588" s="14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0" customHeight="1">
      <c r="A589" s="14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0" customHeight="1">
      <c r="A590" s="14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0" customHeight="1">
      <c r="A591" s="14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0" customHeight="1">
      <c r="A592" s="14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0" customHeight="1">
      <c r="A593" s="14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0" customHeight="1">
      <c r="A594" s="14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0" customHeight="1">
      <c r="A595" s="14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0" customHeight="1">
      <c r="A596" s="14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0" customHeight="1">
      <c r="A597" s="14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0" customHeight="1">
      <c r="A598" s="14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0" customHeight="1">
      <c r="A599" s="14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0" customHeight="1">
      <c r="A600" s="14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0" customHeight="1">
      <c r="A601" s="14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0" customHeight="1">
      <c r="A602" s="14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0" customHeight="1">
      <c r="A603" s="14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0" customHeight="1">
      <c r="A604" s="14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0" customHeight="1">
      <c r="A605" s="14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0" customHeight="1">
      <c r="A606" s="14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0" customHeight="1">
      <c r="A607" s="14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0" customHeight="1">
      <c r="A608" s="14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0" customHeight="1">
      <c r="A609" s="14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0" customHeight="1">
      <c r="A610" s="14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0" customHeight="1">
      <c r="A611" s="14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0" customHeight="1">
      <c r="A612" s="14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0" customHeight="1">
      <c r="A613" s="14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0" customHeight="1">
      <c r="A614" s="14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0" customHeight="1">
      <c r="A615" s="14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0" customHeight="1">
      <c r="A616" s="14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0" customHeight="1">
      <c r="A617" s="14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0" customHeight="1">
      <c r="A618" s="14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0" customHeight="1">
      <c r="A619" s="14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0" customHeight="1">
      <c r="A620" s="14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0" customHeight="1">
      <c r="A621" s="14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0" customHeight="1">
      <c r="A622" s="14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0" customHeight="1">
      <c r="A623" s="14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0" customHeight="1">
      <c r="A624" s="14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0" customHeight="1">
      <c r="A625" s="14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0" customHeight="1">
      <c r="A626" s="14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0" customHeight="1">
      <c r="A627" s="14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0" customHeight="1">
      <c r="A628" s="14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0" customHeight="1">
      <c r="A629" s="14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0" customHeight="1">
      <c r="A630" s="14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0" customHeight="1">
      <c r="A631" s="14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0" customHeight="1">
      <c r="A632" s="14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0" customHeight="1">
      <c r="A633" s="14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0" customHeight="1">
      <c r="A634" s="14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0" customHeight="1">
      <c r="A635" s="14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0" customHeight="1">
      <c r="A636" s="14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0" customHeight="1">
      <c r="A637" s="14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0" customHeight="1">
      <c r="A638" s="14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0" customHeight="1">
      <c r="A639" s="14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0" customHeight="1">
      <c r="A640" s="14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0" customHeight="1">
      <c r="A641" s="14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0" customHeight="1">
      <c r="A642" s="14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0" customHeight="1">
      <c r="A643" s="14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0" customHeight="1">
      <c r="A644" s="14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0" customHeight="1">
      <c r="A645" s="14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0" customHeight="1">
      <c r="A646" s="14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0" customHeight="1">
      <c r="A647" s="14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0" customHeight="1">
      <c r="A648" s="14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0" customHeight="1">
      <c r="A649" s="14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0" customHeight="1">
      <c r="A650" s="14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0" customHeight="1">
      <c r="A651" s="14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0" customHeight="1">
      <c r="A652" s="14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0" customHeight="1">
      <c r="A653" s="14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0" customHeight="1">
      <c r="A654" s="14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0" customHeight="1">
      <c r="A655" s="14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0" customHeight="1">
      <c r="A656" s="14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0" customHeight="1">
      <c r="A657" s="14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0" customHeight="1">
      <c r="A658" s="14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0" customHeight="1">
      <c r="A659" s="14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0" customHeight="1">
      <c r="A660" s="14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0" customHeight="1">
      <c r="A661" s="14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0" customHeight="1">
      <c r="A662" s="14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0" customHeight="1">
      <c r="A663" s="14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0" customHeight="1">
      <c r="A664" s="14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0" customHeight="1">
      <c r="A665" s="14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0" customHeight="1">
      <c r="A666" s="14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0" customHeight="1">
      <c r="A667" s="14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0" customHeight="1">
      <c r="A668" s="14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0" customHeight="1">
      <c r="A669" s="14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0" customHeight="1">
      <c r="A670" s="14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0" customHeight="1">
      <c r="A671" s="14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0" customHeight="1">
      <c r="A672" s="14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0" customHeight="1">
      <c r="A673" s="14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0" customHeight="1">
      <c r="A674" s="14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0" customHeight="1">
      <c r="A675" s="14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0" customHeight="1">
      <c r="A676" s="14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0" customHeight="1">
      <c r="A677" s="14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0" customHeight="1">
      <c r="A678" s="14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0" customHeight="1">
      <c r="A679" s="14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0" customHeight="1">
      <c r="A680" s="14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0" customHeight="1">
      <c r="A681" s="14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0" customHeight="1">
      <c r="A682" s="14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0" customHeight="1">
      <c r="A683" s="14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0" customHeight="1">
      <c r="A684" s="14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0" customHeight="1">
      <c r="A685" s="14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0" customHeight="1">
      <c r="A686" s="14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0" customHeight="1">
      <c r="A687" s="14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0" customHeight="1">
      <c r="A688" s="14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0" customHeight="1">
      <c r="A689" s="14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0" customHeight="1">
      <c r="A690" s="14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0" customHeight="1">
      <c r="A691" s="14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0" customHeight="1">
      <c r="A692" s="14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0" customHeight="1">
      <c r="A693" s="14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0" customHeight="1">
      <c r="A694" s="14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0" customHeight="1">
      <c r="A695" s="14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0" customHeight="1">
      <c r="A696" s="14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0" customHeight="1">
      <c r="A697" s="14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0" customHeight="1">
      <c r="A698" s="14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0" customHeight="1">
      <c r="A699" s="14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0" customHeight="1">
      <c r="A700" s="14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0" customHeight="1">
      <c r="A701" s="14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0" customHeight="1">
      <c r="A702" s="14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0" customHeight="1">
      <c r="A703" s="14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0" customHeight="1">
      <c r="A704" s="14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0" customHeight="1">
      <c r="A705" s="14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0" customHeight="1">
      <c r="A706" s="14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0" customHeight="1">
      <c r="A707" s="14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0" customHeight="1">
      <c r="A708" s="14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0" customHeight="1">
      <c r="A709" s="14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0" customHeight="1">
      <c r="A710" s="14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0" customHeight="1">
      <c r="A711" s="14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0" customHeight="1">
      <c r="A712" s="14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0" customHeight="1">
      <c r="A713" s="14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0" customHeight="1">
      <c r="A714" s="14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0" customHeight="1">
      <c r="A715" s="14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0" customHeight="1">
      <c r="A716" s="14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0" customHeight="1">
      <c r="A717" s="14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0" customHeight="1">
      <c r="A718" s="14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0" customHeight="1">
      <c r="A719" s="14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0" customHeight="1">
      <c r="A720" s="14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0" customHeight="1">
      <c r="A721" s="14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0" customHeight="1">
      <c r="A722" s="14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0" customHeight="1">
      <c r="A723" s="14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0" customHeight="1">
      <c r="A724" s="14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0" customHeight="1">
      <c r="A725" s="14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0" customHeight="1">
      <c r="A726" s="14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0" customHeight="1">
      <c r="A727" s="14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0" customHeight="1">
      <c r="A728" s="14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0" customHeight="1">
      <c r="A729" s="14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0" customHeight="1">
      <c r="A730" s="14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0" customHeight="1">
      <c r="A731" s="14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0" customHeight="1">
      <c r="A732" s="14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0" customHeight="1">
      <c r="A733" s="14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0" customHeight="1">
      <c r="A734" s="14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0" customHeight="1">
      <c r="A735" s="14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0" customHeight="1">
      <c r="A736" s="14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0" customHeight="1">
      <c r="A737" s="14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0" customHeight="1">
      <c r="A738" s="14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0" customHeight="1">
      <c r="A739" s="14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0" customHeight="1">
      <c r="A740" s="14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0" customHeight="1">
      <c r="A741" s="14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0" customHeight="1">
      <c r="A742" s="14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0" customHeight="1">
      <c r="A743" s="14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0" customHeight="1">
      <c r="A744" s="14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0" customHeight="1">
      <c r="A745" s="14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0" customHeight="1">
      <c r="A746" s="14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0" customHeight="1">
      <c r="A747" s="14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0" customHeight="1">
      <c r="A748" s="14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0" customHeight="1">
      <c r="A749" s="14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0" customHeight="1">
      <c r="A750" s="14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0" customHeight="1">
      <c r="A751" s="14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0" customHeight="1">
      <c r="A752" s="14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0" customHeight="1">
      <c r="A753" s="14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0" customHeight="1">
      <c r="A754" s="14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0" customHeight="1">
      <c r="A755" s="14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0" customHeight="1">
      <c r="A756" s="14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0" customHeight="1">
      <c r="A757" s="14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0" customHeight="1">
      <c r="A758" s="14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0" customHeight="1">
      <c r="A759" s="14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0" customHeight="1">
      <c r="A760" s="14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0" customHeight="1">
      <c r="A761" s="14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0" customHeight="1">
      <c r="A762" s="14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0" customHeight="1">
      <c r="A763" s="14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0" customHeight="1">
      <c r="A764" s="14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0" customHeight="1">
      <c r="A765" s="14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0" customHeight="1">
      <c r="A766" s="14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0" customHeight="1">
      <c r="A767" s="14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0" customHeight="1">
      <c r="A768" s="14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0" customHeight="1">
      <c r="A769" s="14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0" customHeight="1">
      <c r="A770" s="14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0" customHeight="1">
      <c r="A771" s="14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0" customHeight="1">
      <c r="A772" s="14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0" customHeight="1">
      <c r="A773" s="14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0" customHeight="1">
      <c r="A774" s="14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0" customHeight="1">
      <c r="A775" s="14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0" customHeight="1">
      <c r="A776" s="14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0" customHeight="1">
      <c r="A777" s="14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0" customHeight="1">
      <c r="A778" s="14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0" customHeight="1">
      <c r="A779" s="14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0" customHeight="1">
      <c r="A780" s="14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0" customHeight="1">
      <c r="A781" s="14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0" customHeight="1">
      <c r="A782" s="14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0" customHeight="1">
      <c r="A783" s="14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0" customHeight="1">
      <c r="A784" s="14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0" customHeight="1">
      <c r="A785" s="14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0" customHeight="1">
      <c r="A786" s="14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0" customHeight="1">
      <c r="A787" s="14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0" customHeight="1">
      <c r="A788" s="14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0" customHeight="1">
      <c r="A789" s="14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0" customHeight="1">
      <c r="A790" s="14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0" customHeight="1">
      <c r="A791" s="14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0" customHeight="1">
      <c r="A792" s="14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0" customHeight="1">
      <c r="A793" s="14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0" customHeight="1">
      <c r="A794" s="14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0" customHeight="1">
      <c r="A795" s="14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0" customHeight="1">
      <c r="A796" s="14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0" customHeight="1">
      <c r="A797" s="14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0" customHeight="1">
      <c r="A798" s="14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0" customHeight="1">
      <c r="A799" s="14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0" customHeight="1">
      <c r="A800" s="14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0" customHeight="1">
      <c r="A801" s="14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0" customHeight="1">
      <c r="A802" s="14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0" customHeight="1">
      <c r="A803" s="14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0" customHeight="1">
      <c r="A804" s="14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0" customHeight="1">
      <c r="A805" s="14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0" customHeight="1">
      <c r="A806" s="14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0" customHeight="1">
      <c r="A807" s="14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0" customHeight="1">
      <c r="A808" s="14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0" customHeight="1">
      <c r="A809" s="14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0" customHeight="1">
      <c r="A810" s="14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0" customHeight="1">
      <c r="A811" s="14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0" customHeight="1">
      <c r="A812" s="14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0" customHeight="1">
      <c r="A813" s="14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0" customHeight="1">
      <c r="A814" s="14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0" customHeight="1">
      <c r="A815" s="14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0" customHeight="1">
      <c r="A816" s="14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0" customHeight="1">
      <c r="A817" s="14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0" customHeight="1">
      <c r="A818" s="14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0" customHeight="1">
      <c r="A819" s="14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0" customHeight="1">
      <c r="A820" s="14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0" customHeight="1">
      <c r="A821" s="14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0" customHeight="1">
      <c r="A822" s="14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0" customHeight="1">
      <c r="A823" s="14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0" customHeight="1">
      <c r="A824" s="14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0" customHeight="1">
      <c r="A825" s="14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0" customHeight="1">
      <c r="A826" s="14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0" customHeight="1">
      <c r="A827" s="14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0" customHeight="1">
      <c r="A828" s="14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0" customHeight="1">
      <c r="A829" s="14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0" customHeight="1">
      <c r="A830" s="14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0" customHeight="1">
      <c r="A831" s="14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0" customHeight="1">
      <c r="A832" s="14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0" customHeight="1">
      <c r="A833" s="14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0" customHeight="1">
      <c r="A834" s="14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0" customHeight="1">
      <c r="A835" s="14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0" customHeight="1">
      <c r="A836" s="14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0" customHeight="1">
      <c r="A837" s="14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0" customHeight="1">
      <c r="A838" s="14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0" customHeight="1">
      <c r="A839" s="14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0" customHeight="1">
      <c r="A840" s="14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0" customHeight="1">
      <c r="A841" s="14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0" customHeight="1">
      <c r="A842" s="14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0" customHeight="1">
      <c r="A843" s="14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0" customHeight="1">
      <c r="A844" s="14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0" customHeight="1">
      <c r="A845" s="14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0" customHeight="1">
      <c r="A846" s="14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0" customHeight="1">
      <c r="A847" s="14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0" customHeight="1">
      <c r="A848" s="14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0" customHeight="1">
      <c r="A849" s="14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0" customHeight="1">
      <c r="A850" s="14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0" customHeight="1">
      <c r="A851" s="14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0" customHeight="1">
      <c r="A852" s="14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0" customHeight="1">
      <c r="A853" s="14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0" customHeight="1">
      <c r="A854" s="14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0" customHeight="1">
      <c r="A855" s="14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0" customHeight="1">
      <c r="A856" s="14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0" customHeight="1">
      <c r="A857" s="14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0" customHeight="1">
      <c r="A858" s="14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0" customHeight="1">
      <c r="A859" s="14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0" customHeight="1">
      <c r="A860" s="14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0" customHeight="1">
      <c r="A861" s="14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0" customHeight="1">
      <c r="A862" s="14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0" customHeight="1">
      <c r="A863" s="14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0" customHeight="1">
      <c r="A864" s="14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0" customHeight="1">
      <c r="A865" s="14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0" customHeight="1">
      <c r="A866" s="14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0" customHeight="1">
      <c r="A867" s="14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0" customHeight="1">
      <c r="A868" s="14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0" customHeight="1">
      <c r="A869" s="14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0" customHeight="1">
      <c r="A870" s="14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0" customHeight="1">
      <c r="A871" s="14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0" customHeight="1">
      <c r="A872" s="14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0" customHeight="1">
      <c r="A873" s="14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0" customHeight="1">
      <c r="A874" s="14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0" customHeight="1">
      <c r="A875" s="14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0" customHeight="1">
      <c r="A876" s="14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0" customHeight="1">
      <c r="A877" s="14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0" customHeight="1">
      <c r="A878" s="14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0" customHeight="1">
      <c r="A879" s="14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0" customHeight="1">
      <c r="A880" s="14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0" customHeight="1">
      <c r="A881" s="14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0" customHeight="1">
      <c r="A882" s="14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0" customHeight="1">
      <c r="A883" s="14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0" customHeight="1">
      <c r="A884" s="14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0" customHeight="1">
      <c r="A885" s="14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0" customHeight="1">
      <c r="A886" s="14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0" customHeight="1">
      <c r="A887" s="14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0" customHeight="1">
      <c r="A888" s="14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0" customHeight="1">
      <c r="A889" s="14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0" customHeight="1">
      <c r="A890" s="14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0" customHeight="1">
      <c r="A891" s="14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0" customHeight="1">
      <c r="A892" s="14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0" customHeight="1">
      <c r="A893" s="14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0" customHeight="1">
      <c r="A894" s="14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0" customHeight="1">
      <c r="A895" s="14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0" customHeight="1">
      <c r="A896" s="14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0" customHeight="1">
      <c r="A897" s="14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0" customHeight="1">
      <c r="A898" s="14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0" customHeight="1">
      <c r="A899" s="14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0" customHeight="1">
      <c r="A900" s="14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0" customHeight="1">
      <c r="A901" s="14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0" customHeight="1">
      <c r="A902" s="14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0" customHeight="1">
      <c r="A903" s="14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0" customHeight="1">
      <c r="A904" s="14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0" customHeight="1">
      <c r="A905" s="14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0" customHeight="1">
      <c r="A906" s="14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0" customHeight="1">
      <c r="A907" s="14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0" customHeight="1">
      <c r="A908" s="14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0" customHeight="1">
      <c r="A909" s="14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0" customHeight="1">
      <c r="A910" s="14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0" customHeight="1">
      <c r="A911" s="14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0" customHeight="1">
      <c r="A912" s="14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0" customHeight="1">
      <c r="A913" s="14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0" customHeight="1">
      <c r="A914" s="14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0" customHeight="1">
      <c r="A915" s="14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0" customHeight="1">
      <c r="A916" s="14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0" customHeight="1">
      <c r="A917" s="14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0" customHeight="1">
      <c r="A918" s="14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0" customHeight="1">
      <c r="A919" s="14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0" customHeight="1">
      <c r="A920" s="14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0" customHeight="1">
      <c r="A921" s="14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0" customHeight="1">
      <c r="A922" s="14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0" customHeight="1">
      <c r="A923" s="14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0" customHeight="1">
      <c r="A924" s="14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0" customHeight="1">
      <c r="A925" s="14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0" customHeight="1">
      <c r="A926" s="14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0" customHeight="1">
      <c r="A927" s="14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0" customHeight="1">
      <c r="A928" s="14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0" customHeight="1">
      <c r="A929" s="14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0" customHeight="1">
      <c r="A930" s="14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0" customHeight="1">
      <c r="A931" s="14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0" customHeight="1">
      <c r="A932" s="14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0" customHeight="1">
      <c r="A933" s="14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0" customHeight="1">
      <c r="A934" s="14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0" customHeight="1">
      <c r="A935" s="14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0" customHeight="1">
      <c r="A936" s="14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0" customHeight="1">
      <c r="A937" s="14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0" customHeight="1">
      <c r="A938" s="14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0" customHeight="1">
      <c r="A939" s="14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0" customHeight="1">
      <c r="A940" s="14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0" customHeight="1">
      <c r="A941" s="14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0" customHeight="1">
      <c r="A942" s="14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0" customHeight="1">
      <c r="A943" s="14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0" customHeight="1">
      <c r="A944" s="14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0" customHeight="1">
      <c r="A945" s="14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0" customHeight="1">
      <c r="A946" s="14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0" customHeight="1">
      <c r="A947" s="14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0" customHeight="1">
      <c r="A948" s="14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0" customHeight="1">
      <c r="A949" s="14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0" customHeight="1">
      <c r="A950" s="14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0" customHeight="1">
      <c r="A951" s="14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0" customHeight="1">
      <c r="A952" s="14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0" customHeight="1">
      <c r="A953" s="14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0" customHeight="1">
      <c r="A954" s="14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0" customHeight="1">
      <c r="A955" s="14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0" customHeight="1">
      <c r="A956" s="14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0" customHeight="1">
      <c r="A957" s="14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0" customHeight="1">
      <c r="A958" s="14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0" customHeight="1">
      <c r="A959" s="14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0" customHeight="1">
      <c r="A960" s="14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0" customHeight="1">
      <c r="A961" s="14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0" customHeight="1">
      <c r="A962" s="14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0" customHeight="1">
      <c r="A963" s="14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0" customHeight="1">
      <c r="A964" s="14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0" customHeight="1">
      <c r="A965" s="14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0" customHeight="1">
      <c r="A966" s="14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0" customHeight="1">
      <c r="A967" s="14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0" customHeight="1">
      <c r="A968" s="14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0" customHeight="1">
      <c r="A969" s="14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0" customHeight="1">
      <c r="A970" s="14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0" customHeight="1">
      <c r="A971" s="14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0" customHeight="1">
      <c r="A972" s="14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0" customHeight="1">
      <c r="A973" s="14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0" customHeight="1">
      <c r="A974" s="14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0" customHeight="1">
      <c r="A975" s="14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0" customHeight="1">
      <c r="A976" s="14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0" customHeight="1">
      <c r="A977" s="14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0" customHeight="1">
      <c r="A978" s="14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0" customHeight="1">
      <c r="A979" s="14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0" customHeight="1">
      <c r="A980" s="14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0" customHeight="1">
      <c r="A981" s="14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0" customHeight="1">
      <c r="A982" s="14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0" customHeight="1">
      <c r="A983" s="14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0" customHeight="1">
      <c r="A984" s="14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0" customHeight="1">
      <c r="A985" s="14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0" customHeight="1">
      <c r="A986" s="14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0" customHeight="1">
      <c r="A987" s="14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0" customHeight="1">
      <c r="A988" s="14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0" customHeight="1">
      <c r="A989" s="14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0" customHeight="1">
      <c r="A990" s="14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0" customHeight="1">
      <c r="A991" s="14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0" customHeight="1">
      <c r="A992" s="14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0" customHeight="1">
      <c r="A993" s="14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0" customHeight="1">
      <c r="A994" s="14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0" customHeight="1">
      <c r="A995" s="14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0" customHeight="1">
      <c r="A996" s="14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0" customHeight="1">
      <c r="A997" s="14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0" customHeight="1">
      <c r="A998" s="14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0" customHeight="1">
      <c r="A999" s="14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0" customHeight="1">
      <c r="A1000" s="14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10">
    <mergeCell ref="A43:A46"/>
    <mergeCell ref="A49:A52"/>
    <mergeCell ref="F49:F52"/>
    <mergeCell ref="A6:A11"/>
    <mergeCell ref="A14:A18"/>
    <mergeCell ref="A21:A40"/>
    <mergeCell ref="C43:E43"/>
    <mergeCell ref="C44:E44"/>
    <mergeCell ref="C45:E45"/>
    <mergeCell ref="C46:E46"/>
  </mergeCells>
  <printOptions/>
  <pageMargins bottom="0.18" footer="0.0" header="0.0" left="0.17" right="0.17" top="0.17"/>
  <pageSetup orientation="landscape"/>
  <headerFooter>
    <oddFooter>&amp;L000000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CB0"/>
    <pageSetUpPr fitToPage="1"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27.29"/>
    <col customWidth="1" min="3" max="3" width="10.43"/>
    <col customWidth="1" min="4" max="4" width="17.71"/>
    <col customWidth="1" min="5" max="5" width="10.0"/>
    <col customWidth="1" min="6" max="6" width="12.71"/>
    <col customWidth="1" min="7" max="7" width="12.86"/>
    <col customWidth="1" min="8" max="8" width="14.86"/>
    <col customWidth="1" min="9" max="9" width="16.71"/>
    <col customWidth="1" min="10" max="10" width="13.86"/>
    <col customWidth="1" min="11" max="11" width="15.0"/>
    <col customWidth="1" min="12" max="12" width="15.14"/>
    <col customWidth="1" min="13" max="13" width="18.29"/>
    <col customWidth="1" min="14" max="32" width="3.71"/>
  </cols>
  <sheetData>
    <row r="1" ht="39.0" customHeight="1">
      <c r="A1" s="1" t="s">
        <v>244</v>
      </c>
      <c r="B1" s="2"/>
      <c r="C1" s="2"/>
      <c r="D1" s="2"/>
      <c r="E1" s="2"/>
      <c r="F1" s="2"/>
      <c r="G1" s="2"/>
      <c r="H1" s="2"/>
      <c r="I1" s="171" t="s">
        <v>1</v>
      </c>
      <c r="J1" s="5"/>
      <c r="K1" s="2"/>
      <c r="L1" s="2"/>
      <c r="M1" s="5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1.0" customHeight="1">
      <c r="A2" s="172" t="s">
        <v>229</v>
      </c>
      <c r="B2" s="10"/>
      <c r="C2" s="173" t="str">
        <f>+Estimate!C2</f>
        <v/>
      </c>
      <c r="D2" s="174"/>
      <c r="E2" s="175"/>
      <c r="F2" s="176" t="s">
        <v>3</v>
      </c>
      <c r="G2" s="173" t="str">
        <f>+Estimate!G2</f>
        <v/>
      </c>
      <c r="H2" s="175"/>
      <c r="I2" s="176" t="s">
        <v>230</v>
      </c>
      <c r="J2" s="173" t="str">
        <f>+Estimate!J2</f>
        <v/>
      </c>
      <c r="K2" s="177"/>
      <c r="L2" s="177"/>
      <c r="M2" s="17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24.0" customHeight="1">
      <c r="A3" s="179" t="s">
        <v>231</v>
      </c>
      <c r="B3" s="16"/>
      <c r="C3" s="173" t="str">
        <f>+Estimate!C3</f>
        <v/>
      </c>
      <c r="D3" s="180"/>
      <c r="E3" s="180"/>
      <c r="F3" s="181" t="s">
        <v>232</v>
      </c>
      <c r="G3" s="173" t="str">
        <f>+Estimate!G3</f>
        <v/>
      </c>
      <c r="H3" s="180"/>
      <c r="I3" s="21" t="s">
        <v>233</v>
      </c>
      <c r="J3" s="173" t="str">
        <f>+Estimate!J3</f>
        <v/>
      </c>
      <c r="K3" s="56"/>
      <c r="L3" s="56"/>
      <c r="M3" s="5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ht="27.0" customHeight="1">
      <c r="A4" s="179" t="s">
        <v>234</v>
      </c>
      <c r="B4" s="16"/>
      <c r="C4" s="173" t="str">
        <f>+Estimate!C4</f>
        <v/>
      </c>
      <c r="D4" s="180"/>
      <c r="E4" s="180"/>
      <c r="F4" s="181" t="s">
        <v>235</v>
      </c>
      <c r="G4" s="173" t="str">
        <f>+Estimate!G4</f>
        <v/>
      </c>
      <c r="H4" s="180"/>
      <c r="I4" s="21"/>
      <c r="J4" s="22"/>
      <c r="K4" s="56"/>
      <c r="L4" s="56"/>
      <c r="M4" s="5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27.0" customHeight="1">
      <c r="A5" s="183" t="s">
        <v>236</v>
      </c>
      <c r="B5" s="184"/>
      <c r="C5" s="173" t="str">
        <f>+Estimate!C5</f>
        <v/>
      </c>
      <c r="D5" s="62"/>
      <c r="E5" s="185"/>
      <c r="F5" s="186"/>
      <c r="G5" s="186"/>
      <c r="H5" s="186"/>
      <c r="I5" s="186"/>
      <c r="J5" s="186"/>
      <c r="K5" s="186"/>
      <c r="L5" s="186"/>
      <c r="M5" s="62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12.0" customHeight="1">
      <c r="A6" s="63" t="s">
        <v>14</v>
      </c>
      <c r="B6" s="64" t="s">
        <v>29</v>
      </c>
      <c r="C6" s="64" t="s">
        <v>30</v>
      </c>
      <c r="D6" s="64" t="s">
        <v>31</v>
      </c>
      <c r="E6" s="64" t="s">
        <v>32</v>
      </c>
      <c r="F6" s="64" t="s">
        <v>33</v>
      </c>
      <c r="G6" s="64" t="s">
        <v>34</v>
      </c>
      <c r="H6" s="64" t="s">
        <v>35</v>
      </c>
      <c r="I6" s="64" t="s">
        <v>36</v>
      </c>
      <c r="J6" s="64" t="s">
        <v>37</v>
      </c>
      <c r="K6" s="64" t="s">
        <v>38</v>
      </c>
      <c r="L6" s="65" t="s">
        <v>245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14.25" customHeight="1">
      <c r="A7" s="66"/>
      <c r="B7" s="67" t="s">
        <v>40</v>
      </c>
      <c r="C7" s="68">
        <f>+Estimate!C7-Actual!C7</f>
        <v>1</v>
      </c>
      <c r="D7" s="68">
        <f>+Estimate!D7-Actual!D7</f>
        <v>4</v>
      </c>
      <c r="E7" s="68">
        <f>+Estimate!E7-Actual!E7</f>
        <v>8</v>
      </c>
      <c r="F7" s="68">
        <f>+Estimate!F7-Actual!F7</f>
        <v>0</v>
      </c>
      <c r="G7" s="68">
        <f>+Estimate!G7-Actual!G7</f>
        <v>0</v>
      </c>
      <c r="H7" s="187">
        <f>+Actual!H7</f>
        <v>45</v>
      </c>
      <c r="I7" s="70">
        <f t="shared" ref="I7:I11" si="1">H7*C7*D7*E7</f>
        <v>1440</v>
      </c>
      <c r="J7" s="70">
        <f t="shared" ref="J7:J11" si="2">F7*(H7*1.5)*C7*D7</f>
        <v>0</v>
      </c>
      <c r="K7" s="70">
        <f t="shared" ref="K7:K11" si="3">(H7*2)*G7*C7*D7</f>
        <v>0</v>
      </c>
      <c r="L7" s="71">
        <f t="shared" ref="L7:L11" si="4">SUM(I7:K7)</f>
        <v>1440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14.25" customHeight="1">
      <c r="A8" s="66"/>
      <c r="B8" s="67" t="s">
        <v>41</v>
      </c>
      <c r="C8" s="68">
        <f>+Estimate!C8-Actual!C8</f>
        <v>1</v>
      </c>
      <c r="D8" s="68">
        <f>+Estimate!D8-Actual!D8</f>
        <v>2</v>
      </c>
      <c r="E8" s="68">
        <f>+Estimate!E8-Actual!E8</f>
        <v>8</v>
      </c>
      <c r="F8" s="68">
        <f>+Estimate!F8-Actual!F8</f>
        <v>0</v>
      </c>
      <c r="G8" s="68">
        <f>+Estimate!G8-Actual!G8</f>
        <v>0</v>
      </c>
      <c r="H8" s="187">
        <f>+Actual!H8</f>
        <v>55</v>
      </c>
      <c r="I8" s="70">
        <f t="shared" si="1"/>
        <v>880</v>
      </c>
      <c r="J8" s="70">
        <f t="shared" si="2"/>
        <v>0</v>
      </c>
      <c r="K8" s="70">
        <f t="shared" si="3"/>
        <v>0</v>
      </c>
      <c r="L8" s="71">
        <f t="shared" si="4"/>
        <v>880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4.25" customHeight="1">
      <c r="A9" s="66"/>
      <c r="B9" s="67" t="s">
        <v>42</v>
      </c>
      <c r="C9" s="68">
        <f>+Estimate!C9-Actual!C9</f>
        <v>1</v>
      </c>
      <c r="D9" s="68">
        <f>+Estimate!D9-Actual!D9</f>
        <v>2</v>
      </c>
      <c r="E9" s="68">
        <f>+Estimate!E9-Actual!E9</f>
        <v>8</v>
      </c>
      <c r="F9" s="68">
        <f>+Estimate!F9-Actual!F9</f>
        <v>0</v>
      </c>
      <c r="G9" s="68">
        <f>+Estimate!G9-Actual!G9</f>
        <v>0</v>
      </c>
      <c r="H9" s="187">
        <f>+Actual!H9</f>
        <v>55</v>
      </c>
      <c r="I9" s="70">
        <f t="shared" si="1"/>
        <v>880</v>
      </c>
      <c r="J9" s="70">
        <f t="shared" si="2"/>
        <v>0</v>
      </c>
      <c r="K9" s="70">
        <f t="shared" si="3"/>
        <v>0</v>
      </c>
      <c r="L9" s="71">
        <f t="shared" si="4"/>
        <v>880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14.25" customHeight="1">
      <c r="A10" s="66"/>
      <c r="B10" s="67" t="s">
        <v>43</v>
      </c>
      <c r="C10" s="68">
        <f>+Estimate!C10-Actual!C10</f>
        <v>1</v>
      </c>
      <c r="D10" s="68">
        <f>+Estimate!D10-Actual!D10</f>
        <v>4</v>
      </c>
      <c r="E10" s="68">
        <f>+Estimate!E10-Actual!E10</f>
        <v>8</v>
      </c>
      <c r="F10" s="68">
        <f>+Estimate!F10-Actual!F10</f>
        <v>0</v>
      </c>
      <c r="G10" s="68">
        <f>+Estimate!G10-Actual!G10</f>
        <v>0</v>
      </c>
      <c r="H10" s="187">
        <f>+Actual!H10</f>
        <v>65</v>
      </c>
      <c r="I10" s="70">
        <f t="shared" si="1"/>
        <v>2080</v>
      </c>
      <c r="J10" s="70">
        <f t="shared" si="2"/>
        <v>0</v>
      </c>
      <c r="K10" s="70">
        <f t="shared" si="3"/>
        <v>0</v>
      </c>
      <c r="L10" s="71">
        <f t="shared" si="4"/>
        <v>2080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14.25" customHeight="1">
      <c r="A11" s="72"/>
      <c r="B11" s="67" t="s">
        <v>44</v>
      </c>
      <c r="C11" s="68">
        <f>+Estimate!C11-Actual!C11</f>
        <v>0</v>
      </c>
      <c r="D11" s="68">
        <f>+Estimate!D11-Actual!D11</f>
        <v>0</v>
      </c>
      <c r="E11" s="68">
        <f>+Estimate!E11-Actual!E11</f>
        <v>0</v>
      </c>
      <c r="F11" s="68">
        <f>+Estimate!F11-Actual!F11</f>
        <v>0</v>
      </c>
      <c r="G11" s="68">
        <f>+Estimate!G11-Actual!G11</f>
        <v>0</v>
      </c>
      <c r="H11" s="187">
        <f>+Actual!H11</f>
        <v>45</v>
      </c>
      <c r="I11" s="70">
        <f t="shared" si="1"/>
        <v>0</v>
      </c>
      <c r="J11" s="70">
        <f t="shared" si="2"/>
        <v>0</v>
      </c>
      <c r="K11" s="70">
        <f t="shared" si="3"/>
        <v>0</v>
      </c>
      <c r="L11" s="71">
        <f t="shared" si="4"/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14.25" customHeight="1">
      <c r="A12" s="6"/>
      <c r="B12" s="6"/>
      <c r="C12" s="73">
        <f t="shared" ref="C12:G12" si="5">SUM(C7:C11)</f>
        <v>4</v>
      </c>
      <c r="D12" s="73">
        <f t="shared" si="5"/>
        <v>12</v>
      </c>
      <c r="E12" s="73">
        <f t="shared" si="5"/>
        <v>32</v>
      </c>
      <c r="F12" s="73">
        <f t="shared" si="5"/>
        <v>0</v>
      </c>
      <c r="G12" s="73">
        <f t="shared" si="5"/>
        <v>0</v>
      </c>
      <c r="H12" s="6"/>
      <c r="I12" s="74">
        <f t="shared" ref="I12:L12" si="6">SUM(I7:I11)</f>
        <v>5280</v>
      </c>
      <c r="J12" s="74">
        <f t="shared" si="6"/>
        <v>0</v>
      </c>
      <c r="K12" s="74">
        <f t="shared" si="6"/>
        <v>0</v>
      </c>
      <c r="L12" s="75">
        <f t="shared" si="6"/>
        <v>5280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6"/>
      <c r="AF13" s="76"/>
    </row>
    <row r="14" ht="15.0" customHeight="1">
      <c r="A14" s="63" t="s">
        <v>45</v>
      </c>
      <c r="B14" s="64" t="s">
        <v>29</v>
      </c>
      <c r="C14" s="64" t="s">
        <v>46</v>
      </c>
      <c r="D14" s="64" t="s">
        <v>30</v>
      </c>
      <c r="E14" s="64" t="s">
        <v>47</v>
      </c>
      <c r="F14" s="64" t="s">
        <v>48</v>
      </c>
      <c r="G14" s="64" t="s">
        <v>49</v>
      </c>
      <c r="H14" s="65" t="s">
        <v>245</v>
      </c>
      <c r="I14" s="64" t="s">
        <v>50</v>
      </c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</row>
    <row r="15" ht="14.25" customHeight="1">
      <c r="A15" s="66"/>
      <c r="B15" s="80"/>
      <c r="C15" s="81"/>
      <c r="D15" s="68">
        <f>+Estimate!D15-Actual!D15</f>
        <v>11</v>
      </c>
      <c r="E15" s="82">
        <f>+Actual!E15</f>
        <v>0</v>
      </c>
      <c r="F15" s="70">
        <f t="shared" ref="F15:F18" si="7">D15*E15</f>
        <v>0</v>
      </c>
      <c r="G15" s="70">
        <f t="shared" ref="G15:G18" si="8">F15*$I$15</f>
        <v>0</v>
      </c>
      <c r="H15" s="70">
        <f t="shared" ref="H15:H18" si="9">G15+F15</f>
        <v>0</v>
      </c>
      <c r="I15" s="83">
        <v>0.0975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14.25" customHeight="1">
      <c r="A16" s="66"/>
      <c r="B16" s="80"/>
      <c r="C16" s="81"/>
      <c r="D16" s="68">
        <f>+Estimate!D16-Actual!D16</f>
        <v>0</v>
      </c>
      <c r="E16" s="82">
        <f>+Actual!E16</f>
        <v>0</v>
      </c>
      <c r="F16" s="70">
        <f t="shared" si="7"/>
        <v>0</v>
      </c>
      <c r="G16" s="70">
        <f t="shared" si="8"/>
        <v>0</v>
      </c>
      <c r="H16" s="70">
        <f t="shared" si="9"/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14.25" customHeight="1">
      <c r="A17" s="66"/>
      <c r="B17" s="80"/>
      <c r="C17" s="81"/>
      <c r="D17" s="68">
        <f>+Estimate!D17-Actual!D17</f>
        <v>0</v>
      </c>
      <c r="E17" s="82">
        <f>+Actual!E17</f>
        <v>0</v>
      </c>
      <c r="F17" s="70">
        <f t="shared" si="7"/>
        <v>0</v>
      </c>
      <c r="G17" s="70">
        <f t="shared" si="8"/>
        <v>0</v>
      </c>
      <c r="H17" s="70">
        <f t="shared" si="9"/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14.25" customHeight="1">
      <c r="A18" s="72"/>
      <c r="B18" s="80"/>
      <c r="C18" s="81"/>
      <c r="D18" s="68">
        <f>+Estimate!D18-Actual!D18</f>
        <v>0</v>
      </c>
      <c r="E18" s="82">
        <f>+Actual!E18</f>
        <v>0</v>
      </c>
      <c r="F18" s="70">
        <f t="shared" si="7"/>
        <v>0</v>
      </c>
      <c r="G18" s="70">
        <f t="shared" si="8"/>
        <v>0</v>
      </c>
      <c r="H18" s="70">
        <f t="shared" si="9"/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14.25" customHeight="1">
      <c r="A19" s="6"/>
      <c r="B19" s="6"/>
      <c r="C19" s="6"/>
      <c r="D19" s="6"/>
      <c r="E19" s="6"/>
      <c r="F19" s="97">
        <f t="shared" ref="F19:H19" si="10">SUM(F15:F18)</f>
        <v>0</v>
      </c>
      <c r="G19" s="97">
        <f t="shared" si="10"/>
        <v>0</v>
      </c>
      <c r="H19" s="75">
        <f t="shared" si="10"/>
        <v>0</v>
      </c>
      <c r="I19" s="6"/>
      <c r="J19" s="6"/>
      <c r="K19" s="98" t="s">
        <v>246</v>
      </c>
      <c r="L19" s="26"/>
      <c r="M19" s="2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31">
        <f>+L12</f>
        <v>5280</v>
      </c>
      <c r="L20" s="29" t="s">
        <v>14</v>
      </c>
      <c r="M20" s="3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12.0" customHeight="1">
      <c r="A21" s="63" t="s">
        <v>73</v>
      </c>
      <c r="B21" s="64" t="s">
        <v>74</v>
      </c>
      <c r="C21" s="64" t="s">
        <v>46</v>
      </c>
      <c r="D21" s="64" t="s">
        <v>30</v>
      </c>
      <c r="E21" s="64" t="s">
        <v>31</v>
      </c>
      <c r="F21" s="64" t="s">
        <v>75</v>
      </c>
      <c r="G21" s="64" t="s">
        <v>76</v>
      </c>
      <c r="H21" s="64" t="s">
        <v>77</v>
      </c>
      <c r="I21" s="65" t="s">
        <v>245</v>
      </c>
      <c r="J21" s="78"/>
      <c r="K21" s="102">
        <f>+H19</f>
        <v>0</v>
      </c>
      <c r="L21" s="29" t="s">
        <v>15</v>
      </c>
      <c r="M21" s="30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</row>
    <row r="22" ht="14.25" customHeight="1">
      <c r="A22" s="66"/>
      <c r="B22" s="80" t="s">
        <v>78</v>
      </c>
      <c r="C22" s="113"/>
      <c r="D22" s="68"/>
      <c r="E22" s="68"/>
      <c r="F22" s="114">
        <v>125.0</v>
      </c>
      <c r="G22" s="70">
        <f t="shared" ref="G22:G40" si="11">D22*E22*F22</f>
        <v>0</v>
      </c>
      <c r="H22" s="70">
        <f>G22*20%</f>
        <v>0</v>
      </c>
      <c r="I22" s="70">
        <f t="shared" ref="I22:I40" si="12">H22+G22</f>
        <v>0</v>
      </c>
      <c r="J22" s="6"/>
      <c r="K22" s="102">
        <f>+I41</f>
        <v>0</v>
      </c>
      <c r="L22" s="29" t="s">
        <v>16</v>
      </c>
      <c r="M22" s="3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14.25" customHeight="1">
      <c r="A23" s="66"/>
      <c r="B23" s="80" t="s">
        <v>80</v>
      </c>
      <c r="C23" s="113"/>
      <c r="D23" s="68"/>
      <c r="E23" s="68"/>
      <c r="F23" s="114">
        <v>90.0</v>
      </c>
      <c r="G23" s="70">
        <f t="shared" si="11"/>
        <v>0</v>
      </c>
      <c r="H23" s="70">
        <f t="shared" ref="H23:H24" si="13">G23*50%</f>
        <v>0</v>
      </c>
      <c r="I23" s="70">
        <f t="shared" si="12"/>
        <v>0</v>
      </c>
      <c r="J23" s="6"/>
      <c r="K23" s="102">
        <f>+G47</f>
        <v>2500</v>
      </c>
      <c r="L23" s="29" t="s">
        <v>17</v>
      </c>
      <c r="M23" s="3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14.25" customHeight="1">
      <c r="A24" s="66"/>
      <c r="B24" s="80" t="s">
        <v>81</v>
      </c>
      <c r="C24" s="113"/>
      <c r="D24" s="68"/>
      <c r="E24" s="68"/>
      <c r="F24" s="114">
        <v>90.0</v>
      </c>
      <c r="G24" s="70">
        <f t="shared" si="11"/>
        <v>0</v>
      </c>
      <c r="H24" s="70">
        <f t="shared" si="13"/>
        <v>0</v>
      </c>
      <c r="I24" s="70">
        <f t="shared" si="12"/>
        <v>0</v>
      </c>
      <c r="J24" s="6"/>
      <c r="K24" s="102">
        <f>+D53</f>
        <v>0</v>
      </c>
      <c r="L24" s="29" t="s">
        <v>18</v>
      </c>
      <c r="M24" s="3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14.25" customHeight="1">
      <c r="A25" s="66"/>
      <c r="B25" s="80" t="s">
        <v>82</v>
      </c>
      <c r="C25" s="113"/>
      <c r="D25" s="68"/>
      <c r="E25" s="68"/>
      <c r="F25" s="114">
        <v>90.0</v>
      </c>
      <c r="G25" s="70">
        <f t="shared" si="11"/>
        <v>0</v>
      </c>
      <c r="H25" s="70">
        <f>G25*30%</f>
        <v>0</v>
      </c>
      <c r="I25" s="70">
        <f t="shared" si="12"/>
        <v>0</v>
      </c>
      <c r="J25" s="6"/>
      <c r="K25" s="102">
        <f>+K53</f>
        <v>0</v>
      </c>
      <c r="L25" s="29" t="s">
        <v>19</v>
      </c>
      <c r="M25" s="3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14.25" customHeight="1">
      <c r="A26" s="66"/>
      <c r="B26" s="80" t="s">
        <v>83</v>
      </c>
      <c r="C26" s="113"/>
      <c r="D26" s="68"/>
      <c r="E26" s="68"/>
      <c r="F26" s="114">
        <v>1200.0</v>
      </c>
      <c r="G26" s="70">
        <f t="shared" si="11"/>
        <v>0</v>
      </c>
      <c r="H26" s="70">
        <f t="shared" ref="H26:H27" si="14">G26*5%</f>
        <v>0</v>
      </c>
      <c r="I26" s="70">
        <f t="shared" si="12"/>
        <v>0</v>
      </c>
      <c r="J26" s="6"/>
      <c r="K26" s="34">
        <f>SUM(K20:K25)</f>
        <v>7780</v>
      </c>
      <c r="L26" s="32" t="s">
        <v>20</v>
      </c>
      <c r="M26" s="3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14.25" customHeight="1">
      <c r="A27" s="66"/>
      <c r="B27" s="80" t="s">
        <v>84</v>
      </c>
      <c r="C27" s="113"/>
      <c r="D27" s="68"/>
      <c r="E27" s="68"/>
      <c r="F27" s="114">
        <v>1800.0</v>
      </c>
      <c r="G27" s="70">
        <f t="shared" si="11"/>
        <v>0</v>
      </c>
      <c r="H27" s="70">
        <f t="shared" si="14"/>
        <v>0</v>
      </c>
      <c r="I27" s="70">
        <f t="shared" si="12"/>
        <v>0</v>
      </c>
      <c r="J27" s="6"/>
      <c r="K27" s="36"/>
      <c r="L27" s="35"/>
      <c r="M27" s="3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14.25" customHeight="1">
      <c r="A28" s="66"/>
      <c r="B28" s="80" t="s">
        <v>85</v>
      </c>
      <c r="C28" s="113"/>
      <c r="D28" s="68"/>
      <c r="E28" s="68"/>
      <c r="F28" s="114">
        <v>110.0</v>
      </c>
      <c r="G28" s="70">
        <f t="shared" si="11"/>
        <v>0</v>
      </c>
      <c r="H28" s="70">
        <f>G28*50%</f>
        <v>0</v>
      </c>
      <c r="I28" s="70">
        <f t="shared" si="12"/>
        <v>0</v>
      </c>
      <c r="J28" s="6"/>
      <c r="K28" s="39">
        <v>0.15</v>
      </c>
      <c r="L28" s="37" t="s">
        <v>247</v>
      </c>
      <c r="M28" s="3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14.25" customHeight="1">
      <c r="A29" s="66"/>
      <c r="B29" s="80" t="s">
        <v>86</v>
      </c>
      <c r="C29" s="113"/>
      <c r="D29" s="68"/>
      <c r="E29" s="68"/>
      <c r="F29" s="114">
        <v>320.0</v>
      </c>
      <c r="G29" s="70">
        <f t="shared" si="11"/>
        <v>0</v>
      </c>
      <c r="H29" s="70">
        <f>G29*25%</f>
        <v>0</v>
      </c>
      <c r="I29" s="70">
        <f t="shared" si="12"/>
        <v>0</v>
      </c>
      <c r="J29" s="6"/>
      <c r="K29" s="41">
        <f>K26*K28</f>
        <v>1167</v>
      </c>
      <c r="L29" s="40" t="s">
        <v>22</v>
      </c>
      <c r="M29" s="3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14.25" customHeight="1">
      <c r="A30" s="66"/>
      <c r="B30" s="80" t="s">
        <v>87</v>
      </c>
      <c r="C30" s="113"/>
      <c r="D30" s="68"/>
      <c r="E30" s="68"/>
      <c r="F30" s="114">
        <v>520.0</v>
      </c>
      <c r="G30" s="70">
        <f t="shared" si="11"/>
        <v>0</v>
      </c>
      <c r="H30" s="70">
        <f>G30*20%</f>
        <v>0</v>
      </c>
      <c r="I30" s="70">
        <f t="shared" si="12"/>
        <v>0</v>
      </c>
      <c r="J30" s="6"/>
      <c r="K30" s="43">
        <f>K29+K26</f>
        <v>8947</v>
      </c>
      <c r="L30" s="42" t="s">
        <v>68</v>
      </c>
      <c r="M30" s="3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4.25" customHeight="1">
      <c r="A31" s="66"/>
      <c r="B31" s="80" t="s">
        <v>89</v>
      </c>
      <c r="C31" s="113"/>
      <c r="D31" s="68"/>
      <c r="E31" s="68"/>
      <c r="F31" s="114">
        <v>750.0</v>
      </c>
      <c r="G31" s="70">
        <f t="shared" si="11"/>
        <v>0</v>
      </c>
      <c r="H31" s="70">
        <f>G31*10%</f>
        <v>0</v>
      </c>
      <c r="I31" s="70">
        <f t="shared" si="12"/>
        <v>0</v>
      </c>
      <c r="J31" s="6"/>
      <c r="K31" s="41"/>
      <c r="L31" s="42"/>
      <c r="M31" s="3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14.25" customHeight="1">
      <c r="A32" s="66"/>
      <c r="B32" s="80" t="s">
        <v>90</v>
      </c>
      <c r="C32" s="113"/>
      <c r="D32" s="68"/>
      <c r="E32" s="68"/>
      <c r="F32" s="118">
        <v>25.0</v>
      </c>
      <c r="G32" s="70">
        <f t="shared" si="11"/>
        <v>0</v>
      </c>
      <c r="H32" s="70">
        <f t="shared" ref="H32:H33" si="15">G32*25%</f>
        <v>0</v>
      </c>
      <c r="I32" s="70">
        <f t="shared" si="12"/>
        <v>0</v>
      </c>
      <c r="J32" s="6"/>
      <c r="K32" s="39">
        <v>0.5</v>
      </c>
      <c r="L32" s="37" t="s">
        <v>70</v>
      </c>
      <c r="M32" s="3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14.25" customHeight="1">
      <c r="A33" s="66"/>
      <c r="B33" s="80" t="s">
        <v>91</v>
      </c>
      <c r="C33" s="113"/>
      <c r="D33" s="68"/>
      <c r="E33" s="68"/>
      <c r="F33" s="118">
        <v>55.0</v>
      </c>
      <c r="G33" s="70">
        <f t="shared" si="11"/>
        <v>0</v>
      </c>
      <c r="H33" s="70">
        <f t="shared" si="15"/>
        <v>0</v>
      </c>
      <c r="I33" s="70">
        <f t="shared" si="12"/>
        <v>0</v>
      </c>
      <c r="J33" s="6"/>
      <c r="K33" s="41">
        <f>K32*K30</f>
        <v>4473.5</v>
      </c>
      <c r="L33" s="40" t="s">
        <v>71</v>
      </c>
      <c r="M33" s="3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4.25" customHeight="1">
      <c r="A34" s="66"/>
      <c r="B34" s="80" t="s">
        <v>92</v>
      </c>
      <c r="C34" s="113"/>
      <c r="D34" s="68"/>
      <c r="E34" s="68"/>
      <c r="F34" s="118">
        <v>275.0</v>
      </c>
      <c r="G34" s="70">
        <f t="shared" si="11"/>
        <v>0</v>
      </c>
      <c r="H34" s="70">
        <f t="shared" ref="H34:H35" si="16">G34*20%</f>
        <v>0</v>
      </c>
      <c r="I34" s="70">
        <f t="shared" si="12"/>
        <v>0</v>
      </c>
      <c r="J34" s="6"/>
      <c r="K34" s="43">
        <f>K29+K33</f>
        <v>5640.5</v>
      </c>
      <c r="L34" s="40" t="s">
        <v>72</v>
      </c>
      <c r="M34" s="3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4.25" customHeight="1">
      <c r="A35" s="66"/>
      <c r="B35" s="80" t="s">
        <v>94</v>
      </c>
      <c r="C35" s="113"/>
      <c r="D35" s="68"/>
      <c r="E35" s="68"/>
      <c r="F35" s="114">
        <v>375.0</v>
      </c>
      <c r="G35" s="70">
        <f t="shared" si="11"/>
        <v>0</v>
      </c>
      <c r="H35" s="70">
        <f t="shared" si="16"/>
        <v>0</v>
      </c>
      <c r="I35" s="70">
        <f t="shared" si="12"/>
        <v>0</v>
      </c>
      <c r="J35" s="6"/>
      <c r="K35" s="41"/>
      <c r="L35" s="40"/>
      <c r="M35" s="3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4.25" customHeight="1">
      <c r="A36" s="66"/>
      <c r="B36" s="80" t="s">
        <v>95</v>
      </c>
      <c r="C36" s="113"/>
      <c r="D36" s="68"/>
      <c r="E36" s="68"/>
      <c r="F36" s="114">
        <v>45.0</v>
      </c>
      <c r="G36" s="70">
        <f t="shared" si="11"/>
        <v>0</v>
      </c>
      <c r="H36" s="70">
        <f>G36*0%</f>
        <v>0</v>
      </c>
      <c r="I36" s="70">
        <f t="shared" si="12"/>
        <v>0</v>
      </c>
      <c r="J36" s="6"/>
      <c r="K36" s="41"/>
      <c r="L36" s="40"/>
      <c r="M36" s="3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4.25" customHeight="1">
      <c r="A37" s="66"/>
      <c r="B37" s="80" t="s">
        <v>96</v>
      </c>
      <c r="C37" s="113"/>
      <c r="D37" s="68"/>
      <c r="E37" s="68"/>
      <c r="F37" s="114">
        <v>35.0</v>
      </c>
      <c r="G37" s="70">
        <f t="shared" si="11"/>
        <v>0</v>
      </c>
      <c r="H37" s="70">
        <f t="shared" ref="H37:H39" si="17">G37*20%</f>
        <v>0</v>
      </c>
      <c r="I37" s="70">
        <f t="shared" si="12"/>
        <v>0</v>
      </c>
      <c r="J37" s="6"/>
      <c r="K37" s="41"/>
      <c r="L37" s="40"/>
      <c r="M37" s="3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4.25" customHeight="1">
      <c r="A38" s="66"/>
      <c r="B38" s="80" t="s">
        <v>97</v>
      </c>
      <c r="C38" s="113"/>
      <c r="D38" s="68"/>
      <c r="E38" s="68"/>
      <c r="F38" s="114">
        <v>35.0</v>
      </c>
      <c r="G38" s="70">
        <f t="shared" si="11"/>
        <v>0</v>
      </c>
      <c r="H38" s="70">
        <f t="shared" si="17"/>
        <v>0</v>
      </c>
      <c r="I38" s="70">
        <f t="shared" si="12"/>
        <v>0</v>
      </c>
      <c r="J38" s="6"/>
      <c r="K38" s="41"/>
      <c r="L38" s="40"/>
      <c r="M38" s="3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4.25" customHeight="1">
      <c r="A39" s="66"/>
      <c r="B39" s="80" t="s">
        <v>98</v>
      </c>
      <c r="C39" s="113"/>
      <c r="D39" s="68"/>
      <c r="E39" s="68"/>
      <c r="F39" s="114">
        <v>35.0</v>
      </c>
      <c r="G39" s="70">
        <f t="shared" si="11"/>
        <v>0</v>
      </c>
      <c r="H39" s="70">
        <f t="shared" si="17"/>
        <v>0</v>
      </c>
      <c r="I39" s="70">
        <f t="shared" si="12"/>
        <v>0</v>
      </c>
      <c r="J39" s="6"/>
      <c r="K39" s="41"/>
      <c r="L39" s="40"/>
      <c r="M39" s="3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5.75" customHeight="1">
      <c r="A40" s="72"/>
      <c r="B40" s="80" t="s">
        <v>99</v>
      </c>
      <c r="C40" s="113"/>
      <c r="D40" s="68"/>
      <c r="E40" s="68"/>
      <c r="F40" s="114">
        <v>75.0</v>
      </c>
      <c r="G40" s="70">
        <f t="shared" si="11"/>
        <v>0</v>
      </c>
      <c r="H40" s="70">
        <f>G40*35%</f>
        <v>0</v>
      </c>
      <c r="I40" s="70">
        <f t="shared" si="12"/>
        <v>0</v>
      </c>
      <c r="J40" s="6"/>
      <c r="K40" s="115"/>
      <c r="L40" s="42"/>
      <c r="M40" s="11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18.75" customHeight="1">
      <c r="A41" s="6"/>
      <c r="B41" s="6"/>
      <c r="C41" s="6"/>
      <c r="D41" s="6"/>
      <c r="E41" s="6"/>
      <c r="F41" s="97">
        <f t="shared" ref="F41:I41" si="18">SUM(F22:F40)</f>
        <v>6050</v>
      </c>
      <c r="G41" s="97">
        <f t="shared" si="18"/>
        <v>0</v>
      </c>
      <c r="H41" s="97">
        <f t="shared" si="18"/>
        <v>0</v>
      </c>
      <c r="I41" s="75">
        <f t="shared" si="18"/>
        <v>0</v>
      </c>
      <c r="J41" s="6"/>
      <c r="K41" s="44">
        <f>K33+K30</f>
        <v>13420.5</v>
      </c>
      <c r="L41" s="40" t="s">
        <v>25</v>
      </c>
      <c r="M41" s="30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117"/>
      <c r="L42" s="40"/>
      <c r="M42" s="30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25.5" customHeight="1">
      <c r="A43" s="128" t="s">
        <v>17</v>
      </c>
      <c r="B43" s="129" t="s">
        <v>101</v>
      </c>
      <c r="C43" s="130" t="s">
        <v>29</v>
      </c>
      <c r="D43" s="131"/>
      <c r="E43" s="132"/>
      <c r="F43" s="129" t="s">
        <v>102</v>
      </c>
      <c r="G43" s="129" t="s">
        <v>248</v>
      </c>
      <c r="H43" s="6"/>
      <c r="I43" s="6"/>
      <c r="J43" s="6"/>
      <c r="K43" s="47">
        <f>K41+K42</f>
        <v>13420.5</v>
      </c>
      <c r="L43" s="45" t="s">
        <v>249</v>
      </c>
      <c r="M43" s="4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4.25" customHeight="1">
      <c r="A44" s="66"/>
      <c r="B44" s="67"/>
      <c r="C44" s="133"/>
      <c r="D44" s="134"/>
      <c r="E44" s="135"/>
      <c r="F44" s="82">
        <f>+Estimate!F62-Actual!F44</f>
        <v>2500</v>
      </c>
      <c r="G44" s="121">
        <f t="shared" ref="G44:G46" si="19">SUM(F44)</f>
        <v>2500</v>
      </c>
      <c r="H44" s="6"/>
      <c r="I44" s="6"/>
      <c r="J44" s="6"/>
      <c r="K44" s="49"/>
      <c r="L44" s="37"/>
      <c r="M44" s="3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4.25" customHeight="1">
      <c r="A45" s="66"/>
      <c r="B45" s="67"/>
      <c r="C45" s="133"/>
      <c r="D45" s="134"/>
      <c r="E45" s="135"/>
      <c r="F45" s="82">
        <f>+Estimate!F63-Actual!F45</f>
        <v>0</v>
      </c>
      <c r="G45" s="121">
        <f t="shared" si="19"/>
        <v>0</v>
      </c>
      <c r="H45" s="6"/>
      <c r="I45" s="6"/>
      <c r="J45" s="6"/>
      <c r="K45" s="50">
        <f>SOW!I61</f>
        <v>0</v>
      </c>
      <c r="L45" s="45" t="s">
        <v>243</v>
      </c>
      <c r="M45" s="4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4.25" customHeight="1">
      <c r="A46" s="72"/>
      <c r="B46" s="67"/>
      <c r="C46" s="133"/>
      <c r="D46" s="134"/>
      <c r="E46" s="135"/>
      <c r="F46" s="82">
        <f>+Estimate!F64-Actual!F46</f>
        <v>0</v>
      </c>
      <c r="G46" s="121">
        <f t="shared" si="19"/>
        <v>0</v>
      </c>
      <c r="H46" s="6"/>
      <c r="I46" s="6"/>
      <c r="J46" s="6"/>
      <c r="K46" s="50">
        <f>+K45-K43</f>
        <v>-13420.5</v>
      </c>
      <c r="L46" s="51" t="s">
        <v>28</v>
      </c>
      <c r="M46" s="52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4.25" customHeight="1">
      <c r="A47" s="6"/>
      <c r="B47" s="6"/>
      <c r="C47" s="6"/>
      <c r="D47" s="6"/>
      <c r="E47" s="6"/>
      <c r="F47" s="6"/>
      <c r="G47" s="75">
        <f>SUM(G44:G46)</f>
        <v>2500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4.25" customHeight="1">
      <c r="A49" s="128" t="s">
        <v>18</v>
      </c>
      <c r="B49" s="129" t="s">
        <v>106</v>
      </c>
      <c r="C49" s="129" t="s">
        <v>102</v>
      </c>
      <c r="D49" s="129" t="s">
        <v>250</v>
      </c>
      <c r="E49" s="6"/>
      <c r="F49" s="128" t="s">
        <v>107</v>
      </c>
      <c r="G49" s="137" t="s">
        <v>108</v>
      </c>
      <c r="H49" s="138" t="s">
        <v>29</v>
      </c>
      <c r="I49" s="139"/>
      <c r="J49" s="129" t="s">
        <v>102</v>
      </c>
      <c r="K49" s="120" t="s">
        <v>248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4.25" customHeight="1">
      <c r="A50" s="66"/>
      <c r="B50" s="67"/>
      <c r="C50" s="82">
        <f>+Estimate!C68-Actual!C50</f>
        <v>0</v>
      </c>
      <c r="D50" s="121">
        <f t="shared" ref="D50:D52" si="20">SUM(C50)</f>
        <v>0</v>
      </c>
      <c r="E50" s="6"/>
      <c r="F50" s="66"/>
      <c r="G50" s="80"/>
      <c r="H50" s="140"/>
      <c r="I50" s="141"/>
      <c r="J50" s="82">
        <f>+Estimate!J68-Actual!J50</f>
        <v>0</v>
      </c>
      <c r="K50" s="121">
        <f t="shared" ref="K50:K52" si="21">SUM(J50)</f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4.25" customHeight="1">
      <c r="A51" s="66"/>
      <c r="B51" s="67"/>
      <c r="C51" s="82">
        <f>+Estimate!C69-Actual!C51</f>
        <v>0</v>
      </c>
      <c r="D51" s="121">
        <f t="shared" si="20"/>
        <v>0</v>
      </c>
      <c r="E51" s="6"/>
      <c r="F51" s="66"/>
      <c r="G51" s="80"/>
      <c r="H51" s="140"/>
      <c r="I51" s="141"/>
      <c r="J51" s="82">
        <f>+Estimate!J69-Actual!J51</f>
        <v>0</v>
      </c>
      <c r="K51" s="121">
        <f t="shared" si="21"/>
        <v>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4.25" customHeight="1">
      <c r="A52" s="72"/>
      <c r="B52" s="67"/>
      <c r="C52" s="82">
        <f>+Estimate!C70-Actual!C52</f>
        <v>0</v>
      </c>
      <c r="D52" s="121">
        <f t="shared" si="20"/>
        <v>0</v>
      </c>
      <c r="E52" s="6"/>
      <c r="F52" s="72"/>
      <c r="G52" s="80"/>
      <c r="H52" s="140"/>
      <c r="I52" s="141"/>
      <c r="J52" s="82">
        <f>+Estimate!J70-Actual!J52</f>
        <v>0</v>
      </c>
      <c r="K52" s="121">
        <f t="shared" si="21"/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4.25" customHeight="1">
      <c r="A53" s="6"/>
      <c r="B53" s="6"/>
      <c r="C53" s="6"/>
      <c r="D53" s="75">
        <f>SUM(D50:D52)</f>
        <v>0</v>
      </c>
      <c r="E53" s="6"/>
      <c r="F53" s="143"/>
      <c r="G53" s="6"/>
      <c r="H53" s="6"/>
      <c r="I53" s="6"/>
      <c r="J53" s="6"/>
      <c r="K53" s="75">
        <f>SUM(K50:K52)</f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4.25" customHeight="1">
      <c r="A56" s="1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4.25" customHeight="1">
      <c r="A57" s="14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4.25" customHeight="1">
      <c r="A58" s="14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9.5" customHeight="1">
      <c r="A59" s="1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0" customHeight="1">
      <c r="A60" s="14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0" customHeight="1">
      <c r="A61" s="1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0" customHeight="1">
      <c r="A62" s="1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0" customHeight="1">
      <c r="A63" s="14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30.75" customHeight="1">
      <c r="A64" s="1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8.75" customHeight="1">
      <c r="A65" s="14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0" customHeight="1">
      <c r="A66" s="1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0" customHeight="1">
      <c r="A67" s="1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0" customHeight="1">
      <c r="A68" s="1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0" customHeight="1">
      <c r="A69" s="14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0" customHeight="1">
      <c r="A70" s="14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0" customHeight="1">
      <c r="A71" s="14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0" customHeight="1">
      <c r="A72" s="14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0" customHeight="1">
      <c r="A73" s="14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0" customHeight="1">
      <c r="A74" s="14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0" customHeight="1">
      <c r="A75" s="14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0" customHeight="1">
      <c r="A76" s="1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0" customHeight="1">
      <c r="A77" s="14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0" customHeight="1">
      <c r="A78" s="14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0" customHeight="1">
      <c r="A79" s="1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0" customHeight="1">
      <c r="A80" s="1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0" customHeight="1">
      <c r="A81" s="1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0" customHeight="1">
      <c r="A82" s="1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0" customHeight="1">
      <c r="A83" s="1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0" customHeight="1">
      <c r="A84" s="1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0" customHeight="1">
      <c r="A85" s="14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0" customHeight="1">
      <c r="A86" s="14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0" customHeight="1">
      <c r="A87" s="14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0" customHeight="1">
      <c r="A88" s="1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0" customHeight="1">
      <c r="A89" s="14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0" customHeight="1">
      <c r="A90" s="14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0" customHeight="1">
      <c r="A91" s="1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0" customHeight="1">
      <c r="A92" s="1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0" customHeight="1">
      <c r="A93" s="1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0" customHeight="1">
      <c r="A94" s="1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0" customHeight="1">
      <c r="A95" s="1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0" customHeight="1">
      <c r="A96" s="1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0" customHeight="1">
      <c r="A97" s="1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0" customHeight="1">
      <c r="A98" s="14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0" customHeight="1">
      <c r="A99" s="14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0" customHeight="1">
      <c r="A100" s="1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0" customHeight="1">
      <c r="A101" s="14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0" customHeight="1">
      <c r="A102" s="14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0" customHeight="1">
      <c r="A103" s="1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0" customHeight="1">
      <c r="A104" s="1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0" customHeight="1">
      <c r="A105" s="1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0" customHeight="1">
      <c r="A106" s="14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0" customHeight="1">
      <c r="A107" s="14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0" customHeight="1">
      <c r="A108" s="14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0" customHeight="1">
      <c r="A109" s="14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0" customHeight="1">
      <c r="A110" s="14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0" customHeight="1">
      <c r="A111" s="14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0" customHeight="1">
      <c r="A112" s="14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0" customHeight="1">
      <c r="A113" s="14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0" customHeight="1">
      <c r="A114" s="14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0" customHeight="1">
      <c r="A115" s="14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0" customHeight="1">
      <c r="A116" s="14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0" customHeight="1">
      <c r="A117" s="1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0" customHeight="1">
      <c r="A118" s="1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0" customHeight="1">
      <c r="A119" s="1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0" customHeight="1">
      <c r="A120" s="1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0" customHeight="1">
      <c r="A121" s="1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0" customHeight="1">
      <c r="A122" s="1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0" customHeight="1">
      <c r="A123" s="14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0" customHeight="1">
      <c r="A124" s="14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0" customHeight="1">
      <c r="A125" s="14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0" customHeight="1">
      <c r="A126" s="1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0" customHeight="1">
      <c r="A127" s="14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0" customHeight="1">
      <c r="A128" s="14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0" customHeight="1">
      <c r="A129" s="1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0" customHeight="1">
      <c r="A130" s="1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0" customHeight="1">
      <c r="A131" s="1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0" customHeight="1">
      <c r="A132" s="1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0" customHeight="1">
      <c r="A133" s="1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0" customHeight="1">
      <c r="A134" s="1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0" customHeight="1">
      <c r="A135" s="1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0" customHeight="1">
      <c r="A136" s="14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0" customHeight="1">
      <c r="A137" s="14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0" customHeight="1">
      <c r="A138" s="1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0" customHeight="1">
      <c r="A139" s="14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0" customHeight="1">
      <c r="A140" s="14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0" customHeight="1">
      <c r="A141" s="1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0" customHeight="1">
      <c r="A142" s="1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0" customHeight="1">
      <c r="A143" s="1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0" customHeight="1">
      <c r="A144" s="1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0" customHeight="1">
      <c r="A145" s="1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0" customHeight="1">
      <c r="A146" s="1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0" customHeight="1">
      <c r="A147" s="1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0" customHeight="1">
      <c r="A148" s="14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0" customHeight="1">
      <c r="A149" s="14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0" customHeight="1">
      <c r="A150" s="14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0" customHeight="1">
      <c r="A151" s="14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0" customHeight="1">
      <c r="A152" s="14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0" customHeight="1">
      <c r="A153" s="14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0" customHeight="1">
      <c r="A154" s="14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0" customHeight="1">
      <c r="A155" s="14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0" customHeight="1">
      <c r="A156" s="14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0" customHeight="1">
      <c r="A157" s="14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0" customHeight="1">
      <c r="A158" s="14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0" customHeight="1">
      <c r="A159" s="14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0" customHeight="1">
      <c r="A160" s="14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0" customHeight="1">
      <c r="A161" s="14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0" customHeight="1">
      <c r="A162" s="14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0" customHeight="1">
      <c r="A163" s="14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0" customHeight="1">
      <c r="A164" s="14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0" customHeight="1">
      <c r="A165" s="14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0" customHeight="1">
      <c r="A166" s="14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0" customHeight="1">
      <c r="A167" s="14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0" customHeight="1">
      <c r="A168" s="14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0" customHeight="1">
      <c r="A169" s="14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0" customHeight="1">
      <c r="A170" s="14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0" customHeight="1">
      <c r="A171" s="14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0" customHeight="1">
      <c r="A172" s="14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0" customHeight="1">
      <c r="A173" s="14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0" customHeight="1">
      <c r="A174" s="14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0" customHeight="1">
      <c r="A175" s="14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0" customHeight="1">
      <c r="A176" s="14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0" customHeight="1">
      <c r="A177" s="14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0" customHeight="1">
      <c r="A178" s="14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0" customHeight="1">
      <c r="A179" s="14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0" customHeight="1">
      <c r="A180" s="14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0" customHeight="1">
      <c r="A181" s="14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0" customHeight="1">
      <c r="A182" s="14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0" customHeight="1">
      <c r="A183" s="14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0" customHeight="1">
      <c r="A184" s="14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0" customHeight="1">
      <c r="A185" s="14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0" customHeight="1">
      <c r="A186" s="14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0" customHeight="1">
      <c r="A187" s="14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0" customHeight="1">
      <c r="A188" s="14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0" customHeight="1">
      <c r="A189" s="14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0" customHeight="1">
      <c r="A190" s="1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0" customHeight="1">
      <c r="A191" s="14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0" customHeight="1">
      <c r="A192" s="14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0" customHeight="1">
      <c r="A193" s="14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0" customHeight="1">
      <c r="A194" s="14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0" customHeight="1">
      <c r="A195" s="14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0" customHeight="1">
      <c r="A196" s="14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0" customHeight="1">
      <c r="A197" s="14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0" customHeight="1">
      <c r="A198" s="14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0" customHeight="1">
      <c r="A199" s="14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0" customHeight="1">
      <c r="A200" s="14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0" customHeight="1">
      <c r="A201" s="14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0" customHeight="1">
      <c r="A202" s="14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0" customHeight="1">
      <c r="A203" s="14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0" customHeight="1">
      <c r="A204" s="14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0" customHeight="1">
      <c r="A205" s="14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0" customHeight="1">
      <c r="A206" s="14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0" customHeight="1">
      <c r="A207" s="1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0" customHeight="1">
      <c r="A208" s="14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0" customHeight="1">
      <c r="A209" s="14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0" customHeight="1">
      <c r="A210" s="1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0" customHeight="1">
      <c r="A211" s="1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0" customHeight="1">
      <c r="A212" s="14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0" customHeight="1">
      <c r="A213" s="14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0" customHeight="1">
      <c r="A214" s="1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0" customHeight="1">
      <c r="A215" s="1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0" customHeight="1">
      <c r="A216" s="1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0" customHeight="1">
      <c r="A217" s="14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0" customHeight="1">
      <c r="A218" s="14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0" customHeight="1">
      <c r="A219" s="14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0" customHeight="1">
      <c r="A220" s="14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0" customHeight="1">
      <c r="A221" s="14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0" customHeight="1">
      <c r="A222" s="14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0" customHeight="1">
      <c r="A223" s="14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0" customHeight="1">
      <c r="A224" s="14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0" customHeight="1">
      <c r="A225" s="14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0" customHeight="1">
      <c r="A226" s="14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0" customHeight="1">
      <c r="A227" s="14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0" customHeight="1">
      <c r="A228" s="14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0" customHeight="1">
      <c r="A229" s="14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0" customHeight="1">
      <c r="A230" s="14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0" customHeight="1">
      <c r="A231" s="14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0" customHeight="1">
      <c r="A232" s="14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0" customHeight="1">
      <c r="A233" s="14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0" customHeight="1">
      <c r="A234" s="14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0" customHeight="1">
      <c r="A235" s="14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0" customHeight="1">
      <c r="A236" s="14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0" customHeight="1">
      <c r="A237" s="14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0" customHeight="1">
      <c r="A238" s="14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0" customHeight="1">
      <c r="A239" s="14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0" customHeight="1">
      <c r="A240" s="14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0" customHeight="1">
      <c r="A241" s="14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0" customHeight="1">
      <c r="A242" s="14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0" customHeight="1">
      <c r="A243" s="14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0" customHeight="1">
      <c r="A244" s="14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0" customHeight="1">
      <c r="A245" s="14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0" customHeight="1">
      <c r="A246" s="14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0" customHeight="1">
      <c r="A247" s="14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0" customHeight="1">
      <c r="A248" s="14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0" customHeight="1">
      <c r="A249" s="14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0" customHeight="1">
      <c r="A250" s="14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0" customHeight="1">
      <c r="A251" s="14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0" customHeight="1">
      <c r="A252" s="14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0" customHeight="1">
      <c r="A253" s="14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0" customHeight="1">
      <c r="A254" s="14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0" customHeight="1">
      <c r="A255" s="14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0" customHeight="1">
      <c r="A256" s="14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0" customHeight="1">
      <c r="A257" s="14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0" customHeight="1">
      <c r="A258" s="14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0" customHeight="1">
      <c r="A259" s="14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0" customHeight="1">
      <c r="A260" s="14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0" customHeight="1">
      <c r="A261" s="14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0" customHeight="1">
      <c r="A262" s="14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0" customHeight="1">
      <c r="A263" s="14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0" customHeight="1">
      <c r="A264" s="14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0" customHeight="1">
      <c r="A265" s="14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0" customHeight="1">
      <c r="A266" s="14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0" customHeight="1">
      <c r="A267" s="14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0" customHeight="1">
      <c r="A268" s="14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0" customHeight="1">
      <c r="A269" s="14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0" customHeight="1">
      <c r="A270" s="14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0" customHeight="1">
      <c r="A271" s="14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0" customHeight="1">
      <c r="A272" s="14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0" customHeight="1">
      <c r="A273" s="14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0" customHeight="1">
      <c r="A274" s="14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0" customHeight="1">
      <c r="A275" s="14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0" customHeight="1">
      <c r="A276" s="14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0" customHeight="1">
      <c r="A277" s="14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0" customHeight="1">
      <c r="A278" s="14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0" customHeight="1">
      <c r="A279" s="14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0" customHeight="1">
      <c r="A280" s="14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0" customHeight="1">
      <c r="A281" s="14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0" customHeight="1">
      <c r="A282" s="14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0" customHeight="1">
      <c r="A283" s="14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0" customHeight="1">
      <c r="A284" s="14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0" customHeight="1">
      <c r="A285" s="14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0" customHeight="1">
      <c r="A286" s="14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0" customHeight="1">
      <c r="A287" s="14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0" customHeight="1">
      <c r="A288" s="14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0" customHeight="1">
      <c r="A289" s="14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0" customHeight="1">
      <c r="A290" s="14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0" customHeight="1">
      <c r="A291" s="14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0" customHeight="1">
      <c r="A292" s="14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0" customHeight="1">
      <c r="A293" s="14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0" customHeight="1">
      <c r="A294" s="14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0" customHeight="1">
      <c r="A295" s="14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0" customHeight="1">
      <c r="A296" s="14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0" customHeight="1">
      <c r="A297" s="14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0" customHeight="1">
      <c r="A298" s="14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0" customHeight="1">
      <c r="A299" s="14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0" customHeight="1">
      <c r="A300" s="14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0" customHeight="1">
      <c r="A301" s="14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0" customHeight="1">
      <c r="A302" s="14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0" customHeight="1">
      <c r="A303" s="14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0" customHeight="1">
      <c r="A304" s="14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0" customHeight="1">
      <c r="A305" s="14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0" customHeight="1">
      <c r="A306" s="14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0" customHeight="1">
      <c r="A307" s="14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0" customHeight="1">
      <c r="A308" s="14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0" customHeight="1">
      <c r="A309" s="14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0" customHeight="1">
      <c r="A310" s="14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0" customHeight="1">
      <c r="A311" s="14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0" customHeight="1">
      <c r="A312" s="14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0" customHeight="1">
      <c r="A313" s="14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0" customHeight="1">
      <c r="A314" s="14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0" customHeight="1">
      <c r="A315" s="14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0" customHeight="1">
      <c r="A316" s="14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0" customHeight="1">
      <c r="A317" s="14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0" customHeight="1">
      <c r="A318" s="14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0" customHeight="1">
      <c r="A319" s="14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0" customHeight="1">
      <c r="A320" s="14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0" customHeight="1">
      <c r="A321" s="14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0" customHeight="1">
      <c r="A322" s="14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0" customHeight="1">
      <c r="A323" s="14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0" customHeight="1">
      <c r="A324" s="14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0" customHeight="1">
      <c r="A325" s="14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0" customHeight="1">
      <c r="A326" s="14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0" customHeight="1">
      <c r="A327" s="14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0" customHeight="1">
      <c r="A328" s="14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0" customHeight="1">
      <c r="A329" s="14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0" customHeight="1">
      <c r="A330" s="14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0" customHeight="1">
      <c r="A331" s="14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0" customHeight="1">
      <c r="A332" s="14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0" customHeight="1">
      <c r="A333" s="14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0" customHeight="1">
      <c r="A334" s="14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0" customHeight="1">
      <c r="A335" s="14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0" customHeight="1">
      <c r="A336" s="14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0" customHeight="1">
      <c r="A337" s="14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0" customHeight="1">
      <c r="A338" s="14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0" customHeight="1">
      <c r="A339" s="14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0" customHeight="1">
      <c r="A340" s="14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0" customHeight="1">
      <c r="A341" s="14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0" customHeight="1">
      <c r="A342" s="14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0" customHeight="1">
      <c r="A343" s="14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0" customHeight="1">
      <c r="A344" s="14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0" customHeight="1">
      <c r="A345" s="14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0" customHeight="1">
      <c r="A346" s="14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0" customHeight="1">
      <c r="A347" s="14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0" customHeight="1">
      <c r="A348" s="14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0" customHeight="1">
      <c r="A349" s="14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0" customHeight="1">
      <c r="A350" s="14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0" customHeight="1">
      <c r="A351" s="14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0" customHeight="1">
      <c r="A352" s="14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0" customHeight="1">
      <c r="A353" s="14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0" customHeight="1">
      <c r="A354" s="14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0" customHeight="1">
      <c r="A355" s="14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0" customHeight="1">
      <c r="A356" s="14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0" customHeight="1">
      <c r="A357" s="14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0" customHeight="1">
      <c r="A358" s="14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0" customHeight="1">
      <c r="A359" s="14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0" customHeight="1">
      <c r="A360" s="14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0" customHeight="1">
      <c r="A361" s="14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0" customHeight="1">
      <c r="A362" s="14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0" customHeight="1">
      <c r="A363" s="14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0" customHeight="1">
      <c r="A364" s="14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0" customHeight="1">
      <c r="A365" s="14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0" customHeight="1">
      <c r="A366" s="14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0" customHeight="1">
      <c r="A367" s="14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0" customHeight="1">
      <c r="A368" s="14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0" customHeight="1">
      <c r="A369" s="14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0" customHeight="1">
      <c r="A370" s="14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0" customHeight="1">
      <c r="A371" s="14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0" customHeight="1">
      <c r="A372" s="14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0" customHeight="1">
      <c r="A373" s="14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0" customHeight="1">
      <c r="A374" s="14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0" customHeight="1">
      <c r="A375" s="14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0" customHeight="1">
      <c r="A376" s="14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0" customHeight="1">
      <c r="A377" s="14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0" customHeight="1">
      <c r="A378" s="14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0" customHeight="1">
      <c r="A379" s="14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0" customHeight="1">
      <c r="A380" s="14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0" customHeight="1">
      <c r="A381" s="14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0" customHeight="1">
      <c r="A382" s="14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0" customHeight="1">
      <c r="A383" s="14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0" customHeight="1">
      <c r="A384" s="14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0" customHeight="1">
      <c r="A385" s="14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0" customHeight="1">
      <c r="A386" s="14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0" customHeight="1">
      <c r="A387" s="14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0" customHeight="1">
      <c r="A388" s="14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0" customHeight="1">
      <c r="A389" s="14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0" customHeight="1">
      <c r="A390" s="14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0" customHeight="1">
      <c r="A391" s="14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0" customHeight="1">
      <c r="A392" s="14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0" customHeight="1">
      <c r="A393" s="14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0" customHeight="1">
      <c r="A394" s="14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0" customHeight="1">
      <c r="A395" s="14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0" customHeight="1">
      <c r="A396" s="14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0" customHeight="1">
      <c r="A397" s="14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0" customHeight="1">
      <c r="A398" s="14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0" customHeight="1">
      <c r="A399" s="14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0" customHeight="1">
      <c r="A400" s="14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0" customHeight="1">
      <c r="A401" s="14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0" customHeight="1">
      <c r="A402" s="14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0" customHeight="1">
      <c r="A403" s="14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0" customHeight="1">
      <c r="A404" s="14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0" customHeight="1">
      <c r="A405" s="14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0" customHeight="1">
      <c r="A406" s="14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0" customHeight="1">
      <c r="A407" s="14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0" customHeight="1">
      <c r="A408" s="14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0" customHeight="1">
      <c r="A409" s="14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0" customHeight="1">
      <c r="A410" s="14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0" customHeight="1">
      <c r="A411" s="14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0" customHeight="1">
      <c r="A412" s="14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0" customHeight="1">
      <c r="A413" s="14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0" customHeight="1">
      <c r="A414" s="14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0" customHeight="1">
      <c r="A415" s="14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0" customHeight="1">
      <c r="A416" s="14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0" customHeight="1">
      <c r="A417" s="14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0" customHeight="1">
      <c r="A418" s="14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0" customHeight="1">
      <c r="A419" s="14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0" customHeight="1">
      <c r="A420" s="14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0" customHeight="1">
      <c r="A421" s="14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0" customHeight="1">
      <c r="A422" s="14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0" customHeight="1">
      <c r="A423" s="14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0" customHeight="1">
      <c r="A424" s="14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0" customHeight="1">
      <c r="A425" s="14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0" customHeight="1">
      <c r="A426" s="14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0" customHeight="1">
      <c r="A427" s="14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0" customHeight="1">
      <c r="A428" s="14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0" customHeight="1">
      <c r="A429" s="14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0" customHeight="1">
      <c r="A430" s="14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0" customHeight="1">
      <c r="A431" s="14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0" customHeight="1">
      <c r="A432" s="14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0" customHeight="1">
      <c r="A433" s="14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0" customHeight="1">
      <c r="A434" s="14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0" customHeight="1">
      <c r="A435" s="14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0" customHeight="1">
      <c r="A436" s="14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0" customHeight="1">
      <c r="A437" s="14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0" customHeight="1">
      <c r="A438" s="14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0" customHeight="1">
      <c r="A439" s="14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0" customHeight="1">
      <c r="A440" s="14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0" customHeight="1">
      <c r="A441" s="14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0" customHeight="1">
      <c r="A442" s="14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0" customHeight="1">
      <c r="A443" s="14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0" customHeight="1">
      <c r="A444" s="14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0" customHeight="1">
      <c r="A445" s="14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0" customHeight="1">
      <c r="A446" s="14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0" customHeight="1">
      <c r="A447" s="14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0" customHeight="1">
      <c r="A448" s="14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0" customHeight="1">
      <c r="A449" s="14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0" customHeight="1">
      <c r="A450" s="14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0" customHeight="1">
      <c r="A451" s="14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0" customHeight="1">
      <c r="A452" s="14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0" customHeight="1">
      <c r="A453" s="14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0" customHeight="1">
      <c r="A454" s="14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0" customHeight="1">
      <c r="A455" s="14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0" customHeight="1">
      <c r="A456" s="14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0" customHeight="1">
      <c r="A457" s="14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0" customHeight="1">
      <c r="A458" s="14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0" customHeight="1">
      <c r="A459" s="14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0" customHeight="1">
      <c r="A460" s="14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0" customHeight="1">
      <c r="A461" s="14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0" customHeight="1">
      <c r="A462" s="14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0" customHeight="1">
      <c r="A463" s="14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0" customHeight="1">
      <c r="A464" s="14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0" customHeight="1">
      <c r="A465" s="14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0" customHeight="1">
      <c r="A466" s="14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0" customHeight="1">
      <c r="A467" s="14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0" customHeight="1">
      <c r="A468" s="14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0" customHeight="1">
      <c r="A469" s="14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0" customHeight="1">
      <c r="A470" s="14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0" customHeight="1">
      <c r="A471" s="14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0" customHeight="1">
      <c r="A472" s="14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0" customHeight="1">
      <c r="A473" s="14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0" customHeight="1">
      <c r="A474" s="14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0" customHeight="1">
      <c r="A475" s="14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0" customHeight="1">
      <c r="A476" s="14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0" customHeight="1">
      <c r="A477" s="14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0" customHeight="1">
      <c r="A478" s="14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0" customHeight="1">
      <c r="A479" s="14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0" customHeight="1">
      <c r="A480" s="14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0" customHeight="1">
      <c r="A481" s="14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0" customHeight="1">
      <c r="A482" s="14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0" customHeight="1">
      <c r="A483" s="14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0" customHeight="1">
      <c r="A484" s="14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0" customHeight="1">
      <c r="A485" s="14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0" customHeight="1">
      <c r="A486" s="14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0" customHeight="1">
      <c r="A487" s="14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0" customHeight="1">
      <c r="A488" s="14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0" customHeight="1">
      <c r="A489" s="14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0" customHeight="1">
      <c r="A490" s="14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0" customHeight="1">
      <c r="A491" s="14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0" customHeight="1">
      <c r="A492" s="14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0" customHeight="1">
      <c r="A493" s="14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0" customHeight="1">
      <c r="A494" s="14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0" customHeight="1">
      <c r="A495" s="14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0" customHeight="1">
      <c r="A496" s="14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0" customHeight="1">
      <c r="A497" s="14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0" customHeight="1">
      <c r="A498" s="14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0" customHeight="1">
      <c r="A499" s="14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0" customHeight="1">
      <c r="A500" s="14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0" customHeight="1">
      <c r="A501" s="14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0" customHeight="1">
      <c r="A502" s="14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0" customHeight="1">
      <c r="A503" s="14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0" customHeight="1">
      <c r="A504" s="14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0" customHeight="1">
      <c r="A505" s="14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0" customHeight="1">
      <c r="A506" s="14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0" customHeight="1">
      <c r="A507" s="14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0" customHeight="1">
      <c r="A508" s="14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0" customHeight="1">
      <c r="A509" s="14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0" customHeight="1">
      <c r="A510" s="14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0" customHeight="1">
      <c r="A511" s="14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0" customHeight="1">
      <c r="A512" s="14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0" customHeight="1">
      <c r="A513" s="14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0" customHeight="1">
      <c r="A514" s="14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0" customHeight="1">
      <c r="A515" s="14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0" customHeight="1">
      <c r="A516" s="14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0" customHeight="1">
      <c r="A517" s="14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0" customHeight="1">
      <c r="A518" s="14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0" customHeight="1">
      <c r="A519" s="14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0" customHeight="1">
      <c r="A520" s="14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0" customHeight="1">
      <c r="A521" s="14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0" customHeight="1">
      <c r="A522" s="14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0" customHeight="1">
      <c r="A523" s="14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0" customHeight="1">
      <c r="A524" s="14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0" customHeight="1">
      <c r="A525" s="14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0" customHeight="1">
      <c r="A526" s="14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0" customHeight="1">
      <c r="A527" s="14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0" customHeight="1">
      <c r="A528" s="14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0" customHeight="1">
      <c r="A529" s="14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0" customHeight="1">
      <c r="A530" s="14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0" customHeight="1">
      <c r="A531" s="14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0" customHeight="1">
      <c r="A532" s="14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0" customHeight="1">
      <c r="A533" s="14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0" customHeight="1">
      <c r="A534" s="14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0" customHeight="1">
      <c r="A535" s="14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0" customHeight="1">
      <c r="A536" s="14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0" customHeight="1">
      <c r="A537" s="14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0" customHeight="1">
      <c r="A538" s="14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0" customHeight="1">
      <c r="A539" s="14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0" customHeight="1">
      <c r="A540" s="14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0" customHeight="1">
      <c r="A541" s="14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0" customHeight="1">
      <c r="A542" s="14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0" customHeight="1">
      <c r="A543" s="14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0" customHeight="1">
      <c r="A544" s="14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0" customHeight="1">
      <c r="A545" s="14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0" customHeight="1">
      <c r="A546" s="14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0" customHeight="1">
      <c r="A547" s="14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0" customHeight="1">
      <c r="A548" s="14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0" customHeight="1">
      <c r="A549" s="14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0" customHeight="1">
      <c r="A550" s="14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0" customHeight="1">
      <c r="A551" s="14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0" customHeight="1">
      <c r="A552" s="14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0" customHeight="1">
      <c r="A553" s="14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0" customHeight="1">
      <c r="A554" s="14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0" customHeight="1">
      <c r="A555" s="14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0" customHeight="1">
      <c r="A556" s="14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0" customHeight="1">
      <c r="A557" s="14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0" customHeight="1">
      <c r="A558" s="14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0" customHeight="1">
      <c r="A559" s="14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0" customHeight="1">
      <c r="A560" s="14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0" customHeight="1">
      <c r="A561" s="14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0" customHeight="1">
      <c r="A562" s="14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0" customHeight="1">
      <c r="A563" s="14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0" customHeight="1">
      <c r="A564" s="14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0" customHeight="1">
      <c r="A565" s="14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0" customHeight="1">
      <c r="A566" s="14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0" customHeight="1">
      <c r="A567" s="14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0" customHeight="1">
      <c r="A568" s="14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0" customHeight="1">
      <c r="A569" s="14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0" customHeight="1">
      <c r="A570" s="14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0" customHeight="1">
      <c r="A571" s="14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0" customHeight="1">
      <c r="A572" s="14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0" customHeight="1">
      <c r="A573" s="14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0" customHeight="1">
      <c r="A574" s="14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0" customHeight="1">
      <c r="A575" s="14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0" customHeight="1">
      <c r="A576" s="14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0" customHeight="1">
      <c r="A577" s="14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0" customHeight="1">
      <c r="A578" s="14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0" customHeight="1">
      <c r="A579" s="14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0" customHeight="1">
      <c r="A580" s="14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0" customHeight="1">
      <c r="A581" s="14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0" customHeight="1">
      <c r="A582" s="14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0" customHeight="1">
      <c r="A583" s="14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0" customHeight="1">
      <c r="A584" s="14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0" customHeight="1">
      <c r="A585" s="14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0" customHeight="1">
      <c r="A586" s="14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0" customHeight="1">
      <c r="A587" s="14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0" customHeight="1">
      <c r="A588" s="14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0" customHeight="1">
      <c r="A589" s="14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0" customHeight="1">
      <c r="A590" s="14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0" customHeight="1">
      <c r="A591" s="14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0" customHeight="1">
      <c r="A592" s="14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0" customHeight="1">
      <c r="A593" s="14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0" customHeight="1">
      <c r="A594" s="14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0" customHeight="1">
      <c r="A595" s="14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0" customHeight="1">
      <c r="A596" s="14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0" customHeight="1">
      <c r="A597" s="14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0" customHeight="1">
      <c r="A598" s="14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0" customHeight="1">
      <c r="A599" s="14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0" customHeight="1">
      <c r="A600" s="14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0" customHeight="1">
      <c r="A601" s="14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0" customHeight="1">
      <c r="A602" s="14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0" customHeight="1">
      <c r="A603" s="14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0" customHeight="1">
      <c r="A604" s="14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0" customHeight="1">
      <c r="A605" s="14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0" customHeight="1">
      <c r="A606" s="14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0" customHeight="1">
      <c r="A607" s="14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0" customHeight="1">
      <c r="A608" s="14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0" customHeight="1">
      <c r="A609" s="14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0" customHeight="1">
      <c r="A610" s="14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0" customHeight="1">
      <c r="A611" s="14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0" customHeight="1">
      <c r="A612" s="14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0" customHeight="1">
      <c r="A613" s="14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0" customHeight="1">
      <c r="A614" s="14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0" customHeight="1">
      <c r="A615" s="14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0" customHeight="1">
      <c r="A616" s="14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0" customHeight="1">
      <c r="A617" s="14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0" customHeight="1">
      <c r="A618" s="14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0" customHeight="1">
      <c r="A619" s="14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0" customHeight="1">
      <c r="A620" s="14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0" customHeight="1">
      <c r="A621" s="14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0" customHeight="1">
      <c r="A622" s="14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0" customHeight="1">
      <c r="A623" s="14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0" customHeight="1">
      <c r="A624" s="14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0" customHeight="1">
      <c r="A625" s="14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0" customHeight="1">
      <c r="A626" s="14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0" customHeight="1">
      <c r="A627" s="14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0" customHeight="1">
      <c r="A628" s="14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0" customHeight="1">
      <c r="A629" s="14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0" customHeight="1">
      <c r="A630" s="14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0" customHeight="1">
      <c r="A631" s="14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0" customHeight="1">
      <c r="A632" s="14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0" customHeight="1">
      <c r="A633" s="14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0" customHeight="1">
      <c r="A634" s="14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0" customHeight="1">
      <c r="A635" s="14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0" customHeight="1">
      <c r="A636" s="14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0" customHeight="1">
      <c r="A637" s="14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0" customHeight="1">
      <c r="A638" s="14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0" customHeight="1">
      <c r="A639" s="14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0" customHeight="1">
      <c r="A640" s="14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0" customHeight="1">
      <c r="A641" s="14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0" customHeight="1">
      <c r="A642" s="14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0" customHeight="1">
      <c r="A643" s="14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0" customHeight="1">
      <c r="A644" s="14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0" customHeight="1">
      <c r="A645" s="14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0" customHeight="1">
      <c r="A646" s="14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0" customHeight="1">
      <c r="A647" s="14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0" customHeight="1">
      <c r="A648" s="14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0" customHeight="1">
      <c r="A649" s="14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0" customHeight="1">
      <c r="A650" s="14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0" customHeight="1">
      <c r="A651" s="14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0" customHeight="1">
      <c r="A652" s="14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0" customHeight="1">
      <c r="A653" s="14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0" customHeight="1">
      <c r="A654" s="14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0" customHeight="1">
      <c r="A655" s="14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0" customHeight="1">
      <c r="A656" s="14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0" customHeight="1">
      <c r="A657" s="14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0" customHeight="1">
      <c r="A658" s="14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0" customHeight="1">
      <c r="A659" s="14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0" customHeight="1">
      <c r="A660" s="14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0" customHeight="1">
      <c r="A661" s="14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0" customHeight="1">
      <c r="A662" s="14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0" customHeight="1">
      <c r="A663" s="14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0" customHeight="1">
      <c r="A664" s="14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0" customHeight="1">
      <c r="A665" s="14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0" customHeight="1">
      <c r="A666" s="14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0" customHeight="1">
      <c r="A667" s="14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0" customHeight="1">
      <c r="A668" s="14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0" customHeight="1">
      <c r="A669" s="14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0" customHeight="1">
      <c r="A670" s="14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0" customHeight="1">
      <c r="A671" s="14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0" customHeight="1">
      <c r="A672" s="14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0" customHeight="1">
      <c r="A673" s="14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0" customHeight="1">
      <c r="A674" s="14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0" customHeight="1">
      <c r="A675" s="14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0" customHeight="1">
      <c r="A676" s="14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0" customHeight="1">
      <c r="A677" s="14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0" customHeight="1">
      <c r="A678" s="14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0" customHeight="1">
      <c r="A679" s="14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0" customHeight="1">
      <c r="A680" s="14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0" customHeight="1">
      <c r="A681" s="14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0" customHeight="1">
      <c r="A682" s="14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0" customHeight="1">
      <c r="A683" s="14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0" customHeight="1">
      <c r="A684" s="14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0" customHeight="1">
      <c r="A685" s="14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0" customHeight="1">
      <c r="A686" s="14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0" customHeight="1">
      <c r="A687" s="14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0" customHeight="1">
      <c r="A688" s="14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0" customHeight="1">
      <c r="A689" s="14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0" customHeight="1">
      <c r="A690" s="14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0" customHeight="1">
      <c r="A691" s="14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0" customHeight="1">
      <c r="A692" s="14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0" customHeight="1">
      <c r="A693" s="14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0" customHeight="1">
      <c r="A694" s="14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0" customHeight="1">
      <c r="A695" s="14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0" customHeight="1">
      <c r="A696" s="14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0" customHeight="1">
      <c r="A697" s="14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0" customHeight="1">
      <c r="A698" s="14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0" customHeight="1">
      <c r="A699" s="14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0" customHeight="1">
      <c r="A700" s="14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0" customHeight="1">
      <c r="A701" s="14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0" customHeight="1">
      <c r="A702" s="14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0" customHeight="1">
      <c r="A703" s="14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0" customHeight="1">
      <c r="A704" s="14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0" customHeight="1">
      <c r="A705" s="14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0" customHeight="1">
      <c r="A706" s="14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0" customHeight="1">
      <c r="A707" s="14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0" customHeight="1">
      <c r="A708" s="14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0" customHeight="1">
      <c r="A709" s="14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0" customHeight="1">
      <c r="A710" s="14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0" customHeight="1">
      <c r="A711" s="14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0" customHeight="1">
      <c r="A712" s="14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0" customHeight="1">
      <c r="A713" s="14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0" customHeight="1">
      <c r="A714" s="14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0" customHeight="1">
      <c r="A715" s="14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0" customHeight="1">
      <c r="A716" s="14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0" customHeight="1">
      <c r="A717" s="14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0" customHeight="1">
      <c r="A718" s="14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0" customHeight="1">
      <c r="A719" s="14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0" customHeight="1">
      <c r="A720" s="14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0" customHeight="1">
      <c r="A721" s="14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0" customHeight="1">
      <c r="A722" s="14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0" customHeight="1">
      <c r="A723" s="14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0" customHeight="1">
      <c r="A724" s="14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0" customHeight="1">
      <c r="A725" s="14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0" customHeight="1">
      <c r="A726" s="14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0" customHeight="1">
      <c r="A727" s="14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0" customHeight="1">
      <c r="A728" s="14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0" customHeight="1">
      <c r="A729" s="14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0" customHeight="1">
      <c r="A730" s="14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0" customHeight="1">
      <c r="A731" s="14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0" customHeight="1">
      <c r="A732" s="14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0" customHeight="1">
      <c r="A733" s="14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0" customHeight="1">
      <c r="A734" s="14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0" customHeight="1">
      <c r="A735" s="14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0" customHeight="1">
      <c r="A736" s="14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0" customHeight="1">
      <c r="A737" s="14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0" customHeight="1">
      <c r="A738" s="14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0" customHeight="1">
      <c r="A739" s="14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0" customHeight="1">
      <c r="A740" s="14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0" customHeight="1">
      <c r="A741" s="14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0" customHeight="1">
      <c r="A742" s="14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0" customHeight="1">
      <c r="A743" s="14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0" customHeight="1">
      <c r="A744" s="14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0" customHeight="1">
      <c r="A745" s="14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0" customHeight="1">
      <c r="A746" s="14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0" customHeight="1">
      <c r="A747" s="14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0" customHeight="1">
      <c r="A748" s="14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0" customHeight="1">
      <c r="A749" s="14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0" customHeight="1">
      <c r="A750" s="14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0" customHeight="1">
      <c r="A751" s="14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0" customHeight="1">
      <c r="A752" s="14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0" customHeight="1">
      <c r="A753" s="14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0" customHeight="1">
      <c r="A754" s="14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0" customHeight="1">
      <c r="A755" s="14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0" customHeight="1">
      <c r="A756" s="14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0" customHeight="1">
      <c r="A757" s="14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0" customHeight="1">
      <c r="A758" s="14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0" customHeight="1">
      <c r="A759" s="14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0" customHeight="1">
      <c r="A760" s="14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0" customHeight="1">
      <c r="A761" s="14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0" customHeight="1">
      <c r="A762" s="14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0" customHeight="1">
      <c r="A763" s="14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0" customHeight="1">
      <c r="A764" s="14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0" customHeight="1">
      <c r="A765" s="14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0" customHeight="1">
      <c r="A766" s="14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0" customHeight="1">
      <c r="A767" s="14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0" customHeight="1">
      <c r="A768" s="14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0" customHeight="1">
      <c r="A769" s="14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0" customHeight="1">
      <c r="A770" s="14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0" customHeight="1">
      <c r="A771" s="14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0" customHeight="1">
      <c r="A772" s="14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0" customHeight="1">
      <c r="A773" s="14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0" customHeight="1">
      <c r="A774" s="14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0" customHeight="1">
      <c r="A775" s="14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0" customHeight="1">
      <c r="A776" s="14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0" customHeight="1">
      <c r="A777" s="14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0" customHeight="1">
      <c r="A778" s="14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0" customHeight="1">
      <c r="A779" s="14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0" customHeight="1">
      <c r="A780" s="14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0" customHeight="1">
      <c r="A781" s="14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0" customHeight="1">
      <c r="A782" s="14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0" customHeight="1">
      <c r="A783" s="14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0" customHeight="1">
      <c r="A784" s="14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0" customHeight="1">
      <c r="A785" s="14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0" customHeight="1">
      <c r="A786" s="14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0" customHeight="1">
      <c r="A787" s="14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0" customHeight="1">
      <c r="A788" s="14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0" customHeight="1">
      <c r="A789" s="14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0" customHeight="1">
      <c r="A790" s="14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0" customHeight="1">
      <c r="A791" s="14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0" customHeight="1">
      <c r="A792" s="14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0" customHeight="1">
      <c r="A793" s="14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0" customHeight="1">
      <c r="A794" s="14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0" customHeight="1">
      <c r="A795" s="14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0" customHeight="1">
      <c r="A796" s="14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0" customHeight="1">
      <c r="A797" s="14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0" customHeight="1">
      <c r="A798" s="14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0" customHeight="1">
      <c r="A799" s="14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0" customHeight="1">
      <c r="A800" s="14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0" customHeight="1">
      <c r="A801" s="14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0" customHeight="1">
      <c r="A802" s="14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0" customHeight="1">
      <c r="A803" s="14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0" customHeight="1">
      <c r="A804" s="14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0" customHeight="1">
      <c r="A805" s="14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0" customHeight="1">
      <c r="A806" s="14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0" customHeight="1">
      <c r="A807" s="14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0" customHeight="1">
      <c r="A808" s="14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0" customHeight="1">
      <c r="A809" s="14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0" customHeight="1">
      <c r="A810" s="14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0" customHeight="1">
      <c r="A811" s="14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0" customHeight="1">
      <c r="A812" s="14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0" customHeight="1">
      <c r="A813" s="14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0" customHeight="1">
      <c r="A814" s="14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0" customHeight="1">
      <c r="A815" s="14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0" customHeight="1">
      <c r="A816" s="14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0" customHeight="1">
      <c r="A817" s="14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0" customHeight="1">
      <c r="A818" s="14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0" customHeight="1">
      <c r="A819" s="14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0" customHeight="1">
      <c r="A820" s="14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0" customHeight="1">
      <c r="A821" s="14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0" customHeight="1">
      <c r="A822" s="14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0" customHeight="1">
      <c r="A823" s="14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0" customHeight="1">
      <c r="A824" s="14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0" customHeight="1">
      <c r="A825" s="14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0" customHeight="1">
      <c r="A826" s="14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0" customHeight="1">
      <c r="A827" s="14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0" customHeight="1">
      <c r="A828" s="14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0" customHeight="1">
      <c r="A829" s="14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0" customHeight="1">
      <c r="A830" s="14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0" customHeight="1">
      <c r="A831" s="14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0" customHeight="1">
      <c r="A832" s="14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0" customHeight="1">
      <c r="A833" s="14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0" customHeight="1">
      <c r="A834" s="14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0" customHeight="1">
      <c r="A835" s="14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0" customHeight="1">
      <c r="A836" s="14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0" customHeight="1">
      <c r="A837" s="14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0" customHeight="1">
      <c r="A838" s="14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0" customHeight="1">
      <c r="A839" s="14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0" customHeight="1">
      <c r="A840" s="14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0" customHeight="1">
      <c r="A841" s="14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0" customHeight="1">
      <c r="A842" s="14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0" customHeight="1">
      <c r="A843" s="14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0" customHeight="1">
      <c r="A844" s="14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0" customHeight="1">
      <c r="A845" s="14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0" customHeight="1">
      <c r="A846" s="14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0" customHeight="1">
      <c r="A847" s="14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0" customHeight="1">
      <c r="A848" s="14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0" customHeight="1">
      <c r="A849" s="14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0" customHeight="1">
      <c r="A850" s="14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0" customHeight="1">
      <c r="A851" s="14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0" customHeight="1">
      <c r="A852" s="14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0" customHeight="1">
      <c r="A853" s="14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0" customHeight="1">
      <c r="A854" s="14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0" customHeight="1">
      <c r="A855" s="14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0" customHeight="1">
      <c r="A856" s="14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0" customHeight="1">
      <c r="A857" s="14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0" customHeight="1">
      <c r="A858" s="14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0" customHeight="1">
      <c r="A859" s="14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0" customHeight="1">
      <c r="A860" s="14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0" customHeight="1">
      <c r="A861" s="14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0" customHeight="1">
      <c r="A862" s="14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0" customHeight="1">
      <c r="A863" s="14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0" customHeight="1">
      <c r="A864" s="14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0" customHeight="1">
      <c r="A865" s="14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0" customHeight="1">
      <c r="A866" s="14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0" customHeight="1">
      <c r="A867" s="14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0" customHeight="1">
      <c r="A868" s="14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0" customHeight="1">
      <c r="A869" s="14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0" customHeight="1">
      <c r="A870" s="14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0" customHeight="1">
      <c r="A871" s="14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0" customHeight="1">
      <c r="A872" s="14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0" customHeight="1">
      <c r="A873" s="14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0" customHeight="1">
      <c r="A874" s="14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0" customHeight="1">
      <c r="A875" s="14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0" customHeight="1">
      <c r="A876" s="14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0" customHeight="1">
      <c r="A877" s="14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0" customHeight="1">
      <c r="A878" s="14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0" customHeight="1">
      <c r="A879" s="14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0" customHeight="1">
      <c r="A880" s="14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0" customHeight="1">
      <c r="A881" s="14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0" customHeight="1">
      <c r="A882" s="14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0" customHeight="1">
      <c r="A883" s="14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0" customHeight="1">
      <c r="A884" s="14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0" customHeight="1">
      <c r="A885" s="14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0" customHeight="1">
      <c r="A886" s="14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0" customHeight="1">
      <c r="A887" s="14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0" customHeight="1">
      <c r="A888" s="14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0" customHeight="1">
      <c r="A889" s="14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0" customHeight="1">
      <c r="A890" s="14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0" customHeight="1">
      <c r="A891" s="14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0" customHeight="1">
      <c r="A892" s="14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0" customHeight="1">
      <c r="A893" s="14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0" customHeight="1">
      <c r="A894" s="14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0" customHeight="1">
      <c r="A895" s="14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0" customHeight="1">
      <c r="A896" s="14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0" customHeight="1">
      <c r="A897" s="14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0" customHeight="1">
      <c r="A898" s="14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0" customHeight="1">
      <c r="A899" s="14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0" customHeight="1">
      <c r="A900" s="14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0" customHeight="1">
      <c r="A901" s="14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0" customHeight="1">
      <c r="A902" s="14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0" customHeight="1">
      <c r="A903" s="14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0" customHeight="1">
      <c r="A904" s="14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0" customHeight="1">
      <c r="A905" s="14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0" customHeight="1">
      <c r="A906" s="14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0" customHeight="1">
      <c r="A907" s="14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0" customHeight="1">
      <c r="A908" s="14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0" customHeight="1">
      <c r="A909" s="14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0" customHeight="1">
      <c r="A910" s="14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0" customHeight="1">
      <c r="A911" s="14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0" customHeight="1">
      <c r="A912" s="14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0" customHeight="1">
      <c r="A913" s="14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0" customHeight="1">
      <c r="A914" s="14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0" customHeight="1">
      <c r="A915" s="14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0" customHeight="1">
      <c r="A916" s="14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0" customHeight="1">
      <c r="A917" s="14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0" customHeight="1">
      <c r="A918" s="14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0" customHeight="1">
      <c r="A919" s="14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0" customHeight="1">
      <c r="A920" s="14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0" customHeight="1">
      <c r="A921" s="14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0" customHeight="1">
      <c r="A922" s="14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0" customHeight="1">
      <c r="A923" s="14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0" customHeight="1">
      <c r="A924" s="14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0" customHeight="1">
      <c r="A925" s="14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0" customHeight="1">
      <c r="A926" s="14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0" customHeight="1">
      <c r="A927" s="14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0" customHeight="1">
      <c r="A928" s="14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0" customHeight="1">
      <c r="A929" s="14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0" customHeight="1">
      <c r="A930" s="14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0" customHeight="1">
      <c r="A931" s="14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0" customHeight="1">
      <c r="A932" s="14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0" customHeight="1">
      <c r="A933" s="14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0" customHeight="1">
      <c r="A934" s="14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0" customHeight="1">
      <c r="A935" s="14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0" customHeight="1">
      <c r="A936" s="14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0" customHeight="1">
      <c r="A937" s="14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0" customHeight="1">
      <c r="A938" s="14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0" customHeight="1">
      <c r="A939" s="14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0" customHeight="1">
      <c r="A940" s="14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0" customHeight="1">
      <c r="A941" s="14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0" customHeight="1">
      <c r="A942" s="14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0" customHeight="1">
      <c r="A943" s="14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0" customHeight="1">
      <c r="A944" s="14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0" customHeight="1">
      <c r="A945" s="14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0" customHeight="1">
      <c r="A946" s="14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0" customHeight="1">
      <c r="A947" s="14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0" customHeight="1">
      <c r="A948" s="14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0" customHeight="1">
      <c r="A949" s="14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0" customHeight="1">
      <c r="A950" s="14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0" customHeight="1">
      <c r="A951" s="14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0" customHeight="1">
      <c r="A952" s="14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0" customHeight="1">
      <c r="A953" s="14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0" customHeight="1">
      <c r="A954" s="14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0" customHeight="1">
      <c r="A955" s="14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0" customHeight="1">
      <c r="A956" s="14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0" customHeight="1">
      <c r="A957" s="14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0" customHeight="1">
      <c r="A958" s="14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0" customHeight="1">
      <c r="A959" s="14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0" customHeight="1">
      <c r="A960" s="14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0" customHeight="1">
      <c r="A961" s="14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0" customHeight="1">
      <c r="A962" s="14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0" customHeight="1">
      <c r="A963" s="14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0" customHeight="1">
      <c r="A964" s="14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0" customHeight="1">
      <c r="A965" s="14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0" customHeight="1">
      <c r="A966" s="14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0" customHeight="1">
      <c r="A967" s="14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0" customHeight="1">
      <c r="A968" s="14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0" customHeight="1">
      <c r="A969" s="14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0" customHeight="1">
      <c r="A970" s="14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0" customHeight="1">
      <c r="A971" s="14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0" customHeight="1">
      <c r="A972" s="14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0" customHeight="1">
      <c r="A973" s="14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0" customHeight="1">
      <c r="A974" s="14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0" customHeight="1">
      <c r="A975" s="14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0" customHeight="1">
      <c r="A976" s="14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0" customHeight="1">
      <c r="A977" s="14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0" customHeight="1">
      <c r="A978" s="14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0" customHeight="1">
      <c r="A979" s="14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0" customHeight="1">
      <c r="A980" s="14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0" customHeight="1">
      <c r="A981" s="14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0" customHeight="1">
      <c r="A982" s="14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0" customHeight="1">
      <c r="A983" s="14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0" customHeight="1">
      <c r="A984" s="14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0" customHeight="1">
      <c r="A985" s="14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0" customHeight="1">
      <c r="A986" s="14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0" customHeight="1">
      <c r="A987" s="14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0" customHeight="1">
      <c r="A988" s="14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0" customHeight="1">
      <c r="A989" s="14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0" customHeight="1">
      <c r="A990" s="14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0" customHeight="1">
      <c r="A991" s="14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0" customHeight="1">
      <c r="A992" s="14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0" customHeight="1">
      <c r="A993" s="14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0" customHeight="1">
      <c r="A994" s="14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0" customHeight="1">
      <c r="A995" s="14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0" customHeight="1">
      <c r="A996" s="14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0" customHeight="1">
      <c r="A997" s="14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0" customHeight="1">
      <c r="A998" s="14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0" customHeight="1">
      <c r="A999" s="14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0" customHeight="1">
      <c r="A1000" s="14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10">
    <mergeCell ref="A43:A46"/>
    <mergeCell ref="A49:A52"/>
    <mergeCell ref="F49:F52"/>
    <mergeCell ref="A6:A11"/>
    <mergeCell ref="A14:A18"/>
    <mergeCell ref="A21:A40"/>
    <mergeCell ref="C43:E43"/>
    <mergeCell ref="C44:E44"/>
    <mergeCell ref="C45:E45"/>
    <mergeCell ref="C46:E46"/>
  </mergeCells>
  <printOptions/>
  <pageMargins bottom="0.18" footer="0.0" header="0.0" left="0.17" right="0.17" top="0.17"/>
  <pageSetup orientation="landscape"/>
  <headerFooter>
    <oddFooter>&amp;L000000	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3.14"/>
    <col customWidth="1" min="3" max="3" width="18.71"/>
    <col customWidth="1" min="4" max="4" width="11.29"/>
    <col customWidth="1" min="5" max="26" width="8.86"/>
  </cols>
  <sheetData>
    <row r="1" ht="12.75" customHeight="1"/>
    <row r="2" ht="12.75" customHeight="1">
      <c r="A2" s="188" t="s">
        <v>251</v>
      </c>
    </row>
    <row r="3" ht="12.75" customHeight="1">
      <c r="A3" s="189" t="s">
        <v>252</v>
      </c>
      <c r="B3" s="189" t="s">
        <v>29</v>
      </c>
      <c r="C3" s="189" t="s">
        <v>102</v>
      </c>
      <c r="D3" s="189" t="s">
        <v>46</v>
      </c>
    </row>
    <row r="4" ht="12.75" customHeight="1">
      <c r="A4" s="190" t="s">
        <v>253</v>
      </c>
      <c r="B4" s="191" t="s">
        <v>254</v>
      </c>
      <c r="C4" s="192">
        <v>2.3</v>
      </c>
      <c r="D4" s="193" t="s">
        <v>255</v>
      </c>
    </row>
    <row r="5" ht="12.75" customHeight="1">
      <c r="A5" s="194" t="s">
        <v>256</v>
      </c>
      <c r="B5" s="195" t="s">
        <v>257</v>
      </c>
      <c r="C5" s="196">
        <v>0.97</v>
      </c>
      <c r="D5" s="197" t="s">
        <v>255</v>
      </c>
    </row>
    <row r="6" ht="12.75" customHeight="1">
      <c r="A6" s="194" t="s">
        <v>258</v>
      </c>
      <c r="B6" s="195" t="s">
        <v>259</v>
      </c>
      <c r="C6" s="196">
        <v>0.77</v>
      </c>
      <c r="D6" s="197" t="s">
        <v>255</v>
      </c>
    </row>
    <row r="7" ht="12.75" customHeight="1">
      <c r="A7" s="194" t="s">
        <v>260</v>
      </c>
      <c r="B7" s="195" t="s">
        <v>261</v>
      </c>
      <c r="C7" s="196">
        <v>0.46</v>
      </c>
      <c r="D7" s="197" t="s">
        <v>255</v>
      </c>
    </row>
    <row r="8" ht="12.75" customHeight="1">
      <c r="A8" s="194" t="s">
        <v>262</v>
      </c>
      <c r="B8" s="195" t="s">
        <v>263</v>
      </c>
      <c r="C8" s="154">
        <v>23.92</v>
      </c>
      <c r="D8" s="197"/>
    </row>
    <row r="9" ht="12.75" customHeight="1">
      <c r="A9" s="194" t="s">
        <v>264</v>
      </c>
      <c r="B9" s="195" t="s">
        <v>265</v>
      </c>
      <c r="C9" s="154">
        <v>6.73</v>
      </c>
      <c r="D9" s="197"/>
    </row>
    <row r="10" ht="12.75" customHeight="1">
      <c r="A10" s="194" t="s">
        <v>266</v>
      </c>
      <c r="B10" s="195" t="s">
        <v>267</v>
      </c>
      <c r="C10" s="154">
        <v>200.0</v>
      </c>
      <c r="D10" s="197"/>
    </row>
    <row r="11" ht="12.75" customHeight="1">
      <c r="A11" s="194" t="s">
        <v>268</v>
      </c>
      <c r="B11" s="195" t="s">
        <v>269</v>
      </c>
      <c r="C11" s="154">
        <v>208.0</v>
      </c>
      <c r="D11" s="197"/>
    </row>
    <row r="12" ht="12.75" customHeight="1">
      <c r="A12" s="194" t="s">
        <v>270</v>
      </c>
      <c r="B12" s="195" t="s">
        <v>271</v>
      </c>
      <c r="C12" s="154">
        <v>150.0</v>
      </c>
      <c r="D12" s="197"/>
    </row>
    <row r="13" ht="12.75" customHeight="1">
      <c r="A13" s="194" t="s">
        <v>272</v>
      </c>
      <c r="B13" s="195" t="s">
        <v>273</v>
      </c>
      <c r="C13" s="154">
        <v>500.0</v>
      </c>
      <c r="D13" s="197"/>
    </row>
    <row r="14" ht="12.75" customHeight="1">
      <c r="A14" s="194" t="s">
        <v>274</v>
      </c>
      <c r="B14" s="195" t="s">
        <v>275</v>
      </c>
      <c r="C14" s="154">
        <v>0.8</v>
      </c>
      <c r="D14" s="197"/>
    </row>
    <row r="15" ht="12.75" customHeight="1">
      <c r="A15" s="194" t="s">
        <v>276</v>
      </c>
      <c r="B15" s="195" t="s">
        <v>277</v>
      </c>
      <c r="C15" s="154"/>
      <c r="D15" s="197"/>
    </row>
    <row r="16" ht="12.75" customHeight="1">
      <c r="A16" s="194" t="s">
        <v>278</v>
      </c>
      <c r="B16" s="195" t="s">
        <v>279</v>
      </c>
      <c r="C16" s="154"/>
      <c r="D16" s="197"/>
    </row>
    <row r="17" ht="12.75" customHeight="1">
      <c r="A17" s="194" t="s">
        <v>280</v>
      </c>
      <c r="B17" s="195" t="s">
        <v>281</v>
      </c>
      <c r="C17" s="154"/>
      <c r="D17" s="197"/>
    </row>
    <row r="18" ht="12.75" customHeight="1">
      <c r="A18" s="194" t="s">
        <v>282</v>
      </c>
      <c r="B18" s="195" t="s">
        <v>283</v>
      </c>
      <c r="C18" s="154"/>
      <c r="D18" s="197"/>
    </row>
    <row r="19" ht="12.75" customHeight="1">
      <c r="A19" s="194" t="s">
        <v>284</v>
      </c>
      <c r="B19" s="195" t="s">
        <v>285</v>
      </c>
      <c r="C19" s="154"/>
      <c r="D19" s="197"/>
    </row>
    <row r="20" ht="12.75" customHeight="1">
      <c r="A20" s="194" t="s">
        <v>286</v>
      </c>
      <c r="B20" s="195" t="s">
        <v>287</v>
      </c>
      <c r="C20" s="154">
        <v>3000.0</v>
      </c>
      <c r="D20" s="197"/>
    </row>
    <row r="21" ht="12.75" customHeight="1">
      <c r="A21" s="194" t="s">
        <v>288</v>
      </c>
      <c r="B21" s="195" t="s">
        <v>289</v>
      </c>
      <c r="C21" s="154">
        <v>800.0</v>
      </c>
      <c r="D21" s="197"/>
    </row>
    <row r="22" ht="12.75" customHeight="1">
      <c r="A22" s="194" t="s">
        <v>290</v>
      </c>
      <c r="B22" s="195" t="s">
        <v>291</v>
      </c>
      <c r="C22" s="154">
        <v>120.0</v>
      </c>
      <c r="D22" s="197"/>
    </row>
    <row r="23" ht="12.75" customHeight="1">
      <c r="A23" s="194" t="s">
        <v>290</v>
      </c>
      <c r="B23" s="195" t="s">
        <v>292</v>
      </c>
      <c r="C23" s="154">
        <v>30.0</v>
      </c>
      <c r="D23" s="197"/>
    </row>
    <row r="24" ht="12.75" customHeight="1">
      <c r="A24" s="194" t="s">
        <v>293</v>
      </c>
      <c r="B24" s="195" t="s">
        <v>294</v>
      </c>
      <c r="C24" s="154">
        <v>500.0</v>
      </c>
      <c r="D24" s="197"/>
    </row>
    <row r="25" ht="12.75" customHeight="1">
      <c r="A25" s="194"/>
      <c r="B25" s="195"/>
      <c r="C25" s="196"/>
      <c r="D25" s="197"/>
    </row>
    <row r="26" ht="12.75" customHeight="1">
      <c r="A26" s="194"/>
      <c r="B26" s="195"/>
      <c r="C26" s="196"/>
      <c r="D26" s="197"/>
    </row>
    <row r="27" ht="12.75" customHeight="1">
      <c r="A27" s="194"/>
      <c r="B27" s="195"/>
      <c r="C27" s="196"/>
      <c r="D27" s="197"/>
    </row>
    <row r="28" ht="12.75" customHeight="1">
      <c r="A28" s="194"/>
      <c r="B28" s="195"/>
      <c r="C28" s="196"/>
      <c r="D28" s="197"/>
    </row>
    <row r="29" ht="12.75" customHeight="1">
      <c r="A29" s="194"/>
      <c r="B29" s="195"/>
      <c r="C29" s="196"/>
      <c r="D29" s="197"/>
    </row>
    <row r="30" ht="12.75" customHeight="1">
      <c r="A30" s="194"/>
      <c r="B30" s="195"/>
      <c r="C30" s="196"/>
      <c r="D30" s="197"/>
    </row>
    <row r="31" ht="12.75" customHeight="1">
      <c r="A31" s="198" t="s">
        <v>295</v>
      </c>
      <c r="B31" s="199" t="s">
        <v>296</v>
      </c>
      <c r="C31" s="200">
        <v>0.1</v>
      </c>
      <c r="D31" s="201" t="s">
        <v>255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13.43"/>
    <col customWidth="1" min="3" max="3" width="8.71"/>
    <col customWidth="1" min="4" max="4" width="5.71"/>
    <col customWidth="1" min="5" max="5" width="5.86"/>
    <col customWidth="1" min="6" max="6" width="3.86"/>
    <col customWidth="1" min="7" max="7" width="8.86"/>
    <col customWidth="1" min="8" max="8" width="14.86"/>
    <col customWidth="1" min="9" max="9" width="16.71"/>
    <col customWidth="1" min="10" max="10" width="13.86"/>
    <col customWidth="1" min="11" max="11" width="15.14"/>
    <col customWidth="1" min="12" max="12" width="10.43"/>
    <col customWidth="1" min="13" max="13" width="10.0"/>
    <col customWidth="1" min="14" max="14" width="14.71"/>
    <col customWidth="1" min="15" max="15" width="12.71"/>
    <col customWidth="1" min="16" max="16" width="16.29"/>
    <col customWidth="1" min="17" max="19" width="10.43"/>
    <col customWidth="1" min="20" max="26" width="1.43"/>
  </cols>
  <sheetData>
    <row r="1" ht="21.0" customHeight="1">
      <c r="A1" s="202"/>
      <c r="B1" s="203" t="s">
        <v>0</v>
      </c>
      <c r="C1" s="204"/>
      <c r="D1" s="205"/>
      <c r="E1" s="206"/>
      <c r="F1" s="206"/>
      <c r="G1" s="206"/>
      <c r="H1" s="206"/>
      <c r="I1" s="206"/>
      <c r="J1" s="206"/>
      <c r="K1" s="206"/>
      <c r="L1" s="207"/>
      <c r="M1" s="208" t="s">
        <v>1</v>
      </c>
      <c r="N1" s="209"/>
      <c r="O1" s="209"/>
      <c r="P1" s="209"/>
      <c r="Q1" s="209"/>
      <c r="R1" s="209"/>
      <c r="S1" s="209"/>
      <c r="T1" s="6"/>
      <c r="U1" s="6"/>
      <c r="V1" s="6"/>
      <c r="W1" s="6"/>
      <c r="X1" s="6"/>
      <c r="Y1" s="6"/>
      <c r="Z1" s="6"/>
    </row>
    <row r="2" ht="21.0" customHeight="1">
      <c r="A2" s="202"/>
      <c r="B2" s="210" t="s">
        <v>229</v>
      </c>
      <c r="C2" s="210"/>
      <c r="D2" s="206"/>
      <c r="E2" s="206"/>
      <c r="F2" s="211" t="s">
        <v>3</v>
      </c>
      <c r="G2" s="204"/>
      <c r="H2" s="205"/>
      <c r="I2" s="210" t="s">
        <v>230</v>
      </c>
      <c r="J2" s="212"/>
      <c r="K2" s="213"/>
      <c r="L2" s="207"/>
      <c r="M2" s="207"/>
      <c r="N2" s="207"/>
      <c r="O2" s="207"/>
      <c r="P2" s="207"/>
      <c r="Q2" s="207"/>
      <c r="R2" s="207"/>
      <c r="S2" s="207"/>
      <c r="T2" s="6"/>
      <c r="U2" s="6"/>
      <c r="V2" s="6"/>
      <c r="W2" s="6"/>
      <c r="X2" s="6"/>
      <c r="Y2" s="6"/>
      <c r="Z2" s="6"/>
    </row>
    <row r="3" ht="15.0" customHeight="1">
      <c r="A3" s="202"/>
      <c r="B3" s="210" t="s">
        <v>231</v>
      </c>
      <c r="C3" s="206"/>
      <c r="D3" s="206"/>
      <c r="E3" s="206"/>
      <c r="F3" s="211" t="s">
        <v>232</v>
      </c>
      <c r="G3" s="205"/>
      <c r="H3" s="206"/>
      <c r="I3" s="211" t="s">
        <v>233</v>
      </c>
      <c r="J3" s="205"/>
      <c r="K3" s="207"/>
      <c r="L3" s="207"/>
      <c r="M3" s="207"/>
      <c r="N3" s="207"/>
      <c r="O3" s="207"/>
      <c r="P3" s="207"/>
      <c r="Q3" s="207"/>
      <c r="R3" s="207"/>
      <c r="S3" s="207"/>
      <c r="T3" s="6"/>
      <c r="U3" s="6"/>
      <c r="V3" s="6"/>
      <c r="W3" s="6"/>
      <c r="X3" s="6"/>
      <c r="Y3" s="6"/>
      <c r="Z3" s="6"/>
    </row>
    <row r="4" ht="14.25" customHeight="1">
      <c r="A4" s="202"/>
      <c r="B4" s="214" t="s">
        <v>14</v>
      </c>
      <c r="C4" s="211" t="s">
        <v>236</v>
      </c>
      <c r="D4" s="205"/>
      <c r="E4" s="211"/>
      <c r="F4" s="204"/>
      <c r="G4" s="204"/>
      <c r="H4" s="204"/>
      <c r="I4" s="204"/>
      <c r="J4" s="204"/>
      <c r="K4" s="204"/>
      <c r="L4" s="205"/>
      <c r="M4" s="206"/>
      <c r="N4" s="206"/>
      <c r="O4" s="206"/>
      <c r="P4" s="206"/>
      <c r="Q4" s="206"/>
      <c r="R4" s="206"/>
      <c r="S4" s="206"/>
      <c r="T4" s="6"/>
      <c r="U4" s="6"/>
      <c r="V4" s="6"/>
      <c r="W4" s="6"/>
      <c r="X4" s="6"/>
      <c r="Y4" s="6"/>
      <c r="Z4" s="6"/>
    </row>
    <row r="5" ht="14.25" customHeight="1">
      <c r="A5" s="202"/>
      <c r="B5" s="215" t="s">
        <v>29</v>
      </c>
      <c r="C5" s="215" t="s">
        <v>30</v>
      </c>
      <c r="D5" s="215" t="s">
        <v>31</v>
      </c>
      <c r="E5" s="215" t="s">
        <v>32</v>
      </c>
      <c r="F5" s="215" t="s">
        <v>33</v>
      </c>
      <c r="G5" s="215" t="s">
        <v>34</v>
      </c>
      <c r="H5" s="215" t="s">
        <v>36</v>
      </c>
      <c r="I5" s="215" t="s">
        <v>37</v>
      </c>
      <c r="J5" s="215" t="s">
        <v>38</v>
      </c>
      <c r="K5" s="215" t="s">
        <v>297</v>
      </c>
      <c r="L5" s="215" t="s">
        <v>298</v>
      </c>
      <c r="M5" s="215" t="s">
        <v>299</v>
      </c>
      <c r="N5" s="215" t="s">
        <v>39</v>
      </c>
      <c r="O5" s="215" t="s">
        <v>300</v>
      </c>
      <c r="P5" s="215" t="s">
        <v>301</v>
      </c>
      <c r="Q5" s="215" t="s">
        <v>302</v>
      </c>
      <c r="R5" s="215"/>
      <c r="S5" s="215"/>
      <c r="T5" s="6"/>
      <c r="U5" s="6"/>
      <c r="V5" s="6"/>
      <c r="W5" s="6"/>
      <c r="X5" s="6"/>
      <c r="Y5" s="6"/>
      <c r="Z5" s="6"/>
    </row>
    <row r="6" ht="14.25" customHeight="1">
      <c r="A6" s="202"/>
      <c r="B6" s="216" t="s">
        <v>40</v>
      </c>
      <c r="C6" s="217">
        <v>6.0</v>
      </c>
      <c r="D6" s="217">
        <v>2.0</v>
      </c>
      <c r="E6" s="217">
        <v>8.0</v>
      </c>
      <c r="F6" s="217">
        <v>2.0</v>
      </c>
      <c r="G6" s="217">
        <v>1.0</v>
      </c>
      <c r="H6" s="70">
        <f t="shared" ref="H6:H10" si="1">K6*C6*D6*E6</f>
        <v>4320</v>
      </c>
      <c r="I6" s="70">
        <f t="shared" ref="I6:I10" si="2">F6*L6*C6*D6</f>
        <v>1080</v>
      </c>
      <c r="J6" s="70">
        <f t="shared" ref="J6:J10" si="3">G6*M6*C6*D6</f>
        <v>720</v>
      </c>
      <c r="K6" s="218">
        <v>45.0</v>
      </c>
      <c r="L6" s="218">
        <v>45.0</v>
      </c>
      <c r="M6" s="218">
        <v>60.0</v>
      </c>
      <c r="N6" s="71">
        <f t="shared" ref="N6:N10" si="4">SUM(H6:J6)</f>
        <v>6120</v>
      </c>
      <c r="O6" s="219">
        <f t="shared" ref="O6:O10" si="5">N78</f>
        <v>5550</v>
      </c>
      <c r="P6" s="220">
        <f t="shared" ref="P6:P10" si="6">N6-O6</f>
        <v>570</v>
      </c>
      <c r="Q6" s="221">
        <f t="shared" ref="Q6:Q11" si="7">P6/N6</f>
        <v>0.0931372549</v>
      </c>
      <c r="R6" s="71"/>
      <c r="S6" s="71"/>
      <c r="T6" s="6"/>
      <c r="U6" s="6"/>
      <c r="V6" s="6"/>
      <c r="W6" s="6"/>
      <c r="X6" s="6"/>
      <c r="Y6" s="6"/>
      <c r="Z6" s="6"/>
    </row>
    <row r="7" ht="14.25" customHeight="1">
      <c r="A7" s="202"/>
      <c r="B7" s="216" t="s">
        <v>41</v>
      </c>
      <c r="C7" s="217">
        <v>2.0</v>
      </c>
      <c r="D7" s="217">
        <v>2.0</v>
      </c>
      <c r="E7" s="217">
        <v>8.0</v>
      </c>
      <c r="F7" s="217">
        <v>2.0</v>
      </c>
      <c r="G7" s="217">
        <v>1.0</v>
      </c>
      <c r="H7" s="70">
        <f t="shared" si="1"/>
        <v>1760</v>
      </c>
      <c r="I7" s="70">
        <f t="shared" si="2"/>
        <v>540</v>
      </c>
      <c r="J7" s="70">
        <f t="shared" si="3"/>
        <v>360</v>
      </c>
      <c r="K7" s="218">
        <v>55.0</v>
      </c>
      <c r="L7" s="218">
        <v>67.5</v>
      </c>
      <c r="M7" s="218">
        <v>90.0</v>
      </c>
      <c r="N7" s="71">
        <f t="shared" si="4"/>
        <v>2660</v>
      </c>
      <c r="O7" s="219">
        <f t="shared" si="5"/>
        <v>2660</v>
      </c>
      <c r="P7" s="222">
        <f t="shared" si="6"/>
        <v>0</v>
      </c>
      <c r="Q7" s="221">
        <f t="shared" si="7"/>
        <v>0</v>
      </c>
      <c r="R7" s="71"/>
      <c r="S7" s="71"/>
      <c r="T7" s="6"/>
      <c r="U7" s="6"/>
      <c r="V7" s="6"/>
      <c r="W7" s="6"/>
      <c r="X7" s="6"/>
      <c r="Y7" s="6"/>
      <c r="Z7" s="6"/>
    </row>
    <row r="8" ht="14.25" customHeight="1">
      <c r="A8" s="202"/>
      <c r="B8" s="216" t="s">
        <v>42</v>
      </c>
      <c r="C8" s="217">
        <v>1.0</v>
      </c>
      <c r="D8" s="217">
        <v>2.0</v>
      </c>
      <c r="E8" s="217">
        <v>8.0</v>
      </c>
      <c r="F8" s="217">
        <v>2.0</v>
      </c>
      <c r="G8" s="217">
        <v>1.0</v>
      </c>
      <c r="H8" s="70">
        <f t="shared" si="1"/>
        <v>880</v>
      </c>
      <c r="I8" s="70">
        <f t="shared" si="2"/>
        <v>330</v>
      </c>
      <c r="J8" s="70">
        <f t="shared" si="3"/>
        <v>220</v>
      </c>
      <c r="K8" s="223">
        <v>55.0</v>
      </c>
      <c r="L8" s="218">
        <v>82.5</v>
      </c>
      <c r="M8" s="218">
        <v>110.0</v>
      </c>
      <c r="N8" s="71">
        <f t="shared" si="4"/>
        <v>1430</v>
      </c>
      <c r="O8" s="219">
        <f t="shared" si="5"/>
        <v>2420</v>
      </c>
      <c r="P8" s="220">
        <f t="shared" si="6"/>
        <v>-990</v>
      </c>
      <c r="Q8" s="221">
        <f t="shared" si="7"/>
        <v>-0.6923076923</v>
      </c>
      <c r="R8" s="71"/>
      <c r="S8" s="71"/>
      <c r="T8" s="6"/>
      <c r="U8" s="6"/>
      <c r="V8" s="6"/>
      <c r="W8" s="6"/>
      <c r="X8" s="6"/>
      <c r="Y8" s="6"/>
      <c r="Z8" s="6"/>
    </row>
    <row r="9" ht="14.25" customHeight="1">
      <c r="A9" s="202"/>
      <c r="B9" s="216" t="s">
        <v>43</v>
      </c>
      <c r="C9" s="217">
        <v>1.0</v>
      </c>
      <c r="D9" s="217">
        <v>2.0</v>
      </c>
      <c r="E9" s="217">
        <v>8.0</v>
      </c>
      <c r="F9" s="217">
        <v>2.0</v>
      </c>
      <c r="G9" s="217">
        <v>1.0</v>
      </c>
      <c r="H9" s="70">
        <f t="shared" si="1"/>
        <v>1040</v>
      </c>
      <c r="I9" s="70">
        <f t="shared" si="2"/>
        <v>330</v>
      </c>
      <c r="J9" s="70">
        <f t="shared" si="3"/>
        <v>220</v>
      </c>
      <c r="K9" s="218">
        <v>65.0</v>
      </c>
      <c r="L9" s="218">
        <v>82.5</v>
      </c>
      <c r="M9" s="218">
        <v>110.0</v>
      </c>
      <c r="N9" s="71">
        <f t="shared" si="4"/>
        <v>1590</v>
      </c>
      <c r="O9" s="219">
        <f t="shared" si="5"/>
        <v>1040</v>
      </c>
      <c r="P9" s="220">
        <f t="shared" si="6"/>
        <v>550</v>
      </c>
      <c r="Q9" s="221">
        <f t="shared" si="7"/>
        <v>0.3459119497</v>
      </c>
      <c r="R9" s="71"/>
      <c r="S9" s="71"/>
      <c r="T9" s="6"/>
      <c r="U9" s="6"/>
      <c r="V9" s="6"/>
      <c r="W9" s="6"/>
      <c r="X9" s="6"/>
      <c r="Y9" s="6"/>
      <c r="Z9" s="6"/>
    </row>
    <row r="10" ht="14.25" customHeight="1">
      <c r="A10" s="202"/>
      <c r="B10" s="216" t="s">
        <v>44</v>
      </c>
      <c r="C10" s="217">
        <v>1.0</v>
      </c>
      <c r="D10" s="217">
        <v>2.0</v>
      </c>
      <c r="E10" s="217">
        <v>8.0</v>
      </c>
      <c r="F10" s="217">
        <v>2.0</v>
      </c>
      <c r="G10" s="217"/>
      <c r="H10" s="70">
        <f t="shared" si="1"/>
        <v>720</v>
      </c>
      <c r="I10" s="70">
        <f t="shared" si="2"/>
        <v>270</v>
      </c>
      <c r="J10" s="70">
        <f t="shared" si="3"/>
        <v>0</v>
      </c>
      <c r="K10" s="218">
        <v>45.0</v>
      </c>
      <c r="L10" s="218">
        <v>67.5</v>
      </c>
      <c r="M10" s="218">
        <v>90.0</v>
      </c>
      <c r="N10" s="71">
        <f t="shared" si="4"/>
        <v>990</v>
      </c>
      <c r="O10" s="219">
        <f t="shared" si="5"/>
        <v>990</v>
      </c>
      <c r="P10" s="222">
        <f t="shared" si="6"/>
        <v>0</v>
      </c>
      <c r="Q10" s="221">
        <f t="shared" si="7"/>
        <v>0</v>
      </c>
      <c r="R10" s="71"/>
      <c r="S10" s="71"/>
      <c r="T10" s="6"/>
      <c r="U10" s="6"/>
      <c r="V10" s="6"/>
      <c r="W10" s="6"/>
      <c r="X10" s="6"/>
      <c r="Y10" s="6"/>
      <c r="Z10" s="6"/>
    </row>
    <row r="11" ht="14.25" customHeight="1">
      <c r="A11" s="202"/>
      <c r="B11" s="206"/>
      <c r="C11" s="224">
        <f t="shared" ref="C11:P11" si="8">SUM(C6:C10)</f>
        <v>11</v>
      </c>
      <c r="D11" s="224">
        <f t="shared" si="8"/>
        <v>10</v>
      </c>
      <c r="E11" s="224">
        <f t="shared" si="8"/>
        <v>40</v>
      </c>
      <c r="F11" s="224">
        <f t="shared" si="8"/>
        <v>10</v>
      </c>
      <c r="G11" s="224">
        <f t="shared" si="8"/>
        <v>4</v>
      </c>
      <c r="H11" s="225">
        <f t="shared" si="8"/>
        <v>8720</v>
      </c>
      <c r="I11" s="225">
        <f t="shared" si="8"/>
        <v>2550</v>
      </c>
      <c r="J11" s="225">
        <f t="shared" si="8"/>
        <v>1520</v>
      </c>
      <c r="K11" s="225">
        <f t="shared" si="8"/>
        <v>265</v>
      </c>
      <c r="L11" s="226">
        <f t="shared" si="8"/>
        <v>345</v>
      </c>
      <c r="M11" s="226">
        <f t="shared" si="8"/>
        <v>460</v>
      </c>
      <c r="N11" s="227">
        <f t="shared" si="8"/>
        <v>12790</v>
      </c>
      <c r="O11" s="228">
        <f t="shared" si="8"/>
        <v>12660</v>
      </c>
      <c r="P11" s="229">
        <f t="shared" si="8"/>
        <v>130</v>
      </c>
      <c r="Q11" s="230">
        <f t="shared" si="7"/>
        <v>0.01016419077</v>
      </c>
      <c r="R11" s="227">
        <f t="shared" ref="R11:S11" si="9">SUM(R6:R10)</f>
        <v>0</v>
      </c>
      <c r="S11" s="227">
        <f t="shared" si="9"/>
        <v>0</v>
      </c>
      <c r="T11" s="6"/>
      <c r="U11" s="6"/>
      <c r="V11" s="6"/>
      <c r="W11" s="6"/>
      <c r="X11" s="6"/>
      <c r="Y11" s="6"/>
      <c r="Z11" s="6"/>
    </row>
    <row r="12" ht="14.25" customHeight="1">
      <c r="A12" s="202"/>
      <c r="B12" s="214" t="s">
        <v>45</v>
      </c>
      <c r="C12" s="206"/>
      <c r="D12" s="206"/>
      <c r="E12" s="206"/>
      <c r="F12" s="206"/>
      <c r="G12" s="206"/>
      <c r="H12" s="206"/>
      <c r="I12" s="206"/>
      <c r="J12" s="207"/>
      <c r="K12" s="207"/>
      <c r="L12" s="207"/>
      <c r="M12" s="207"/>
      <c r="N12" s="207"/>
      <c r="O12" s="231"/>
      <c r="P12" s="232"/>
      <c r="Q12" s="233"/>
      <c r="R12" s="207"/>
      <c r="S12" s="207"/>
      <c r="T12" s="6"/>
      <c r="U12" s="6"/>
      <c r="V12" s="6"/>
      <c r="W12" s="6"/>
      <c r="X12" s="6"/>
      <c r="Y12" s="6"/>
      <c r="Z12" s="6"/>
    </row>
    <row r="13" ht="14.25" customHeight="1">
      <c r="A13" s="202"/>
      <c r="B13" s="215" t="s">
        <v>29</v>
      </c>
      <c r="C13" s="234"/>
      <c r="D13" s="234"/>
      <c r="E13" s="234"/>
      <c r="F13" s="234"/>
      <c r="G13" s="234"/>
      <c r="H13" s="215" t="s">
        <v>46</v>
      </c>
      <c r="I13" s="215" t="s">
        <v>30</v>
      </c>
      <c r="J13" s="215" t="s">
        <v>47</v>
      </c>
      <c r="K13" s="215" t="s">
        <v>48</v>
      </c>
      <c r="L13" s="215" t="s">
        <v>50</v>
      </c>
      <c r="M13" s="215" t="s">
        <v>49</v>
      </c>
      <c r="N13" s="215" t="s">
        <v>39</v>
      </c>
      <c r="O13" s="235" t="s">
        <v>300</v>
      </c>
      <c r="P13" s="235" t="s">
        <v>301</v>
      </c>
      <c r="Q13" s="235" t="s">
        <v>302</v>
      </c>
      <c r="R13" s="215"/>
      <c r="S13" s="215"/>
      <c r="T13" s="6"/>
      <c r="U13" s="6"/>
      <c r="V13" s="6"/>
      <c r="W13" s="6"/>
      <c r="X13" s="6"/>
      <c r="Y13" s="6"/>
      <c r="Z13" s="6"/>
    </row>
    <row r="14" ht="14.25" customHeight="1">
      <c r="A14" s="202"/>
      <c r="B14" s="236" t="s">
        <v>303</v>
      </c>
      <c r="C14" s="237"/>
      <c r="D14" s="237"/>
      <c r="E14" s="238"/>
      <c r="F14" s="239"/>
      <c r="G14" s="240"/>
      <c r="H14" s="241" t="s">
        <v>52</v>
      </c>
      <c r="I14" s="217">
        <v>200.0</v>
      </c>
      <c r="J14" s="242">
        <v>68.0</v>
      </c>
      <c r="K14" s="70">
        <f t="shared" ref="K14:K17" si="10">I14*J14</f>
        <v>13600</v>
      </c>
      <c r="L14" s="243">
        <v>0.0975</v>
      </c>
      <c r="M14" s="70">
        <f t="shared" ref="M14:M17" si="11">K14*L14</f>
        <v>1326</v>
      </c>
      <c r="N14" s="70">
        <f t="shared" ref="N14:N17" si="12">M14+K14</f>
        <v>14926</v>
      </c>
      <c r="O14" s="219">
        <f t="shared" ref="O14:O17" si="13">N86</f>
        <v>11194.5</v>
      </c>
      <c r="P14" s="220">
        <f t="shared" ref="P14:P17" si="14">N14-O14</f>
        <v>3731.5</v>
      </c>
      <c r="Q14" s="221">
        <f t="shared" ref="Q14:Q18" si="15">P14/N14</f>
        <v>0.25</v>
      </c>
      <c r="R14" s="70"/>
      <c r="S14" s="70"/>
      <c r="T14" s="6"/>
      <c r="U14" s="6"/>
      <c r="V14" s="6"/>
      <c r="W14" s="6"/>
      <c r="X14" s="6"/>
      <c r="Y14" s="6"/>
      <c r="Z14" s="6"/>
    </row>
    <row r="15" ht="14.25" customHeight="1">
      <c r="A15" s="202"/>
      <c r="B15" s="236" t="s">
        <v>304</v>
      </c>
      <c r="C15" s="237"/>
      <c r="D15" s="237"/>
      <c r="E15" s="239"/>
      <c r="F15" s="239"/>
      <c r="G15" s="240"/>
      <c r="H15" s="241" t="s">
        <v>305</v>
      </c>
      <c r="I15" s="217">
        <v>250.0</v>
      </c>
      <c r="J15" s="244">
        <v>150.0</v>
      </c>
      <c r="K15" s="70">
        <f t="shared" si="10"/>
        <v>37500</v>
      </c>
      <c r="L15" s="243">
        <v>0.0975</v>
      </c>
      <c r="M15" s="70">
        <f t="shared" si="11"/>
        <v>3656.25</v>
      </c>
      <c r="N15" s="70">
        <f t="shared" si="12"/>
        <v>41156.25</v>
      </c>
      <c r="O15" s="219">
        <f t="shared" si="13"/>
        <v>37040.625</v>
      </c>
      <c r="P15" s="220">
        <f t="shared" si="14"/>
        <v>4115.625</v>
      </c>
      <c r="Q15" s="221">
        <f t="shared" si="15"/>
        <v>0.1</v>
      </c>
      <c r="R15" s="70"/>
      <c r="S15" s="70"/>
      <c r="T15" s="6"/>
      <c r="U15" s="6"/>
      <c r="V15" s="6"/>
      <c r="W15" s="6"/>
      <c r="X15" s="6"/>
      <c r="Y15" s="6"/>
      <c r="Z15" s="6"/>
    </row>
    <row r="16" ht="14.25" customHeight="1">
      <c r="A16" s="202"/>
      <c r="B16" s="236" t="s">
        <v>306</v>
      </c>
      <c r="C16" s="237"/>
      <c r="D16" s="237"/>
      <c r="E16" s="239"/>
      <c r="F16" s="239"/>
      <c r="G16" s="240"/>
      <c r="H16" s="241" t="s">
        <v>305</v>
      </c>
      <c r="I16" s="217">
        <v>300.0</v>
      </c>
      <c r="J16" s="244">
        <v>50.0</v>
      </c>
      <c r="K16" s="70">
        <f t="shared" si="10"/>
        <v>15000</v>
      </c>
      <c r="L16" s="243">
        <v>0.0975</v>
      </c>
      <c r="M16" s="70">
        <f t="shared" si="11"/>
        <v>1462.5</v>
      </c>
      <c r="N16" s="70">
        <f t="shared" si="12"/>
        <v>16462.5</v>
      </c>
      <c r="O16" s="219">
        <f t="shared" si="13"/>
        <v>17834.375</v>
      </c>
      <c r="P16" s="220">
        <f t="shared" si="14"/>
        <v>-1371.875</v>
      </c>
      <c r="Q16" s="221">
        <f t="shared" si="15"/>
        <v>-0.08333333333</v>
      </c>
      <c r="R16" s="70"/>
      <c r="S16" s="70"/>
      <c r="T16" s="6"/>
      <c r="U16" s="6"/>
      <c r="V16" s="6"/>
      <c r="W16" s="6"/>
      <c r="X16" s="6"/>
      <c r="Y16" s="6"/>
      <c r="Z16" s="6"/>
    </row>
    <row r="17" ht="14.25" customHeight="1">
      <c r="A17" s="202"/>
      <c r="B17" s="236" t="s">
        <v>307</v>
      </c>
      <c r="C17" s="237"/>
      <c r="D17" s="237"/>
      <c r="E17" s="239"/>
      <c r="F17" s="239"/>
      <c r="G17" s="240"/>
      <c r="H17" s="241" t="s">
        <v>308</v>
      </c>
      <c r="I17" s="217">
        <v>40.0</v>
      </c>
      <c r="J17" s="244">
        <v>2.0</v>
      </c>
      <c r="K17" s="70">
        <f t="shared" si="10"/>
        <v>80</v>
      </c>
      <c r="L17" s="243">
        <v>0.0975</v>
      </c>
      <c r="M17" s="70">
        <f t="shared" si="11"/>
        <v>7.8</v>
      </c>
      <c r="N17" s="70">
        <f t="shared" si="12"/>
        <v>87.8</v>
      </c>
      <c r="O17" s="219">
        <f t="shared" si="13"/>
        <v>98.775</v>
      </c>
      <c r="P17" s="220">
        <f t="shared" si="14"/>
        <v>-10.975</v>
      </c>
      <c r="Q17" s="221">
        <f t="shared" si="15"/>
        <v>-0.125</v>
      </c>
      <c r="R17" s="70"/>
      <c r="S17" s="70"/>
      <c r="T17" s="6"/>
      <c r="U17" s="6"/>
      <c r="V17" s="6"/>
      <c r="W17" s="6"/>
      <c r="X17" s="6"/>
      <c r="Y17" s="6"/>
      <c r="Z17" s="6"/>
    </row>
    <row r="18" ht="14.25" customHeight="1">
      <c r="A18" s="202"/>
      <c r="B18" s="206"/>
      <c r="C18" s="245"/>
      <c r="D18" s="246"/>
      <c r="E18" s="245"/>
      <c r="F18" s="245"/>
      <c r="G18" s="247"/>
      <c r="H18" s="245"/>
      <c r="I18" s="248">
        <f t="shared" ref="I18:K18" si="16">SUM(I14:I17)</f>
        <v>790</v>
      </c>
      <c r="J18" s="226">
        <f t="shared" si="16"/>
        <v>270</v>
      </c>
      <c r="K18" s="226">
        <f t="shared" si="16"/>
        <v>66180</v>
      </c>
      <c r="L18" s="249">
        <v>0.0975</v>
      </c>
      <c r="M18" s="226">
        <f t="shared" ref="M18:P18" si="17">SUM(M14:M17)</f>
        <v>6452.55</v>
      </c>
      <c r="N18" s="227">
        <f t="shared" si="17"/>
        <v>72632.55</v>
      </c>
      <c r="O18" s="228">
        <f t="shared" si="17"/>
        <v>66168.275</v>
      </c>
      <c r="P18" s="229">
        <f t="shared" si="17"/>
        <v>6464.275</v>
      </c>
      <c r="Q18" s="230">
        <f t="shared" si="15"/>
        <v>0.08899969779</v>
      </c>
      <c r="R18" s="227">
        <f t="shared" ref="R18:S18" si="18">SUM(R14:R17)</f>
        <v>0</v>
      </c>
      <c r="S18" s="227">
        <f t="shared" si="18"/>
        <v>0</v>
      </c>
      <c r="T18" s="6"/>
      <c r="U18" s="6"/>
      <c r="V18" s="6"/>
      <c r="W18" s="6"/>
      <c r="X18" s="6"/>
      <c r="Y18" s="6"/>
      <c r="Z18" s="6"/>
    </row>
    <row r="19" ht="14.25" customHeight="1">
      <c r="A19" s="202"/>
      <c r="B19" s="250" t="s">
        <v>73</v>
      </c>
      <c r="C19" s="251"/>
      <c r="D19" s="206"/>
      <c r="E19" s="206"/>
      <c r="F19" s="206"/>
      <c r="G19" s="206"/>
      <c r="H19" s="206"/>
      <c r="I19" s="206"/>
      <c r="J19" s="206"/>
      <c r="K19" s="207"/>
      <c r="L19" s="207"/>
      <c r="M19" s="207"/>
      <c r="N19" s="207"/>
      <c r="O19" s="231"/>
      <c r="P19" s="232"/>
      <c r="Q19" s="233"/>
      <c r="R19" s="207"/>
      <c r="S19" s="207"/>
      <c r="T19" s="6"/>
      <c r="U19" s="6"/>
      <c r="V19" s="6"/>
      <c r="W19" s="6"/>
      <c r="X19" s="6"/>
      <c r="Y19" s="6"/>
      <c r="Z19" s="6"/>
    </row>
    <row r="20" ht="14.25" customHeight="1">
      <c r="A20" s="202"/>
      <c r="B20" s="215" t="s">
        <v>74</v>
      </c>
      <c r="C20" s="234"/>
      <c r="D20" s="234"/>
      <c r="E20" s="234"/>
      <c r="F20" s="234"/>
      <c r="G20" s="234"/>
      <c r="H20" s="215" t="s">
        <v>46</v>
      </c>
      <c r="I20" s="215" t="s">
        <v>30</v>
      </c>
      <c r="J20" s="215" t="s">
        <v>31</v>
      </c>
      <c r="K20" s="215" t="s">
        <v>75</v>
      </c>
      <c r="L20" s="215" t="s">
        <v>76</v>
      </c>
      <c r="M20" s="215" t="s">
        <v>77</v>
      </c>
      <c r="N20" s="215" t="s">
        <v>39</v>
      </c>
      <c r="O20" s="235" t="s">
        <v>300</v>
      </c>
      <c r="P20" s="235" t="s">
        <v>301</v>
      </c>
      <c r="Q20" s="235" t="s">
        <v>302</v>
      </c>
      <c r="R20" s="215"/>
      <c r="S20" s="215"/>
      <c r="T20" s="6"/>
      <c r="U20" s="6"/>
      <c r="V20" s="6"/>
      <c r="W20" s="6"/>
      <c r="X20" s="6"/>
      <c r="Y20" s="6"/>
      <c r="Z20" s="6"/>
    </row>
    <row r="21" ht="14.25" customHeight="1">
      <c r="A21" s="202"/>
      <c r="B21" s="236" t="s">
        <v>309</v>
      </c>
      <c r="C21" s="237"/>
      <c r="D21" s="237"/>
      <c r="E21" s="238"/>
      <c r="F21" s="239"/>
      <c r="G21" s="239"/>
      <c r="H21" s="252"/>
      <c r="I21" s="217">
        <v>2.0</v>
      </c>
      <c r="J21" s="217">
        <v>2.0</v>
      </c>
      <c r="K21" s="114">
        <v>150.0</v>
      </c>
      <c r="L21" s="70">
        <f t="shared" ref="L21:L34" si="19">I21*J21*K21</f>
        <v>600</v>
      </c>
      <c r="M21" s="70">
        <f>L21*20%</f>
        <v>120</v>
      </c>
      <c r="N21" s="70">
        <f t="shared" ref="N21:N34" si="20">M21+L21</f>
        <v>720</v>
      </c>
      <c r="O21" s="219">
        <f t="shared" ref="O21:O34" si="21">N93</f>
        <v>720</v>
      </c>
      <c r="P21" s="220">
        <f t="shared" ref="P21:P34" si="22">N21-O21</f>
        <v>0</v>
      </c>
      <c r="Q21" s="221">
        <f t="shared" ref="Q21:Q35" si="23">P21/N21</f>
        <v>0</v>
      </c>
      <c r="R21" s="70"/>
      <c r="S21" s="70"/>
      <c r="T21" s="6"/>
      <c r="U21" s="6"/>
      <c r="V21" s="6"/>
      <c r="W21" s="6"/>
      <c r="X21" s="6"/>
      <c r="Y21" s="6"/>
      <c r="Z21" s="6"/>
    </row>
    <row r="22" ht="14.25" customHeight="1">
      <c r="A22" s="202"/>
      <c r="B22" s="236" t="s">
        <v>80</v>
      </c>
      <c r="C22" s="237"/>
      <c r="D22" s="237"/>
      <c r="E22" s="238"/>
      <c r="F22" s="239"/>
      <c r="G22" s="239"/>
      <c r="H22" s="252"/>
      <c r="I22" s="217">
        <v>1.0</v>
      </c>
      <c r="J22" s="217">
        <v>2.0</v>
      </c>
      <c r="K22" s="114">
        <v>125.0</v>
      </c>
      <c r="L22" s="70">
        <f t="shared" si="19"/>
        <v>250</v>
      </c>
      <c r="M22" s="70">
        <f t="shared" ref="M22:M23" si="24">L22*25%</f>
        <v>62.5</v>
      </c>
      <c r="N22" s="70">
        <f t="shared" si="20"/>
        <v>312.5</v>
      </c>
      <c r="O22" s="219">
        <f t="shared" si="21"/>
        <v>156.25</v>
      </c>
      <c r="P22" s="220">
        <f t="shared" si="22"/>
        <v>156.25</v>
      </c>
      <c r="Q22" s="221">
        <f t="shared" si="23"/>
        <v>0.5</v>
      </c>
      <c r="R22" s="70"/>
      <c r="S22" s="70"/>
      <c r="T22" s="6"/>
      <c r="U22" s="6"/>
      <c r="V22" s="6"/>
      <c r="W22" s="6"/>
      <c r="X22" s="6"/>
      <c r="Y22" s="6"/>
      <c r="Z22" s="6"/>
    </row>
    <row r="23" ht="14.25" customHeight="1">
      <c r="A23" s="202"/>
      <c r="B23" s="236" t="s">
        <v>81</v>
      </c>
      <c r="C23" s="237"/>
      <c r="D23" s="237"/>
      <c r="E23" s="238"/>
      <c r="F23" s="239"/>
      <c r="G23" s="239"/>
      <c r="H23" s="252"/>
      <c r="I23" s="217">
        <v>1.0</v>
      </c>
      <c r="J23" s="217">
        <v>2.0</v>
      </c>
      <c r="K23" s="114">
        <v>125.0</v>
      </c>
      <c r="L23" s="70">
        <f t="shared" si="19"/>
        <v>250</v>
      </c>
      <c r="M23" s="70">
        <f t="shared" si="24"/>
        <v>62.5</v>
      </c>
      <c r="N23" s="70">
        <f t="shared" si="20"/>
        <v>312.5</v>
      </c>
      <c r="O23" s="219">
        <f t="shared" si="21"/>
        <v>125</v>
      </c>
      <c r="P23" s="220">
        <f t="shared" si="22"/>
        <v>187.5</v>
      </c>
      <c r="Q23" s="221">
        <f t="shared" si="23"/>
        <v>0.6</v>
      </c>
      <c r="R23" s="70"/>
      <c r="S23" s="70"/>
      <c r="T23" s="6"/>
      <c r="U23" s="6"/>
      <c r="V23" s="6"/>
      <c r="W23" s="6"/>
      <c r="X23" s="6"/>
      <c r="Y23" s="6"/>
      <c r="Z23" s="6"/>
    </row>
    <row r="24" ht="14.25" customHeight="1">
      <c r="A24" s="202"/>
      <c r="B24" s="236" t="s">
        <v>82</v>
      </c>
      <c r="C24" s="237"/>
      <c r="D24" s="237"/>
      <c r="E24" s="238"/>
      <c r="F24" s="239"/>
      <c r="G24" s="239"/>
      <c r="H24" s="252"/>
      <c r="I24" s="217">
        <v>1.0</v>
      </c>
      <c r="J24" s="217">
        <v>2.0</v>
      </c>
      <c r="K24" s="114">
        <v>250.0</v>
      </c>
      <c r="L24" s="70">
        <f t="shared" si="19"/>
        <v>500</v>
      </c>
      <c r="M24" s="70">
        <f>L24*10%</f>
        <v>50</v>
      </c>
      <c r="N24" s="70">
        <f t="shared" si="20"/>
        <v>550</v>
      </c>
      <c r="O24" s="219">
        <f t="shared" si="21"/>
        <v>660</v>
      </c>
      <c r="P24" s="220">
        <f t="shared" si="22"/>
        <v>-110</v>
      </c>
      <c r="Q24" s="221">
        <f t="shared" si="23"/>
        <v>-0.2</v>
      </c>
      <c r="R24" s="70"/>
      <c r="S24" s="70"/>
      <c r="T24" s="6"/>
      <c r="U24" s="6"/>
      <c r="V24" s="6"/>
      <c r="W24" s="6"/>
      <c r="X24" s="6"/>
      <c r="Y24" s="6"/>
      <c r="Z24" s="6"/>
    </row>
    <row r="25" ht="14.25" customHeight="1">
      <c r="A25" s="202"/>
      <c r="B25" s="236" t="s">
        <v>83</v>
      </c>
      <c r="C25" s="237"/>
      <c r="D25" s="237"/>
      <c r="E25" s="238"/>
      <c r="F25" s="239"/>
      <c r="G25" s="239"/>
      <c r="H25" s="252"/>
      <c r="I25" s="217">
        <v>1.0</v>
      </c>
      <c r="J25" s="217">
        <v>2.0</v>
      </c>
      <c r="K25" s="114">
        <v>850.0</v>
      </c>
      <c r="L25" s="70">
        <f t="shared" si="19"/>
        <v>1700</v>
      </c>
      <c r="M25" s="70">
        <f t="shared" ref="M25:M26" si="25">L25*5%</f>
        <v>85</v>
      </c>
      <c r="N25" s="70">
        <f t="shared" si="20"/>
        <v>1785</v>
      </c>
      <c r="O25" s="219">
        <f t="shared" si="21"/>
        <v>89.25</v>
      </c>
      <c r="P25" s="220">
        <f t="shared" si="22"/>
        <v>1695.75</v>
      </c>
      <c r="Q25" s="221">
        <f t="shared" si="23"/>
        <v>0.95</v>
      </c>
      <c r="R25" s="70"/>
      <c r="S25" s="70"/>
      <c r="T25" s="6"/>
      <c r="U25" s="6"/>
      <c r="V25" s="6"/>
      <c r="W25" s="6"/>
      <c r="X25" s="6"/>
      <c r="Y25" s="6"/>
      <c r="Z25" s="6"/>
    </row>
    <row r="26" ht="14.25" customHeight="1">
      <c r="A26" s="202"/>
      <c r="B26" s="236" t="s">
        <v>84</v>
      </c>
      <c r="C26" s="237"/>
      <c r="D26" s="237"/>
      <c r="E26" s="238"/>
      <c r="F26" s="239"/>
      <c r="G26" s="239"/>
      <c r="H26" s="252"/>
      <c r="I26" s="217">
        <v>1.0</v>
      </c>
      <c r="J26" s="217">
        <v>0.5</v>
      </c>
      <c r="K26" s="114">
        <v>1800.0</v>
      </c>
      <c r="L26" s="70">
        <f t="shared" si="19"/>
        <v>900</v>
      </c>
      <c r="M26" s="70">
        <f t="shared" si="25"/>
        <v>45</v>
      </c>
      <c r="N26" s="70">
        <f t="shared" si="20"/>
        <v>945</v>
      </c>
      <c r="O26" s="219">
        <f t="shared" si="21"/>
        <v>567</v>
      </c>
      <c r="P26" s="220">
        <f t="shared" si="22"/>
        <v>378</v>
      </c>
      <c r="Q26" s="221">
        <f t="shared" si="23"/>
        <v>0.4</v>
      </c>
      <c r="R26" s="70"/>
      <c r="S26" s="70"/>
      <c r="T26" s="6"/>
      <c r="U26" s="6"/>
      <c r="V26" s="6"/>
      <c r="W26" s="6"/>
      <c r="X26" s="6"/>
      <c r="Y26" s="6"/>
      <c r="Z26" s="6"/>
    </row>
    <row r="27" ht="14.25" customHeight="1">
      <c r="A27" s="202"/>
      <c r="B27" s="236" t="s">
        <v>85</v>
      </c>
      <c r="C27" s="237"/>
      <c r="D27" s="237"/>
      <c r="E27" s="238"/>
      <c r="F27" s="239"/>
      <c r="G27" s="239"/>
      <c r="H27" s="252"/>
      <c r="I27" s="217">
        <v>1.0</v>
      </c>
      <c r="J27" s="217">
        <v>2.0</v>
      </c>
      <c r="K27" s="114">
        <v>600.0</v>
      </c>
      <c r="L27" s="70">
        <f t="shared" si="19"/>
        <v>1200</v>
      </c>
      <c r="M27" s="70">
        <f t="shared" ref="M27:M29" si="26">L27*20%</f>
        <v>240</v>
      </c>
      <c r="N27" s="70">
        <f t="shared" si="20"/>
        <v>1440</v>
      </c>
      <c r="O27" s="219">
        <f t="shared" si="21"/>
        <v>1440</v>
      </c>
      <c r="P27" s="220">
        <f t="shared" si="22"/>
        <v>0</v>
      </c>
      <c r="Q27" s="221">
        <f t="shared" si="23"/>
        <v>0</v>
      </c>
      <c r="R27" s="70"/>
      <c r="S27" s="70"/>
      <c r="T27" s="6"/>
      <c r="U27" s="6"/>
      <c r="V27" s="6"/>
      <c r="W27" s="6"/>
      <c r="X27" s="6"/>
      <c r="Y27" s="6"/>
      <c r="Z27" s="6"/>
    </row>
    <row r="28" ht="14.25" customHeight="1">
      <c r="A28" s="202"/>
      <c r="B28" s="236" t="s">
        <v>86</v>
      </c>
      <c r="C28" s="237"/>
      <c r="D28" s="237"/>
      <c r="E28" s="238"/>
      <c r="F28" s="239"/>
      <c r="G28" s="239"/>
      <c r="H28" s="252"/>
      <c r="I28" s="217">
        <v>1.0</v>
      </c>
      <c r="J28" s="217">
        <v>1.0</v>
      </c>
      <c r="K28" s="114">
        <v>700.0</v>
      </c>
      <c r="L28" s="70">
        <f t="shared" si="19"/>
        <v>700</v>
      </c>
      <c r="M28" s="70">
        <f t="shared" si="26"/>
        <v>140</v>
      </c>
      <c r="N28" s="70">
        <f t="shared" si="20"/>
        <v>840</v>
      </c>
      <c r="O28" s="219">
        <f t="shared" si="21"/>
        <v>1008</v>
      </c>
      <c r="P28" s="220">
        <f t="shared" si="22"/>
        <v>-168</v>
      </c>
      <c r="Q28" s="221">
        <f t="shared" si="23"/>
        <v>-0.2</v>
      </c>
      <c r="R28" s="70"/>
      <c r="S28" s="70"/>
      <c r="T28" s="6"/>
      <c r="U28" s="6"/>
      <c r="V28" s="6"/>
      <c r="W28" s="6"/>
      <c r="X28" s="6"/>
      <c r="Y28" s="6"/>
      <c r="Z28" s="6"/>
    </row>
    <row r="29" ht="14.25" customHeight="1">
      <c r="A29" s="202"/>
      <c r="B29" s="236" t="s">
        <v>87</v>
      </c>
      <c r="C29" s="237"/>
      <c r="D29" s="237"/>
      <c r="E29" s="238"/>
      <c r="F29" s="239"/>
      <c r="G29" s="239"/>
      <c r="H29" s="252"/>
      <c r="I29" s="217">
        <v>1.0</v>
      </c>
      <c r="J29" s="217">
        <v>1.0</v>
      </c>
      <c r="K29" s="114">
        <v>900.0</v>
      </c>
      <c r="L29" s="70">
        <f t="shared" si="19"/>
        <v>900</v>
      </c>
      <c r="M29" s="70">
        <f t="shared" si="26"/>
        <v>180</v>
      </c>
      <c r="N29" s="70">
        <f t="shared" si="20"/>
        <v>1080</v>
      </c>
      <c r="O29" s="219">
        <f t="shared" si="21"/>
        <v>3360</v>
      </c>
      <c r="P29" s="220">
        <f t="shared" si="22"/>
        <v>-2280</v>
      </c>
      <c r="Q29" s="221">
        <f t="shared" si="23"/>
        <v>-2.111111111</v>
      </c>
      <c r="R29" s="70"/>
      <c r="S29" s="70"/>
      <c r="T29" s="6"/>
      <c r="U29" s="6"/>
      <c r="V29" s="6"/>
      <c r="W29" s="6"/>
      <c r="X29" s="6"/>
      <c r="Y29" s="6"/>
      <c r="Z29" s="6"/>
    </row>
    <row r="30" ht="14.25" customHeight="1">
      <c r="A30" s="202"/>
      <c r="B30" s="236" t="s">
        <v>89</v>
      </c>
      <c r="C30" s="237"/>
      <c r="D30" s="237"/>
      <c r="E30" s="238"/>
      <c r="F30" s="239"/>
      <c r="G30" s="239"/>
      <c r="H30" s="252"/>
      <c r="I30" s="217">
        <v>1.0</v>
      </c>
      <c r="J30" s="217">
        <v>1.0</v>
      </c>
      <c r="K30" s="114">
        <v>800.0</v>
      </c>
      <c r="L30" s="70">
        <f t="shared" si="19"/>
        <v>800</v>
      </c>
      <c r="M30" s="70">
        <f>L30*5%</f>
        <v>40</v>
      </c>
      <c r="N30" s="70">
        <f t="shared" si="20"/>
        <v>840</v>
      </c>
      <c r="O30" s="219">
        <f t="shared" si="21"/>
        <v>2160</v>
      </c>
      <c r="P30" s="220">
        <f t="shared" si="22"/>
        <v>-1320</v>
      </c>
      <c r="Q30" s="221">
        <f t="shared" si="23"/>
        <v>-1.571428571</v>
      </c>
      <c r="R30" s="70"/>
      <c r="S30" s="70"/>
      <c r="T30" s="6"/>
      <c r="U30" s="6"/>
      <c r="V30" s="6"/>
      <c r="W30" s="6"/>
      <c r="X30" s="6"/>
      <c r="Y30" s="6"/>
      <c r="Z30" s="6"/>
    </row>
    <row r="31" ht="14.25" customHeight="1">
      <c r="A31" s="202"/>
      <c r="B31" s="236" t="s">
        <v>90</v>
      </c>
      <c r="C31" s="237"/>
      <c r="D31" s="237"/>
      <c r="E31" s="238"/>
      <c r="F31" s="239"/>
      <c r="G31" s="239"/>
      <c r="H31" s="252"/>
      <c r="I31" s="217">
        <v>1.0</v>
      </c>
      <c r="J31" s="217">
        <v>2.0</v>
      </c>
      <c r="K31" s="118">
        <v>25.0</v>
      </c>
      <c r="L31" s="70">
        <f t="shared" si="19"/>
        <v>50</v>
      </c>
      <c r="M31" s="70">
        <f>L31*25%</f>
        <v>12.5</v>
      </c>
      <c r="N31" s="70">
        <f t="shared" si="20"/>
        <v>62.5</v>
      </c>
      <c r="O31" s="219">
        <f t="shared" si="21"/>
        <v>31.25</v>
      </c>
      <c r="P31" s="220">
        <f t="shared" si="22"/>
        <v>31.25</v>
      </c>
      <c r="Q31" s="221">
        <f t="shared" si="23"/>
        <v>0.5</v>
      </c>
      <c r="R31" s="70"/>
      <c r="S31" s="70"/>
      <c r="T31" s="6"/>
      <c r="U31" s="6"/>
      <c r="V31" s="6"/>
      <c r="W31" s="6"/>
      <c r="X31" s="6"/>
      <c r="Y31" s="6"/>
      <c r="Z31" s="6"/>
    </row>
    <row r="32" ht="14.25" customHeight="1">
      <c r="A32" s="202"/>
      <c r="B32" s="236" t="s">
        <v>91</v>
      </c>
      <c r="C32" s="237"/>
      <c r="D32" s="237"/>
      <c r="E32" s="238"/>
      <c r="F32" s="239"/>
      <c r="G32" s="239"/>
      <c r="H32" s="252"/>
      <c r="I32" s="217">
        <v>1.0</v>
      </c>
      <c r="J32" s="217">
        <v>2.0</v>
      </c>
      <c r="K32" s="118">
        <v>100.0</v>
      </c>
      <c r="L32" s="70">
        <f t="shared" si="19"/>
        <v>200</v>
      </c>
      <c r="M32" s="70">
        <f>L32*12%</f>
        <v>24</v>
      </c>
      <c r="N32" s="70">
        <f t="shared" si="20"/>
        <v>224</v>
      </c>
      <c r="O32" s="219">
        <f t="shared" si="21"/>
        <v>134.4</v>
      </c>
      <c r="P32" s="220">
        <f t="shared" si="22"/>
        <v>89.6</v>
      </c>
      <c r="Q32" s="221">
        <f t="shared" si="23"/>
        <v>0.4</v>
      </c>
      <c r="R32" s="70"/>
      <c r="S32" s="70"/>
      <c r="T32" s="6"/>
      <c r="U32" s="6"/>
      <c r="V32" s="6"/>
      <c r="W32" s="6"/>
      <c r="X32" s="6"/>
      <c r="Y32" s="6"/>
      <c r="Z32" s="6"/>
    </row>
    <row r="33" ht="14.25" customHeight="1">
      <c r="A33" s="202"/>
      <c r="B33" s="236" t="s">
        <v>310</v>
      </c>
      <c r="C33" s="237"/>
      <c r="D33" s="237"/>
      <c r="E33" s="238"/>
      <c r="F33" s="239"/>
      <c r="G33" s="239"/>
      <c r="H33" s="252"/>
      <c r="I33" s="217">
        <v>1.0</v>
      </c>
      <c r="J33" s="217">
        <v>2.0</v>
      </c>
      <c r="K33" s="114">
        <v>1000.0</v>
      </c>
      <c r="L33" s="70">
        <f t="shared" si="19"/>
        <v>2000</v>
      </c>
      <c r="M33" s="70">
        <f>L33*5%</f>
        <v>100</v>
      </c>
      <c r="N33" s="70">
        <f t="shared" si="20"/>
        <v>2100</v>
      </c>
      <c r="O33" s="219">
        <f t="shared" si="21"/>
        <v>210</v>
      </c>
      <c r="P33" s="220">
        <f t="shared" si="22"/>
        <v>1890</v>
      </c>
      <c r="Q33" s="221">
        <f t="shared" si="23"/>
        <v>0.9</v>
      </c>
      <c r="R33" s="70"/>
      <c r="S33" s="70"/>
      <c r="T33" s="6"/>
      <c r="U33" s="6"/>
      <c r="V33" s="6"/>
      <c r="W33" s="6"/>
      <c r="X33" s="6"/>
      <c r="Y33" s="6"/>
      <c r="Z33" s="6"/>
    </row>
    <row r="34" ht="14.25" customHeight="1">
      <c r="A34" s="202"/>
      <c r="B34" s="236" t="s">
        <v>99</v>
      </c>
      <c r="C34" s="237"/>
      <c r="D34" s="237"/>
      <c r="E34" s="238"/>
      <c r="F34" s="239"/>
      <c r="G34" s="239"/>
      <c r="H34" s="252"/>
      <c r="I34" s="217">
        <v>1.0</v>
      </c>
      <c r="J34" s="217">
        <v>2.0</v>
      </c>
      <c r="K34" s="114">
        <v>350.0</v>
      </c>
      <c r="L34" s="70">
        <f t="shared" si="19"/>
        <v>700</v>
      </c>
      <c r="M34" s="70">
        <f>L34*15%</f>
        <v>105</v>
      </c>
      <c r="N34" s="70">
        <f t="shared" si="20"/>
        <v>805</v>
      </c>
      <c r="O34" s="219">
        <f t="shared" si="21"/>
        <v>805</v>
      </c>
      <c r="P34" s="220">
        <f t="shared" si="22"/>
        <v>0</v>
      </c>
      <c r="Q34" s="221">
        <f t="shared" si="23"/>
        <v>0</v>
      </c>
      <c r="R34" s="70"/>
      <c r="S34" s="70"/>
      <c r="T34" s="6"/>
      <c r="U34" s="6"/>
      <c r="V34" s="6"/>
      <c r="W34" s="6"/>
      <c r="X34" s="6"/>
      <c r="Y34" s="6"/>
      <c r="Z34" s="6"/>
    </row>
    <row r="35" ht="14.25" customHeight="1">
      <c r="A35" s="202"/>
      <c r="B35" s="206"/>
      <c r="C35" s="206"/>
      <c r="D35" s="207"/>
      <c r="E35" s="253"/>
      <c r="F35" s="253"/>
      <c r="G35" s="253"/>
      <c r="H35" s="254"/>
      <c r="I35" s="206"/>
      <c r="J35" s="207"/>
      <c r="K35" s="226">
        <f t="shared" ref="K35:P35" si="27">SUM(K21:K34)</f>
        <v>7775</v>
      </c>
      <c r="L35" s="226">
        <f t="shared" si="27"/>
        <v>10750</v>
      </c>
      <c r="M35" s="226">
        <f t="shared" si="27"/>
        <v>1266.5</v>
      </c>
      <c r="N35" s="226">
        <f t="shared" si="27"/>
        <v>12016.5</v>
      </c>
      <c r="O35" s="255">
        <f t="shared" si="27"/>
        <v>11466.15</v>
      </c>
      <c r="P35" s="256">
        <f t="shared" si="27"/>
        <v>550.35</v>
      </c>
      <c r="Q35" s="257">
        <f t="shared" si="23"/>
        <v>0.04579952565</v>
      </c>
      <c r="R35" s="226">
        <f t="shared" ref="R35:S35" si="28">SUM(R21:R34)</f>
        <v>0</v>
      </c>
      <c r="S35" s="226">
        <f t="shared" si="28"/>
        <v>0</v>
      </c>
      <c r="T35" s="6"/>
      <c r="U35" s="6"/>
      <c r="V35" s="6"/>
      <c r="W35" s="6"/>
      <c r="X35" s="6"/>
      <c r="Y35" s="6"/>
      <c r="Z35" s="6"/>
    </row>
    <row r="36" ht="14.25" customHeight="1">
      <c r="A36" s="202"/>
      <c r="B36" s="258" t="s">
        <v>17</v>
      </c>
      <c r="C36" s="259"/>
      <c r="D36" s="206"/>
      <c r="E36" s="206"/>
      <c r="F36" s="206"/>
      <c r="G36" s="206"/>
      <c r="H36" s="206"/>
      <c r="I36" s="206"/>
      <c r="J36" s="207"/>
      <c r="K36" s="207"/>
      <c r="L36" s="207"/>
      <c r="M36" s="207"/>
      <c r="N36" s="207"/>
      <c r="O36" s="231"/>
      <c r="P36" s="232"/>
      <c r="Q36" s="233"/>
      <c r="R36" s="207"/>
      <c r="S36" s="207"/>
      <c r="T36" s="6"/>
      <c r="U36" s="6"/>
      <c r="V36" s="6"/>
      <c r="W36" s="6"/>
      <c r="X36" s="6"/>
      <c r="Y36" s="6"/>
      <c r="Z36" s="6"/>
    </row>
    <row r="37" ht="14.25" customHeight="1">
      <c r="A37" s="202"/>
      <c r="B37" s="215" t="s">
        <v>101</v>
      </c>
      <c r="C37" s="260"/>
      <c r="D37" s="261" t="s">
        <v>29</v>
      </c>
      <c r="E37" s="262"/>
      <c r="F37" s="234"/>
      <c r="G37" s="234"/>
      <c r="H37" s="234"/>
      <c r="I37" s="234"/>
      <c r="J37" s="234"/>
      <c r="K37" s="234"/>
      <c r="L37" s="234"/>
      <c r="M37" s="215" t="s">
        <v>102</v>
      </c>
      <c r="N37" s="215" t="s">
        <v>39</v>
      </c>
      <c r="O37" s="235" t="s">
        <v>300</v>
      </c>
      <c r="P37" s="235" t="s">
        <v>301</v>
      </c>
      <c r="Q37" s="235" t="s">
        <v>302</v>
      </c>
      <c r="R37" s="215"/>
      <c r="S37" s="215"/>
      <c r="T37" s="6"/>
      <c r="U37" s="6"/>
      <c r="V37" s="6"/>
      <c r="W37" s="6"/>
      <c r="X37" s="6"/>
      <c r="Y37" s="6"/>
      <c r="Z37" s="6"/>
    </row>
    <row r="38" ht="14.25" customHeight="1">
      <c r="A38" s="202"/>
      <c r="B38" s="216" t="s">
        <v>311</v>
      </c>
      <c r="C38" s="263" t="s">
        <v>312</v>
      </c>
      <c r="D38" s="134"/>
      <c r="E38" s="135"/>
      <c r="F38" s="264"/>
      <c r="G38" s="264"/>
      <c r="H38" s="238"/>
      <c r="I38" s="238"/>
      <c r="J38" s="264"/>
      <c r="K38" s="264"/>
      <c r="L38" s="265"/>
      <c r="M38" s="242">
        <v>500.0</v>
      </c>
      <c r="N38" s="121">
        <f t="shared" ref="N38:N40" si="29">SUM(M38)</f>
        <v>500</v>
      </c>
      <c r="O38" s="219">
        <f t="shared" ref="O38:O40" si="30">N110</f>
        <v>500</v>
      </c>
      <c r="P38" s="220">
        <f t="shared" ref="P38:P40" si="31">N38-O38</f>
        <v>0</v>
      </c>
      <c r="Q38" s="221">
        <f t="shared" ref="Q38:Q41" si="32">P38/N38</f>
        <v>0</v>
      </c>
      <c r="R38" s="121"/>
      <c r="S38" s="121"/>
      <c r="T38" s="6"/>
      <c r="U38" s="6"/>
      <c r="V38" s="6"/>
      <c r="W38" s="6"/>
      <c r="X38" s="6"/>
      <c r="Y38" s="6"/>
      <c r="Z38" s="6"/>
    </row>
    <row r="39" ht="14.25" customHeight="1">
      <c r="A39" s="202"/>
      <c r="B39" s="216" t="s">
        <v>313</v>
      </c>
      <c r="C39" s="263" t="s">
        <v>89</v>
      </c>
      <c r="D39" s="134"/>
      <c r="E39" s="135"/>
      <c r="F39" s="264"/>
      <c r="G39" s="264"/>
      <c r="H39" s="239"/>
      <c r="I39" s="238"/>
      <c r="J39" s="264"/>
      <c r="K39" s="264"/>
      <c r="L39" s="266"/>
      <c r="M39" s="267">
        <v>1000.0</v>
      </c>
      <c r="N39" s="121">
        <f t="shared" si="29"/>
        <v>1000</v>
      </c>
      <c r="O39" s="219">
        <f t="shared" si="30"/>
        <v>1000</v>
      </c>
      <c r="P39" s="220">
        <f t="shared" si="31"/>
        <v>0</v>
      </c>
      <c r="Q39" s="221">
        <f t="shared" si="32"/>
        <v>0</v>
      </c>
      <c r="R39" s="121"/>
      <c r="S39" s="121"/>
      <c r="T39" s="6"/>
      <c r="U39" s="6"/>
      <c r="V39" s="6"/>
      <c r="W39" s="6"/>
      <c r="X39" s="6"/>
      <c r="Y39" s="6"/>
      <c r="Z39" s="6"/>
    </row>
    <row r="40" ht="14.25" customHeight="1">
      <c r="A40" s="202"/>
      <c r="B40" s="216" t="s">
        <v>314</v>
      </c>
      <c r="C40" s="263" t="s">
        <v>315</v>
      </c>
      <c r="D40" s="134"/>
      <c r="E40" s="135"/>
      <c r="F40" s="264"/>
      <c r="G40" s="264"/>
      <c r="H40" s="239"/>
      <c r="I40" s="238"/>
      <c r="J40" s="264"/>
      <c r="K40" s="264"/>
      <c r="L40" s="266"/>
      <c r="M40" s="267">
        <v>2000.0</v>
      </c>
      <c r="N40" s="121">
        <f t="shared" si="29"/>
        <v>2000</v>
      </c>
      <c r="O40" s="219">
        <f t="shared" si="30"/>
        <v>2000</v>
      </c>
      <c r="P40" s="220">
        <f t="shared" si="31"/>
        <v>0</v>
      </c>
      <c r="Q40" s="221">
        <f t="shared" si="32"/>
        <v>0</v>
      </c>
      <c r="R40" s="121"/>
      <c r="S40" s="121"/>
      <c r="T40" s="6"/>
      <c r="U40" s="6"/>
      <c r="V40" s="6"/>
      <c r="W40" s="6"/>
      <c r="X40" s="6"/>
      <c r="Y40" s="6"/>
      <c r="Z40" s="6"/>
    </row>
    <row r="41" ht="14.25" customHeight="1">
      <c r="A41" s="202"/>
      <c r="B41" s="206"/>
      <c r="C41" s="206"/>
      <c r="D41" s="206"/>
      <c r="E41" s="206"/>
      <c r="F41" s="206"/>
      <c r="G41" s="206"/>
      <c r="H41" s="206"/>
      <c r="I41" s="268"/>
      <c r="J41" s="206"/>
      <c r="K41" s="206"/>
      <c r="L41" s="206"/>
      <c r="M41" s="206"/>
      <c r="N41" s="269">
        <f t="shared" ref="N41:P41" si="33">SUM(N38:N40)</f>
        <v>3500</v>
      </c>
      <c r="O41" s="228">
        <f t="shared" si="33"/>
        <v>3500</v>
      </c>
      <c r="P41" s="270">
        <f t="shared" si="33"/>
        <v>0</v>
      </c>
      <c r="Q41" s="230">
        <f t="shared" si="32"/>
        <v>0</v>
      </c>
      <c r="R41" s="269"/>
      <c r="S41" s="269"/>
      <c r="T41" s="6"/>
      <c r="U41" s="6"/>
      <c r="V41" s="6"/>
      <c r="W41" s="6"/>
      <c r="X41" s="6"/>
      <c r="Y41" s="6"/>
      <c r="Z41" s="6"/>
    </row>
    <row r="42" ht="14.25" customHeight="1">
      <c r="A42" s="202"/>
      <c r="B42" s="258" t="s">
        <v>18</v>
      </c>
      <c r="C42" s="259"/>
      <c r="D42" s="206"/>
      <c r="E42" s="206"/>
      <c r="F42" s="206"/>
      <c r="G42" s="206"/>
      <c r="H42" s="206"/>
      <c r="I42" s="206"/>
      <c r="J42" s="207"/>
      <c r="K42" s="207"/>
      <c r="L42" s="207"/>
      <c r="M42" s="207"/>
      <c r="N42" s="207"/>
      <c r="O42" s="231"/>
      <c r="P42" s="232"/>
      <c r="Q42" s="233"/>
      <c r="R42" s="207"/>
      <c r="S42" s="207"/>
      <c r="T42" s="6"/>
      <c r="U42" s="6"/>
      <c r="V42" s="6"/>
      <c r="W42" s="6"/>
      <c r="X42" s="6"/>
      <c r="Y42" s="6"/>
      <c r="Z42" s="6"/>
    </row>
    <row r="43" ht="14.25" customHeight="1">
      <c r="A43" s="202"/>
      <c r="B43" s="215" t="s">
        <v>106</v>
      </c>
      <c r="C43" s="271"/>
      <c r="D43" s="234"/>
      <c r="E43" s="234"/>
      <c r="F43" s="234"/>
      <c r="G43" s="234"/>
      <c r="H43" s="234"/>
      <c r="I43" s="234"/>
      <c r="J43" s="234"/>
      <c r="K43" s="234"/>
      <c r="L43" s="234"/>
      <c r="M43" s="215" t="s">
        <v>102</v>
      </c>
      <c r="N43" s="215" t="s">
        <v>39</v>
      </c>
      <c r="O43" s="235" t="s">
        <v>300</v>
      </c>
      <c r="P43" s="235" t="s">
        <v>301</v>
      </c>
      <c r="Q43" s="235" t="s">
        <v>302</v>
      </c>
      <c r="R43" s="215"/>
      <c r="S43" s="215"/>
      <c r="T43" s="6"/>
      <c r="U43" s="6"/>
      <c r="V43" s="6"/>
      <c r="W43" s="6"/>
      <c r="X43" s="6"/>
      <c r="Y43" s="6"/>
      <c r="Z43" s="6"/>
    </row>
    <row r="44" ht="14.25" customHeight="1">
      <c r="A44" s="202"/>
      <c r="B44" s="216" t="s">
        <v>287</v>
      </c>
      <c r="C44" s="272"/>
      <c r="D44" s="273"/>
      <c r="E44" s="273"/>
      <c r="F44" s="273"/>
      <c r="G44" s="273"/>
      <c r="H44" s="238"/>
      <c r="I44" s="238"/>
      <c r="J44" s="273"/>
      <c r="K44" s="273"/>
      <c r="L44" s="274"/>
      <c r="M44" s="242">
        <v>1000.0</v>
      </c>
      <c r="N44" s="121">
        <f t="shared" ref="N44:N46" si="34">SUM(M44)</f>
        <v>1000</v>
      </c>
      <c r="O44" s="219">
        <f t="shared" ref="O44:O46" si="35">N116</f>
        <v>1010</v>
      </c>
      <c r="P44" s="220">
        <f t="shared" ref="P44:P46" si="36">N44-O44</f>
        <v>-10</v>
      </c>
      <c r="Q44" s="221">
        <f t="shared" ref="Q44:Q47" si="37">P44/N44</f>
        <v>-0.01</v>
      </c>
      <c r="R44" s="121"/>
      <c r="S44" s="121"/>
      <c r="T44" s="6"/>
      <c r="U44" s="6"/>
      <c r="V44" s="6"/>
      <c r="W44" s="6"/>
      <c r="X44" s="6"/>
      <c r="Y44" s="6"/>
      <c r="Z44" s="6"/>
    </row>
    <row r="45" ht="14.25" customHeight="1">
      <c r="A45" s="202"/>
      <c r="B45" s="216" t="s">
        <v>316</v>
      </c>
      <c r="C45" s="272"/>
      <c r="D45" s="273"/>
      <c r="E45" s="273"/>
      <c r="F45" s="273"/>
      <c r="G45" s="273"/>
      <c r="H45" s="239"/>
      <c r="I45" s="238"/>
      <c r="J45" s="273"/>
      <c r="K45" s="273"/>
      <c r="L45" s="274"/>
      <c r="M45" s="275">
        <v>1800.0</v>
      </c>
      <c r="N45" s="121">
        <f t="shared" si="34"/>
        <v>1800</v>
      </c>
      <c r="O45" s="219">
        <f t="shared" si="35"/>
        <v>1900</v>
      </c>
      <c r="P45" s="220">
        <f t="shared" si="36"/>
        <v>-100</v>
      </c>
      <c r="Q45" s="221">
        <f t="shared" si="37"/>
        <v>-0.05555555556</v>
      </c>
      <c r="R45" s="121"/>
      <c r="S45" s="121"/>
      <c r="T45" s="6"/>
      <c r="U45" s="6"/>
      <c r="V45" s="6"/>
      <c r="W45" s="6"/>
      <c r="X45" s="6"/>
      <c r="Y45" s="6"/>
      <c r="Z45" s="6"/>
    </row>
    <row r="46" ht="14.25" customHeight="1">
      <c r="A46" s="202"/>
      <c r="B46" s="216" t="s">
        <v>317</v>
      </c>
      <c r="C46" s="272"/>
      <c r="D46" s="273"/>
      <c r="E46" s="273"/>
      <c r="F46" s="273"/>
      <c r="G46" s="273"/>
      <c r="H46" s="239"/>
      <c r="I46" s="238"/>
      <c r="J46" s="273"/>
      <c r="K46" s="273"/>
      <c r="L46" s="274"/>
      <c r="M46" s="275">
        <v>750.0</v>
      </c>
      <c r="N46" s="121">
        <f t="shared" si="34"/>
        <v>750</v>
      </c>
      <c r="O46" s="219">
        <f t="shared" si="35"/>
        <v>700</v>
      </c>
      <c r="P46" s="220">
        <f t="shared" si="36"/>
        <v>50</v>
      </c>
      <c r="Q46" s="221">
        <f t="shared" si="37"/>
        <v>0.06666666667</v>
      </c>
      <c r="R46" s="121"/>
      <c r="S46" s="121"/>
      <c r="T46" s="6"/>
      <c r="U46" s="6"/>
      <c r="V46" s="6"/>
      <c r="W46" s="6"/>
      <c r="X46" s="6"/>
      <c r="Y46" s="6"/>
      <c r="Z46" s="6"/>
    </row>
    <row r="47" ht="14.25" customHeight="1">
      <c r="A47" s="202"/>
      <c r="B47" s="206"/>
      <c r="C47" s="206"/>
      <c r="D47" s="206"/>
      <c r="E47" s="206"/>
      <c r="F47" s="206"/>
      <c r="G47" s="206"/>
      <c r="H47" s="206"/>
      <c r="I47" s="245"/>
      <c r="J47" s="206"/>
      <c r="K47" s="206"/>
      <c r="L47" s="206"/>
      <c r="M47" s="206"/>
      <c r="N47" s="227">
        <f t="shared" ref="N47:P47" si="38">SUM(N44:N46)</f>
        <v>3550</v>
      </c>
      <c r="O47" s="228">
        <f t="shared" si="38"/>
        <v>3610</v>
      </c>
      <c r="P47" s="229">
        <f t="shared" si="38"/>
        <v>-60</v>
      </c>
      <c r="Q47" s="230">
        <f t="shared" si="37"/>
        <v>-0.01690140845</v>
      </c>
      <c r="R47" s="227"/>
      <c r="S47" s="227"/>
      <c r="T47" s="6"/>
      <c r="U47" s="6"/>
      <c r="V47" s="6"/>
      <c r="W47" s="6"/>
      <c r="X47" s="6"/>
      <c r="Y47" s="6"/>
      <c r="Z47" s="6"/>
    </row>
    <row r="48" ht="14.25" customHeight="1">
      <c r="A48" s="202"/>
      <c r="B48" s="258" t="s">
        <v>19</v>
      </c>
      <c r="C48" s="259"/>
      <c r="D48" s="206"/>
      <c r="E48" s="206"/>
      <c r="F48" s="206"/>
      <c r="G48" s="206"/>
      <c r="H48" s="206"/>
      <c r="I48" s="206"/>
      <c r="J48" s="207"/>
      <c r="K48" s="207"/>
      <c r="L48" s="207"/>
      <c r="M48" s="207"/>
      <c r="N48" s="207"/>
      <c r="O48" s="231"/>
      <c r="P48" s="232"/>
      <c r="Q48" s="233"/>
      <c r="R48" s="207"/>
      <c r="S48" s="207"/>
      <c r="T48" s="6"/>
      <c r="U48" s="6"/>
      <c r="V48" s="6"/>
      <c r="W48" s="6"/>
      <c r="X48" s="6"/>
      <c r="Y48" s="6"/>
      <c r="Z48" s="6"/>
    </row>
    <row r="49" ht="14.25" customHeight="1">
      <c r="A49" s="202"/>
      <c r="B49" s="234"/>
      <c r="C49" s="271"/>
      <c r="D49" s="234"/>
      <c r="E49" s="234"/>
      <c r="F49" s="234"/>
      <c r="G49" s="234"/>
      <c r="H49" s="234"/>
      <c r="I49" s="234"/>
      <c r="J49" s="234"/>
      <c r="K49" s="234"/>
      <c r="L49" s="234"/>
      <c r="M49" s="215" t="s">
        <v>102</v>
      </c>
      <c r="N49" s="215" t="s">
        <v>39</v>
      </c>
      <c r="O49" s="235" t="s">
        <v>300</v>
      </c>
      <c r="P49" s="235" t="s">
        <v>301</v>
      </c>
      <c r="Q49" s="235" t="s">
        <v>302</v>
      </c>
      <c r="R49" s="215"/>
      <c r="S49" s="215"/>
      <c r="T49" s="6"/>
      <c r="U49" s="6"/>
      <c r="V49" s="6"/>
      <c r="W49" s="6"/>
      <c r="X49" s="6"/>
      <c r="Y49" s="6"/>
      <c r="Z49" s="6"/>
    </row>
    <row r="50" ht="14.25" customHeight="1">
      <c r="A50" s="202"/>
      <c r="B50" s="236" t="s">
        <v>287</v>
      </c>
      <c r="C50" s="276" t="s">
        <v>318</v>
      </c>
      <c r="D50" s="273"/>
      <c r="E50" s="273"/>
      <c r="F50" s="273"/>
      <c r="G50" s="273"/>
      <c r="H50" s="238"/>
      <c r="I50" s="238"/>
      <c r="J50" s="273"/>
      <c r="K50" s="273"/>
      <c r="L50" s="274"/>
      <c r="M50" s="242">
        <v>1000.0</v>
      </c>
      <c r="N50" s="121">
        <f t="shared" ref="N50:N51" si="39">SUM(M50)</f>
        <v>1000</v>
      </c>
      <c r="O50" s="219">
        <f t="shared" ref="O50:O51" si="40">N122</f>
        <v>800</v>
      </c>
      <c r="P50" s="220">
        <f t="shared" ref="P50:P51" si="41">O50-N50</f>
        <v>-200</v>
      </c>
      <c r="Q50" s="221">
        <f t="shared" ref="Q50:Q52" si="42">P50/N50</f>
        <v>-0.2</v>
      </c>
      <c r="R50" s="121"/>
      <c r="S50" s="121"/>
      <c r="T50" s="6"/>
      <c r="U50" s="6"/>
      <c r="V50" s="6"/>
      <c r="W50" s="6"/>
      <c r="X50" s="6"/>
      <c r="Y50" s="6"/>
      <c r="Z50" s="6"/>
    </row>
    <row r="51" ht="14.25" customHeight="1">
      <c r="A51" s="202"/>
      <c r="B51" s="236" t="s">
        <v>319</v>
      </c>
      <c r="C51" s="276" t="s">
        <v>320</v>
      </c>
      <c r="D51" s="273"/>
      <c r="E51" s="273"/>
      <c r="F51" s="273"/>
      <c r="G51" s="273"/>
      <c r="H51" s="239"/>
      <c r="I51" s="238"/>
      <c r="J51" s="273"/>
      <c r="K51" s="273"/>
      <c r="L51" s="274"/>
      <c r="M51" s="275">
        <v>1000.0</v>
      </c>
      <c r="N51" s="121">
        <f t="shared" si="39"/>
        <v>1000</v>
      </c>
      <c r="O51" s="219">
        <f t="shared" si="40"/>
        <v>900</v>
      </c>
      <c r="P51" s="220">
        <f t="shared" si="41"/>
        <v>-100</v>
      </c>
      <c r="Q51" s="221">
        <f t="shared" si="42"/>
        <v>-0.1</v>
      </c>
      <c r="R51" s="121"/>
      <c r="S51" s="121"/>
      <c r="T51" s="6"/>
      <c r="U51" s="6"/>
      <c r="V51" s="6"/>
      <c r="W51" s="6"/>
      <c r="X51" s="6"/>
      <c r="Y51" s="6"/>
      <c r="Z51" s="6"/>
    </row>
    <row r="52" ht="14.25" customHeight="1">
      <c r="A52" s="202"/>
      <c r="B52" s="277"/>
      <c r="C52" s="277"/>
      <c r="D52" s="277"/>
      <c r="E52" s="277"/>
      <c r="F52" s="277"/>
      <c r="G52" s="277"/>
      <c r="H52" s="277"/>
      <c r="I52" s="278"/>
      <c r="J52" s="277"/>
      <c r="K52" s="277"/>
      <c r="L52" s="206"/>
      <c r="M52" s="206"/>
      <c r="N52" s="227">
        <f t="shared" ref="N52:P52" si="43">SUM(N50:N51)</f>
        <v>2000</v>
      </c>
      <c r="O52" s="228">
        <f t="shared" si="43"/>
        <v>1700</v>
      </c>
      <c r="P52" s="229">
        <f t="shared" si="43"/>
        <v>-300</v>
      </c>
      <c r="Q52" s="230">
        <f t="shared" si="42"/>
        <v>-0.15</v>
      </c>
      <c r="R52" s="227"/>
      <c r="S52" s="227"/>
      <c r="T52" s="6"/>
      <c r="U52" s="6"/>
      <c r="V52" s="6"/>
      <c r="W52" s="6"/>
      <c r="X52" s="6"/>
      <c r="Y52" s="6"/>
      <c r="Z52" s="6"/>
    </row>
    <row r="53" ht="14.25" customHeight="1">
      <c r="A53" s="279"/>
      <c r="B53" s="280" t="s">
        <v>60</v>
      </c>
      <c r="C53" s="281"/>
      <c r="D53" s="281"/>
      <c r="E53" s="282"/>
      <c r="F53" s="283"/>
      <c r="G53" s="284"/>
      <c r="H53" s="284"/>
      <c r="I53" s="285" t="s">
        <v>321</v>
      </c>
      <c r="J53" s="285" t="s">
        <v>322</v>
      </c>
      <c r="K53" s="286" t="s">
        <v>323</v>
      </c>
      <c r="L53" s="287"/>
      <c r="M53" s="288"/>
      <c r="N53" s="288"/>
      <c r="O53" s="288"/>
      <c r="P53" s="289"/>
      <c r="Q53" s="290"/>
      <c r="R53" s="288"/>
      <c r="S53" s="288"/>
      <c r="T53" s="6"/>
      <c r="U53" s="6"/>
      <c r="V53" s="6"/>
      <c r="W53" s="6"/>
      <c r="X53" s="6"/>
      <c r="Y53" s="6"/>
      <c r="Z53" s="6"/>
    </row>
    <row r="54" ht="14.25" customHeight="1">
      <c r="A54" s="279"/>
      <c r="B54" s="291">
        <f>SUM(N11)</f>
        <v>12790</v>
      </c>
      <c r="C54" s="292" t="s">
        <v>14</v>
      </c>
      <c r="D54" s="293"/>
      <c r="E54" s="294"/>
      <c r="F54" s="294"/>
      <c r="G54" s="206"/>
      <c r="H54" s="295"/>
      <c r="I54" s="295">
        <f t="shared" ref="I54:I60" si="44">B126</f>
        <v>12660</v>
      </c>
      <c r="J54" s="296">
        <f t="shared" ref="J54:J60" si="45">B54-I54</f>
        <v>130</v>
      </c>
      <c r="K54" s="297">
        <f t="shared" ref="K54:K60" si="46">J54/B54</f>
        <v>0.01016419077</v>
      </c>
      <c r="L54" s="298"/>
      <c r="M54" s="295"/>
      <c r="N54" s="295"/>
      <c r="O54" s="295"/>
      <c r="P54" s="299"/>
      <c r="Q54" s="300"/>
      <c r="R54" s="295"/>
      <c r="S54" s="295"/>
      <c r="T54" s="6"/>
      <c r="U54" s="6"/>
      <c r="V54" s="6"/>
      <c r="W54" s="6"/>
      <c r="X54" s="6"/>
      <c r="Y54" s="6"/>
      <c r="Z54" s="6"/>
    </row>
    <row r="55" ht="14.25" customHeight="1">
      <c r="A55" s="279"/>
      <c r="B55" s="291">
        <f>N18</f>
        <v>72632.55</v>
      </c>
      <c r="C55" s="301" t="s">
        <v>15</v>
      </c>
      <c r="D55" s="302"/>
      <c r="E55" s="294"/>
      <c r="F55" s="294"/>
      <c r="G55" s="207"/>
      <c r="H55" s="207"/>
      <c r="I55" s="295">
        <f t="shared" si="44"/>
        <v>66168.275</v>
      </c>
      <c r="J55" s="289">
        <f t="shared" si="45"/>
        <v>6464.275</v>
      </c>
      <c r="K55" s="297">
        <f t="shared" si="46"/>
        <v>0.08899969779</v>
      </c>
      <c r="L55" s="298"/>
      <c r="M55" s="295"/>
      <c r="N55" s="295"/>
      <c r="O55" s="295"/>
      <c r="P55" s="299"/>
      <c r="Q55" s="300"/>
      <c r="R55" s="295"/>
      <c r="S55" s="295"/>
      <c r="T55" s="6"/>
      <c r="U55" s="6"/>
      <c r="V55" s="6"/>
      <c r="W55" s="6"/>
      <c r="X55" s="6"/>
      <c r="Y55" s="6"/>
      <c r="Z55" s="6"/>
    </row>
    <row r="56" ht="14.25" customHeight="1">
      <c r="A56" s="279"/>
      <c r="B56" s="291">
        <f>N35</f>
        <v>12016.5</v>
      </c>
      <c r="C56" s="301" t="s">
        <v>16</v>
      </c>
      <c r="D56" s="302"/>
      <c r="E56" s="294"/>
      <c r="F56" s="294"/>
      <c r="G56" s="206"/>
      <c r="H56" s="206"/>
      <c r="I56" s="295">
        <f t="shared" si="44"/>
        <v>11466.15</v>
      </c>
      <c r="J56" s="296">
        <f t="shared" si="45"/>
        <v>550.35</v>
      </c>
      <c r="K56" s="297">
        <f t="shared" si="46"/>
        <v>0.04579952565</v>
      </c>
      <c r="L56" s="298"/>
      <c r="M56" s="295"/>
      <c r="N56" s="295"/>
      <c r="O56" s="295"/>
      <c r="P56" s="299"/>
      <c r="Q56" s="300"/>
      <c r="R56" s="295"/>
      <c r="S56" s="295"/>
      <c r="T56" s="6"/>
      <c r="U56" s="6"/>
      <c r="V56" s="6"/>
      <c r="W56" s="6"/>
      <c r="X56" s="6"/>
      <c r="Y56" s="6"/>
      <c r="Z56" s="6"/>
    </row>
    <row r="57" ht="14.25" customHeight="1">
      <c r="A57" s="279"/>
      <c r="B57" s="291">
        <f>N41</f>
        <v>3500</v>
      </c>
      <c r="C57" s="301" t="s">
        <v>17</v>
      </c>
      <c r="D57" s="303"/>
      <c r="E57" s="304"/>
      <c r="F57" s="305"/>
      <c r="G57" s="207"/>
      <c r="H57" s="207"/>
      <c r="I57" s="295">
        <f t="shared" si="44"/>
        <v>3500</v>
      </c>
      <c r="J57" s="296">
        <f t="shared" si="45"/>
        <v>0</v>
      </c>
      <c r="K57" s="297">
        <f t="shared" si="46"/>
        <v>0</v>
      </c>
      <c r="L57" s="298"/>
      <c r="M57" s="295"/>
      <c r="N57" s="295"/>
      <c r="O57" s="295"/>
      <c r="P57" s="299"/>
      <c r="Q57" s="300"/>
      <c r="R57" s="295"/>
      <c r="S57" s="295"/>
      <c r="T57" s="6"/>
      <c r="U57" s="6"/>
      <c r="V57" s="6"/>
      <c r="W57" s="6"/>
      <c r="X57" s="6"/>
      <c r="Y57" s="6"/>
      <c r="Z57" s="6"/>
    </row>
    <row r="58" ht="14.25" customHeight="1">
      <c r="A58" s="279"/>
      <c r="B58" s="291">
        <f>N47</f>
        <v>3550</v>
      </c>
      <c r="C58" s="301" t="s">
        <v>18</v>
      </c>
      <c r="D58" s="303"/>
      <c r="E58" s="304"/>
      <c r="F58" s="305"/>
      <c r="G58" s="206"/>
      <c r="H58" s="206"/>
      <c r="I58" s="295">
        <f t="shared" si="44"/>
        <v>3610</v>
      </c>
      <c r="J58" s="296">
        <f t="shared" si="45"/>
        <v>-60</v>
      </c>
      <c r="K58" s="297">
        <f t="shared" si="46"/>
        <v>-0.01690140845</v>
      </c>
      <c r="L58" s="298"/>
      <c r="M58" s="295"/>
      <c r="N58" s="295"/>
      <c r="O58" s="295"/>
      <c r="P58" s="299"/>
      <c r="Q58" s="300"/>
      <c r="R58" s="295"/>
      <c r="S58" s="295"/>
      <c r="T58" s="6"/>
      <c r="U58" s="6"/>
      <c r="V58" s="6"/>
      <c r="W58" s="6"/>
      <c r="X58" s="6"/>
      <c r="Y58" s="6"/>
      <c r="Z58" s="6"/>
    </row>
    <row r="59" ht="14.25" customHeight="1">
      <c r="A59" s="279"/>
      <c r="B59" s="291">
        <f>N52</f>
        <v>2000</v>
      </c>
      <c r="C59" s="301" t="s">
        <v>19</v>
      </c>
      <c r="D59" s="303"/>
      <c r="E59" s="305"/>
      <c r="F59" s="294"/>
      <c r="G59" s="206"/>
      <c r="H59" s="206"/>
      <c r="I59" s="295">
        <f t="shared" si="44"/>
        <v>1700</v>
      </c>
      <c r="J59" s="296">
        <f t="shared" si="45"/>
        <v>300</v>
      </c>
      <c r="K59" s="297">
        <f t="shared" si="46"/>
        <v>0.15</v>
      </c>
      <c r="L59" s="298"/>
      <c r="M59" s="295"/>
      <c r="N59" s="295"/>
      <c r="O59" s="295"/>
      <c r="P59" s="299"/>
      <c r="Q59" s="300"/>
      <c r="R59" s="295"/>
      <c r="S59" s="295"/>
      <c r="T59" s="6"/>
      <c r="U59" s="6"/>
      <c r="V59" s="6"/>
      <c r="W59" s="6"/>
      <c r="X59" s="6"/>
      <c r="Y59" s="6"/>
      <c r="Z59" s="6"/>
    </row>
    <row r="60" ht="14.25" customHeight="1">
      <c r="A60" s="279"/>
      <c r="B60" s="306">
        <f>SUM(B54:B59)</f>
        <v>106489.05</v>
      </c>
      <c r="C60" s="307" t="s">
        <v>20</v>
      </c>
      <c r="D60" s="308"/>
      <c r="E60" s="308"/>
      <c r="F60" s="309"/>
      <c r="G60" s="310"/>
      <c r="H60" s="310"/>
      <c r="I60" s="311">
        <f t="shared" si="44"/>
        <v>99104.425</v>
      </c>
      <c r="J60" s="312">
        <f t="shared" si="45"/>
        <v>7384.625</v>
      </c>
      <c r="K60" s="313">
        <f t="shared" si="46"/>
        <v>0.06934633185</v>
      </c>
      <c r="L60" s="314"/>
      <c r="M60" s="295"/>
      <c r="N60" s="295"/>
      <c r="O60" s="295"/>
      <c r="P60" s="299"/>
      <c r="Q60" s="300"/>
      <c r="R60" s="295"/>
      <c r="S60" s="295"/>
      <c r="T60" s="6"/>
      <c r="U60" s="6"/>
      <c r="V60" s="6"/>
      <c r="W60" s="6"/>
      <c r="X60" s="6"/>
      <c r="Y60" s="6"/>
      <c r="Z60" s="6"/>
    </row>
    <row r="61" ht="14.25" customHeight="1">
      <c r="A61" s="202"/>
      <c r="B61" s="315"/>
      <c r="C61" s="315"/>
      <c r="D61" s="315"/>
      <c r="E61" s="316"/>
      <c r="F61" s="283"/>
      <c r="G61" s="283"/>
      <c r="H61" s="283"/>
      <c r="I61" s="317"/>
      <c r="J61" s="318"/>
      <c r="K61" s="319"/>
      <c r="L61" s="320"/>
      <c r="M61" s="288"/>
      <c r="N61" s="288"/>
      <c r="O61" s="288"/>
      <c r="P61" s="289"/>
      <c r="Q61" s="290"/>
      <c r="R61" s="288"/>
      <c r="S61" s="288"/>
      <c r="T61" s="6"/>
      <c r="U61" s="6"/>
      <c r="V61" s="6"/>
      <c r="W61" s="6"/>
      <c r="X61" s="6"/>
      <c r="Y61" s="6"/>
      <c r="Z61" s="6"/>
    </row>
    <row r="62" ht="14.25" customHeight="1">
      <c r="A62" s="202"/>
      <c r="B62" s="321">
        <f>B60*0.25</f>
        <v>26622.2625</v>
      </c>
      <c r="C62" s="322">
        <v>0.25</v>
      </c>
      <c r="D62" s="323" t="s">
        <v>324</v>
      </c>
      <c r="E62" s="324"/>
      <c r="F62" s="325"/>
      <c r="G62" s="326"/>
      <c r="H62" s="207"/>
      <c r="I62" s="295">
        <f t="shared" ref="I62:I68" si="47">B134</f>
        <v>24776.10625</v>
      </c>
      <c r="J62" s="296">
        <f t="shared" ref="J62:J68" si="48">B62-I62</f>
        <v>1846.15625</v>
      </c>
      <c r="K62" s="290">
        <f t="shared" ref="K62:K68" si="49">J62/B62</f>
        <v>0.06934633185</v>
      </c>
      <c r="L62" s="320"/>
      <c r="M62" s="320"/>
      <c r="N62" s="320"/>
      <c r="O62" s="295"/>
      <c r="P62" s="327"/>
      <c r="Q62" s="328"/>
      <c r="R62" s="320"/>
      <c r="S62" s="320"/>
      <c r="T62" s="6"/>
      <c r="U62" s="6"/>
      <c r="V62" s="6"/>
      <c r="W62" s="6"/>
      <c r="X62" s="6"/>
      <c r="Y62" s="6"/>
      <c r="Z62" s="6"/>
    </row>
    <row r="63" ht="16.5" customHeight="1">
      <c r="A63" s="202"/>
      <c r="B63" s="321">
        <f>B62+B60</f>
        <v>133111.3125</v>
      </c>
      <c r="C63" s="322">
        <v>0.25</v>
      </c>
      <c r="D63" s="329" t="s">
        <v>325</v>
      </c>
      <c r="E63" s="330"/>
      <c r="F63" s="331"/>
      <c r="G63" s="332"/>
      <c r="H63" s="205"/>
      <c r="I63" s="295">
        <f t="shared" si="47"/>
        <v>123880.5313</v>
      </c>
      <c r="J63" s="296">
        <f t="shared" si="48"/>
        <v>9230.78125</v>
      </c>
      <c r="K63" s="290">
        <f t="shared" si="49"/>
        <v>0.06934633185</v>
      </c>
      <c r="L63" s="207"/>
      <c r="M63" s="295"/>
      <c r="N63" s="295"/>
      <c r="O63" s="295"/>
      <c r="P63" s="299"/>
      <c r="Q63" s="300"/>
      <c r="R63" s="295"/>
      <c r="S63" s="295"/>
      <c r="T63" s="6"/>
      <c r="U63" s="6"/>
      <c r="V63" s="6"/>
      <c r="W63" s="6"/>
      <c r="X63" s="6"/>
      <c r="Y63" s="6"/>
      <c r="Z63" s="6"/>
    </row>
    <row r="64" ht="14.25" customHeight="1">
      <c r="A64" s="202"/>
      <c r="B64" s="333">
        <f>C64*B63</f>
        <v>33277.82813</v>
      </c>
      <c r="C64" s="322">
        <v>0.25</v>
      </c>
      <c r="D64" s="323" t="s">
        <v>24</v>
      </c>
      <c r="E64" s="325"/>
      <c r="F64" s="334"/>
      <c r="G64" s="335"/>
      <c r="H64" s="206"/>
      <c r="I64" s="295">
        <f t="shared" si="47"/>
        <v>30970.13281</v>
      </c>
      <c r="J64" s="296">
        <f t="shared" si="48"/>
        <v>2307.695313</v>
      </c>
      <c r="K64" s="290">
        <f t="shared" si="49"/>
        <v>0.06934633185</v>
      </c>
      <c r="L64" s="320"/>
      <c r="M64" s="320"/>
      <c r="N64" s="320"/>
      <c r="O64" s="320"/>
      <c r="P64" s="327"/>
      <c r="Q64" s="328"/>
      <c r="R64" s="320"/>
      <c r="S64" s="320"/>
      <c r="T64" s="6"/>
      <c r="U64" s="6"/>
      <c r="V64" s="6"/>
      <c r="W64" s="6"/>
      <c r="X64" s="6"/>
      <c r="Y64" s="6"/>
      <c r="Z64" s="6"/>
    </row>
    <row r="65" ht="14.25" customHeight="1">
      <c r="A65" s="202"/>
      <c r="B65" s="333">
        <f>B62+B64</f>
        <v>59900.09063</v>
      </c>
      <c r="C65" s="322">
        <v>0.25</v>
      </c>
      <c r="D65" s="323" t="s">
        <v>72</v>
      </c>
      <c r="E65" s="324"/>
      <c r="F65" s="324"/>
      <c r="G65" s="332"/>
      <c r="H65" s="205"/>
      <c r="I65" s="295">
        <f t="shared" si="47"/>
        <v>55746.23906</v>
      </c>
      <c r="J65" s="296">
        <f t="shared" si="48"/>
        <v>4153.851563</v>
      </c>
      <c r="K65" s="290">
        <f t="shared" si="49"/>
        <v>0.06934633185</v>
      </c>
      <c r="L65" s="320"/>
      <c r="M65" s="320"/>
      <c r="N65" s="320"/>
      <c r="O65" s="320"/>
      <c r="P65" s="327"/>
      <c r="Q65" s="328"/>
      <c r="R65" s="320"/>
      <c r="S65" s="320"/>
      <c r="T65" s="6"/>
      <c r="U65" s="6"/>
      <c r="V65" s="6"/>
      <c r="W65" s="6"/>
      <c r="X65" s="6"/>
      <c r="Y65" s="6"/>
      <c r="Z65" s="6"/>
    </row>
    <row r="66" ht="14.25" customHeight="1">
      <c r="A66" s="202"/>
      <c r="B66" s="336">
        <f>B64+B63</f>
        <v>166389.1406</v>
      </c>
      <c r="C66" s="337" t="s">
        <v>25</v>
      </c>
      <c r="D66" s="338"/>
      <c r="E66" s="339"/>
      <c r="F66" s="212"/>
      <c r="G66" s="206"/>
      <c r="H66" s="206"/>
      <c r="I66" s="295">
        <f t="shared" si="47"/>
        <v>154850.6641</v>
      </c>
      <c r="J66" s="296">
        <f t="shared" si="48"/>
        <v>11538.47656</v>
      </c>
      <c r="K66" s="290">
        <f t="shared" si="49"/>
        <v>0.06934633185</v>
      </c>
      <c r="L66" s="207"/>
      <c r="M66" s="207"/>
      <c r="N66" s="207"/>
      <c r="O66" s="207"/>
      <c r="P66" s="340"/>
      <c r="Q66" s="341"/>
      <c r="R66" s="207"/>
      <c r="S66" s="207"/>
      <c r="T66" s="6"/>
      <c r="U66" s="6"/>
      <c r="V66" s="6"/>
      <c r="W66" s="6"/>
      <c r="X66" s="6"/>
      <c r="Y66" s="6"/>
      <c r="Z66" s="6"/>
    </row>
    <row r="67" ht="14.25" customHeight="1">
      <c r="A67" s="202"/>
      <c r="B67" s="336">
        <f>0.015*B66</f>
        <v>2495.837109</v>
      </c>
      <c r="C67" s="337" t="s">
        <v>326</v>
      </c>
      <c r="D67" s="338"/>
      <c r="E67" s="342"/>
      <c r="F67" s="343"/>
      <c r="G67" s="206"/>
      <c r="H67" s="206"/>
      <c r="I67" s="295">
        <f t="shared" si="47"/>
        <v>2322.759961</v>
      </c>
      <c r="J67" s="296">
        <f t="shared" si="48"/>
        <v>173.0771484</v>
      </c>
      <c r="K67" s="290">
        <f t="shared" si="49"/>
        <v>0.06934633185</v>
      </c>
      <c r="L67" s="207"/>
      <c r="M67" s="207"/>
      <c r="N67" s="207"/>
      <c r="O67" s="207"/>
      <c r="P67" s="340"/>
      <c r="Q67" s="341"/>
      <c r="R67" s="207"/>
      <c r="S67" s="207"/>
      <c r="T67" s="6"/>
      <c r="U67" s="6"/>
      <c r="V67" s="6"/>
      <c r="W67" s="6"/>
      <c r="X67" s="6"/>
      <c r="Y67" s="6"/>
      <c r="Z67" s="6"/>
    </row>
    <row r="68" ht="14.25" customHeight="1">
      <c r="A68" s="202"/>
      <c r="B68" s="336">
        <f>B66+B67</f>
        <v>168884.9777</v>
      </c>
      <c r="C68" s="337" t="s">
        <v>26</v>
      </c>
      <c r="D68" s="338"/>
      <c r="E68" s="342"/>
      <c r="F68" s="344"/>
      <c r="G68" s="205"/>
      <c r="H68" s="206"/>
      <c r="I68" s="295">
        <f t="shared" si="47"/>
        <v>157173.424</v>
      </c>
      <c r="J68" s="296">
        <f t="shared" si="48"/>
        <v>11711.55371</v>
      </c>
      <c r="K68" s="290">
        <f t="shared" si="49"/>
        <v>0.06934633185</v>
      </c>
      <c r="L68" s="207"/>
      <c r="M68" s="207"/>
      <c r="N68" s="207"/>
      <c r="O68" s="207"/>
      <c r="P68" s="340"/>
      <c r="Q68" s="341"/>
      <c r="R68" s="207"/>
      <c r="S68" s="207"/>
      <c r="T68" s="6"/>
      <c r="U68" s="6"/>
      <c r="V68" s="6"/>
      <c r="W68" s="6"/>
      <c r="X68" s="6"/>
      <c r="Y68" s="6"/>
      <c r="Z68" s="6"/>
    </row>
    <row r="69" ht="14.25" customHeight="1">
      <c r="A69" s="202"/>
      <c r="B69" s="345"/>
      <c r="C69" s="346"/>
      <c r="D69" s="346"/>
      <c r="E69" s="346"/>
      <c r="F69" s="346"/>
      <c r="G69" s="347"/>
      <c r="H69" s="206"/>
      <c r="I69" s="348"/>
      <c r="J69" s="349"/>
      <c r="K69" s="207"/>
      <c r="L69" s="207"/>
      <c r="M69" s="207"/>
      <c r="N69" s="207"/>
      <c r="O69" s="207"/>
      <c r="P69" s="340"/>
      <c r="Q69" s="341"/>
      <c r="R69" s="207"/>
      <c r="S69" s="207"/>
      <c r="T69" s="6"/>
      <c r="U69" s="6"/>
      <c r="V69" s="6"/>
      <c r="W69" s="6"/>
      <c r="X69" s="6"/>
      <c r="Y69" s="6"/>
      <c r="Z69" s="6"/>
    </row>
    <row r="70" ht="14.25" customHeight="1">
      <c r="A70" s="202"/>
      <c r="B70" s="350" t="s">
        <v>327</v>
      </c>
      <c r="C70" s="351"/>
      <c r="D70" s="352"/>
      <c r="E70" s="353"/>
      <c r="F70" s="274"/>
      <c r="G70" s="354"/>
      <c r="H70" s="355"/>
      <c r="I70" s="356"/>
      <c r="J70" s="349"/>
      <c r="K70" s="207"/>
      <c r="L70" s="207"/>
      <c r="M70" s="207"/>
      <c r="N70" s="207"/>
      <c r="O70" s="207"/>
      <c r="P70" s="340"/>
      <c r="Q70" s="341"/>
      <c r="R70" s="207"/>
      <c r="S70" s="207"/>
      <c r="T70" s="6"/>
      <c r="U70" s="6"/>
      <c r="V70" s="6"/>
      <c r="W70" s="6"/>
      <c r="X70" s="6"/>
      <c r="Y70" s="6"/>
      <c r="Z70" s="6"/>
    </row>
    <row r="71" ht="16.5" customHeight="1">
      <c r="A71" s="202"/>
      <c r="B71" s="357"/>
      <c r="C71" s="358"/>
      <c r="D71" s="338"/>
      <c r="E71" s="342"/>
      <c r="F71" s="344"/>
      <c r="G71" s="204"/>
      <c r="H71" s="205"/>
      <c r="I71" s="348"/>
      <c r="J71" s="349"/>
      <c r="K71" s="207"/>
      <c r="L71" s="207"/>
      <c r="M71" s="207"/>
      <c r="N71" s="207"/>
      <c r="O71" s="207"/>
      <c r="P71" s="340"/>
      <c r="Q71" s="341"/>
      <c r="R71" s="207"/>
      <c r="S71" s="207"/>
      <c r="T71" s="6"/>
      <c r="U71" s="6"/>
      <c r="V71" s="6"/>
      <c r="W71" s="6"/>
      <c r="X71" s="6"/>
      <c r="Y71" s="6"/>
      <c r="Z71" s="6"/>
    </row>
    <row r="72" ht="9.0" customHeight="1">
      <c r="A72" s="202"/>
      <c r="B72" s="359"/>
      <c r="C72" s="360"/>
      <c r="D72" s="361"/>
      <c r="E72" s="362"/>
      <c r="F72" s="363"/>
      <c r="G72" s="363"/>
      <c r="H72" s="364"/>
      <c r="I72" s="365"/>
      <c r="J72" s="366"/>
      <c r="K72" s="367"/>
      <c r="L72" s="367"/>
      <c r="M72" s="367"/>
      <c r="N72" s="367"/>
      <c r="O72" s="367"/>
      <c r="P72" s="368"/>
      <c r="Q72" s="369"/>
      <c r="R72" s="367"/>
      <c r="S72" s="367"/>
      <c r="T72" s="6"/>
      <c r="U72" s="6"/>
      <c r="V72" s="6"/>
      <c r="W72" s="6"/>
      <c r="X72" s="6"/>
      <c r="Y72" s="6"/>
      <c r="Z72" s="6"/>
    </row>
    <row r="73" ht="30.0" customHeight="1">
      <c r="A73" s="202"/>
      <c r="B73" s="203" t="s">
        <v>228</v>
      </c>
      <c r="C73" s="204"/>
      <c r="D73" s="205"/>
      <c r="E73" s="206"/>
      <c r="F73" s="206"/>
      <c r="G73" s="206"/>
      <c r="H73" s="206"/>
      <c r="I73" s="206"/>
      <c r="J73" s="206"/>
      <c r="K73" s="206"/>
      <c r="L73" s="207"/>
      <c r="M73" s="208" t="s">
        <v>1</v>
      </c>
      <c r="N73" s="209"/>
      <c r="O73" s="209"/>
      <c r="P73" s="370"/>
      <c r="Q73" s="371"/>
      <c r="R73" s="209"/>
      <c r="S73" s="209"/>
      <c r="T73" s="6"/>
      <c r="U73" s="6"/>
      <c r="V73" s="6"/>
      <c r="W73" s="6"/>
      <c r="X73" s="6"/>
      <c r="Y73" s="6"/>
      <c r="Z73" s="6"/>
    </row>
    <row r="74" ht="14.25" customHeight="1">
      <c r="A74" s="202"/>
      <c r="B74" s="210" t="s">
        <v>229</v>
      </c>
      <c r="C74" s="210"/>
      <c r="D74" s="206"/>
      <c r="E74" s="206"/>
      <c r="F74" s="211" t="s">
        <v>3</v>
      </c>
      <c r="G74" s="204"/>
      <c r="H74" s="205"/>
      <c r="I74" s="210" t="s">
        <v>230</v>
      </c>
      <c r="J74" s="212"/>
      <c r="K74" s="213"/>
      <c r="L74" s="207"/>
      <c r="M74" s="207"/>
      <c r="N74" s="207"/>
      <c r="O74" s="207"/>
      <c r="P74" s="340"/>
      <c r="Q74" s="341"/>
      <c r="R74" s="207"/>
      <c r="S74" s="207"/>
      <c r="T74" s="6"/>
      <c r="U74" s="6"/>
      <c r="V74" s="6"/>
      <c r="W74" s="6"/>
      <c r="X74" s="6"/>
      <c r="Y74" s="6"/>
      <c r="Z74" s="6"/>
    </row>
    <row r="75" ht="14.25" customHeight="1">
      <c r="A75" s="202"/>
      <c r="B75" s="210" t="s">
        <v>231</v>
      </c>
      <c r="C75" s="206"/>
      <c r="D75" s="206"/>
      <c r="E75" s="206"/>
      <c r="F75" s="211" t="s">
        <v>232</v>
      </c>
      <c r="G75" s="205"/>
      <c r="H75" s="206"/>
      <c r="I75" s="211" t="s">
        <v>233</v>
      </c>
      <c r="J75" s="205"/>
      <c r="K75" s="207"/>
      <c r="L75" s="207"/>
      <c r="M75" s="207"/>
      <c r="N75" s="207"/>
      <c r="O75" s="207"/>
      <c r="P75" s="340"/>
      <c r="Q75" s="341"/>
      <c r="R75" s="207"/>
      <c r="S75" s="207"/>
      <c r="T75" s="6"/>
      <c r="U75" s="6"/>
      <c r="V75" s="6"/>
      <c r="W75" s="6"/>
      <c r="X75" s="6"/>
      <c r="Y75" s="6"/>
      <c r="Z75" s="6"/>
    </row>
    <row r="76" ht="14.25" customHeight="1">
      <c r="A76" s="202"/>
      <c r="B76" s="214" t="s">
        <v>14</v>
      </c>
      <c r="C76" s="211" t="s">
        <v>236</v>
      </c>
      <c r="D76" s="205"/>
      <c r="E76" s="211"/>
      <c r="F76" s="204"/>
      <c r="G76" s="204"/>
      <c r="H76" s="204"/>
      <c r="I76" s="204"/>
      <c r="J76" s="204"/>
      <c r="K76" s="204"/>
      <c r="L76" s="205"/>
      <c r="M76" s="206"/>
      <c r="N76" s="206"/>
      <c r="O76" s="206"/>
      <c r="P76" s="372"/>
      <c r="Q76" s="373"/>
      <c r="R76" s="206"/>
      <c r="S76" s="206"/>
      <c r="T76" s="6"/>
      <c r="U76" s="6"/>
      <c r="V76" s="6"/>
      <c r="W76" s="6"/>
      <c r="X76" s="6"/>
      <c r="Y76" s="6"/>
      <c r="Z76" s="6"/>
    </row>
    <row r="77" ht="14.25" customHeight="1">
      <c r="A77" s="202"/>
      <c r="B77" s="215" t="s">
        <v>29</v>
      </c>
      <c r="C77" s="215" t="s">
        <v>30</v>
      </c>
      <c r="D77" s="215" t="s">
        <v>31</v>
      </c>
      <c r="E77" s="215" t="s">
        <v>32</v>
      </c>
      <c r="F77" s="215" t="s">
        <v>33</v>
      </c>
      <c r="G77" s="215" t="s">
        <v>34</v>
      </c>
      <c r="H77" s="215" t="s">
        <v>36</v>
      </c>
      <c r="I77" s="215" t="s">
        <v>37</v>
      </c>
      <c r="J77" s="215" t="s">
        <v>38</v>
      </c>
      <c r="K77" s="215" t="s">
        <v>297</v>
      </c>
      <c r="L77" s="215" t="s">
        <v>298</v>
      </c>
      <c r="M77" s="215" t="s">
        <v>299</v>
      </c>
      <c r="N77" s="215" t="s">
        <v>237</v>
      </c>
      <c r="O77" s="207"/>
      <c r="P77" s="340"/>
      <c r="Q77" s="341"/>
      <c r="R77" s="207"/>
      <c r="S77" s="207"/>
      <c r="T77" s="6"/>
      <c r="U77" s="6"/>
      <c r="V77" s="6"/>
      <c r="W77" s="6"/>
      <c r="X77" s="6"/>
      <c r="Y77" s="6"/>
      <c r="Z77" s="6"/>
    </row>
    <row r="78" ht="14.25" customHeight="1">
      <c r="A78" s="202"/>
      <c r="B78" s="216" t="s">
        <v>40</v>
      </c>
      <c r="C78" s="217">
        <v>5.0</v>
      </c>
      <c r="D78" s="217">
        <v>2.0</v>
      </c>
      <c r="E78" s="217">
        <v>8.0</v>
      </c>
      <c r="F78" s="217">
        <v>3.0</v>
      </c>
      <c r="G78" s="217">
        <v>1.0</v>
      </c>
      <c r="H78" s="70">
        <f t="shared" ref="H78:H82" si="50">K78*C78*D78*E78</f>
        <v>3600</v>
      </c>
      <c r="I78" s="70">
        <f t="shared" ref="I78:I82" si="51">F78*L78*C78*D78</f>
        <v>1350</v>
      </c>
      <c r="J78" s="70">
        <f t="shared" ref="J78:J82" si="52">G78*M78*C78*D78</f>
        <v>600</v>
      </c>
      <c r="K78" s="218">
        <v>45.0</v>
      </c>
      <c r="L78" s="218">
        <v>45.0</v>
      </c>
      <c r="M78" s="218">
        <v>60.0</v>
      </c>
      <c r="N78" s="71">
        <f t="shared" ref="N78:N82" si="53">SUM(H78:J78)</f>
        <v>5550</v>
      </c>
      <c r="O78" s="207"/>
      <c r="P78" s="340"/>
      <c r="Q78" s="341"/>
      <c r="R78" s="207"/>
      <c r="S78" s="207"/>
      <c r="T78" s="6"/>
      <c r="U78" s="6"/>
      <c r="V78" s="6"/>
      <c r="W78" s="6"/>
      <c r="X78" s="6"/>
      <c r="Y78" s="6"/>
      <c r="Z78" s="6"/>
    </row>
    <row r="79" ht="14.25" customHeight="1">
      <c r="A79" s="202"/>
      <c r="B79" s="216" t="s">
        <v>41</v>
      </c>
      <c r="C79" s="217">
        <v>2.0</v>
      </c>
      <c r="D79" s="217">
        <v>2.0</v>
      </c>
      <c r="E79" s="217">
        <v>8.0</v>
      </c>
      <c r="F79" s="217">
        <v>2.0</v>
      </c>
      <c r="G79" s="217">
        <v>1.0</v>
      </c>
      <c r="H79" s="70">
        <f t="shared" si="50"/>
        <v>1760</v>
      </c>
      <c r="I79" s="70">
        <f t="shared" si="51"/>
        <v>540</v>
      </c>
      <c r="J79" s="70">
        <f t="shared" si="52"/>
        <v>360</v>
      </c>
      <c r="K79" s="218">
        <v>55.0</v>
      </c>
      <c r="L79" s="218">
        <v>67.5</v>
      </c>
      <c r="M79" s="218">
        <v>90.0</v>
      </c>
      <c r="N79" s="71">
        <f t="shared" si="53"/>
        <v>2660</v>
      </c>
      <c r="O79" s="206"/>
      <c r="P79" s="372"/>
      <c r="Q79" s="373"/>
      <c r="R79" s="206"/>
      <c r="S79" s="206"/>
      <c r="T79" s="6"/>
      <c r="U79" s="6"/>
      <c r="V79" s="6"/>
      <c r="W79" s="6"/>
      <c r="X79" s="6"/>
      <c r="Y79" s="6"/>
      <c r="Z79" s="6"/>
    </row>
    <row r="80" ht="14.25" customHeight="1">
      <c r="A80" s="202"/>
      <c r="B80" s="216" t="s">
        <v>42</v>
      </c>
      <c r="C80" s="217">
        <v>2.0</v>
      </c>
      <c r="D80" s="217">
        <v>2.0</v>
      </c>
      <c r="E80" s="217">
        <v>8.0</v>
      </c>
      <c r="F80" s="217">
        <v>2.0</v>
      </c>
      <c r="G80" s="217">
        <v>0.0</v>
      </c>
      <c r="H80" s="70">
        <f t="shared" si="50"/>
        <v>1760</v>
      </c>
      <c r="I80" s="70">
        <f t="shared" si="51"/>
        <v>660</v>
      </c>
      <c r="J80" s="70">
        <f t="shared" si="52"/>
        <v>0</v>
      </c>
      <c r="K80" s="223">
        <v>55.0</v>
      </c>
      <c r="L80" s="218">
        <v>82.5</v>
      </c>
      <c r="M80" s="218">
        <v>110.0</v>
      </c>
      <c r="N80" s="71">
        <f t="shared" si="53"/>
        <v>2420</v>
      </c>
      <c r="O80" s="207"/>
      <c r="P80" s="340"/>
      <c r="Q80" s="341"/>
      <c r="R80" s="207"/>
      <c r="S80" s="207"/>
      <c r="T80" s="6"/>
      <c r="U80" s="6"/>
      <c r="V80" s="6"/>
      <c r="W80" s="6"/>
      <c r="X80" s="6"/>
      <c r="Y80" s="6"/>
      <c r="Z80" s="6"/>
    </row>
    <row r="81" ht="14.25" customHeight="1">
      <c r="A81" s="202"/>
      <c r="B81" s="216" t="s">
        <v>43</v>
      </c>
      <c r="C81" s="217">
        <v>1.0</v>
      </c>
      <c r="D81" s="217">
        <v>2.0</v>
      </c>
      <c r="E81" s="217">
        <v>8.0</v>
      </c>
      <c r="F81" s="217">
        <v>0.0</v>
      </c>
      <c r="G81" s="217">
        <v>0.0</v>
      </c>
      <c r="H81" s="70">
        <f t="shared" si="50"/>
        <v>1040</v>
      </c>
      <c r="I81" s="70">
        <f t="shared" si="51"/>
        <v>0</v>
      </c>
      <c r="J81" s="70">
        <f t="shared" si="52"/>
        <v>0</v>
      </c>
      <c r="K81" s="218">
        <v>65.0</v>
      </c>
      <c r="L81" s="218">
        <v>82.5</v>
      </c>
      <c r="M81" s="218">
        <v>110.0</v>
      </c>
      <c r="N81" s="71">
        <f t="shared" si="53"/>
        <v>1040</v>
      </c>
      <c r="O81" s="207"/>
      <c r="P81" s="340"/>
      <c r="Q81" s="341"/>
      <c r="R81" s="207"/>
      <c r="S81" s="207"/>
      <c r="T81" s="6"/>
      <c r="U81" s="6"/>
      <c r="V81" s="6"/>
      <c r="W81" s="6"/>
      <c r="X81" s="6"/>
      <c r="Y81" s="6"/>
      <c r="Z81" s="6"/>
    </row>
    <row r="82" ht="14.25" customHeight="1">
      <c r="A82" s="202"/>
      <c r="B82" s="216" t="s">
        <v>44</v>
      </c>
      <c r="C82" s="217">
        <v>1.0</v>
      </c>
      <c r="D82" s="217">
        <v>2.0</v>
      </c>
      <c r="E82" s="217">
        <v>8.0</v>
      </c>
      <c r="F82" s="217">
        <v>2.0</v>
      </c>
      <c r="G82" s="217"/>
      <c r="H82" s="70">
        <f t="shared" si="50"/>
        <v>720</v>
      </c>
      <c r="I82" s="70">
        <f t="shared" si="51"/>
        <v>270</v>
      </c>
      <c r="J82" s="70">
        <f t="shared" si="52"/>
        <v>0</v>
      </c>
      <c r="K82" s="218">
        <v>45.0</v>
      </c>
      <c r="L82" s="218">
        <v>67.5</v>
      </c>
      <c r="M82" s="218">
        <v>90.0</v>
      </c>
      <c r="N82" s="71">
        <f t="shared" si="53"/>
        <v>990</v>
      </c>
      <c r="O82" s="206"/>
      <c r="P82" s="372"/>
      <c r="Q82" s="373"/>
      <c r="R82" s="206"/>
      <c r="S82" s="206"/>
      <c r="T82" s="6"/>
      <c r="U82" s="6"/>
      <c r="V82" s="6"/>
      <c r="W82" s="6"/>
      <c r="X82" s="6"/>
      <c r="Y82" s="6"/>
      <c r="Z82" s="6"/>
    </row>
    <row r="83" ht="14.25" customHeight="1">
      <c r="A83" s="202"/>
      <c r="B83" s="206"/>
      <c r="C83" s="224">
        <f t="shared" ref="C83:N83" si="54">SUM(C78:C82)</f>
        <v>11</v>
      </c>
      <c r="D83" s="224">
        <f t="shared" si="54"/>
        <v>10</v>
      </c>
      <c r="E83" s="224">
        <f t="shared" si="54"/>
        <v>40</v>
      </c>
      <c r="F83" s="224">
        <f t="shared" si="54"/>
        <v>9</v>
      </c>
      <c r="G83" s="224">
        <f t="shared" si="54"/>
        <v>2</v>
      </c>
      <c r="H83" s="225">
        <f t="shared" si="54"/>
        <v>8880</v>
      </c>
      <c r="I83" s="225">
        <f t="shared" si="54"/>
        <v>2820</v>
      </c>
      <c r="J83" s="225">
        <f t="shared" si="54"/>
        <v>960</v>
      </c>
      <c r="K83" s="225">
        <f t="shared" si="54"/>
        <v>265</v>
      </c>
      <c r="L83" s="226">
        <f t="shared" si="54"/>
        <v>345</v>
      </c>
      <c r="M83" s="226">
        <f t="shared" si="54"/>
        <v>460</v>
      </c>
      <c r="N83" s="227">
        <f t="shared" si="54"/>
        <v>12660</v>
      </c>
      <c r="O83" s="207"/>
      <c r="P83" s="340"/>
      <c r="Q83" s="341"/>
      <c r="R83" s="207"/>
      <c r="S83" s="207"/>
      <c r="T83" s="6"/>
      <c r="U83" s="6"/>
      <c r="V83" s="6"/>
      <c r="W83" s="6"/>
      <c r="X83" s="6"/>
      <c r="Y83" s="6"/>
      <c r="Z83" s="6"/>
    </row>
    <row r="84" ht="15.0" customHeight="1">
      <c r="A84" s="202"/>
      <c r="B84" s="214" t="s">
        <v>45</v>
      </c>
      <c r="C84" s="206"/>
      <c r="D84" s="206"/>
      <c r="E84" s="206"/>
      <c r="F84" s="206"/>
      <c r="G84" s="206"/>
      <c r="H84" s="206"/>
      <c r="I84" s="206"/>
      <c r="J84" s="207"/>
      <c r="K84" s="207"/>
      <c r="L84" s="207"/>
      <c r="M84" s="207"/>
      <c r="N84" s="207"/>
      <c r="O84" s="207"/>
      <c r="P84" s="340"/>
      <c r="Q84" s="341"/>
      <c r="R84" s="207"/>
      <c r="S84" s="207"/>
      <c r="T84" s="6"/>
      <c r="U84" s="6"/>
      <c r="V84" s="6"/>
      <c r="W84" s="6"/>
      <c r="X84" s="6"/>
      <c r="Y84" s="6"/>
      <c r="Z84" s="6"/>
    </row>
    <row r="85" ht="14.25" customHeight="1">
      <c r="A85" s="202"/>
      <c r="B85" s="215" t="s">
        <v>29</v>
      </c>
      <c r="C85" s="234"/>
      <c r="D85" s="234"/>
      <c r="E85" s="234"/>
      <c r="F85" s="234"/>
      <c r="G85" s="234"/>
      <c r="H85" s="215" t="s">
        <v>46</v>
      </c>
      <c r="I85" s="215" t="s">
        <v>30</v>
      </c>
      <c r="J85" s="215" t="s">
        <v>47</v>
      </c>
      <c r="K85" s="215" t="s">
        <v>48</v>
      </c>
      <c r="L85" s="215" t="s">
        <v>50</v>
      </c>
      <c r="M85" s="215" t="s">
        <v>49</v>
      </c>
      <c r="N85" s="215" t="s">
        <v>48</v>
      </c>
      <c r="O85" s="206"/>
      <c r="P85" s="372"/>
      <c r="Q85" s="373"/>
      <c r="R85" s="206"/>
      <c r="S85" s="206"/>
      <c r="T85" s="6"/>
      <c r="U85" s="6"/>
      <c r="V85" s="6"/>
      <c r="W85" s="6"/>
      <c r="X85" s="6"/>
      <c r="Y85" s="6"/>
      <c r="Z85" s="6"/>
    </row>
    <row r="86" ht="14.25" customHeight="1">
      <c r="A86" s="202"/>
      <c r="B86" s="236" t="s">
        <v>303</v>
      </c>
      <c r="C86" s="237"/>
      <c r="D86" s="237"/>
      <c r="E86" s="238"/>
      <c r="F86" s="239"/>
      <c r="G86" s="240"/>
      <c r="H86" s="241" t="s">
        <v>52</v>
      </c>
      <c r="I86" s="217">
        <v>150.0</v>
      </c>
      <c r="J86" s="242">
        <v>68.0</v>
      </c>
      <c r="K86" s="70">
        <f t="shared" ref="K86:K89" si="55">I86*J86</f>
        <v>10200</v>
      </c>
      <c r="L86" s="243">
        <v>0.0975</v>
      </c>
      <c r="M86" s="70">
        <f t="shared" ref="M86:M89" si="56">K86*L86</f>
        <v>994.5</v>
      </c>
      <c r="N86" s="70">
        <f t="shared" ref="N86:N89" si="57">M86+K86</f>
        <v>11194.5</v>
      </c>
      <c r="O86" s="207"/>
      <c r="P86" s="340"/>
      <c r="Q86" s="341"/>
      <c r="R86" s="207"/>
      <c r="S86" s="207"/>
      <c r="T86" s="6"/>
      <c r="U86" s="6"/>
      <c r="V86" s="6"/>
      <c r="W86" s="6"/>
      <c r="X86" s="6"/>
      <c r="Y86" s="6"/>
      <c r="Z86" s="6"/>
    </row>
    <row r="87" ht="14.25" customHeight="1">
      <c r="A87" s="202"/>
      <c r="B87" s="236" t="s">
        <v>304</v>
      </c>
      <c r="C87" s="237"/>
      <c r="D87" s="237"/>
      <c r="E87" s="239"/>
      <c r="F87" s="239"/>
      <c r="G87" s="240"/>
      <c r="H87" s="241" t="s">
        <v>305</v>
      </c>
      <c r="I87" s="217">
        <v>225.0</v>
      </c>
      <c r="J87" s="244">
        <v>150.0</v>
      </c>
      <c r="K87" s="70">
        <f t="shared" si="55"/>
        <v>33750</v>
      </c>
      <c r="L87" s="243">
        <v>0.0975</v>
      </c>
      <c r="M87" s="70">
        <f t="shared" si="56"/>
        <v>3290.625</v>
      </c>
      <c r="N87" s="70">
        <f t="shared" si="57"/>
        <v>37040.625</v>
      </c>
      <c r="O87" s="207"/>
      <c r="P87" s="340"/>
      <c r="Q87" s="341"/>
      <c r="R87" s="207"/>
      <c r="S87" s="207"/>
      <c r="T87" s="6"/>
      <c r="U87" s="6"/>
      <c r="V87" s="6"/>
      <c r="W87" s="6"/>
      <c r="X87" s="6"/>
      <c r="Y87" s="6"/>
      <c r="Z87" s="6"/>
    </row>
    <row r="88" ht="14.25" customHeight="1">
      <c r="A88" s="202"/>
      <c r="B88" s="236" t="s">
        <v>306</v>
      </c>
      <c r="C88" s="237"/>
      <c r="D88" s="237"/>
      <c r="E88" s="239"/>
      <c r="F88" s="239"/>
      <c r="G88" s="240"/>
      <c r="H88" s="241" t="s">
        <v>305</v>
      </c>
      <c r="I88" s="217">
        <v>325.0</v>
      </c>
      <c r="J88" s="244">
        <v>50.0</v>
      </c>
      <c r="K88" s="70">
        <f t="shared" si="55"/>
        <v>16250</v>
      </c>
      <c r="L88" s="243">
        <v>0.0975</v>
      </c>
      <c r="M88" s="70">
        <f t="shared" si="56"/>
        <v>1584.375</v>
      </c>
      <c r="N88" s="70">
        <f t="shared" si="57"/>
        <v>17834.375</v>
      </c>
      <c r="O88" s="206"/>
      <c r="P88" s="372"/>
      <c r="Q88" s="373"/>
      <c r="R88" s="206"/>
      <c r="S88" s="206"/>
      <c r="T88" s="6"/>
      <c r="U88" s="6"/>
      <c r="V88" s="6"/>
      <c r="W88" s="6"/>
      <c r="X88" s="6"/>
      <c r="Y88" s="6"/>
      <c r="Z88" s="6"/>
    </row>
    <row r="89" ht="14.25" customHeight="1">
      <c r="A89" s="202"/>
      <c r="B89" s="236" t="s">
        <v>307</v>
      </c>
      <c r="C89" s="237"/>
      <c r="D89" s="237"/>
      <c r="E89" s="239"/>
      <c r="F89" s="239"/>
      <c r="G89" s="240"/>
      <c r="H89" s="241" t="s">
        <v>308</v>
      </c>
      <c r="I89" s="217">
        <v>45.0</v>
      </c>
      <c r="J89" s="244">
        <v>2.0</v>
      </c>
      <c r="K89" s="70">
        <f t="shared" si="55"/>
        <v>90</v>
      </c>
      <c r="L89" s="243">
        <v>0.0975</v>
      </c>
      <c r="M89" s="70">
        <f t="shared" si="56"/>
        <v>8.775</v>
      </c>
      <c r="N89" s="70">
        <f t="shared" si="57"/>
        <v>98.775</v>
      </c>
      <c r="O89" s="207"/>
      <c r="P89" s="340"/>
      <c r="Q89" s="341"/>
      <c r="R89" s="207"/>
      <c r="S89" s="207"/>
      <c r="T89" s="6"/>
      <c r="U89" s="6"/>
      <c r="V89" s="6"/>
      <c r="W89" s="6"/>
      <c r="X89" s="6"/>
      <c r="Y89" s="6"/>
      <c r="Z89" s="6"/>
    </row>
    <row r="90" ht="14.25" customHeight="1">
      <c r="A90" s="202"/>
      <c r="B90" s="206"/>
      <c r="C90" s="245"/>
      <c r="D90" s="246"/>
      <c r="E90" s="245"/>
      <c r="F90" s="245"/>
      <c r="G90" s="247"/>
      <c r="H90" s="245"/>
      <c r="I90" s="248">
        <f t="shared" ref="I90:K90" si="58">SUM(I86:I89)</f>
        <v>745</v>
      </c>
      <c r="J90" s="226">
        <f t="shared" si="58"/>
        <v>270</v>
      </c>
      <c r="K90" s="226">
        <f t="shared" si="58"/>
        <v>60290</v>
      </c>
      <c r="L90" s="249">
        <v>0.0975</v>
      </c>
      <c r="M90" s="226">
        <f t="shared" ref="M90:N90" si="59">SUM(M86:M89)</f>
        <v>5878.275</v>
      </c>
      <c r="N90" s="227">
        <f t="shared" si="59"/>
        <v>66168.275</v>
      </c>
      <c r="O90" s="207"/>
      <c r="P90" s="340"/>
      <c r="Q90" s="341"/>
      <c r="R90" s="207"/>
      <c r="S90" s="207"/>
      <c r="T90" s="6"/>
      <c r="U90" s="6"/>
      <c r="V90" s="6"/>
      <c r="W90" s="6"/>
      <c r="X90" s="6"/>
      <c r="Y90" s="6"/>
      <c r="Z90" s="6"/>
    </row>
    <row r="91" ht="14.25" customHeight="1">
      <c r="A91" s="202"/>
      <c r="B91" s="250" t="s">
        <v>73</v>
      </c>
      <c r="C91" s="251"/>
      <c r="D91" s="206"/>
      <c r="E91" s="206"/>
      <c r="F91" s="206"/>
      <c r="G91" s="206"/>
      <c r="H91" s="206"/>
      <c r="I91" s="206"/>
      <c r="J91" s="206"/>
      <c r="K91" s="207"/>
      <c r="L91" s="207"/>
      <c r="M91" s="207"/>
      <c r="N91" s="207"/>
      <c r="O91" s="206"/>
      <c r="P91" s="372"/>
      <c r="Q91" s="373"/>
      <c r="R91" s="206"/>
      <c r="S91" s="206"/>
      <c r="T91" s="6"/>
      <c r="U91" s="6"/>
      <c r="V91" s="6"/>
      <c r="W91" s="6"/>
      <c r="X91" s="6"/>
      <c r="Y91" s="6"/>
      <c r="Z91" s="6"/>
    </row>
    <row r="92" ht="14.25" customHeight="1">
      <c r="A92" s="202"/>
      <c r="B92" s="215" t="s">
        <v>74</v>
      </c>
      <c r="C92" s="234"/>
      <c r="D92" s="234"/>
      <c r="E92" s="234"/>
      <c r="F92" s="234"/>
      <c r="G92" s="234"/>
      <c r="H92" s="215" t="s">
        <v>46</v>
      </c>
      <c r="I92" s="215" t="s">
        <v>30</v>
      </c>
      <c r="J92" s="215" t="s">
        <v>31</v>
      </c>
      <c r="K92" s="215" t="s">
        <v>75</v>
      </c>
      <c r="L92" s="215" t="s">
        <v>76</v>
      </c>
      <c r="M92" s="215" t="s">
        <v>77</v>
      </c>
      <c r="N92" s="215" t="s">
        <v>48</v>
      </c>
      <c r="O92" s="207"/>
      <c r="P92" s="340"/>
      <c r="Q92" s="341"/>
      <c r="R92" s="207"/>
      <c r="S92" s="207"/>
      <c r="T92" s="6"/>
      <c r="U92" s="6"/>
      <c r="V92" s="6"/>
      <c r="W92" s="6"/>
      <c r="X92" s="6"/>
      <c r="Y92" s="6"/>
      <c r="Z92" s="6"/>
    </row>
    <row r="93" ht="14.25" customHeight="1">
      <c r="A93" s="202"/>
      <c r="B93" s="236" t="s">
        <v>309</v>
      </c>
      <c r="C93" s="237"/>
      <c r="D93" s="237"/>
      <c r="E93" s="238"/>
      <c r="F93" s="239"/>
      <c r="G93" s="239"/>
      <c r="H93" s="252" t="s">
        <v>328</v>
      </c>
      <c r="I93" s="217">
        <v>2.0</v>
      </c>
      <c r="J93" s="217">
        <v>2.0</v>
      </c>
      <c r="K93" s="114">
        <v>150.0</v>
      </c>
      <c r="L93" s="70">
        <f t="shared" ref="L93:L106" si="60">I93*J93*K93</f>
        <v>600</v>
      </c>
      <c r="M93" s="70">
        <f>L93*20%</f>
        <v>120</v>
      </c>
      <c r="N93" s="70">
        <f t="shared" ref="N93:N106" si="61">M93+L93</f>
        <v>720</v>
      </c>
      <c r="O93" s="207"/>
      <c r="P93" s="340"/>
      <c r="Q93" s="341"/>
      <c r="R93" s="207"/>
      <c r="S93" s="207"/>
      <c r="T93" s="6"/>
      <c r="U93" s="6"/>
      <c r="V93" s="6"/>
      <c r="W93" s="6"/>
      <c r="X93" s="6"/>
      <c r="Y93" s="6"/>
      <c r="Z93" s="6"/>
    </row>
    <row r="94" ht="14.25" customHeight="1">
      <c r="A94" s="202"/>
      <c r="B94" s="236" t="s">
        <v>80</v>
      </c>
      <c r="C94" s="237"/>
      <c r="D94" s="237"/>
      <c r="E94" s="238"/>
      <c r="F94" s="239"/>
      <c r="G94" s="239"/>
      <c r="H94" s="252" t="s">
        <v>329</v>
      </c>
      <c r="I94" s="217">
        <v>0.5</v>
      </c>
      <c r="J94" s="217">
        <v>2.0</v>
      </c>
      <c r="K94" s="114">
        <v>125.0</v>
      </c>
      <c r="L94" s="70">
        <f t="shared" si="60"/>
        <v>125</v>
      </c>
      <c r="M94" s="70">
        <f t="shared" ref="M94:M95" si="62">L94*25%</f>
        <v>31.25</v>
      </c>
      <c r="N94" s="70">
        <f t="shared" si="61"/>
        <v>156.25</v>
      </c>
      <c r="O94" s="206"/>
      <c r="P94" s="372"/>
      <c r="Q94" s="373"/>
      <c r="R94" s="206"/>
      <c r="S94" s="206"/>
      <c r="T94" s="6"/>
      <c r="U94" s="6"/>
      <c r="V94" s="6"/>
      <c r="W94" s="6"/>
      <c r="X94" s="6"/>
      <c r="Y94" s="6"/>
      <c r="Z94" s="6"/>
    </row>
    <row r="95" ht="14.25" customHeight="1">
      <c r="A95" s="202"/>
      <c r="B95" s="236" t="s">
        <v>81</v>
      </c>
      <c r="C95" s="237"/>
      <c r="D95" s="237"/>
      <c r="E95" s="238"/>
      <c r="F95" s="239"/>
      <c r="G95" s="239"/>
      <c r="H95" s="252" t="s">
        <v>330</v>
      </c>
      <c r="I95" s="217">
        <v>0.4</v>
      </c>
      <c r="J95" s="217">
        <v>2.0</v>
      </c>
      <c r="K95" s="114">
        <v>125.0</v>
      </c>
      <c r="L95" s="70">
        <f t="shared" si="60"/>
        <v>100</v>
      </c>
      <c r="M95" s="70">
        <f t="shared" si="62"/>
        <v>25</v>
      </c>
      <c r="N95" s="70">
        <f t="shared" si="61"/>
        <v>125</v>
      </c>
      <c r="O95" s="207"/>
      <c r="P95" s="340"/>
      <c r="Q95" s="341"/>
      <c r="R95" s="207"/>
      <c r="S95" s="207"/>
      <c r="T95" s="6"/>
      <c r="U95" s="6"/>
      <c r="V95" s="6"/>
      <c r="W95" s="6"/>
      <c r="X95" s="6"/>
      <c r="Y95" s="6"/>
      <c r="Z95" s="6"/>
    </row>
    <row r="96" ht="14.25" customHeight="1">
      <c r="A96" s="202"/>
      <c r="B96" s="236" t="s">
        <v>82</v>
      </c>
      <c r="C96" s="237"/>
      <c r="D96" s="237"/>
      <c r="E96" s="238"/>
      <c r="F96" s="239"/>
      <c r="G96" s="239"/>
      <c r="H96" s="252" t="s">
        <v>331</v>
      </c>
      <c r="I96" s="217">
        <v>1.2</v>
      </c>
      <c r="J96" s="217">
        <v>2.0</v>
      </c>
      <c r="K96" s="114">
        <v>250.0</v>
      </c>
      <c r="L96" s="70">
        <f t="shared" si="60"/>
        <v>600</v>
      </c>
      <c r="M96" s="70">
        <f>L96*10%</f>
        <v>60</v>
      </c>
      <c r="N96" s="70">
        <f t="shared" si="61"/>
        <v>660</v>
      </c>
      <c r="O96" s="207"/>
      <c r="P96" s="340"/>
      <c r="Q96" s="341"/>
      <c r="R96" s="207"/>
      <c r="S96" s="207"/>
      <c r="T96" s="6"/>
      <c r="U96" s="6"/>
      <c r="V96" s="6"/>
      <c r="W96" s="6"/>
      <c r="X96" s="6"/>
      <c r="Y96" s="6"/>
      <c r="Z96" s="6"/>
    </row>
    <row r="97" ht="14.25" customHeight="1">
      <c r="A97" s="202"/>
      <c r="B97" s="236" t="s">
        <v>83</v>
      </c>
      <c r="C97" s="237"/>
      <c r="D97" s="237"/>
      <c r="E97" s="238"/>
      <c r="F97" s="239"/>
      <c r="G97" s="239"/>
      <c r="H97" s="252" t="s">
        <v>332</v>
      </c>
      <c r="I97" s="217">
        <v>1.0</v>
      </c>
      <c r="J97" s="217">
        <v>0.1</v>
      </c>
      <c r="K97" s="114">
        <v>850.0</v>
      </c>
      <c r="L97" s="70">
        <f t="shared" si="60"/>
        <v>85</v>
      </c>
      <c r="M97" s="70">
        <f t="shared" ref="M97:M98" si="63">L97*5%</f>
        <v>4.25</v>
      </c>
      <c r="N97" s="70">
        <f t="shared" si="61"/>
        <v>89.25</v>
      </c>
      <c r="O97" s="206"/>
      <c r="P97" s="372"/>
      <c r="Q97" s="373"/>
      <c r="R97" s="206"/>
      <c r="S97" s="206"/>
      <c r="T97" s="6"/>
      <c r="U97" s="6"/>
      <c r="V97" s="6"/>
      <c r="W97" s="6"/>
      <c r="X97" s="6"/>
      <c r="Y97" s="6"/>
      <c r="Z97" s="6"/>
    </row>
    <row r="98" ht="14.25" customHeight="1">
      <c r="A98" s="202"/>
      <c r="B98" s="236" t="s">
        <v>84</v>
      </c>
      <c r="C98" s="237"/>
      <c r="D98" s="237"/>
      <c r="E98" s="238"/>
      <c r="F98" s="239"/>
      <c r="G98" s="239"/>
      <c r="H98" s="252" t="s">
        <v>333</v>
      </c>
      <c r="I98" s="217">
        <v>1.0</v>
      </c>
      <c r="J98" s="217">
        <v>0.3</v>
      </c>
      <c r="K98" s="114">
        <v>1800.0</v>
      </c>
      <c r="L98" s="70">
        <f t="shared" si="60"/>
        <v>540</v>
      </c>
      <c r="M98" s="70">
        <f t="shared" si="63"/>
        <v>27</v>
      </c>
      <c r="N98" s="70">
        <f t="shared" si="61"/>
        <v>567</v>
      </c>
      <c r="O98" s="207"/>
      <c r="P98" s="340"/>
      <c r="Q98" s="341"/>
      <c r="R98" s="207"/>
      <c r="S98" s="207"/>
      <c r="T98" s="6"/>
      <c r="U98" s="6"/>
      <c r="V98" s="6"/>
      <c r="W98" s="6"/>
      <c r="X98" s="6"/>
      <c r="Y98" s="6"/>
      <c r="Z98" s="6"/>
    </row>
    <row r="99" ht="14.25" customHeight="1">
      <c r="A99" s="202"/>
      <c r="B99" s="236" t="s">
        <v>85</v>
      </c>
      <c r="C99" s="237"/>
      <c r="D99" s="237"/>
      <c r="E99" s="238"/>
      <c r="F99" s="239"/>
      <c r="G99" s="239"/>
      <c r="H99" s="252" t="s">
        <v>334</v>
      </c>
      <c r="I99" s="217">
        <v>1.0</v>
      </c>
      <c r="J99" s="217">
        <v>2.0</v>
      </c>
      <c r="K99" s="114">
        <v>600.0</v>
      </c>
      <c r="L99" s="70">
        <f t="shared" si="60"/>
        <v>1200</v>
      </c>
      <c r="M99" s="70">
        <f t="shared" ref="M99:M100" si="64">L99*20%</f>
        <v>240</v>
      </c>
      <c r="N99" s="70">
        <f t="shared" si="61"/>
        <v>1440</v>
      </c>
      <c r="O99" s="207"/>
      <c r="P99" s="340"/>
      <c r="Q99" s="341"/>
      <c r="R99" s="207"/>
      <c r="S99" s="207"/>
      <c r="T99" s="6"/>
      <c r="U99" s="6"/>
      <c r="V99" s="6"/>
      <c r="W99" s="6"/>
      <c r="X99" s="6"/>
      <c r="Y99" s="6"/>
      <c r="Z99" s="6"/>
    </row>
    <row r="100" ht="14.25" customHeight="1">
      <c r="A100" s="202"/>
      <c r="B100" s="236" t="s">
        <v>86</v>
      </c>
      <c r="C100" s="237"/>
      <c r="D100" s="237"/>
      <c r="E100" s="238"/>
      <c r="F100" s="239"/>
      <c r="G100" s="239"/>
      <c r="H100" s="252" t="s">
        <v>335</v>
      </c>
      <c r="I100" s="217">
        <v>4.0</v>
      </c>
      <c r="J100" s="217">
        <v>0.3</v>
      </c>
      <c r="K100" s="114">
        <v>700.0</v>
      </c>
      <c r="L100" s="70">
        <f t="shared" si="60"/>
        <v>840</v>
      </c>
      <c r="M100" s="70">
        <f t="shared" si="64"/>
        <v>168</v>
      </c>
      <c r="N100" s="70">
        <f t="shared" si="61"/>
        <v>1008</v>
      </c>
      <c r="O100" s="206"/>
      <c r="P100" s="372"/>
      <c r="Q100" s="373"/>
      <c r="R100" s="206"/>
      <c r="S100" s="206"/>
      <c r="T100" s="6"/>
      <c r="U100" s="6"/>
      <c r="V100" s="6"/>
      <c r="W100" s="6"/>
      <c r="X100" s="6"/>
      <c r="Y100" s="6"/>
      <c r="Z100" s="6"/>
    </row>
    <row r="101" ht="14.25" customHeight="1">
      <c r="A101" s="202"/>
      <c r="B101" s="236" t="s">
        <v>87</v>
      </c>
      <c r="C101" s="237"/>
      <c r="D101" s="237"/>
      <c r="E101" s="238"/>
      <c r="F101" s="239"/>
      <c r="G101" s="239"/>
      <c r="H101" s="252" t="s">
        <v>336</v>
      </c>
      <c r="I101" s="217">
        <v>2.0</v>
      </c>
      <c r="J101" s="217">
        <v>2.0</v>
      </c>
      <c r="K101" s="114">
        <v>800.0</v>
      </c>
      <c r="L101" s="70">
        <f t="shared" si="60"/>
        <v>3200</v>
      </c>
      <c r="M101" s="70">
        <f>L101*5%</f>
        <v>160</v>
      </c>
      <c r="N101" s="70">
        <f t="shared" si="61"/>
        <v>3360</v>
      </c>
      <c r="O101" s="207"/>
      <c r="P101" s="340"/>
      <c r="Q101" s="341"/>
      <c r="R101" s="207"/>
      <c r="S101" s="207"/>
      <c r="T101" s="6"/>
      <c r="U101" s="6"/>
      <c r="V101" s="6"/>
      <c r="W101" s="6"/>
      <c r="X101" s="6"/>
      <c r="Y101" s="6"/>
      <c r="Z101" s="6"/>
    </row>
    <row r="102" ht="14.25" customHeight="1">
      <c r="A102" s="202"/>
      <c r="B102" s="236" t="s">
        <v>89</v>
      </c>
      <c r="C102" s="237"/>
      <c r="D102" s="237"/>
      <c r="E102" s="238"/>
      <c r="F102" s="239"/>
      <c r="G102" s="239"/>
      <c r="H102" s="252" t="s">
        <v>337</v>
      </c>
      <c r="I102" s="217">
        <v>1.0</v>
      </c>
      <c r="J102" s="217">
        <v>2.0</v>
      </c>
      <c r="K102" s="114">
        <v>900.0</v>
      </c>
      <c r="L102" s="70">
        <f t="shared" si="60"/>
        <v>1800</v>
      </c>
      <c r="M102" s="70">
        <f>L102*20%</f>
        <v>360</v>
      </c>
      <c r="N102" s="70">
        <f t="shared" si="61"/>
        <v>2160</v>
      </c>
      <c r="O102" s="207"/>
      <c r="P102" s="340"/>
      <c r="Q102" s="341"/>
      <c r="R102" s="207"/>
      <c r="S102" s="207"/>
      <c r="T102" s="6"/>
      <c r="U102" s="6"/>
      <c r="V102" s="6"/>
      <c r="W102" s="6"/>
      <c r="X102" s="6"/>
      <c r="Y102" s="6"/>
      <c r="Z102" s="6"/>
    </row>
    <row r="103" ht="14.25" customHeight="1">
      <c r="A103" s="202"/>
      <c r="B103" s="236" t="s">
        <v>90</v>
      </c>
      <c r="C103" s="237"/>
      <c r="D103" s="237"/>
      <c r="E103" s="238"/>
      <c r="F103" s="239"/>
      <c r="G103" s="239"/>
      <c r="H103" s="252" t="s">
        <v>338</v>
      </c>
      <c r="I103" s="217">
        <v>0.5</v>
      </c>
      <c r="J103" s="217">
        <v>2.0</v>
      </c>
      <c r="K103" s="118">
        <v>25.0</v>
      </c>
      <c r="L103" s="70">
        <f t="shared" si="60"/>
        <v>25</v>
      </c>
      <c r="M103" s="70">
        <f>L103*25%</f>
        <v>6.25</v>
      </c>
      <c r="N103" s="70">
        <f t="shared" si="61"/>
        <v>31.25</v>
      </c>
      <c r="O103" s="206"/>
      <c r="P103" s="372"/>
      <c r="Q103" s="373"/>
      <c r="R103" s="206"/>
      <c r="S103" s="206"/>
      <c r="T103" s="6"/>
      <c r="U103" s="6"/>
      <c r="V103" s="6"/>
      <c r="W103" s="6"/>
      <c r="X103" s="6"/>
      <c r="Y103" s="6"/>
      <c r="Z103" s="6"/>
    </row>
    <row r="104" ht="14.25" customHeight="1">
      <c r="A104" s="202"/>
      <c r="B104" s="236" t="s">
        <v>91</v>
      </c>
      <c r="C104" s="237"/>
      <c r="D104" s="237"/>
      <c r="E104" s="238"/>
      <c r="F104" s="239"/>
      <c r="G104" s="239"/>
      <c r="H104" s="252" t="s">
        <v>339</v>
      </c>
      <c r="I104" s="217">
        <v>0.6</v>
      </c>
      <c r="J104" s="217">
        <v>2.0</v>
      </c>
      <c r="K104" s="118">
        <v>100.0</v>
      </c>
      <c r="L104" s="70">
        <f t="shared" si="60"/>
        <v>120</v>
      </c>
      <c r="M104" s="70">
        <f>L104*12%</f>
        <v>14.4</v>
      </c>
      <c r="N104" s="70">
        <f t="shared" si="61"/>
        <v>134.4</v>
      </c>
      <c r="O104" s="207"/>
      <c r="P104" s="340"/>
      <c r="Q104" s="341"/>
      <c r="R104" s="207"/>
      <c r="S104" s="207"/>
      <c r="T104" s="6"/>
      <c r="U104" s="6"/>
      <c r="V104" s="6"/>
      <c r="W104" s="6"/>
      <c r="X104" s="6"/>
      <c r="Y104" s="6"/>
      <c r="Z104" s="6"/>
    </row>
    <row r="105" ht="14.25" customHeight="1">
      <c r="A105" s="202"/>
      <c r="B105" s="236" t="s">
        <v>310</v>
      </c>
      <c r="C105" s="237"/>
      <c r="D105" s="237"/>
      <c r="E105" s="238"/>
      <c r="F105" s="239"/>
      <c r="G105" s="239"/>
      <c r="H105" s="252" t="s">
        <v>340</v>
      </c>
      <c r="I105" s="217">
        <v>0.1</v>
      </c>
      <c r="J105" s="217">
        <v>2.0</v>
      </c>
      <c r="K105" s="114">
        <v>1000.0</v>
      </c>
      <c r="L105" s="70">
        <f t="shared" si="60"/>
        <v>200</v>
      </c>
      <c r="M105" s="70">
        <f>L105*5%</f>
        <v>10</v>
      </c>
      <c r="N105" s="70">
        <f t="shared" si="61"/>
        <v>210</v>
      </c>
      <c r="O105" s="207"/>
      <c r="P105" s="340"/>
      <c r="Q105" s="341"/>
      <c r="R105" s="207"/>
      <c r="S105" s="207"/>
      <c r="T105" s="6"/>
      <c r="U105" s="6"/>
      <c r="V105" s="6"/>
      <c r="W105" s="6"/>
      <c r="X105" s="6"/>
      <c r="Y105" s="6"/>
      <c r="Z105" s="6"/>
    </row>
    <row r="106" ht="14.25" customHeight="1">
      <c r="A106" s="202"/>
      <c r="B106" s="236" t="s">
        <v>99</v>
      </c>
      <c r="C106" s="237"/>
      <c r="D106" s="237"/>
      <c r="E106" s="238"/>
      <c r="F106" s="239"/>
      <c r="G106" s="239"/>
      <c r="H106" s="252" t="s">
        <v>341</v>
      </c>
      <c r="I106" s="217">
        <v>1.0</v>
      </c>
      <c r="J106" s="217">
        <v>2.0</v>
      </c>
      <c r="K106" s="114">
        <v>350.0</v>
      </c>
      <c r="L106" s="70">
        <f t="shared" si="60"/>
        <v>700</v>
      </c>
      <c r="M106" s="70">
        <f>L106*15%</f>
        <v>105</v>
      </c>
      <c r="N106" s="70">
        <f t="shared" si="61"/>
        <v>805</v>
      </c>
      <c r="O106" s="206"/>
      <c r="P106" s="372"/>
      <c r="Q106" s="373"/>
      <c r="R106" s="206"/>
      <c r="S106" s="206"/>
      <c r="T106" s="6"/>
      <c r="U106" s="6"/>
      <c r="V106" s="6"/>
      <c r="W106" s="6"/>
      <c r="X106" s="6"/>
      <c r="Y106" s="6"/>
      <c r="Z106" s="6"/>
    </row>
    <row r="107" ht="14.25" customHeight="1">
      <c r="A107" s="202"/>
      <c r="B107" s="206"/>
      <c r="C107" s="206"/>
      <c r="D107" s="207"/>
      <c r="E107" s="253"/>
      <c r="F107" s="253"/>
      <c r="G107" s="253"/>
      <c r="H107" s="254"/>
      <c r="I107" s="206"/>
      <c r="J107" s="207"/>
      <c r="K107" s="226">
        <f t="shared" ref="K107:N107" si="65">SUM(K93:K106)</f>
        <v>7775</v>
      </c>
      <c r="L107" s="226">
        <f t="shared" si="65"/>
        <v>10135</v>
      </c>
      <c r="M107" s="226">
        <f t="shared" si="65"/>
        <v>1331.15</v>
      </c>
      <c r="N107" s="226">
        <f t="shared" si="65"/>
        <v>11466.15</v>
      </c>
      <c r="O107" s="207"/>
      <c r="P107" s="340"/>
      <c r="Q107" s="207"/>
      <c r="R107" s="207"/>
      <c r="S107" s="207"/>
      <c r="T107" s="6"/>
      <c r="U107" s="6"/>
      <c r="V107" s="6"/>
      <c r="W107" s="6"/>
      <c r="X107" s="6"/>
      <c r="Y107" s="6"/>
      <c r="Z107" s="6"/>
    </row>
    <row r="108" ht="15.0" customHeight="1">
      <c r="A108" s="202"/>
      <c r="B108" s="258" t="s">
        <v>17</v>
      </c>
      <c r="C108" s="259"/>
      <c r="D108" s="206"/>
      <c r="E108" s="206"/>
      <c r="F108" s="206"/>
      <c r="G108" s="206"/>
      <c r="H108" s="206"/>
      <c r="I108" s="206"/>
      <c r="J108" s="207"/>
      <c r="K108" s="207"/>
      <c r="L108" s="207"/>
      <c r="M108" s="207"/>
      <c r="N108" s="207"/>
      <c r="O108" s="207"/>
      <c r="P108" s="340"/>
      <c r="Q108" s="207"/>
      <c r="R108" s="207"/>
      <c r="S108" s="207"/>
      <c r="T108" s="6"/>
      <c r="U108" s="6"/>
      <c r="V108" s="6"/>
      <c r="W108" s="6"/>
      <c r="X108" s="6"/>
      <c r="Y108" s="6"/>
      <c r="Z108" s="6"/>
    </row>
    <row r="109" ht="14.25" customHeight="1">
      <c r="A109" s="202"/>
      <c r="B109" s="215" t="s">
        <v>101</v>
      </c>
      <c r="C109" s="260"/>
      <c r="D109" s="261" t="s">
        <v>29</v>
      </c>
      <c r="E109" s="262"/>
      <c r="F109" s="234"/>
      <c r="G109" s="234"/>
      <c r="H109" s="234"/>
      <c r="I109" s="234"/>
      <c r="J109" s="234"/>
      <c r="K109" s="234"/>
      <c r="L109" s="234"/>
      <c r="M109" s="215" t="s">
        <v>102</v>
      </c>
      <c r="N109" s="215" t="s">
        <v>48</v>
      </c>
      <c r="O109" s="206"/>
      <c r="P109" s="372"/>
      <c r="Q109" s="206"/>
      <c r="R109" s="206"/>
      <c r="S109" s="206"/>
      <c r="T109" s="6"/>
      <c r="U109" s="6"/>
      <c r="V109" s="6"/>
      <c r="W109" s="6"/>
      <c r="X109" s="6"/>
      <c r="Y109" s="6"/>
      <c r="Z109" s="6"/>
    </row>
    <row r="110" ht="15.0" customHeight="1">
      <c r="A110" s="202"/>
      <c r="B110" s="216" t="s">
        <v>311</v>
      </c>
      <c r="C110" s="263" t="s">
        <v>312</v>
      </c>
      <c r="D110" s="134"/>
      <c r="E110" s="135"/>
      <c r="F110" s="264"/>
      <c r="G110" s="264"/>
      <c r="H110" s="238"/>
      <c r="I110" s="238"/>
      <c r="J110" s="264"/>
      <c r="K110" s="264"/>
      <c r="L110" s="265"/>
      <c r="M110" s="242">
        <v>500.0</v>
      </c>
      <c r="N110" s="121">
        <f t="shared" ref="N110:N112" si="66">SUM(M110)</f>
        <v>500</v>
      </c>
      <c r="O110" s="207"/>
      <c r="P110" s="340"/>
      <c r="Q110" s="207"/>
      <c r="R110" s="207"/>
      <c r="S110" s="207"/>
      <c r="T110" s="6"/>
      <c r="U110" s="6"/>
      <c r="V110" s="6"/>
      <c r="W110" s="6"/>
      <c r="X110" s="6"/>
      <c r="Y110" s="6"/>
      <c r="Z110" s="6"/>
    </row>
    <row r="111" ht="14.25" customHeight="1">
      <c r="A111" s="202"/>
      <c r="B111" s="216" t="s">
        <v>313</v>
      </c>
      <c r="C111" s="263" t="s">
        <v>89</v>
      </c>
      <c r="D111" s="134"/>
      <c r="E111" s="135"/>
      <c r="F111" s="264"/>
      <c r="G111" s="264"/>
      <c r="H111" s="239"/>
      <c r="I111" s="238"/>
      <c r="J111" s="264"/>
      <c r="K111" s="264"/>
      <c r="L111" s="266"/>
      <c r="M111" s="267">
        <v>1000.0</v>
      </c>
      <c r="N111" s="121">
        <f t="shared" si="66"/>
        <v>1000</v>
      </c>
      <c r="O111" s="207"/>
      <c r="P111" s="340"/>
      <c r="Q111" s="207"/>
      <c r="R111" s="207"/>
      <c r="S111" s="207"/>
      <c r="T111" s="6"/>
      <c r="U111" s="6"/>
      <c r="V111" s="6"/>
      <c r="W111" s="6"/>
      <c r="X111" s="6"/>
      <c r="Y111" s="6"/>
      <c r="Z111" s="6"/>
    </row>
    <row r="112" ht="14.25" customHeight="1">
      <c r="A112" s="202"/>
      <c r="B112" s="216" t="s">
        <v>314</v>
      </c>
      <c r="C112" s="263" t="s">
        <v>315</v>
      </c>
      <c r="D112" s="134"/>
      <c r="E112" s="135"/>
      <c r="F112" s="264"/>
      <c r="G112" s="264"/>
      <c r="H112" s="239"/>
      <c r="I112" s="238"/>
      <c r="J112" s="264"/>
      <c r="K112" s="264"/>
      <c r="L112" s="266"/>
      <c r="M112" s="267">
        <v>2000.0</v>
      </c>
      <c r="N112" s="121">
        <f t="shared" si="66"/>
        <v>2000</v>
      </c>
      <c r="O112" s="206"/>
      <c r="P112" s="372"/>
      <c r="Q112" s="206"/>
      <c r="R112" s="206"/>
      <c r="S112" s="206"/>
      <c r="T112" s="6"/>
      <c r="U112" s="6"/>
      <c r="V112" s="6"/>
      <c r="W112" s="6"/>
      <c r="X112" s="6"/>
      <c r="Y112" s="6"/>
      <c r="Z112" s="6"/>
    </row>
    <row r="113" ht="14.25" customHeight="1">
      <c r="A113" s="202"/>
      <c r="B113" s="206"/>
      <c r="C113" s="206"/>
      <c r="D113" s="206"/>
      <c r="E113" s="206"/>
      <c r="F113" s="206"/>
      <c r="G113" s="206"/>
      <c r="H113" s="206"/>
      <c r="I113" s="268"/>
      <c r="J113" s="206"/>
      <c r="K113" s="206"/>
      <c r="L113" s="206"/>
      <c r="M113" s="206"/>
      <c r="N113" s="269">
        <f>SUM(N110:N112)</f>
        <v>3500</v>
      </c>
      <c r="O113" s="207"/>
      <c r="P113" s="340"/>
      <c r="Q113" s="207"/>
      <c r="R113" s="207"/>
      <c r="S113" s="207"/>
      <c r="T113" s="6"/>
      <c r="U113" s="6"/>
      <c r="V113" s="6"/>
      <c r="W113" s="6"/>
      <c r="X113" s="6"/>
      <c r="Y113" s="6"/>
      <c r="Z113" s="6"/>
    </row>
    <row r="114" ht="14.25" customHeight="1">
      <c r="A114" s="202"/>
      <c r="B114" s="258" t="s">
        <v>18</v>
      </c>
      <c r="C114" s="259"/>
      <c r="D114" s="206"/>
      <c r="E114" s="206"/>
      <c r="F114" s="206"/>
      <c r="G114" s="206"/>
      <c r="H114" s="206"/>
      <c r="I114" s="206"/>
      <c r="J114" s="207"/>
      <c r="K114" s="207"/>
      <c r="L114" s="207"/>
      <c r="M114" s="207"/>
      <c r="N114" s="207"/>
      <c r="O114" s="207"/>
      <c r="P114" s="340"/>
      <c r="Q114" s="207"/>
      <c r="R114" s="207"/>
      <c r="S114" s="207"/>
      <c r="T114" s="6"/>
      <c r="U114" s="6"/>
      <c r="V114" s="6"/>
      <c r="W114" s="6"/>
      <c r="X114" s="6"/>
      <c r="Y114" s="6"/>
      <c r="Z114" s="6"/>
    </row>
    <row r="115" ht="14.25" customHeight="1">
      <c r="A115" s="202"/>
      <c r="B115" s="234"/>
      <c r="C115" s="271"/>
      <c r="D115" s="234"/>
      <c r="E115" s="234"/>
      <c r="F115" s="234"/>
      <c r="G115" s="234"/>
      <c r="H115" s="234"/>
      <c r="I115" s="234"/>
      <c r="J115" s="234"/>
      <c r="K115" s="234"/>
      <c r="L115" s="234"/>
      <c r="M115" s="215" t="s">
        <v>102</v>
      </c>
      <c r="N115" s="215" t="s">
        <v>48</v>
      </c>
      <c r="O115" s="206"/>
      <c r="P115" s="372"/>
      <c r="Q115" s="206"/>
      <c r="R115" s="206"/>
      <c r="S115" s="206"/>
      <c r="T115" s="6"/>
      <c r="U115" s="6"/>
      <c r="V115" s="6"/>
      <c r="W115" s="6"/>
      <c r="X115" s="6"/>
      <c r="Y115" s="6"/>
      <c r="Z115" s="6"/>
    </row>
    <row r="116" ht="14.25" customHeight="1">
      <c r="A116" s="202"/>
      <c r="B116" s="216" t="s">
        <v>342</v>
      </c>
      <c r="C116" s="236" t="s">
        <v>343</v>
      </c>
      <c r="D116" s="273"/>
      <c r="E116" s="273"/>
      <c r="F116" s="273"/>
      <c r="G116" s="273"/>
      <c r="H116" s="238"/>
      <c r="I116" s="238"/>
      <c r="J116" s="273"/>
      <c r="K116" s="273"/>
      <c r="L116" s="274"/>
      <c r="M116" s="242">
        <v>1010.0</v>
      </c>
      <c r="N116" s="121">
        <f t="shared" ref="N116:N118" si="67">SUM(M116)</f>
        <v>1010</v>
      </c>
      <c r="O116" s="207"/>
      <c r="P116" s="340"/>
      <c r="Q116" s="207"/>
      <c r="R116" s="207"/>
      <c r="S116" s="207"/>
      <c r="T116" s="6"/>
      <c r="U116" s="6"/>
      <c r="V116" s="6"/>
      <c r="W116" s="6"/>
      <c r="X116" s="6"/>
      <c r="Y116" s="6"/>
      <c r="Z116" s="6"/>
    </row>
    <row r="117" ht="14.25" customHeight="1">
      <c r="A117" s="202"/>
      <c r="B117" s="216" t="s">
        <v>344</v>
      </c>
      <c r="C117" s="236" t="s">
        <v>345</v>
      </c>
      <c r="D117" s="273"/>
      <c r="E117" s="273"/>
      <c r="F117" s="273"/>
      <c r="G117" s="273"/>
      <c r="H117" s="239"/>
      <c r="I117" s="238"/>
      <c r="J117" s="273"/>
      <c r="K117" s="273"/>
      <c r="L117" s="274"/>
      <c r="M117" s="275">
        <v>1900.0</v>
      </c>
      <c r="N117" s="121">
        <f t="shared" si="67"/>
        <v>1900</v>
      </c>
      <c r="O117" s="207"/>
      <c r="P117" s="340"/>
      <c r="Q117" s="207"/>
      <c r="R117" s="207"/>
      <c r="S117" s="207"/>
      <c r="T117" s="6"/>
      <c r="U117" s="6"/>
      <c r="V117" s="6"/>
      <c r="W117" s="6"/>
      <c r="X117" s="6"/>
      <c r="Y117" s="6"/>
      <c r="Z117" s="6"/>
    </row>
    <row r="118" ht="14.25" customHeight="1">
      <c r="A118" s="202"/>
      <c r="B118" s="216" t="s">
        <v>346</v>
      </c>
      <c r="C118" s="236" t="s">
        <v>347</v>
      </c>
      <c r="D118" s="273"/>
      <c r="E118" s="273"/>
      <c r="F118" s="273"/>
      <c r="G118" s="273"/>
      <c r="H118" s="239"/>
      <c r="I118" s="238"/>
      <c r="J118" s="273"/>
      <c r="K118" s="273"/>
      <c r="L118" s="274"/>
      <c r="M118" s="275">
        <v>700.0</v>
      </c>
      <c r="N118" s="121">
        <f t="shared" si="67"/>
        <v>700</v>
      </c>
      <c r="O118" s="206"/>
      <c r="P118" s="372"/>
      <c r="Q118" s="206"/>
      <c r="R118" s="206"/>
      <c r="S118" s="206"/>
      <c r="T118" s="6"/>
      <c r="U118" s="6"/>
      <c r="V118" s="6"/>
      <c r="W118" s="6"/>
      <c r="X118" s="6"/>
      <c r="Y118" s="6"/>
      <c r="Z118" s="6"/>
    </row>
    <row r="119" ht="14.25" customHeight="1">
      <c r="A119" s="202"/>
      <c r="B119" s="206"/>
      <c r="C119" s="206"/>
      <c r="D119" s="206"/>
      <c r="E119" s="206"/>
      <c r="F119" s="206"/>
      <c r="G119" s="206"/>
      <c r="H119" s="206"/>
      <c r="I119" s="245"/>
      <c r="J119" s="206"/>
      <c r="K119" s="206"/>
      <c r="L119" s="206"/>
      <c r="M119" s="206"/>
      <c r="N119" s="227">
        <f>SUM(N116:N118)</f>
        <v>3610</v>
      </c>
      <c r="O119" s="207"/>
      <c r="P119" s="340"/>
      <c r="Q119" s="207"/>
      <c r="R119" s="207"/>
      <c r="S119" s="207"/>
      <c r="T119" s="6"/>
      <c r="U119" s="6"/>
      <c r="V119" s="6"/>
      <c r="W119" s="6"/>
      <c r="X119" s="6"/>
      <c r="Y119" s="6"/>
      <c r="Z119" s="6"/>
    </row>
    <row r="120" ht="14.25" customHeight="1">
      <c r="A120" s="202"/>
      <c r="B120" s="258" t="s">
        <v>19</v>
      </c>
      <c r="C120" s="259"/>
      <c r="D120" s="206"/>
      <c r="E120" s="206"/>
      <c r="F120" s="206"/>
      <c r="G120" s="206"/>
      <c r="H120" s="206"/>
      <c r="I120" s="206"/>
      <c r="J120" s="207"/>
      <c r="K120" s="207"/>
      <c r="L120" s="207"/>
      <c r="M120" s="207"/>
      <c r="N120" s="207"/>
      <c r="O120" s="207"/>
      <c r="P120" s="340"/>
      <c r="Q120" s="207"/>
      <c r="R120" s="207"/>
      <c r="S120" s="207"/>
      <c r="T120" s="6"/>
      <c r="U120" s="6"/>
      <c r="V120" s="6"/>
      <c r="W120" s="6"/>
      <c r="X120" s="6"/>
      <c r="Y120" s="6"/>
      <c r="Z120" s="6"/>
    </row>
    <row r="121" ht="14.25" customHeight="1">
      <c r="A121" s="202"/>
      <c r="B121" s="234"/>
      <c r="C121" s="271"/>
      <c r="D121" s="234"/>
      <c r="E121" s="234"/>
      <c r="F121" s="234"/>
      <c r="G121" s="234"/>
      <c r="H121" s="234"/>
      <c r="I121" s="234"/>
      <c r="J121" s="234"/>
      <c r="K121" s="234"/>
      <c r="L121" s="234"/>
      <c r="M121" s="215" t="s">
        <v>102</v>
      </c>
      <c r="N121" s="215" t="s">
        <v>48</v>
      </c>
      <c r="O121" s="206"/>
      <c r="P121" s="372"/>
      <c r="Q121" s="206"/>
      <c r="R121" s="206"/>
      <c r="S121" s="206"/>
      <c r="T121" s="6"/>
      <c r="U121" s="6"/>
      <c r="V121" s="6"/>
      <c r="W121" s="6"/>
      <c r="X121" s="6"/>
      <c r="Y121" s="6"/>
      <c r="Z121" s="6"/>
    </row>
    <row r="122" ht="14.25" customHeight="1">
      <c r="A122" s="202"/>
      <c r="B122" s="236" t="s">
        <v>287</v>
      </c>
      <c r="C122" s="276" t="s">
        <v>318</v>
      </c>
      <c r="D122" s="273"/>
      <c r="E122" s="273"/>
      <c r="F122" s="273"/>
      <c r="G122" s="273"/>
      <c r="H122" s="238"/>
      <c r="I122" s="238"/>
      <c r="J122" s="273"/>
      <c r="K122" s="273"/>
      <c r="L122" s="274"/>
      <c r="M122" s="242">
        <v>800.0</v>
      </c>
      <c r="N122" s="121">
        <f t="shared" ref="N122:N123" si="68">SUM(M122)</f>
        <v>800</v>
      </c>
      <c r="O122" s="207"/>
      <c r="P122" s="340"/>
      <c r="Q122" s="207"/>
      <c r="R122" s="207"/>
      <c r="S122" s="207"/>
      <c r="T122" s="6"/>
      <c r="U122" s="6"/>
      <c r="V122" s="6"/>
      <c r="W122" s="6"/>
      <c r="X122" s="6"/>
      <c r="Y122" s="6"/>
      <c r="Z122" s="6"/>
    </row>
    <row r="123" ht="14.25" customHeight="1">
      <c r="A123" s="202"/>
      <c r="B123" s="236" t="s">
        <v>319</v>
      </c>
      <c r="C123" s="276" t="s">
        <v>320</v>
      </c>
      <c r="D123" s="273"/>
      <c r="E123" s="273"/>
      <c r="F123" s="273"/>
      <c r="G123" s="273"/>
      <c r="H123" s="239"/>
      <c r="I123" s="238"/>
      <c r="J123" s="273"/>
      <c r="K123" s="273"/>
      <c r="L123" s="274"/>
      <c r="M123" s="275">
        <v>900.0</v>
      </c>
      <c r="N123" s="121">
        <f t="shared" si="68"/>
        <v>900</v>
      </c>
      <c r="O123" s="207"/>
      <c r="P123" s="340"/>
      <c r="Q123" s="207"/>
      <c r="R123" s="207"/>
      <c r="S123" s="207"/>
      <c r="T123" s="6"/>
      <c r="U123" s="6"/>
      <c r="V123" s="6"/>
      <c r="W123" s="6"/>
      <c r="X123" s="6"/>
      <c r="Y123" s="6"/>
      <c r="Z123" s="6"/>
    </row>
    <row r="124" ht="14.25" customHeight="1">
      <c r="A124" s="202"/>
      <c r="B124" s="206"/>
      <c r="C124" s="206"/>
      <c r="D124" s="206"/>
      <c r="E124" s="206"/>
      <c r="F124" s="206"/>
      <c r="G124" s="206"/>
      <c r="H124" s="206"/>
      <c r="I124" s="245"/>
      <c r="J124" s="206"/>
      <c r="K124" s="206"/>
      <c r="L124" s="206"/>
      <c r="M124" s="206"/>
      <c r="N124" s="227">
        <f>SUM(N122:N123)</f>
        <v>1700</v>
      </c>
      <c r="O124" s="206"/>
      <c r="P124" s="372"/>
      <c r="Q124" s="206"/>
      <c r="R124" s="206"/>
      <c r="S124" s="206"/>
      <c r="T124" s="6"/>
      <c r="U124" s="6"/>
      <c r="V124" s="6"/>
      <c r="W124" s="6"/>
      <c r="X124" s="6"/>
      <c r="Y124" s="6"/>
      <c r="Z124" s="6"/>
    </row>
    <row r="125" ht="14.25" customHeight="1">
      <c r="A125" s="202"/>
      <c r="B125" s="374" t="s">
        <v>348</v>
      </c>
      <c r="C125" s="204"/>
      <c r="D125" s="204"/>
      <c r="E125" s="205"/>
      <c r="F125" s="206"/>
      <c r="G125" s="207"/>
      <c r="H125" s="207"/>
      <c r="I125" s="288"/>
      <c r="J125" s="212"/>
      <c r="K125" s="212"/>
      <c r="L125" s="212"/>
      <c r="M125" s="288"/>
      <c r="N125" s="288"/>
      <c r="O125" s="288"/>
      <c r="P125" s="289"/>
      <c r="Q125" s="288"/>
      <c r="R125" s="288"/>
      <c r="S125" s="288"/>
      <c r="T125" s="6"/>
      <c r="U125" s="6"/>
      <c r="V125" s="6"/>
      <c r="W125" s="6"/>
      <c r="X125" s="6"/>
      <c r="Y125" s="6"/>
      <c r="Z125" s="6"/>
    </row>
    <row r="126" ht="14.25" customHeight="1">
      <c r="A126" s="202"/>
      <c r="B126" s="348">
        <f>SUM(N83)</f>
        <v>12660</v>
      </c>
      <c r="C126" s="292" t="s">
        <v>14</v>
      </c>
      <c r="D126" s="293"/>
      <c r="E126" s="294"/>
      <c r="F126" s="294"/>
      <c r="G126" s="206"/>
      <c r="H126" s="206"/>
      <c r="I126" s="295"/>
      <c r="J126" s="288"/>
      <c r="K126" s="288"/>
      <c r="L126" s="320"/>
      <c r="M126" s="295"/>
      <c r="N126" s="295"/>
      <c r="O126" s="295"/>
      <c r="P126" s="299"/>
      <c r="Q126" s="295"/>
      <c r="R126" s="295"/>
      <c r="S126" s="295"/>
      <c r="T126" s="6"/>
      <c r="U126" s="6"/>
      <c r="V126" s="6"/>
      <c r="W126" s="6"/>
      <c r="X126" s="6"/>
      <c r="Y126" s="6"/>
      <c r="Z126" s="6"/>
    </row>
    <row r="127" ht="14.25" customHeight="1">
      <c r="A127" s="202"/>
      <c r="B127" s="348">
        <f>N90</f>
        <v>66168.275</v>
      </c>
      <c r="C127" s="301" t="s">
        <v>15</v>
      </c>
      <c r="D127" s="302"/>
      <c r="E127" s="294"/>
      <c r="F127" s="294"/>
      <c r="G127" s="207"/>
      <c r="H127" s="207"/>
      <c r="I127" s="295"/>
      <c r="J127" s="288"/>
      <c r="K127" s="288"/>
      <c r="L127" s="320"/>
      <c r="M127" s="295"/>
      <c r="N127" s="295"/>
      <c r="O127" s="295"/>
      <c r="P127" s="299"/>
      <c r="Q127" s="295"/>
      <c r="R127" s="295"/>
      <c r="S127" s="295"/>
      <c r="T127" s="6"/>
      <c r="U127" s="6"/>
      <c r="V127" s="6"/>
      <c r="W127" s="6"/>
      <c r="X127" s="6"/>
      <c r="Y127" s="6"/>
      <c r="Z127" s="6"/>
    </row>
    <row r="128" ht="14.25" customHeight="1">
      <c r="A128" s="202"/>
      <c r="B128" s="348">
        <f>N107</f>
        <v>11466.15</v>
      </c>
      <c r="C128" s="301" t="s">
        <v>16</v>
      </c>
      <c r="D128" s="302"/>
      <c r="E128" s="294"/>
      <c r="F128" s="294"/>
      <c r="G128" s="206"/>
      <c r="H128" s="206"/>
      <c r="I128" s="295"/>
      <c r="J128" s="288"/>
      <c r="K128" s="288"/>
      <c r="L128" s="320"/>
      <c r="M128" s="295"/>
      <c r="N128" s="295"/>
      <c r="O128" s="295"/>
      <c r="P128" s="299"/>
      <c r="Q128" s="295"/>
      <c r="R128" s="295"/>
      <c r="S128" s="295"/>
      <c r="T128" s="6"/>
      <c r="U128" s="6"/>
      <c r="V128" s="6"/>
      <c r="W128" s="6"/>
      <c r="X128" s="6"/>
      <c r="Y128" s="6"/>
      <c r="Z128" s="6"/>
    </row>
    <row r="129" ht="14.25" customHeight="1">
      <c r="A129" s="202"/>
      <c r="B129" s="348">
        <f>N113</f>
        <v>3500</v>
      </c>
      <c r="C129" s="301" t="s">
        <v>17</v>
      </c>
      <c r="D129" s="303"/>
      <c r="E129" s="304"/>
      <c r="F129" s="305"/>
      <c r="G129" s="207"/>
      <c r="H129" s="207"/>
      <c r="I129" s="295"/>
      <c r="J129" s="288"/>
      <c r="K129" s="288"/>
      <c r="L129" s="320"/>
      <c r="M129" s="295"/>
      <c r="N129" s="295"/>
      <c r="O129" s="295"/>
      <c r="P129" s="299"/>
      <c r="Q129" s="295"/>
      <c r="R129" s="295"/>
      <c r="S129" s="295"/>
      <c r="T129" s="6"/>
      <c r="U129" s="6"/>
      <c r="V129" s="6"/>
      <c r="W129" s="6"/>
      <c r="X129" s="6"/>
      <c r="Y129" s="6"/>
      <c r="Z129" s="6"/>
    </row>
    <row r="130" ht="14.25" customHeight="1">
      <c r="A130" s="202"/>
      <c r="B130" s="348">
        <f>N119</f>
        <v>3610</v>
      </c>
      <c r="C130" s="301" t="s">
        <v>18</v>
      </c>
      <c r="D130" s="303"/>
      <c r="E130" s="304"/>
      <c r="F130" s="305"/>
      <c r="G130" s="206"/>
      <c r="H130" s="206"/>
      <c r="I130" s="295"/>
      <c r="J130" s="288"/>
      <c r="K130" s="288"/>
      <c r="L130" s="320"/>
      <c r="M130" s="295"/>
      <c r="N130" s="295"/>
      <c r="O130" s="295"/>
      <c r="P130" s="299"/>
      <c r="Q130" s="295"/>
      <c r="R130" s="295"/>
      <c r="S130" s="295"/>
      <c r="T130" s="6"/>
      <c r="U130" s="6"/>
      <c r="V130" s="6"/>
      <c r="W130" s="6"/>
      <c r="X130" s="6"/>
      <c r="Y130" s="6"/>
      <c r="Z130" s="6"/>
    </row>
    <row r="131" ht="14.25" customHeight="1">
      <c r="A131" s="202"/>
      <c r="B131" s="348">
        <f>N124</f>
        <v>1700</v>
      </c>
      <c r="C131" s="301" t="s">
        <v>19</v>
      </c>
      <c r="D131" s="303"/>
      <c r="E131" s="305"/>
      <c r="F131" s="294"/>
      <c r="G131" s="206"/>
      <c r="H131" s="206"/>
      <c r="I131" s="295"/>
      <c r="J131" s="288"/>
      <c r="K131" s="288"/>
      <c r="L131" s="320"/>
      <c r="M131" s="295"/>
      <c r="N131" s="295"/>
      <c r="O131" s="295"/>
      <c r="P131" s="299"/>
      <c r="Q131" s="295"/>
      <c r="R131" s="295"/>
      <c r="S131" s="295"/>
      <c r="T131" s="6"/>
      <c r="U131" s="6"/>
      <c r="V131" s="6"/>
      <c r="W131" s="6"/>
      <c r="X131" s="6"/>
      <c r="Y131" s="6"/>
      <c r="Z131" s="6"/>
    </row>
    <row r="132" ht="14.25" customHeight="1">
      <c r="A132" s="202"/>
      <c r="B132" s="375">
        <f>SUM(B126:B131)</f>
        <v>99104.425</v>
      </c>
      <c r="C132" s="323" t="s">
        <v>20</v>
      </c>
      <c r="D132" s="376"/>
      <c r="E132" s="376"/>
      <c r="F132" s="377"/>
      <c r="G132" s="207"/>
      <c r="H132" s="207"/>
      <c r="I132" s="295"/>
      <c r="J132" s="288"/>
      <c r="K132" s="288"/>
      <c r="L132" s="288"/>
      <c r="M132" s="295"/>
      <c r="N132" s="295"/>
      <c r="O132" s="295"/>
      <c r="P132" s="299"/>
      <c r="Q132" s="295"/>
      <c r="R132" s="295"/>
      <c r="S132" s="295"/>
      <c r="T132" s="6"/>
      <c r="U132" s="6"/>
      <c r="V132" s="6"/>
      <c r="W132" s="6"/>
      <c r="X132" s="6"/>
      <c r="Y132" s="6"/>
      <c r="Z132" s="6"/>
    </row>
    <row r="133" ht="14.25" customHeight="1">
      <c r="A133" s="202"/>
      <c r="B133" s="349"/>
      <c r="C133" s="349"/>
      <c r="D133" s="349"/>
      <c r="E133" s="378"/>
      <c r="F133" s="206"/>
      <c r="G133" s="206"/>
      <c r="H133" s="206"/>
      <c r="I133" s="288"/>
      <c r="J133" s="288"/>
      <c r="K133" s="288"/>
      <c r="L133" s="320"/>
      <c r="M133" s="288"/>
      <c r="N133" s="288"/>
      <c r="O133" s="288"/>
      <c r="P133" s="289"/>
      <c r="Q133" s="288"/>
      <c r="R133" s="288"/>
      <c r="S133" s="288"/>
      <c r="T133" s="6"/>
      <c r="U133" s="6"/>
      <c r="V133" s="6"/>
      <c r="W133" s="6"/>
      <c r="X133" s="6"/>
      <c r="Y133" s="6"/>
      <c r="Z133" s="6"/>
    </row>
    <row r="134" ht="14.25" customHeight="1">
      <c r="A134" s="202"/>
      <c r="B134" s="321">
        <f>B132*0.25</f>
        <v>24776.10625</v>
      </c>
      <c r="C134" s="379">
        <v>0.25</v>
      </c>
      <c r="D134" s="323" t="s">
        <v>324</v>
      </c>
      <c r="E134" s="324"/>
      <c r="F134" s="325"/>
      <c r="G134" s="207"/>
      <c r="H134" s="207"/>
      <c r="I134" s="295"/>
      <c r="J134" s="380"/>
      <c r="K134" s="288"/>
      <c r="L134" s="320"/>
      <c r="M134" s="320"/>
      <c r="N134" s="320"/>
      <c r="O134" s="320"/>
      <c r="P134" s="327"/>
      <c r="Q134" s="320"/>
      <c r="R134" s="320"/>
      <c r="S134" s="320"/>
      <c r="T134" s="6"/>
      <c r="U134" s="6"/>
      <c r="V134" s="6"/>
      <c r="W134" s="6"/>
      <c r="X134" s="6"/>
      <c r="Y134" s="6"/>
      <c r="Z134" s="6"/>
    </row>
    <row r="135" ht="14.25" customHeight="1">
      <c r="A135" s="202"/>
      <c r="B135" s="321">
        <f>B134+B132</f>
        <v>123880.5313</v>
      </c>
      <c r="C135" s="379">
        <v>0.25</v>
      </c>
      <c r="D135" s="329" t="s">
        <v>325</v>
      </c>
      <c r="E135" s="330"/>
      <c r="F135" s="331"/>
      <c r="G135" s="204"/>
      <c r="H135" s="205"/>
      <c r="I135" s="295"/>
      <c r="J135" s="288"/>
      <c r="K135" s="207"/>
      <c r="L135" s="207"/>
      <c r="M135" s="295"/>
      <c r="N135" s="295"/>
      <c r="O135" s="295"/>
      <c r="P135" s="299"/>
      <c r="Q135" s="295"/>
      <c r="R135" s="295"/>
      <c r="S135" s="295"/>
      <c r="T135" s="6"/>
      <c r="U135" s="6"/>
      <c r="V135" s="6"/>
      <c r="W135" s="6"/>
      <c r="X135" s="6"/>
      <c r="Y135" s="6"/>
      <c r="Z135" s="6"/>
    </row>
    <row r="136" ht="14.25" customHeight="1">
      <c r="A136" s="202"/>
      <c r="B136" s="321">
        <f>C136*B135</f>
        <v>30970.13281</v>
      </c>
      <c r="C136" s="381">
        <v>0.25</v>
      </c>
      <c r="D136" s="323" t="s">
        <v>24</v>
      </c>
      <c r="E136" s="325"/>
      <c r="F136" s="334"/>
      <c r="G136" s="206"/>
      <c r="H136" s="206"/>
      <c r="I136" s="295"/>
      <c r="J136" s="380"/>
      <c r="K136" s="288"/>
      <c r="L136" s="320"/>
      <c r="M136" s="320"/>
      <c r="N136" s="320"/>
      <c r="O136" s="320"/>
      <c r="P136" s="327"/>
      <c r="Q136" s="320"/>
      <c r="R136" s="320"/>
      <c r="S136" s="320"/>
      <c r="T136" s="6"/>
      <c r="U136" s="6"/>
      <c r="V136" s="6"/>
      <c r="W136" s="6"/>
      <c r="X136" s="6"/>
      <c r="Y136" s="6"/>
      <c r="Z136" s="6"/>
    </row>
    <row r="137" ht="14.25" customHeight="1">
      <c r="A137" s="202"/>
      <c r="B137" s="321">
        <f>B134+B136</f>
        <v>55746.23906</v>
      </c>
      <c r="C137" s="379">
        <f>B137/B140</f>
        <v>0.354679803</v>
      </c>
      <c r="D137" s="323" t="s">
        <v>72</v>
      </c>
      <c r="E137" s="324"/>
      <c r="F137" s="324"/>
      <c r="G137" s="204"/>
      <c r="H137" s="205"/>
      <c r="I137" s="295"/>
      <c r="J137" s="380"/>
      <c r="K137" s="288"/>
      <c r="L137" s="320"/>
      <c r="M137" s="320"/>
      <c r="N137" s="320"/>
      <c r="O137" s="320"/>
      <c r="P137" s="327"/>
      <c r="Q137" s="320"/>
      <c r="R137" s="320"/>
      <c r="S137" s="320"/>
      <c r="T137" s="6"/>
      <c r="U137" s="6"/>
      <c r="V137" s="6"/>
      <c r="W137" s="6"/>
      <c r="X137" s="6"/>
      <c r="Y137" s="6"/>
      <c r="Z137" s="6"/>
    </row>
    <row r="138" ht="14.25" customHeight="1">
      <c r="A138" s="202"/>
      <c r="B138" s="295">
        <f>B136+B135</f>
        <v>154850.6641</v>
      </c>
      <c r="C138" s="337" t="s">
        <v>25</v>
      </c>
      <c r="D138" s="338"/>
      <c r="E138" s="339"/>
      <c r="F138" s="212"/>
      <c r="G138" s="206"/>
      <c r="H138" s="206"/>
      <c r="I138" s="348"/>
      <c r="J138" s="349"/>
      <c r="K138" s="207"/>
      <c r="L138" s="207"/>
      <c r="M138" s="207"/>
      <c r="N138" s="207"/>
      <c r="O138" s="207"/>
      <c r="P138" s="340"/>
      <c r="Q138" s="207"/>
      <c r="R138" s="207"/>
      <c r="S138" s="207"/>
      <c r="T138" s="6"/>
      <c r="U138" s="6"/>
      <c r="V138" s="6"/>
      <c r="W138" s="6"/>
      <c r="X138" s="6"/>
      <c r="Y138" s="6"/>
      <c r="Z138" s="6"/>
    </row>
    <row r="139" ht="14.25" customHeight="1">
      <c r="A139" s="202"/>
      <c r="B139" s="295">
        <f>0.015*B138</f>
        <v>2322.759961</v>
      </c>
      <c r="C139" s="337" t="s">
        <v>326</v>
      </c>
      <c r="D139" s="338"/>
      <c r="E139" s="342"/>
      <c r="F139" s="343"/>
      <c r="G139" s="206"/>
      <c r="H139" s="206"/>
      <c r="I139" s="348"/>
      <c r="J139" s="349"/>
      <c r="K139" s="207"/>
      <c r="L139" s="207"/>
      <c r="M139" s="207"/>
      <c r="N139" s="207"/>
      <c r="O139" s="207"/>
      <c r="P139" s="340"/>
      <c r="Q139" s="207"/>
      <c r="R139" s="207"/>
      <c r="S139" s="207"/>
      <c r="T139" s="6"/>
      <c r="U139" s="6"/>
      <c r="V139" s="6"/>
      <c r="W139" s="6"/>
      <c r="X139" s="6"/>
      <c r="Y139" s="6"/>
      <c r="Z139" s="6"/>
    </row>
    <row r="140" ht="14.25" customHeight="1">
      <c r="A140" s="202"/>
      <c r="B140" s="295">
        <f>B138+B139</f>
        <v>157173.424</v>
      </c>
      <c r="C140" s="337" t="s">
        <v>26</v>
      </c>
      <c r="D140" s="338"/>
      <c r="E140" s="342"/>
      <c r="F140" s="344"/>
      <c r="G140" s="205"/>
      <c r="H140" s="206"/>
      <c r="I140" s="348"/>
      <c r="J140" s="349"/>
      <c r="K140" s="207"/>
      <c r="L140" s="207"/>
      <c r="M140" s="207"/>
      <c r="N140" s="207"/>
      <c r="O140" s="207"/>
      <c r="P140" s="340"/>
      <c r="Q140" s="207"/>
      <c r="R140" s="207"/>
      <c r="S140" s="207"/>
      <c r="T140" s="6"/>
      <c r="U140" s="6"/>
      <c r="V140" s="6"/>
      <c r="W140" s="6"/>
      <c r="X140" s="6"/>
      <c r="Y140" s="6"/>
      <c r="Z140" s="6"/>
    </row>
    <row r="141" ht="14.25" customHeight="1">
      <c r="A141" s="202"/>
      <c r="B141" s="345"/>
      <c r="C141" s="346"/>
      <c r="D141" s="346"/>
      <c r="E141" s="346"/>
      <c r="F141" s="346"/>
      <c r="G141" s="347"/>
      <c r="H141" s="206"/>
      <c r="I141" s="348"/>
      <c r="J141" s="349"/>
      <c r="K141" s="207"/>
      <c r="L141" s="207"/>
      <c r="M141" s="207"/>
      <c r="N141" s="207"/>
      <c r="O141" s="207"/>
      <c r="P141" s="340"/>
      <c r="Q141" s="207"/>
      <c r="R141" s="207"/>
      <c r="S141" s="207"/>
      <c r="T141" s="6"/>
      <c r="U141" s="6"/>
      <c r="V141" s="6"/>
      <c r="W141" s="6"/>
      <c r="X141" s="6"/>
      <c r="Y141" s="6"/>
      <c r="Z141" s="6"/>
    </row>
    <row r="142" ht="14.25" customHeight="1">
      <c r="A142" s="202"/>
      <c r="B142" s="350" t="s">
        <v>327</v>
      </c>
      <c r="C142" s="351"/>
      <c r="D142" s="352"/>
      <c r="E142" s="353"/>
      <c r="F142" s="274"/>
      <c r="G142" s="354"/>
      <c r="H142" s="350"/>
      <c r="I142" s="356"/>
      <c r="J142" s="349"/>
      <c r="K142" s="207"/>
      <c r="L142" s="207"/>
      <c r="M142" s="207"/>
      <c r="N142" s="207"/>
      <c r="O142" s="207"/>
      <c r="P142" s="340"/>
      <c r="Q142" s="207"/>
      <c r="R142" s="207"/>
      <c r="S142" s="207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">
    <mergeCell ref="C38:E38"/>
    <mergeCell ref="C39:E39"/>
    <mergeCell ref="C40:E40"/>
    <mergeCell ref="C110:E110"/>
    <mergeCell ref="C111:E111"/>
    <mergeCell ref="C112:E112"/>
  </mergeCells>
  <printOptions/>
  <pageMargins bottom="0.5" footer="0.0" header="0.0" left="0.75" right="0.75" top="0.75"/>
  <pageSetup scale="175" orientation="landscape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2019-06-18T17:14:22Z</dcterms:created>
  <dc:creator>Hickel Consulting LH</dc:creator>
</cp:coreProperties>
</file>