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35" tabRatio="780" activeTab="9"/>
  </bookViews>
  <sheets>
    <sheet name="调价前" sheetId="23" r:id="rId1"/>
    <sheet name="调价中" sheetId="24" r:id="rId2"/>
    <sheet name="调价后" sheetId="25" r:id="rId3"/>
    <sheet name="汇总" sheetId="26" r:id="rId4"/>
    <sheet name="油品盘存表" sheetId="27" r:id="rId5"/>
    <sheet name="汇总表取数" sheetId="28" r:id="rId6"/>
    <sheet name="2" sheetId="33" r:id="rId7"/>
    <sheet name="签单明细表" sheetId="30" r:id="rId8"/>
    <sheet name="平台优惠" sheetId="31" r:id="rId9"/>
    <sheet name="油品优惠明细 2" sheetId="35" r:id="rId10"/>
    <sheet name="Sheet1" sheetId="37" r:id="rId11"/>
    <sheet name="短" sheetId="38" r:id="rId12"/>
    <sheet name="Sheet2" sheetId="39" r:id="rId13"/>
    <sheet name="缴款明细" sheetId="2" state="hidden" r:id="rId14"/>
    <sheet name="欠款" sheetId="3" state="hidden" r:id="rId15"/>
    <sheet name="客户卡" sheetId="4" state="hidden" r:id="rId16"/>
    <sheet name="油枪抄表" sheetId="5" state="hidden" r:id="rId17"/>
    <sheet name="油机" sheetId="6" state="hidden" r:id="rId18"/>
    <sheet name="库存" sheetId="9" state="hidden" r:id="rId19"/>
    <sheet name="工资表结构" sheetId="13" state="hidden" r:id="rId20"/>
  </sheets>
  <externalReferences>
    <externalReference r:id="rId23"/>
  </externalReferences>
  <definedNames>
    <definedName name="_xlnm._FilterDatabase" localSheetId="4" hidden="1">油品盘存表!$A$1:$L$98</definedName>
    <definedName name="G1111111111111111">#REF!</definedName>
    <definedName name="_xlnm.Print_Area" localSheetId="0">调价前!$A$1:$I$99</definedName>
    <definedName name="_xlnm.Print_Area" localSheetId="19">工资表结构!$A$1:$P$20</definedName>
    <definedName name="_xlnm.Print_Area" localSheetId="16">油枪抄表!$A$1:$V$33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AOC 4</author>
  </authors>
  <commentList>
    <comment ref="J76" authorId="0">
      <text>
        <r>
          <rPr>
            <b/>
            <sz val="9"/>
            <rFont val="宋体"/>
            <charset val="134"/>
          </rPr>
          <t>AOC 4:</t>
        </r>
        <r>
          <rPr>
            <sz val="9"/>
            <rFont val="宋体"/>
            <charset val="134"/>
          </rPr>
          <t xml:space="preserve">
b=2+3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Z1" authorId="0">
      <text>
        <r>
          <rPr>
            <sz val="9"/>
            <rFont val="宋体"/>
            <charset val="134"/>
          </rPr>
          <t xml:space="preserve">含暂收款退款、暂收款转充值
</t>
        </r>
      </text>
    </comment>
  </commentList>
</comments>
</file>

<file path=xl/comments3.xml><?xml version="1.0" encoding="utf-8"?>
<comments xmlns="http://schemas.openxmlformats.org/spreadsheetml/2006/main">
  <authors>
    <author>AOC 4</author>
  </authors>
  <commentList>
    <comment ref="BV3" authorId="0">
      <text>
        <r>
          <rPr>
            <b/>
            <sz val="9"/>
            <rFont val="宋体"/>
            <charset val="134"/>
          </rPr>
          <t>AOC 4:</t>
        </r>
        <r>
          <rPr>
            <sz val="9"/>
            <rFont val="宋体"/>
            <charset val="134"/>
          </rPr>
          <t xml:space="preserve">
大客户一次性优惠</t>
        </r>
      </text>
    </comment>
    <comment ref="BW8" authorId="0">
      <text>
        <r>
          <rPr>
            <b/>
            <sz val="9"/>
            <rFont val="宋体"/>
            <charset val="134"/>
          </rPr>
          <t>AOC 4:</t>
        </r>
        <r>
          <rPr>
            <sz val="9"/>
            <rFont val="宋体"/>
            <charset val="134"/>
          </rPr>
          <t xml:space="preserve">
大客户一次性优惠</t>
        </r>
      </text>
    </comment>
    <comment ref="BV11" authorId="0">
      <text>
        <r>
          <rPr>
            <b/>
            <sz val="9"/>
            <rFont val="宋体"/>
            <charset val="134"/>
          </rPr>
          <t>AOC 4:</t>
        </r>
        <r>
          <rPr>
            <sz val="9"/>
            <rFont val="宋体"/>
            <charset val="134"/>
          </rPr>
          <t xml:space="preserve">
大客户一次性优惠</t>
        </r>
      </text>
    </comment>
    <comment ref="BV12" authorId="0">
      <text>
        <r>
          <rPr>
            <b/>
            <sz val="9"/>
            <rFont val="宋体"/>
            <charset val="134"/>
          </rPr>
          <t>AOC 4:</t>
        </r>
        <r>
          <rPr>
            <sz val="9"/>
            <rFont val="宋体"/>
            <charset val="134"/>
          </rPr>
          <t xml:space="preserve">
大客户一次性优惠</t>
        </r>
      </text>
    </comment>
    <comment ref="BV13" authorId="0">
      <text>
        <r>
          <rPr>
            <b/>
            <sz val="9"/>
            <rFont val="宋体"/>
            <charset val="134"/>
          </rPr>
          <t>AOC 4:</t>
        </r>
        <r>
          <rPr>
            <sz val="9"/>
            <rFont val="宋体"/>
            <charset val="134"/>
          </rPr>
          <t xml:space="preserve">
大客户一次性优惠</t>
        </r>
      </text>
    </comment>
    <comment ref="BV15" authorId="0">
      <text>
        <r>
          <rPr>
            <b/>
            <sz val="9"/>
            <rFont val="宋体"/>
            <charset val="134"/>
          </rPr>
          <t>AOC 4:</t>
        </r>
        <r>
          <rPr>
            <sz val="9"/>
            <rFont val="宋体"/>
            <charset val="134"/>
          </rPr>
          <t xml:space="preserve">
大客户一次性优惠
</t>
        </r>
      </text>
    </comment>
    <comment ref="BV24" authorId="0">
      <text>
        <r>
          <rPr>
            <b/>
            <sz val="9"/>
            <rFont val="宋体"/>
            <charset val="134"/>
          </rPr>
          <t>AOC 4:</t>
        </r>
        <r>
          <rPr>
            <sz val="9"/>
            <rFont val="宋体"/>
            <charset val="134"/>
          </rPr>
          <t xml:space="preserve">
大客户一次性优惠</t>
        </r>
      </text>
    </comment>
    <comment ref="AX28" authorId="0">
      <text>
        <r>
          <rPr>
            <b/>
            <sz val="9"/>
            <rFont val="宋体"/>
            <charset val="134"/>
          </rPr>
          <t>AOC 4:</t>
        </r>
        <r>
          <rPr>
            <sz val="9"/>
            <rFont val="宋体"/>
            <charset val="134"/>
          </rPr>
          <t xml:space="preserve">
跨年大促，优惠调整</t>
        </r>
      </text>
    </comment>
    <comment ref="BE30" authorId="0">
      <text>
        <r>
          <rPr>
            <b/>
            <sz val="9"/>
            <rFont val="宋体"/>
            <charset val="134"/>
          </rPr>
          <t>AOC 4:</t>
        </r>
        <r>
          <rPr>
            <sz val="9"/>
            <rFont val="宋体"/>
            <charset val="134"/>
          </rPr>
          <t xml:space="preserve">
优惠调整搞活动每升优惠2元</t>
        </r>
      </text>
    </comment>
  </commentList>
</comments>
</file>

<file path=xl/sharedStrings.xml><?xml version="1.0" encoding="utf-8"?>
<sst xmlns="http://schemas.openxmlformats.org/spreadsheetml/2006/main" count="1164" uniqueCount="425">
  <si>
    <t>T-XJ</t>
  </si>
  <si>
    <t>站销售报表（调价前）</t>
  </si>
  <si>
    <t>油品</t>
  </si>
  <si>
    <t>销量</t>
  </si>
  <si>
    <t>单价</t>
  </si>
  <si>
    <t>销售额</t>
  </si>
  <si>
    <r>
      <t>20</t>
    </r>
    <r>
      <rPr>
        <sz val="11"/>
        <color theme="1"/>
        <rFont val="宋体"/>
        <charset val="134"/>
      </rPr>
      <t>日       天气：</t>
    </r>
    <r>
      <rPr>
        <u/>
        <sz val="11"/>
        <color theme="1"/>
        <rFont val="宋体"/>
        <charset val="134"/>
      </rPr>
      <t xml:space="preserve">  /阴    </t>
    </r>
    <r>
      <rPr>
        <sz val="11"/>
        <color theme="1"/>
        <rFont val="宋体"/>
        <charset val="134"/>
      </rPr>
      <t xml:space="preserve">       </t>
    </r>
  </si>
  <si>
    <t>A</t>
  </si>
  <si>
    <t>项目</t>
  </si>
  <si>
    <t>起表数</t>
  </si>
  <si>
    <t>止数</t>
  </si>
  <si>
    <t>销售数量</t>
  </si>
  <si>
    <t>占比%</t>
  </si>
  <si>
    <t>销售金额</t>
  </si>
  <si>
    <t>B</t>
  </si>
  <si>
    <t>C</t>
  </si>
  <si>
    <t>合计</t>
  </si>
  <si>
    <t>小计：</t>
  </si>
  <si>
    <t>合计：</t>
  </si>
  <si>
    <t>进项</t>
  </si>
  <si>
    <t>现金充值</t>
  </si>
  <si>
    <t>本站充值总额</t>
  </si>
  <si>
    <t>充值优惠</t>
  </si>
  <si>
    <t>POS1充值</t>
  </si>
  <si>
    <t>他站卡充值</t>
  </si>
  <si>
    <t>过磅费收入</t>
  </si>
  <si>
    <t>POS2充值</t>
  </si>
  <si>
    <t>收POS1款</t>
  </si>
  <si>
    <t>新开卡/补卡款</t>
  </si>
  <si>
    <t>网络充值</t>
  </si>
  <si>
    <t>收暂收款</t>
  </si>
  <si>
    <t>超市销售收入</t>
  </si>
  <si>
    <t>公户充值</t>
  </si>
  <si>
    <t>收签单款</t>
  </si>
  <si>
    <t>其他收入</t>
  </si>
  <si>
    <t>线上充值</t>
  </si>
  <si>
    <t>洗车场收入</t>
  </si>
  <si>
    <t>调价中</t>
  </si>
  <si>
    <t>收微信/支付宝款</t>
  </si>
  <si>
    <t>上余</t>
  </si>
  <si>
    <t>调价后</t>
  </si>
  <si>
    <t>收退卡优惠</t>
  </si>
  <si>
    <t>新增备用1</t>
  </si>
  <si>
    <t>进项合计</t>
  </si>
  <si>
    <t>出项</t>
  </si>
  <si>
    <t>POS1</t>
  </si>
  <si>
    <t>本站积分换商品</t>
  </si>
  <si>
    <t>本站客户卡</t>
  </si>
  <si>
    <t>POS2</t>
  </si>
  <si>
    <t>本站积分换油品</t>
  </si>
  <si>
    <t>本站退卡</t>
  </si>
  <si>
    <t>公户</t>
  </si>
  <si>
    <t>他站积分换商品</t>
  </si>
  <si>
    <t>本站线上卡消费</t>
  </si>
  <si>
    <t>（公户）盒子支付</t>
  </si>
  <si>
    <t>拉卡拉支付1</t>
  </si>
  <si>
    <t>他站卡加油</t>
  </si>
  <si>
    <t>钱宝支付1</t>
  </si>
  <si>
    <t>国通POS2</t>
  </si>
  <si>
    <t>易票联支付2</t>
  </si>
  <si>
    <t>微信/支付宝支付</t>
  </si>
  <si>
    <t>手续费</t>
  </si>
  <si>
    <t>他站退卡</t>
  </si>
  <si>
    <t>收钱吧支付</t>
  </si>
  <si>
    <t>柴油优惠</t>
  </si>
  <si>
    <t>他站线上卡消费</t>
  </si>
  <si>
    <t>刷脸支付1</t>
  </si>
  <si>
    <t>汽油优惠</t>
  </si>
  <si>
    <t>退卡工本费</t>
  </si>
  <si>
    <t>刷脸支付2</t>
  </si>
  <si>
    <t>代金券优惠</t>
  </si>
  <si>
    <t>发电用油</t>
  </si>
  <si>
    <t>盒子支付</t>
  </si>
  <si>
    <t>签单</t>
  </si>
  <si>
    <t>员工福利</t>
  </si>
  <si>
    <t>通联支付</t>
  </si>
  <si>
    <t>超市抵扣卷</t>
  </si>
  <si>
    <t>易票联支付1</t>
  </si>
  <si>
    <t>汇聚支付1</t>
  </si>
  <si>
    <t>暂收款转充值</t>
  </si>
  <si>
    <t>公车加油</t>
  </si>
  <si>
    <t>滴滴支付</t>
  </si>
  <si>
    <t>钱宝支付2</t>
  </si>
  <si>
    <t>关系加油</t>
  </si>
  <si>
    <t>团油支付</t>
  </si>
  <si>
    <t>公户收钱吧</t>
  </si>
  <si>
    <t>排空回罐</t>
  </si>
  <si>
    <t>货车帮支付</t>
  </si>
  <si>
    <t>开支备用金</t>
  </si>
  <si>
    <t>检测用油</t>
  </si>
  <si>
    <t>易加油支付</t>
  </si>
  <si>
    <t>下余</t>
  </si>
  <si>
    <t>员工短款</t>
  </si>
  <si>
    <t>超市2</t>
  </si>
  <si>
    <t>他站老卡消费</t>
  </si>
  <si>
    <t>国通1</t>
  </si>
  <si>
    <t>.</t>
  </si>
  <si>
    <t>抖音来客2</t>
  </si>
  <si>
    <t>本站老卡消费</t>
  </si>
  <si>
    <t>国通2</t>
  </si>
  <si>
    <t>联动优势支付1</t>
  </si>
  <si>
    <t>联动优势支付2</t>
  </si>
  <si>
    <t>油机损益</t>
  </si>
  <si>
    <t>超市现金</t>
  </si>
  <si>
    <t>超市损益</t>
  </si>
  <si>
    <t>出项合计</t>
  </si>
  <si>
    <t>应收</t>
  </si>
  <si>
    <t>应交款</t>
  </si>
  <si>
    <t>实收现金</t>
  </si>
  <si>
    <t>损耗</t>
  </si>
  <si>
    <t>损耗验证</t>
  </si>
  <si>
    <t>减：支取备用金</t>
  </si>
  <si>
    <r>
      <rPr>
        <b/>
        <sz val="11"/>
        <color theme="1"/>
        <rFont val="Arial"/>
        <charset val="134"/>
      </rPr>
      <t>≥</t>
    </r>
    <r>
      <rPr>
        <b/>
        <sz val="11"/>
        <color theme="1"/>
        <rFont val="宋体"/>
        <charset val="134"/>
        <scheme val="minor"/>
      </rPr>
      <t>20回罐备注</t>
    </r>
  </si>
  <si>
    <t>备注</t>
  </si>
  <si>
    <t>制表人</t>
  </si>
  <si>
    <t>马雪梅</t>
  </si>
  <si>
    <t>收款人</t>
  </si>
  <si>
    <t>说明：</t>
  </si>
  <si>
    <t>一.灰色块单元格为自动取数，不能录入和修改；</t>
  </si>
  <si>
    <t>二.此表不能增行、删行，不能修改灰色区域的项目名称，不能变动表样；</t>
  </si>
  <si>
    <t>三.如有数据修改，请修改后用“绿色”填充单元格；</t>
  </si>
  <si>
    <t>四.填表前请认真阅读“填表说明”；</t>
  </si>
  <si>
    <t>五.因业务实际情况需要变更表格的，请先上报需求。</t>
  </si>
  <si>
    <t>绝对两位小数取值计算</t>
  </si>
  <si>
    <t>0#</t>
  </si>
  <si>
    <t>92#</t>
  </si>
  <si>
    <t>95#</t>
  </si>
  <si>
    <t>赠品收入</t>
  </si>
  <si>
    <t>新增备用3</t>
  </si>
  <si>
    <t>收微信（支付宝）款</t>
  </si>
  <si>
    <t>新增备用4</t>
  </si>
  <si>
    <t>新增备用2</t>
  </si>
  <si>
    <t>拉卡拉支付2</t>
  </si>
  <si>
    <t>超市1或超市2</t>
  </si>
  <si>
    <t>备用3</t>
  </si>
  <si>
    <t>备用4</t>
  </si>
  <si>
    <t>备用1</t>
  </si>
  <si>
    <t>备用2</t>
  </si>
  <si>
    <t>收款</t>
  </si>
  <si>
    <t>站销售报表（调价中）</t>
  </si>
  <si>
    <t>简表销售统计：</t>
  </si>
  <si>
    <t>站销售报表（调价后）</t>
  </si>
  <si>
    <t>站销售报表（汇总）</t>
  </si>
  <si>
    <t>库存月报（所有单位均为“升”）</t>
  </si>
  <si>
    <t>日期</t>
  </si>
  <si>
    <t>标号</t>
  </si>
  <si>
    <t>期初结存</t>
  </si>
  <si>
    <t>本日销售</t>
  </si>
  <si>
    <t>本日入库</t>
  </si>
  <si>
    <t>期末账面库存</t>
  </si>
  <si>
    <t>实际库存</t>
  </si>
  <si>
    <t>差额</t>
  </si>
  <si>
    <t>1</t>
  </si>
  <si>
    <t>交班正卸油误差</t>
  </si>
  <si>
    <t>2</t>
  </si>
  <si>
    <t>液位仪不准</t>
  </si>
  <si>
    <t>3</t>
  </si>
  <si>
    <t>4</t>
  </si>
  <si>
    <t>卸油误差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</si>
  <si>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</si>
  <si>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</si>
  <si>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</si>
  <si>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</si>
  <si>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</si>
  <si>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</si>
  <si>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</si>
  <si>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</si>
  <si>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</si>
  <si>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</si>
  <si>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</si>
  <si>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</si>
  <si>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</si>
  <si>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</si>
  <si>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</si>
  <si>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</si>
  <si>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</si>
  <si>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</si>
  <si>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</si>
  <si>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</si>
  <si>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C卸B676</t>
  </si>
  <si>
    <t>25</t>
  </si>
  <si>
    <t>26</t>
  </si>
  <si>
    <t>27</t>
  </si>
  <si>
    <t>28</t>
  </si>
  <si>
    <t>29</t>
  </si>
  <si>
    <t>30</t>
  </si>
  <si>
    <t>日均</t>
  </si>
  <si>
    <t>31</t>
  </si>
  <si>
    <t>月天数合计</t>
  </si>
  <si>
    <t>月销量合计</t>
  </si>
  <si>
    <t>日均销量</t>
  </si>
  <si>
    <t>站名</t>
  </si>
  <si>
    <t>销量（升）</t>
  </si>
  <si>
    <t>销售额（元）</t>
  </si>
  <si>
    <t>收收钱吧款</t>
  </si>
  <si>
    <t>他站充值</t>
  </si>
  <si>
    <t>本站充值</t>
  </si>
  <si>
    <t>超市</t>
  </si>
  <si>
    <t>收过磅费</t>
  </si>
  <si>
    <t>收微信款</t>
  </si>
  <si>
    <t>收欠款</t>
  </si>
  <si>
    <t>客户卡</t>
  </si>
  <si>
    <t>暂收款消费</t>
  </si>
  <si>
    <t xml:space="preserve">积分换商品 </t>
  </si>
  <si>
    <t>积分换油品</t>
  </si>
  <si>
    <t>备用金</t>
  </si>
  <si>
    <t>福利</t>
  </si>
  <si>
    <t>发电用</t>
  </si>
  <si>
    <t>微信</t>
  </si>
  <si>
    <t>收钱吧</t>
  </si>
  <si>
    <t>汇聚支付</t>
  </si>
  <si>
    <t>滴滴加油</t>
  </si>
  <si>
    <t>团油</t>
  </si>
  <si>
    <t>易加油</t>
  </si>
  <si>
    <t>有车云</t>
  </si>
  <si>
    <t>途虎支付</t>
  </si>
  <si>
    <t>易票联</t>
  </si>
  <si>
    <t>易票联2</t>
  </si>
  <si>
    <t>拉卡拉</t>
  </si>
  <si>
    <t>拉卡拉2</t>
  </si>
  <si>
    <t>钱宝1</t>
  </si>
  <si>
    <t>钱宝2</t>
  </si>
  <si>
    <t>他站卡</t>
  </si>
  <si>
    <t>排空</t>
  </si>
  <si>
    <t>实收</t>
  </si>
  <si>
    <t>差异</t>
  </si>
  <si>
    <t>损益校验</t>
  </si>
  <si>
    <t>时间</t>
  </si>
  <si>
    <t>公户盒子支付</t>
  </si>
  <si>
    <t>微信/支付宝支付（个人）</t>
  </si>
  <si>
    <t>汇聚支付2</t>
  </si>
  <si>
    <t>有车云支付</t>
  </si>
  <si>
    <t>滴滴优惠</t>
  </si>
  <si>
    <t>团油优惠</t>
  </si>
  <si>
    <t>货车帮优惠</t>
  </si>
  <si>
    <t>易加油优惠</t>
  </si>
  <si>
    <t>有车云优惠</t>
  </si>
  <si>
    <t>途虎优惠</t>
  </si>
  <si>
    <t>资金手续费</t>
  </si>
  <si>
    <t>易票联1</t>
  </si>
  <si>
    <t>拉卡拉1</t>
  </si>
  <si>
    <t>紫坪</t>
  </si>
  <si>
    <t>油车</t>
  </si>
  <si>
    <t>单位</t>
  </si>
  <si>
    <t>签单合计</t>
  </si>
  <si>
    <t>收回合计</t>
  </si>
  <si>
    <t>签单优惠</t>
  </si>
  <si>
    <t>签单金额</t>
  </si>
  <si>
    <t>收回金额</t>
  </si>
  <si>
    <t>上月余额</t>
  </si>
  <si>
    <t>月合计</t>
  </si>
  <si>
    <t>签单余额</t>
  </si>
  <si>
    <t>抖音来客优惠</t>
  </si>
  <si>
    <t>小计</t>
  </si>
  <si>
    <t>滴滴</t>
  </si>
  <si>
    <t>客户卡优惠</t>
  </si>
  <si>
    <t>抖音来客2优惠</t>
  </si>
  <si>
    <t>现金补优惠</t>
  </si>
  <si>
    <t>代金券优惠加油</t>
  </si>
  <si>
    <t>超市抵扣卷加油</t>
  </si>
  <si>
    <t>充值赠送</t>
  </si>
  <si>
    <t>充值优惠转充值</t>
  </si>
  <si>
    <t>A销量</t>
  </si>
  <si>
    <t>A优惠</t>
  </si>
  <si>
    <t>优惠/升</t>
  </si>
  <si>
    <t>B+C销量</t>
  </si>
  <si>
    <t>B+C优惠</t>
  </si>
  <si>
    <t>柴油销量</t>
  </si>
  <si>
    <t>汽油销量</t>
  </si>
  <si>
    <t>日销量</t>
  </si>
  <si>
    <t>回灌A</t>
  </si>
  <si>
    <t>回灌B</t>
  </si>
  <si>
    <t>回灌C</t>
  </si>
  <si>
    <t/>
  </si>
  <si>
    <t>GF</t>
  </si>
  <si>
    <t>收</t>
  </si>
  <si>
    <t>孝忠</t>
  </si>
  <si>
    <t>锐莱博</t>
  </si>
  <si>
    <t>宇航</t>
  </si>
  <si>
    <t>宁江</t>
  </si>
  <si>
    <t>甘雨</t>
  </si>
  <si>
    <t>退现10000</t>
  </si>
  <si>
    <t>巨仓</t>
  </si>
  <si>
    <t>齐齐力和瑞</t>
  </si>
  <si>
    <t>建升</t>
  </si>
  <si>
    <t>浩鼎</t>
  </si>
  <si>
    <t>森江</t>
  </si>
  <si>
    <t>富泽</t>
  </si>
  <si>
    <r>
      <rPr>
        <b/>
        <u/>
        <sz val="18"/>
        <color theme="1"/>
        <rFont val="宋体"/>
        <charset val="134"/>
      </rPr>
      <t xml:space="preserve">   </t>
    </r>
    <r>
      <rPr>
        <b/>
        <sz val="18"/>
        <color theme="1"/>
        <rFont val="宋体"/>
        <charset val="134"/>
      </rPr>
      <t>加油站缴款明细</t>
    </r>
  </si>
  <si>
    <t>日期：</t>
  </si>
  <si>
    <t>加油员</t>
  </si>
  <si>
    <t>缴款额</t>
  </si>
  <si>
    <t>刷卡</t>
  </si>
  <si>
    <t>回灌排空</t>
  </si>
  <si>
    <t>下积  分</t>
  </si>
  <si>
    <t>备注：</t>
  </si>
  <si>
    <t>收款人签字：</t>
  </si>
  <si>
    <t>负责人签字：</t>
  </si>
  <si>
    <r>
      <rPr>
        <b/>
        <u/>
        <sz val="18"/>
        <color theme="1"/>
        <rFont val="宋体"/>
        <charset val="134"/>
      </rPr>
      <t xml:space="preserve">    </t>
    </r>
    <r>
      <rPr>
        <b/>
        <sz val="18"/>
        <color theme="1"/>
        <rFont val="宋体"/>
        <charset val="134"/>
      </rPr>
      <t>加油站缴款明细</t>
    </r>
  </si>
  <si>
    <r>
      <rPr>
        <b/>
        <u/>
        <sz val="18"/>
        <color theme="1"/>
        <rFont val="宋体"/>
        <charset val="134"/>
      </rPr>
      <t xml:space="preserve">   </t>
    </r>
    <r>
      <rPr>
        <b/>
        <sz val="18"/>
        <color theme="1"/>
        <rFont val="宋体"/>
        <charset val="134"/>
      </rPr>
      <t>加油站客户欠款明细表</t>
    </r>
  </si>
  <si>
    <t>欠款单位及联系方式</t>
  </si>
  <si>
    <t>单笔消费记录</t>
  </si>
  <si>
    <t>累计欠款额</t>
  </si>
  <si>
    <t>欠款人签字</t>
  </si>
  <si>
    <t>结算日期</t>
  </si>
  <si>
    <t>结算金额</t>
  </si>
  <si>
    <t>付款方式</t>
  </si>
  <si>
    <t>下欠金额</t>
  </si>
  <si>
    <t>负责人签字</t>
  </si>
  <si>
    <t>凭证编号</t>
  </si>
  <si>
    <t>车牌</t>
  </si>
  <si>
    <t>数量</t>
  </si>
  <si>
    <t>金额</t>
  </si>
  <si>
    <t>年</t>
  </si>
  <si>
    <t>月</t>
  </si>
  <si>
    <t>日</t>
  </si>
  <si>
    <t>付现</t>
  </si>
  <si>
    <t>转账</t>
  </si>
  <si>
    <t>承前页</t>
  </si>
  <si>
    <t>过次页</t>
  </si>
  <si>
    <t>第   页</t>
  </si>
  <si>
    <r>
      <rPr>
        <u/>
        <sz val="16"/>
        <color theme="1"/>
        <rFont val="宋体"/>
        <charset val="134"/>
      </rPr>
      <t xml:space="preserve">   </t>
    </r>
    <r>
      <rPr>
        <sz val="16"/>
        <color theme="1"/>
        <rFont val="宋体"/>
        <charset val="134"/>
      </rPr>
      <t xml:space="preserve">加油站--客户卡     </t>
    </r>
  </si>
  <si>
    <t>卡号：</t>
  </si>
  <si>
    <t>002011</t>
  </si>
  <si>
    <t>单位：升、元</t>
  </si>
  <si>
    <t>姓名</t>
  </si>
  <si>
    <t>联系方式</t>
  </si>
  <si>
    <t>车牌号</t>
  </si>
  <si>
    <t>卡号</t>
  </si>
  <si>
    <t>期初余额</t>
  </si>
  <si>
    <t>充值金额</t>
  </si>
  <si>
    <t>优惠</t>
  </si>
  <si>
    <t>消费量</t>
  </si>
  <si>
    <t>消费金额</t>
  </si>
  <si>
    <t>卡余额</t>
  </si>
  <si>
    <t>签字</t>
  </si>
  <si>
    <t>经办人</t>
  </si>
  <si>
    <r>
      <rPr>
        <b/>
        <u/>
        <sz val="16"/>
        <rFont val="宋体"/>
        <charset val="134"/>
      </rPr>
      <t xml:space="preserve">   </t>
    </r>
    <r>
      <rPr>
        <b/>
        <sz val="16"/>
        <rFont val="宋体"/>
        <charset val="134"/>
      </rPr>
      <t>加油站抄表数据</t>
    </r>
  </si>
  <si>
    <t>1号机</t>
  </si>
  <si>
    <t>2号机</t>
  </si>
  <si>
    <t>3号机</t>
  </si>
  <si>
    <t>4号机</t>
  </si>
  <si>
    <t>5号机</t>
  </si>
  <si>
    <t>6号机</t>
  </si>
  <si>
    <t>7号机</t>
  </si>
  <si>
    <t>8号机</t>
  </si>
  <si>
    <t>9号机</t>
  </si>
  <si>
    <t>10号机</t>
  </si>
  <si>
    <t>11号机</t>
  </si>
  <si>
    <t>12号机</t>
  </si>
  <si>
    <t>13号机</t>
  </si>
  <si>
    <t>14号机</t>
  </si>
  <si>
    <t>15号机</t>
  </si>
  <si>
    <t>16号机</t>
  </si>
  <si>
    <t>17号机</t>
  </si>
  <si>
    <t>18号机</t>
  </si>
  <si>
    <t>抄表人</t>
  </si>
  <si>
    <t>复核人</t>
  </si>
  <si>
    <t>备注：各加油站请根据自身情况增减油枪号。</t>
  </si>
  <si>
    <r>
      <rPr>
        <u/>
        <sz val="20"/>
        <rFont val="宋体"/>
        <charset val="134"/>
      </rPr>
      <t xml:space="preserve">   </t>
    </r>
    <r>
      <rPr>
        <sz val="20"/>
        <rFont val="宋体"/>
        <charset val="134"/>
      </rPr>
      <t>加油站销售明细</t>
    </r>
  </si>
  <si>
    <t>枪号</t>
  </si>
  <si>
    <t>1号加油机</t>
  </si>
  <si>
    <t>2号加油机</t>
  </si>
  <si>
    <t>3号加油机</t>
  </si>
  <si>
    <t>4号加油机</t>
  </si>
  <si>
    <t>5号加油机</t>
  </si>
  <si>
    <t>6号加油机</t>
  </si>
  <si>
    <t>总金额</t>
  </si>
  <si>
    <t>起数</t>
  </si>
  <si>
    <t>总计</t>
  </si>
  <si>
    <t>备注：各加油站请根据自身情况增减油枪数据。</t>
  </si>
  <si>
    <r>
      <rPr>
        <b/>
        <u/>
        <sz val="16"/>
        <rFont val="宋体"/>
        <charset val="134"/>
      </rPr>
      <t xml:space="preserve">    </t>
    </r>
    <r>
      <rPr>
        <b/>
        <sz val="16"/>
        <rFont val="宋体"/>
        <charset val="134"/>
      </rPr>
      <t>加油站库存统计表</t>
    </r>
  </si>
  <si>
    <t>编号</t>
  </si>
  <si>
    <t>购油数量（吨）</t>
  </si>
  <si>
    <t>入库（吨）</t>
  </si>
  <si>
    <t>实际入库（吨）</t>
  </si>
  <si>
    <t>短缺</t>
  </si>
  <si>
    <t>密度</t>
  </si>
  <si>
    <t>存票</t>
  </si>
  <si>
    <t>实际入库（升）</t>
  </si>
  <si>
    <t>销售（升）</t>
  </si>
  <si>
    <t>销售（吨）</t>
  </si>
  <si>
    <t>库存（升）</t>
  </si>
  <si>
    <t>库存（吨）</t>
  </si>
  <si>
    <t>上月转结</t>
  </si>
  <si>
    <t>-</t>
  </si>
  <si>
    <t>结转下月</t>
  </si>
  <si>
    <t>天马加油站2016年4月工资明细</t>
  </si>
  <si>
    <t>单位：元</t>
  </si>
  <si>
    <t>序号</t>
  </si>
  <si>
    <t>岗位</t>
  </si>
  <si>
    <t>基本工资</t>
  </si>
  <si>
    <t>岗位工资</t>
  </si>
  <si>
    <t>保险补助</t>
  </si>
  <si>
    <t>全勤奖</t>
  </si>
  <si>
    <t>安卫奖</t>
  </si>
  <si>
    <t>无差错奖</t>
  </si>
  <si>
    <t>销售提成</t>
  </si>
  <si>
    <t>加班费</t>
  </si>
  <si>
    <t>通讯补贴</t>
  </si>
  <si>
    <t>交通补贴</t>
  </si>
  <si>
    <t>社保扣款</t>
  </si>
  <si>
    <t>扣款</t>
  </si>
  <si>
    <t>实发工资</t>
  </si>
  <si>
    <t>黄  冉</t>
  </si>
  <si>
    <t>站长</t>
  </si>
  <si>
    <t>唐海辉</t>
  </si>
  <si>
    <t>助理</t>
  </si>
  <si>
    <t>王  敏</t>
  </si>
  <si>
    <t>财务</t>
  </si>
  <si>
    <t>刘  碧</t>
  </si>
  <si>
    <t>原核算</t>
  </si>
  <si>
    <t>黄素华</t>
  </si>
  <si>
    <t>班  长</t>
  </si>
  <si>
    <t>肖林红</t>
  </si>
  <si>
    <t>何　丽</t>
  </si>
  <si>
    <t>刘秀华</t>
  </si>
  <si>
    <t>李健琼</t>
  </si>
  <si>
    <t>曾思阳</t>
  </si>
  <si>
    <t>陈  红</t>
  </si>
  <si>
    <t>余慧莹</t>
  </si>
  <si>
    <t>袁增建</t>
  </si>
  <si>
    <t>厨 师</t>
  </si>
  <si>
    <t>复核人：</t>
  </si>
  <si>
    <t>制表人：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</si>
</sst>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3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_-* #,##0.00_-;\-* #,##0.00_-;_-* &quot;-&quot;??_-;_-@_-"/>
    <numFmt numFmtId="178" formatCode="0.0000_ "/>
    <numFmt numFmtId="179" formatCode="0.00_ "/>
    <numFmt numFmtId="180" formatCode="yyyy/m/d;@"/>
    <numFmt numFmtId="181" formatCode="#,##0.00_ "/>
    <numFmt numFmtId="182" formatCode="#,##0.000_ "/>
    <numFmt numFmtId="183" formatCode="0_);[Red]\(0\)"/>
    <numFmt numFmtId="184" formatCode="0.000_ "/>
  </numFmts>
  <fonts count="8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name val="幼圆"/>
      <charset val="134"/>
    </font>
    <font>
      <sz val="11"/>
      <color indexed="8"/>
      <name val="宋体"/>
      <charset val="134"/>
    </font>
    <font>
      <sz val="12"/>
      <name val="幼圆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u/>
      <sz val="16"/>
      <name val="宋体"/>
      <charset val="134"/>
    </font>
    <font>
      <b/>
      <sz val="16"/>
      <name val="宋体"/>
      <charset val="134"/>
    </font>
    <font>
      <u/>
      <sz val="20"/>
      <name val="宋体"/>
      <charset val="134"/>
    </font>
    <font>
      <sz val="20"/>
      <name val="宋体"/>
      <charset val="134"/>
    </font>
    <font>
      <u/>
      <sz val="16"/>
      <color theme="1"/>
      <name val="宋体"/>
      <charset val="134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8"/>
      <color theme="1"/>
      <name val="宋体"/>
      <charset val="134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indexed="8"/>
      <name val="宋体"/>
      <charset val="134"/>
    </font>
    <font>
      <sz val="8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8"/>
      <color theme="1"/>
      <name val="宋体"/>
      <charset val="134"/>
    </font>
    <font>
      <sz val="8"/>
      <color rgb="FFFF000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b/>
      <sz val="14"/>
      <name val="宋体"/>
      <charset val="134"/>
    </font>
    <font>
      <sz val="9"/>
      <color theme="1"/>
      <name val="宋体"/>
      <charset val="134"/>
      <scheme val="minor"/>
    </font>
    <font>
      <b/>
      <sz val="10"/>
      <name val="宋体"/>
      <charset val="134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12"/>
      <color rgb="FFFF0000"/>
      <name val="宋体"/>
      <charset val="134"/>
    </font>
    <font>
      <b/>
      <sz val="20"/>
      <color theme="1"/>
      <name val="宋体"/>
      <charset val="134"/>
      <scheme val="minor"/>
    </font>
    <font>
      <b/>
      <sz val="20"/>
      <name val="宋体"/>
      <charset val="134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b/>
      <sz val="18"/>
      <name val="宋体"/>
      <charset val="134"/>
    </font>
    <font>
      <b/>
      <sz val="12"/>
      <color theme="8" tint="-0.249977111117893"/>
      <name val="宋体"/>
      <charset val="134"/>
    </font>
    <font>
      <b/>
      <sz val="12"/>
      <color theme="8" tint="-0.249977111117893"/>
      <name val="宋体"/>
      <charset val="134"/>
      <scheme val="minor"/>
    </font>
    <font>
      <b/>
      <sz val="11"/>
      <color theme="8" tint="-0.249977111117893"/>
      <name val="宋体"/>
      <charset val="134"/>
    </font>
    <font>
      <b/>
      <sz val="11"/>
      <name val="宋体"/>
      <charset val="134"/>
    </font>
    <font>
      <sz val="8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Arial"/>
      <charset val="134"/>
    </font>
    <font>
      <sz val="11"/>
      <color rgb="FF7030A0"/>
      <name val="宋体"/>
      <charset val="134"/>
    </font>
    <font>
      <sz val="9"/>
      <color rgb="FFFF0000"/>
      <name val="宋体"/>
      <charset val="134"/>
      <scheme val="minor"/>
    </font>
    <font>
      <u/>
      <sz val="11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theme="1"/>
      <name val="宋体"/>
      <charset val="134"/>
    </font>
    <font>
      <b/>
      <sz val="18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113437299722"/>
        <bgColor indexed="64"/>
      </patternFill>
    </fill>
    <fill>
      <patternFill patternType="solid">
        <fgColor theme="0" tint="-0.1490524002807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0" fillId="18" borderId="43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44" applyNumberFormat="0" applyFill="0" applyAlignment="0" applyProtection="0">
      <alignment vertical="center"/>
    </xf>
    <xf numFmtId="0" fontId="66" fillId="0" borderId="44" applyNumberFormat="0" applyFill="0" applyAlignment="0" applyProtection="0">
      <alignment vertical="center"/>
    </xf>
    <xf numFmtId="0" fontId="67" fillId="0" borderId="45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19" borderId="46" applyNumberFormat="0" applyAlignment="0" applyProtection="0">
      <alignment vertical="center"/>
    </xf>
    <xf numFmtId="0" fontId="69" fillId="20" borderId="47" applyNumberFormat="0" applyAlignment="0" applyProtection="0">
      <alignment vertical="center"/>
    </xf>
    <xf numFmtId="0" fontId="70" fillId="20" borderId="46" applyNumberFormat="0" applyAlignment="0" applyProtection="0">
      <alignment vertical="center"/>
    </xf>
    <xf numFmtId="0" fontId="71" fillId="21" borderId="48" applyNumberFormat="0" applyAlignment="0" applyProtection="0">
      <alignment vertical="center"/>
    </xf>
    <xf numFmtId="0" fontId="72" fillId="0" borderId="49" applyNumberFormat="0" applyFill="0" applyAlignment="0" applyProtection="0">
      <alignment vertical="center"/>
    </xf>
    <xf numFmtId="0" fontId="73" fillId="0" borderId="50" applyNumberFormat="0" applyFill="0" applyAlignment="0" applyProtection="0">
      <alignment vertical="center"/>
    </xf>
    <xf numFmtId="0" fontId="74" fillId="22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7" fillId="25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78" fillId="27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77" fillId="29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78" fillId="31" borderId="0" applyNumberFormat="0" applyBorder="0" applyAlignment="0" applyProtection="0">
      <alignment vertical="center"/>
    </xf>
    <xf numFmtId="0" fontId="77" fillId="32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4" borderId="0" applyNumberFormat="0" applyBorder="0" applyAlignment="0" applyProtection="0">
      <alignment vertical="center"/>
    </xf>
    <xf numFmtId="0" fontId="77" fillId="35" borderId="0" applyNumberFormat="0" applyBorder="0" applyAlignment="0" applyProtection="0">
      <alignment vertical="center"/>
    </xf>
    <xf numFmtId="0" fontId="77" fillId="36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8" borderId="0" applyNumberFormat="0" applyBorder="0" applyAlignment="0" applyProtection="0">
      <alignment vertical="center"/>
    </xf>
    <xf numFmtId="0" fontId="77" fillId="39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2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0" fillId="0" borderId="0">
      <alignment vertical="center"/>
    </xf>
    <xf numFmtId="43" fontId="1" fillId="0" borderId="0" applyFont="0" applyFill="0" applyBorder="0" applyAlignment="0" applyProtection="0"/>
  </cellStyleXfs>
  <cellXfs count="54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49" fontId="5" fillId="0" borderId="1" xfId="52" applyNumberFormat="1" applyFont="1" applyFill="1" applyBorder="1" applyAlignment="1" applyProtection="1">
      <alignment horizontal="center" shrinkToFit="1"/>
    </xf>
    <xf numFmtId="49" fontId="5" fillId="2" borderId="1" xfId="52" applyNumberFormat="1" applyFont="1" applyFill="1" applyBorder="1" applyAlignment="1" applyProtection="1">
      <alignment horizontal="center" shrinkToFi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5" fillId="2" borderId="2" xfId="52" applyNumberFormat="1" applyFont="1" applyFill="1" applyBorder="1" applyAlignment="1" applyProtection="1">
      <alignment horizontal="center" shrinkToFit="1"/>
    </xf>
    <xf numFmtId="0" fontId="0" fillId="0" borderId="5" xfId="0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7" fillId="2" borderId="1" xfId="1" applyNumberFormat="1" applyFont="1" applyFill="1" applyBorder="1" applyAlignment="1">
      <alignment vertical="center" shrinkToFi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79" fontId="1" fillId="2" borderId="5" xfId="0" applyNumberFormat="1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179" fontId="1" fillId="2" borderId="1" xfId="0" applyNumberFormat="1" applyFont="1" applyFill="1" applyBorder="1" applyAlignment="1">
      <alignment vertical="center" wrapText="1"/>
    </xf>
    <xf numFmtId="178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>
      <alignment vertical="center"/>
    </xf>
    <xf numFmtId="179" fontId="1" fillId="2" borderId="2" xfId="0" applyNumberFormat="1" applyFont="1" applyFill="1" applyBorder="1" applyAlignment="1">
      <alignment vertical="center" wrapText="1"/>
    </xf>
    <xf numFmtId="178" fontId="1" fillId="2" borderId="2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179" fontId="8" fillId="2" borderId="1" xfId="0" applyNumberFormat="1" applyFont="1" applyFill="1" applyBorder="1" applyAlignment="1">
      <alignment horizontal="right" vertical="center" wrapText="1"/>
    </xf>
    <xf numFmtId="179" fontId="1" fillId="2" borderId="3" xfId="0" applyNumberFormat="1" applyFont="1" applyFill="1" applyBorder="1" applyAlignment="1">
      <alignment vertical="center" wrapText="1"/>
    </xf>
    <xf numFmtId="179" fontId="8" fillId="2" borderId="2" xfId="0" applyNumberFormat="1" applyFont="1" applyFill="1" applyBorder="1" applyAlignment="1">
      <alignment horizontal="right" vertical="center" wrapText="1"/>
    </xf>
    <xf numFmtId="179" fontId="1" fillId="2" borderId="6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center" shrinkToFit="1"/>
    </xf>
    <xf numFmtId="0" fontId="1" fillId="0" borderId="0" xfId="0" applyFont="1" applyAlignment="1">
      <alignment vertical="center" shrinkToFit="1"/>
    </xf>
    <xf numFmtId="180" fontId="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0" fontId="8" fillId="0" borderId="1" xfId="0" applyNumberFormat="1" applyFont="1" applyBorder="1" applyAlignment="1">
      <alignment horizontal="center" vertical="center" shrinkToFit="1"/>
    </xf>
    <xf numFmtId="179" fontId="8" fillId="0" borderId="5" xfId="0" applyNumberFormat="1" applyFont="1" applyBorder="1" applyAlignment="1">
      <alignment horizontal="center" vertical="center" shrinkToFit="1"/>
    </xf>
    <xf numFmtId="179" fontId="8" fillId="0" borderId="1" xfId="0" applyNumberFormat="1" applyFont="1" applyBorder="1" applyAlignment="1">
      <alignment horizontal="center" vertical="center" shrinkToFit="1"/>
    </xf>
    <xf numFmtId="179" fontId="1" fillId="3" borderId="1" xfId="0" applyNumberFormat="1" applyFont="1" applyFill="1" applyBorder="1" applyAlignment="1">
      <alignment horizontal="center" vertical="center" shrinkToFit="1"/>
    </xf>
    <xf numFmtId="180" fontId="1" fillId="0" borderId="1" xfId="0" applyNumberFormat="1" applyFont="1" applyBorder="1" applyAlignment="1">
      <alignment horizontal="center" vertical="center" shrinkToFit="1"/>
    </xf>
    <xf numFmtId="179" fontId="1" fillId="0" borderId="1" xfId="0" applyNumberFormat="1" applyFont="1" applyBorder="1" applyAlignment="1">
      <alignment vertical="center" shrinkToFit="1"/>
    </xf>
    <xf numFmtId="179" fontId="1" fillId="0" borderId="4" xfId="0" applyNumberFormat="1" applyFont="1" applyBorder="1" applyAlignment="1">
      <alignment vertical="center" shrinkToFit="1"/>
    </xf>
    <xf numFmtId="179" fontId="1" fillId="3" borderId="1" xfId="0" applyNumberFormat="1" applyFont="1" applyFill="1" applyBorder="1" applyAlignment="1">
      <alignment vertical="center" shrinkToFit="1"/>
    </xf>
    <xf numFmtId="179" fontId="1" fillId="0" borderId="2" xfId="0" applyNumberFormat="1" applyFont="1" applyBorder="1" applyAlignment="1">
      <alignment vertical="center" shrinkToFit="1"/>
    </xf>
    <xf numFmtId="179" fontId="1" fillId="0" borderId="5" xfId="0" applyNumberFormat="1" applyFont="1" applyBorder="1" applyAlignment="1">
      <alignment vertical="center" shrinkToFit="1"/>
    </xf>
    <xf numFmtId="180" fontId="1" fillId="0" borderId="0" xfId="0" applyNumberFormat="1" applyFont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179" fontId="8" fillId="4" borderId="1" xfId="0" applyNumberFormat="1" applyFont="1" applyFill="1" applyBorder="1" applyAlignment="1">
      <alignment horizontal="center" vertical="center" shrinkToFit="1"/>
    </xf>
    <xf numFmtId="179" fontId="1" fillId="4" borderId="1" xfId="0" applyNumberFormat="1" applyFont="1" applyFill="1" applyBorder="1" applyAlignment="1">
      <alignment vertical="center" shrinkToFit="1"/>
    </xf>
    <xf numFmtId="0" fontId="1" fillId="5" borderId="1" xfId="0" applyFont="1" applyFill="1" applyBorder="1" applyAlignment="1">
      <alignment horizontal="center" vertical="center"/>
    </xf>
    <xf numFmtId="179" fontId="8" fillId="5" borderId="1" xfId="0" applyNumberFormat="1" applyFont="1" applyFill="1" applyBorder="1" applyAlignment="1">
      <alignment horizontal="center" vertical="center" shrinkToFit="1"/>
    </xf>
    <xf numFmtId="179" fontId="1" fillId="5" borderId="1" xfId="0" applyNumberFormat="1" applyFont="1" applyFill="1" applyBorder="1" applyAlignment="1">
      <alignment vertical="center" shrinkToFi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180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80" fontId="13" fillId="0" borderId="0" xfId="0" applyNumberFormat="1" applyFont="1" applyAlignment="1">
      <alignment horizontal="center" vertical="center"/>
    </xf>
    <xf numFmtId="180" fontId="14" fillId="0" borderId="0" xfId="0" applyNumberFormat="1" applyFont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180" fontId="0" fillId="0" borderId="1" xfId="0" applyNumberFormat="1" applyBorder="1" applyAlignment="1">
      <alignment vertical="center" shrinkToFit="1"/>
    </xf>
    <xf numFmtId="49" fontId="15" fillId="0" borderId="1" xfId="0" applyNumberFormat="1" applyFont="1" applyBorder="1" applyAlignment="1">
      <alignment horizontal="center" vertical="center" shrinkToFit="1"/>
    </xf>
    <xf numFmtId="181" fontId="0" fillId="0" borderId="1" xfId="0" applyNumberFormat="1" applyBorder="1" applyAlignment="1">
      <alignment vertical="center" shrinkToFit="1"/>
    </xf>
    <xf numFmtId="181" fontId="0" fillId="0" borderId="1" xfId="0" applyNumberFormat="1" applyBorder="1" applyAlignment="1">
      <alignment horizontal="center" vertical="center" shrinkToFit="1"/>
    </xf>
    <xf numFmtId="180" fontId="0" fillId="0" borderId="0" xfId="0" applyNumberForma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shrinkToFi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3" xfId="0" applyFont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shrinkToFit="1"/>
    </xf>
    <xf numFmtId="0" fontId="15" fillId="0" borderId="1" xfId="0" applyFont="1" applyBorder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" xfId="0" applyFont="1" applyBorder="1">
      <alignment vertical="center"/>
    </xf>
    <xf numFmtId="4" fontId="0" fillId="0" borderId="0" xfId="0" applyNumberFormat="1">
      <alignment vertical="center"/>
    </xf>
    <xf numFmtId="0" fontId="18" fillId="0" borderId="0" xfId="0" applyFont="1">
      <alignment vertical="center"/>
    </xf>
    <xf numFmtId="179" fontId="18" fillId="0" borderId="0" xfId="0" applyNumberFormat="1" applyFont="1">
      <alignment vertical="center"/>
    </xf>
    <xf numFmtId="179" fontId="0" fillId="6" borderId="0" xfId="0" applyNumberFormat="1" applyFill="1">
      <alignment vertical="center"/>
    </xf>
    <xf numFmtId="179" fontId="0" fillId="7" borderId="0" xfId="0" applyNumberFormat="1" applyFill="1">
      <alignment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179" fontId="0" fillId="5" borderId="0" xfId="0" applyNumberFormat="1" applyFill="1" applyAlignment="1">
      <alignment horizontal="center" vertical="center"/>
    </xf>
    <xf numFmtId="179" fontId="0" fillId="0" borderId="1" xfId="0" applyNumberFormat="1" applyBorder="1">
      <alignment vertical="center"/>
    </xf>
    <xf numFmtId="179" fontId="0" fillId="6" borderId="1" xfId="0" applyNumberFormat="1" applyFill="1" applyBorder="1" applyAlignment="1">
      <alignment horizontal="center" vertical="center"/>
    </xf>
    <xf numFmtId="179" fontId="18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179" fontId="0" fillId="6" borderId="1" xfId="0" applyNumberFormat="1" applyFont="1" applyFill="1" applyBorder="1" applyAlignment="1">
      <alignment horizontal="center" vertical="center"/>
    </xf>
    <xf numFmtId="179" fontId="0" fillId="6" borderId="1" xfId="0" applyNumberFormat="1" applyFont="1" applyFill="1" applyBorder="1">
      <alignment vertical="center"/>
    </xf>
    <xf numFmtId="179" fontId="0" fillId="6" borderId="1" xfId="0" applyNumberForma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7" borderId="1" xfId="0" applyNumberForma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9" fontId="18" fillId="0" borderId="0" xfId="0" applyNumberFormat="1" applyFont="1" applyAlignment="1">
      <alignment horizontal="center" vertical="center"/>
    </xf>
    <xf numFmtId="179" fontId="0" fillId="8" borderId="0" xfId="0" applyNumberFormat="1" applyFill="1" applyAlignment="1">
      <alignment horizontal="center" vertical="center"/>
    </xf>
    <xf numFmtId="179" fontId="0" fillId="0" borderId="1" xfId="0" applyNumberFormat="1" applyFont="1" applyBorder="1">
      <alignment vertical="center"/>
    </xf>
    <xf numFmtId="179" fontId="0" fillId="5" borderId="0" xfId="0" applyNumberFormat="1" applyFill="1">
      <alignment vertical="center"/>
    </xf>
    <xf numFmtId="179" fontId="0" fillId="8" borderId="0" xfId="0" applyNumberFormat="1" applyFill="1">
      <alignment vertical="center"/>
    </xf>
    <xf numFmtId="179" fontId="0" fillId="6" borderId="1" xfId="0" applyNumberFormat="1" applyFill="1" applyBorder="1" applyAlignment="1">
      <alignment horizontal="right" vertical="center"/>
    </xf>
    <xf numFmtId="179" fontId="0" fillId="6" borderId="1" xfId="0" applyNumberFormat="1" applyFont="1" applyFill="1" applyBorder="1" applyAlignment="1">
      <alignment horizontal="right" vertical="center"/>
    </xf>
    <xf numFmtId="179" fontId="0" fillId="0" borderId="0" xfId="0" applyNumberFormat="1" applyFont="1" applyAlignment="1">
      <alignment horizontal="center" vertical="center"/>
    </xf>
    <xf numFmtId="179" fontId="19" fillId="9" borderId="0" xfId="0" applyNumberFormat="1" applyFont="1" applyFill="1" applyAlignment="1">
      <alignment horizontal="center" vertical="center"/>
    </xf>
    <xf numFmtId="179" fontId="18" fillId="5" borderId="1" xfId="0" applyNumberFormat="1" applyFont="1" applyFill="1" applyBorder="1">
      <alignment vertical="center"/>
    </xf>
    <xf numFmtId="179" fontId="0" fillId="0" borderId="0" xfId="0" applyNumberFormat="1" applyFill="1" applyAlignment="1">
      <alignment vertical="center"/>
    </xf>
    <xf numFmtId="179" fontId="20" fillId="0" borderId="1" xfId="0" applyNumberFormat="1" applyFont="1" applyBorder="1" applyAlignment="1">
      <alignment horizontal="center" vertical="center" shrinkToFit="1"/>
    </xf>
    <xf numFmtId="179" fontId="1" fillId="10" borderId="0" xfId="0" applyNumberFormat="1" applyFont="1" applyFill="1" applyAlignment="1" applyProtection="1">
      <alignment horizontal="center" vertical="center"/>
      <protection locked="0"/>
    </xf>
    <xf numFmtId="179" fontId="21" fillId="0" borderId="0" xfId="0" applyNumberFormat="1" applyFont="1" applyAlignment="1" applyProtection="1">
      <alignment horizontal="center" vertical="center"/>
      <protection locked="0"/>
    </xf>
    <xf numFmtId="179" fontId="1" fillId="6" borderId="0" xfId="0" applyNumberFormat="1" applyFont="1" applyFill="1" applyAlignment="1" applyProtection="1">
      <alignment horizontal="center" vertical="center"/>
      <protection locked="0"/>
    </xf>
    <xf numFmtId="0" fontId="22" fillId="6" borderId="1" xfId="0" applyFont="1" applyFill="1" applyBorder="1" applyAlignment="1" applyProtection="1">
      <alignment horizontal="center" vertical="center"/>
      <protection locked="0"/>
    </xf>
    <xf numFmtId="179" fontId="23" fillId="5" borderId="3" xfId="0" applyNumberFormat="1" applyFont="1" applyFill="1" applyBorder="1" applyAlignment="1" applyProtection="1">
      <alignment horizontal="center" vertical="center"/>
      <protection locked="0"/>
    </xf>
    <xf numFmtId="179" fontId="23" fillId="5" borderId="4" xfId="0" applyNumberFormat="1" applyFont="1" applyFill="1" applyBorder="1" applyAlignment="1" applyProtection="1">
      <alignment horizontal="center" vertical="center"/>
      <protection locked="0"/>
    </xf>
    <xf numFmtId="0" fontId="21" fillId="0" borderId="1" xfId="0" applyFont="1" applyBorder="1" applyAlignment="1" applyProtection="1">
      <alignment horizontal="center" vertical="center"/>
      <protection locked="0"/>
    </xf>
    <xf numFmtId="179" fontId="24" fillId="10" borderId="1" xfId="0" applyNumberFormat="1" applyFont="1" applyFill="1" applyBorder="1" applyAlignment="1" applyProtection="1">
      <alignment horizontal="center" vertical="center" wrapText="1"/>
      <protection locked="0"/>
    </xf>
    <xf numFmtId="179" fontId="21" fillId="0" borderId="1" xfId="0" applyNumberFormat="1" applyFont="1" applyBorder="1" applyAlignment="1" applyProtection="1">
      <alignment horizontal="center" vertical="center" wrapText="1"/>
      <protection locked="0"/>
    </xf>
    <xf numFmtId="179" fontId="25" fillId="10" borderId="1" xfId="0" applyNumberFormat="1" applyFont="1" applyFill="1" applyBorder="1" applyAlignment="1" applyProtection="1">
      <alignment horizontal="center" vertical="center" wrapText="1"/>
      <protection locked="0"/>
    </xf>
    <xf numFmtId="179" fontId="25" fillId="0" borderId="1" xfId="0" applyNumberFormat="1" applyFont="1" applyBorder="1" applyAlignment="1" applyProtection="1">
      <alignment horizontal="center" vertical="center" wrapText="1"/>
      <protection locked="0"/>
    </xf>
    <xf numFmtId="179" fontId="25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6" borderId="1" xfId="0" applyFont="1" applyFill="1" applyBorder="1" applyAlignment="1" applyProtection="1">
      <alignment horizontal="center" vertical="center"/>
      <protection locked="0"/>
    </xf>
    <xf numFmtId="179" fontId="26" fillId="10" borderId="1" xfId="0" applyNumberFormat="1" applyFont="1" applyFill="1" applyBorder="1" applyAlignment="1" applyProtection="1">
      <alignment horizontal="center" vertical="center"/>
      <protection locked="0"/>
    </xf>
    <xf numFmtId="179" fontId="27" fillId="6" borderId="1" xfId="0" applyNumberFormat="1" applyFont="1" applyFill="1" applyBorder="1" applyAlignment="1" applyProtection="1">
      <alignment horizontal="center" vertical="center"/>
      <protection locked="0"/>
    </xf>
    <xf numFmtId="179" fontId="0" fillId="0" borderId="12" xfId="0" applyNumberFormat="1" applyBorder="1" applyAlignment="1" applyProtection="1">
      <alignment horizontal="center" vertical="center"/>
      <protection locked="0"/>
    </xf>
    <xf numFmtId="179" fontId="28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8" fillId="6" borderId="1" xfId="0" applyFont="1" applyFill="1" applyBorder="1" applyAlignment="1" applyProtection="1">
      <alignment horizontal="center" vertical="center"/>
      <protection locked="0"/>
    </xf>
    <xf numFmtId="179" fontId="29" fillId="5" borderId="3" xfId="0" applyNumberFormat="1" applyFont="1" applyFill="1" applyBorder="1" applyAlignment="1" applyProtection="1">
      <alignment horizontal="center" vertical="center"/>
      <protection locked="0"/>
    </xf>
    <xf numFmtId="179" fontId="29" fillId="5" borderId="4" xfId="0" applyNumberFormat="1" applyFont="1" applyFill="1" applyBorder="1" applyAlignment="1" applyProtection="1">
      <alignment horizontal="center" vertical="center"/>
      <protection locked="0"/>
    </xf>
    <xf numFmtId="0" fontId="30" fillId="6" borderId="0" xfId="0" applyFont="1" applyFill="1" applyAlignment="1" applyProtection="1">
      <alignment horizontal="center" vertical="center"/>
      <protection locked="0"/>
    </xf>
    <xf numFmtId="179" fontId="29" fillId="6" borderId="0" xfId="0" applyNumberFormat="1" applyFont="1" applyFill="1" applyAlignment="1" applyProtection="1">
      <alignment horizontal="center" vertical="center"/>
      <protection locked="0"/>
    </xf>
    <xf numFmtId="179" fontId="30" fillId="6" borderId="0" xfId="0" applyNumberFormat="1" applyFont="1" applyFill="1" applyAlignment="1" applyProtection="1">
      <alignment horizontal="center" vertical="center"/>
      <protection locked="0"/>
    </xf>
    <xf numFmtId="0" fontId="1" fillId="6" borderId="0" xfId="0" applyFont="1" applyFill="1" applyAlignment="1" applyProtection="1">
      <alignment horizontal="center" vertical="center"/>
      <protection locked="0"/>
    </xf>
    <xf numFmtId="179" fontId="31" fillId="6" borderId="0" xfId="0" applyNumberFormat="1" applyFont="1" applyFill="1" applyAlignment="1" applyProtection="1">
      <alignment horizontal="center" vertical="center"/>
      <protection locked="0"/>
    </xf>
    <xf numFmtId="179" fontId="32" fillId="10" borderId="2" xfId="0" applyNumberFormat="1" applyFont="1" applyFill="1" applyBorder="1" applyAlignment="1" applyProtection="1">
      <alignment horizontal="center" vertical="center" wrapText="1"/>
      <protection locked="0"/>
    </xf>
    <xf numFmtId="179" fontId="32" fillId="0" borderId="5" xfId="0" applyNumberFormat="1" applyFont="1" applyBorder="1" applyAlignment="1" applyProtection="1">
      <alignment horizontal="center" vertical="center" wrapText="1"/>
      <protection locked="0"/>
    </xf>
    <xf numFmtId="179" fontId="1" fillId="6" borderId="1" xfId="0" applyNumberFormat="1" applyFont="1" applyFill="1" applyBorder="1" applyAlignment="1" applyProtection="1">
      <alignment horizontal="center" vertical="center"/>
      <protection locked="0"/>
    </xf>
    <xf numFmtId="179" fontId="21" fillId="11" borderId="1" xfId="0" applyNumberFormat="1" applyFont="1" applyFill="1" applyBorder="1" applyAlignment="1" applyProtection="1">
      <alignment horizontal="center" vertical="center" wrapText="1"/>
      <protection locked="0"/>
    </xf>
    <xf numFmtId="179" fontId="1" fillId="11" borderId="0" xfId="0" applyNumberFormat="1" applyFont="1" applyFill="1" applyAlignment="1" applyProtection="1">
      <alignment horizontal="center" vertical="center"/>
      <protection locked="0"/>
    </xf>
    <xf numFmtId="0" fontId="33" fillId="0" borderId="0" xfId="0" applyFont="1">
      <alignment vertical="center"/>
    </xf>
    <xf numFmtId="179" fontId="20" fillId="0" borderId="1" xfId="1" applyNumberFormat="1" applyFont="1" applyFill="1" applyBorder="1" applyAlignment="1">
      <alignment horizontal="center" vertical="center" shrinkToFit="1"/>
    </xf>
    <xf numFmtId="0" fontId="0" fillId="5" borderId="0" xfId="0" applyFill="1">
      <alignment vertical="center"/>
    </xf>
    <xf numFmtId="43" fontId="27" fillId="5" borderId="1" xfId="1" applyFont="1" applyFill="1" applyBorder="1" applyAlignment="1" applyProtection="1">
      <alignment horizontal="center" vertical="center" shrinkToFit="1"/>
    </xf>
    <xf numFmtId="182" fontId="27" fillId="7" borderId="2" xfId="1" applyNumberFormat="1" applyFont="1" applyFill="1" applyBorder="1" applyAlignment="1" applyProtection="1">
      <alignment horizontal="center" vertical="center" shrinkToFit="1"/>
    </xf>
    <xf numFmtId="0" fontId="27" fillId="0" borderId="0" xfId="0" applyFont="1" applyAlignment="1">
      <alignment horizontal="center" vertical="center" shrinkToFit="1"/>
    </xf>
    <xf numFmtId="180" fontId="27" fillId="0" borderId="2" xfId="0" applyNumberFormat="1" applyFont="1" applyBorder="1" applyAlignment="1">
      <alignment horizontal="center" vertical="center" shrinkToFit="1"/>
    </xf>
    <xf numFmtId="0" fontId="27" fillId="0" borderId="2" xfId="0" applyFont="1" applyBorder="1" applyAlignment="1">
      <alignment horizontal="center" vertical="center" shrinkToFit="1"/>
    </xf>
    <xf numFmtId="43" fontId="27" fillId="0" borderId="2" xfId="1" applyFont="1" applyFill="1" applyBorder="1" applyAlignment="1" applyProtection="1">
      <alignment horizontal="center" vertical="center" shrinkToFit="1"/>
    </xf>
    <xf numFmtId="179" fontId="20" fillId="0" borderId="1" xfId="0" applyNumberFormat="1" applyFont="1" applyFill="1" applyBorder="1" applyAlignment="1">
      <alignment horizontal="center" vertical="center" shrinkToFit="1"/>
    </xf>
    <xf numFmtId="181" fontId="27" fillId="0" borderId="2" xfId="1" applyNumberFormat="1" applyFont="1" applyFill="1" applyBorder="1" applyAlignment="1" applyProtection="1">
      <alignment horizontal="center" vertical="center" shrinkToFit="1"/>
    </xf>
    <xf numFmtId="10" fontId="27" fillId="0" borderId="2" xfId="3" applyNumberFormat="1" applyFont="1" applyFill="1" applyBorder="1" applyAlignment="1" applyProtection="1">
      <alignment horizontal="center" vertical="center" shrinkToFit="1"/>
    </xf>
    <xf numFmtId="43" fontId="20" fillId="0" borderId="2" xfId="1" applyFont="1" applyFill="1" applyBorder="1" applyAlignment="1" applyProtection="1">
      <alignment horizontal="center" vertical="center" shrinkToFit="1"/>
    </xf>
    <xf numFmtId="179" fontId="0" fillId="0" borderId="1" xfId="0" applyNumberFormat="1" applyFont="1" applyFill="1" applyBorder="1" applyAlignment="1">
      <alignment horizontal="center" vertical="center"/>
    </xf>
    <xf numFmtId="43" fontId="27" fillId="0" borderId="2" xfId="1" applyFont="1" applyFill="1" applyBorder="1" applyAlignment="1" applyProtection="1">
      <alignment horizontal="center" vertical="center" shrinkToFit="1"/>
      <protection locked="0"/>
    </xf>
    <xf numFmtId="43" fontId="27" fillId="5" borderId="2" xfId="1" applyFont="1" applyFill="1" applyBorder="1" applyAlignment="1" applyProtection="1">
      <alignment horizontal="center" vertical="center" shrinkToFit="1"/>
      <protection locked="0"/>
    </xf>
    <xf numFmtId="43" fontId="27" fillId="5" borderId="2" xfId="1" applyFont="1" applyFill="1" applyBorder="1" applyAlignment="1" applyProtection="1">
      <alignment horizontal="center" vertical="center" shrinkToFit="1"/>
    </xf>
    <xf numFmtId="43" fontId="27" fillId="7" borderId="2" xfId="1" applyFont="1" applyFill="1" applyBorder="1" applyAlignment="1" applyProtection="1">
      <alignment horizontal="center" vertical="center" shrinkToFit="1"/>
      <protection locked="0"/>
    </xf>
    <xf numFmtId="182" fontId="27" fillId="0" borderId="2" xfId="1" applyNumberFormat="1" applyFont="1" applyFill="1" applyBorder="1" applyAlignment="1" applyProtection="1">
      <alignment horizontal="center" vertical="center" shrinkToFit="1"/>
    </xf>
    <xf numFmtId="180" fontId="27" fillId="0" borderId="0" xfId="0" applyNumberFormat="1" applyFont="1" applyAlignment="1">
      <alignment horizontal="center" vertical="center" shrinkToFit="1"/>
    </xf>
    <xf numFmtId="183" fontId="27" fillId="0" borderId="0" xfId="0" applyNumberFormat="1" applyFont="1" applyAlignment="1">
      <alignment horizontal="center" vertical="center" shrinkToFit="1"/>
    </xf>
    <xf numFmtId="180" fontId="27" fillId="0" borderId="1" xfId="0" applyNumberFormat="1" applyFont="1" applyBorder="1" applyAlignment="1">
      <alignment horizontal="center" vertical="center" shrinkToFit="1"/>
    </xf>
    <xf numFmtId="179" fontId="34" fillId="0" borderId="1" xfId="1" applyNumberFormat="1" applyFont="1" applyFill="1" applyBorder="1" applyAlignment="1" applyProtection="1">
      <alignment horizontal="center" vertical="center" shrinkToFit="1"/>
    </xf>
    <xf numFmtId="179" fontId="1" fillId="6" borderId="0" xfId="0" applyNumberFormat="1" applyFont="1" applyFill="1">
      <alignment vertical="center"/>
    </xf>
    <xf numFmtId="179" fontId="1" fillId="6" borderId="0" xfId="0" applyNumberFormat="1" applyFont="1" applyFill="1" applyAlignment="1">
      <alignment horizontal="center" vertical="center"/>
    </xf>
    <xf numFmtId="179" fontId="31" fillId="6" borderId="0" xfId="0" applyNumberFormat="1" applyFont="1" applyFill="1">
      <alignment vertical="center"/>
    </xf>
    <xf numFmtId="179" fontId="35" fillId="6" borderId="10" xfId="0" applyNumberFormat="1" applyFont="1" applyFill="1" applyBorder="1" applyAlignment="1">
      <alignment horizontal="right" vertical="center"/>
    </xf>
    <xf numFmtId="179" fontId="35" fillId="6" borderId="10" xfId="0" applyNumberFormat="1" applyFont="1" applyFill="1" applyBorder="1" applyAlignment="1">
      <alignment horizontal="left" vertical="center"/>
    </xf>
    <xf numFmtId="179" fontId="27" fillId="12" borderId="1" xfId="0" applyNumberFormat="1" applyFont="1" applyFill="1" applyBorder="1" applyAlignment="1">
      <alignment horizontal="center" vertical="center"/>
    </xf>
    <xf numFmtId="179" fontId="0" fillId="12" borderId="1" xfId="0" applyNumberFormat="1" applyFill="1" applyBorder="1" applyAlignment="1">
      <alignment horizontal="center" vertical="center"/>
    </xf>
    <xf numFmtId="179" fontId="27" fillId="12" borderId="2" xfId="0" applyNumberFormat="1" applyFont="1" applyFill="1" applyBorder="1" applyAlignment="1">
      <alignment horizontal="center" vertical="center"/>
    </xf>
    <xf numFmtId="179" fontId="1" fillId="0" borderId="1" xfId="0" applyNumberFormat="1" applyFont="1" applyBorder="1">
      <alignment vertical="center"/>
    </xf>
    <xf numFmtId="179" fontId="27" fillId="12" borderId="13" xfId="0" applyNumberFormat="1" applyFont="1" applyFill="1" applyBorder="1" applyAlignment="1">
      <alignment horizontal="center" vertical="center"/>
    </xf>
    <xf numFmtId="179" fontId="27" fillId="12" borderId="5" xfId="0" applyNumberFormat="1" applyFont="1" applyFill="1" applyBorder="1" applyAlignment="1">
      <alignment horizontal="center" vertical="center"/>
    </xf>
    <xf numFmtId="179" fontId="0" fillId="6" borderId="4" xfId="0" applyNumberFormat="1" applyFill="1" applyBorder="1" applyAlignment="1">
      <alignment horizontal="center" vertical="center"/>
    </xf>
    <xf numFmtId="179" fontId="0" fillId="6" borderId="14" xfId="0" applyNumberFormat="1" applyFill="1" applyBorder="1" applyAlignment="1">
      <alignment horizontal="center" vertical="center"/>
    </xf>
    <xf numFmtId="179" fontId="31" fillId="6" borderId="0" xfId="0" applyNumberFormat="1" applyFont="1" applyFill="1" applyAlignment="1">
      <alignment horizontal="center" vertical="center"/>
    </xf>
    <xf numFmtId="179" fontId="36" fillId="6" borderId="1" xfId="0" applyNumberFormat="1" applyFont="1" applyFill="1" applyBorder="1" applyAlignment="1">
      <alignment horizontal="center" vertical="center"/>
    </xf>
    <xf numFmtId="179" fontId="37" fillId="6" borderId="1" xfId="0" applyNumberFormat="1" applyFont="1" applyFill="1" applyBorder="1" applyAlignment="1">
      <alignment horizontal="center" vertical="center"/>
    </xf>
    <xf numFmtId="179" fontId="0" fillId="6" borderId="1" xfId="0" applyNumberFormat="1" applyFill="1" applyBorder="1" applyAlignment="1">
      <alignment horizontal="center" vertical="center" wrapText="1"/>
    </xf>
    <xf numFmtId="179" fontId="38" fillId="6" borderId="1" xfId="0" applyNumberFormat="1" applyFont="1" applyFill="1" applyBorder="1" applyAlignment="1">
      <alignment horizontal="center" vertical="center"/>
    </xf>
    <xf numFmtId="179" fontId="18" fillId="6" borderId="1" xfId="0" applyNumberFormat="1" applyFont="1" applyFill="1" applyBorder="1" applyAlignment="1">
      <alignment horizontal="center" vertical="center"/>
    </xf>
    <xf numFmtId="184" fontId="1" fillId="6" borderId="0" xfId="0" applyNumberFormat="1" applyFont="1" applyFill="1">
      <alignment vertical="center"/>
    </xf>
    <xf numFmtId="179" fontId="31" fillId="6" borderId="1" xfId="0" applyNumberFormat="1" applyFont="1" applyFill="1" applyBorder="1">
      <alignment vertical="center"/>
    </xf>
    <xf numFmtId="179" fontId="1" fillId="6" borderId="1" xfId="0" applyNumberFormat="1" applyFont="1" applyFill="1" applyBorder="1" applyAlignment="1">
      <alignment horizontal="center" vertical="center"/>
    </xf>
    <xf numFmtId="179" fontId="19" fillId="6" borderId="1" xfId="0" applyNumberFormat="1" applyFont="1" applyFill="1" applyBorder="1" applyAlignment="1">
      <alignment horizontal="center" vertical="center"/>
    </xf>
    <xf numFmtId="179" fontId="0" fillId="13" borderId="1" xfId="0" applyNumberFormat="1" applyFill="1" applyBorder="1" applyAlignment="1">
      <alignment horizontal="center" vertical="center"/>
    </xf>
    <xf numFmtId="179" fontId="1" fillId="6" borderId="1" xfId="0" applyNumberFormat="1" applyFont="1" applyFill="1" applyBorder="1">
      <alignment vertical="center"/>
    </xf>
    <xf numFmtId="179" fontId="1" fillId="12" borderId="1" xfId="0" applyNumberFormat="1" applyFont="1" applyFill="1" applyBorder="1">
      <alignment vertical="center"/>
    </xf>
    <xf numFmtId="179" fontId="27" fillId="0" borderId="1" xfId="0" applyNumberFormat="1" applyFont="1" applyBorder="1">
      <alignment vertical="center"/>
    </xf>
    <xf numFmtId="179" fontId="27" fillId="0" borderId="4" xfId="0" applyNumberFormat="1" applyFont="1" applyBorder="1">
      <alignment vertical="center"/>
    </xf>
    <xf numFmtId="179" fontId="1" fillId="0" borderId="1" xfId="0" applyNumberFormat="1" applyFont="1" applyBorder="1" applyAlignment="1">
      <alignment horizontal="center" vertical="center"/>
    </xf>
    <xf numFmtId="179" fontId="1" fillId="0" borderId="0" xfId="0" applyNumberFormat="1" applyFont="1">
      <alignment vertical="center"/>
    </xf>
    <xf numFmtId="179" fontId="39" fillId="6" borderId="0" xfId="0" applyNumberFormat="1" applyFont="1" applyFill="1">
      <alignment vertical="center"/>
    </xf>
    <xf numFmtId="179" fontId="0" fillId="6" borderId="0" xfId="0" applyNumberFormat="1" applyFill="1" applyProtection="1">
      <alignment vertical="center"/>
      <protection locked="0"/>
    </xf>
    <xf numFmtId="179" fontId="18" fillId="6" borderId="0" xfId="0" applyNumberFormat="1" applyFont="1" applyFill="1" applyProtection="1">
      <alignment vertical="center"/>
      <protection locked="0"/>
    </xf>
    <xf numFmtId="179" fontId="2" fillId="6" borderId="0" xfId="0" applyNumberFormat="1" applyFont="1" applyFill="1" applyProtection="1">
      <alignment vertical="center"/>
      <protection locked="0"/>
    </xf>
    <xf numFmtId="179" fontId="0" fillId="0" borderId="0" xfId="0" applyNumberFormat="1" applyAlignment="1" applyProtection="1">
      <alignment horizontal="center" vertical="center"/>
      <protection locked="0"/>
    </xf>
    <xf numFmtId="179" fontId="0" fillId="0" borderId="0" xfId="0" applyNumberFormat="1" applyProtection="1">
      <alignment vertical="center"/>
      <protection locked="0"/>
    </xf>
    <xf numFmtId="179" fontId="40" fillId="6" borderId="0" xfId="0" applyNumberFormat="1" applyFont="1" applyFill="1" applyAlignment="1" applyProtection="1">
      <alignment horizontal="right" vertical="center"/>
      <protection locked="0"/>
    </xf>
    <xf numFmtId="179" fontId="41" fillId="6" borderId="0" xfId="0" applyNumberFormat="1" applyFont="1" applyFill="1" applyAlignment="1" applyProtection="1">
      <alignment horizontal="left" vertical="center"/>
      <protection locked="0"/>
    </xf>
    <xf numFmtId="179" fontId="36" fillId="6" borderId="0" xfId="0" applyNumberFormat="1" applyFont="1" applyFill="1" applyAlignment="1" applyProtection="1">
      <alignment horizontal="left" vertical="center"/>
      <protection locked="0"/>
    </xf>
    <xf numFmtId="179" fontId="0" fillId="6" borderId="0" xfId="0" applyNumberFormat="1" applyFill="1" applyAlignment="1" applyProtection="1">
      <alignment horizontal="center" vertical="center"/>
      <protection locked="0"/>
    </xf>
    <xf numFmtId="179" fontId="0" fillId="6" borderId="0" xfId="0" applyNumberFormat="1" applyFill="1" applyAlignment="1" applyProtection="1">
      <alignment horizontal="left" vertical="center"/>
      <protection locked="0"/>
    </xf>
    <xf numFmtId="179" fontId="0" fillId="0" borderId="0" xfId="0" applyNumberFormat="1" applyAlignment="1" applyProtection="1">
      <alignment horizontal="left" vertical="center"/>
      <protection locked="0"/>
    </xf>
    <xf numFmtId="179" fontId="15" fillId="13" borderId="1" xfId="0" applyNumberFormat="1" applyFont="1" applyFill="1" applyBorder="1" applyAlignment="1">
      <alignment horizontal="center" vertical="center"/>
    </xf>
    <xf numFmtId="176" fontId="0" fillId="13" borderId="1" xfId="0" applyNumberFormat="1" applyFill="1" applyBorder="1" applyAlignment="1">
      <alignment horizontal="center" vertical="center"/>
    </xf>
    <xf numFmtId="179" fontId="0" fillId="13" borderId="1" xfId="0" applyNumberFormat="1" applyFill="1" applyBorder="1">
      <alignment vertical="center"/>
    </xf>
    <xf numFmtId="179" fontId="0" fillId="0" borderId="3" xfId="0" applyNumberFormat="1" applyBorder="1" applyAlignment="1">
      <alignment horizontal="center" vertical="center"/>
    </xf>
    <xf numFmtId="179" fontId="15" fillId="13" borderId="1" xfId="0" applyNumberFormat="1" applyFont="1" applyFill="1" applyBorder="1">
      <alignment vertical="center"/>
    </xf>
    <xf numFmtId="179" fontId="42" fillId="13" borderId="1" xfId="0" applyNumberFormat="1" applyFont="1" applyFill="1" applyBorder="1" applyAlignment="1">
      <alignment horizontal="center" vertical="center"/>
    </xf>
    <xf numFmtId="179" fontId="43" fillId="13" borderId="1" xfId="0" applyNumberFormat="1" applyFont="1" applyFill="1" applyBorder="1" applyAlignment="1">
      <alignment horizontal="center" vertical="center"/>
    </xf>
    <xf numFmtId="179" fontId="43" fillId="13" borderId="3" xfId="0" applyNumberFormat="1" applyFont="1" applyFill="1" applyBorder="1" applyAlignment="1">
      <alignment horizontal="center" vertical="center"/>
    </xf>
    <xf numFmtId="179" fontId="43" fillId="13" borderId="1" xfId="0" applyNumberFormat="1" applyFont="1" applyFill="1" applyBorder="1">
      <alignment vertical="center"/>
    </xf>
    <xf numFmtId="179" fontId="15" fillId="13" borderId="2" xfId="0" applyNumberFormat="1" applyFont="1" applyFill="1" applyBorder="1" applyAlignment="1">
      <alignment horizontal="center" vertical="center"/>
    </xf>
    <xf numFmtId="176" fontId="36" fillId="13" borderId="1" xfId="0" applyNumberFormat="1" applyFont="1" applyFill="1" applyBorder="1" applyAlignment="1">
      <alignment horizontal="center" vertical="center"/>
    </xf>
    <xf numFmtId="179" fontId="15" fillId="13" borderId="13" xfId="0" applyNumberFormat="1" applyFont="1" applyFill="1" applyBorder="1" applyAlignment="1">
      <alignment horizontal="center" vertical="center"/>
    </xf>
    <xf numFmtId="179" fontId="36" fillId="13" borderId="1" xfId="0" applyNumberFormat="1" applyFont="1" applyFill="1" applyBorder="1" applyAlignment="1">
      <alignment horizontal="center" vertical="center"/>
    </xf>
    <xf numFmtId="179" fontId="44" fillId="6" borderId="0" xfId="0" applyNumberFormat="1" applyFont="1" applyFill="1" applyProtection="1">
      <alignment vertical="center"/>
      <protection locked="0"/>
    </xf>
    <xf numFmtId="179" fontId="38" fillId="13" borderId="1" xfId="0" applyNumberFormat="1" applyFont="1" applyFill="1" applyBorder="1" applyAlignment="1">
      <alignment horizontal="center" vertical="center"/>
    </xf>
    <xf numFmtId="179" fontId="36" fillId="6" borderId="0" xfId="0" applyNumberFormat="1" applyFont="1" applyFill="1" applyProtection="1">
      <alignment vertical="center"/>
      <protection locked="0"/>
    </xf>
    <xf numFmtId="179" fontId="15" fillId="13" borderId="5" xfId="0" applyNumberFormat="1" applyFont="1" applyFill="1" applyBorder="1" applyAlignment="1">
      <alignment horizontal="center" vertical="center"/>
    </xf>
    <xf numFmtId="179" fontId="45" fillId="13" borderId="2" xfId="0" applyNumberFormat="1" applyFont="1" applyFill="1" applyBorder="1" applyAlignment="1">
      <alignment horizontal="center" vertical="center"/>
    </xf>
    <xf numFmtId="179" fontId="46" fillId="13" borderId="2" xfId="0" applyNumberFormat="1" applyFont="1" applyFill="1" applyBorder="1" applyAlignment="1">
      <alignment horizontal="center" vertical="center"/>
    </xf>
    <xf numFmtId="179" fontId="46" fillId="13" borderId="2" xfId="0" applyNumberFormat="1" applyFont="1" applyFill="1" applyBorder="1">
      <alignment vertical="center"/>
    </xf>
    <xf numFmtId="179" fontId="46" fillId="13" borderId="6" xfId="0" applyNumberFormat="1" applyFont="1" applyFill="1" applyBorder="1" applyAlignment="1">
      <alignment horizontal="center" vertical="center"/>
    </xf>
    <xf numFmtId="179" fontId="42" fillId="13" borderId="15" xfId="0" applyNumberFormat="1" applyFont="1" applyFill="1" applyBorder="1" applyAlignment="1">
      <alignment horizontal="center" vertical="center"/>
    </xf>
    <xf numFmtId="179" fontId="36" fillId="13" borderId="16" xfId="0" applyNumberFormat="1" applyFont="1" applyFill="1" applyBorder="1" applyAlignment="1">
      <alignment horizontal="center" vertical="center"/>
    </xf>
    <xf numFmtId="179" fontId="0" fillId="13" borderId="17" xfId="0" applyNumberFormat="1" applyFill="1" applyBorder="1" applyAlignment="1">
      <alignment horizontal="center" vertical="center"/>
    </xf>
    <xf numFmtId="179" fontId="36" fillId="13" borderId="18" xfId="0" applyNumberFormat="1" applyFont="1" applyFill="1" applyBorder="1" applyAlignment="1">
      <alignment horizontal="center" vertical="center"/>
    </xf>
    <xf numFmtId="179" fontId="15" fillId="13" borderId="19" xfId="1" applyNumberFormat="1" applyFont="1" applyFill="1" applyBorder="1" applyAlignment="1" applyProtection="1">
      <alignment horizontal="center" vertical="center"/>
    </xf>
    <xf numFmtId="179" fontId="0" fillId="13" borderId="19" xfId="1" applyNumberFormat="1" applyFont="1" applyFill="1" applyBorder="1" applyAlignment="1" applyProtection="1">
      <alignment horizontal="center" vertical="center"/>
    </xf>
    <xf numFmtId="179" fontId="36" fillId="13" borderId="19" xfId="0" applyNumberFormat="1" applyFont="1" applyFill="1" applyBorder="1" applyAlignment="1">
      <alignment horizontal="center" vertical="center"/>
    </xf>
    <xf numFmtId="179" fontId="42" fillId="13" borderId="20" xfId="0" applyNumberFormat="1" applyFont="1" applyFill="1" applyBorder="1" applyAlignment="1">
      <alignment horizontal="center" vertical="center"/>
    </xf>
    <xf numFmtId="179" fontId="36" fillId="13" borderId="21" xfId="0" applyNumberFormat="1" applyFont="1" applyFill="1" applyBorder="1" applyAlignment="1">
      <alignment horizontal="center" vertical="center"/>
    </xf>
    <xf numFmtId="179" fontId="0" fillId="13" borderId="12" xfId="0" applyNumberFormat="1" applyFill="1" applyBorder="1" applyAlignment="1">
      <alignment horizontal="center" vertical="center"/>
    </xf>
    <xf numFmtId="179" fontId="0" fillId="13" borderId="4" xfId="0" applyNumberFormat="1" applyFill="1" applyBorder="1" applyAlignment="1">
      <alignment horizontal="center" vertical="center" shrinkToFit="1"/>
    </xf>
    <xf numFmtId="179" fontId="37" fillId="13" borderId="1" xfId="0" applyNumberFormat="1" applyFont="1" applyFill="1" applyBorder="1" applyAlignment="1">
      <alignment horizontal="center" vertical="center"/>
    </xf>
    <xf numFmtId="179" fontId="19" fillId="13" borderId="4" xfId="0" applyNumberFormat="1" applyFont="1" applyFill="1" applyBorder="1" applyAlignment="1">
      <alignment horizontal="center" vertical="center"/>
    </xf>
    <xf numFmtId="179" fontId="36" fillId="13" borderId="4" xfId="0" applyNumberFormat="1" applyFont="1" applyFill="1" applyBorder="1" applyAlignment="1">
      <alignment horizontal="center" vertical="center"/>
    </xf>
    <xf numFmtId="179" fontId="0" fillId="13" borderId="21" xfId="0" applyNumberFormat="1" applyFill="1" applyBorder="1" applyAlignment="1">
      <alignment horizontal="center" vertical="center" wrapText="1"/>
    </xf>
    <xf numFmtId="179" fontId="0" fillId="13" borderId="4" xfId="0" applyNumberFormat="1" applyFill="1" applyBorder="1" applyAlignment="1">
      <alignment horizontal="center" vertical="center" wrapText="1"/>
    </xf>
    <xf numFmtId="179" fontId="0" fillId="13" borderId="22" xfId="0" applyNumberFormat="1" applyFill="1" applyBorder="1" applyAlignment="1">
      <alignment horizontal="center" vertical="center" wrapText="1"/>
    </xf>
    <xf numFmtId="179" fontId="0" fillId="13" borderId="23" xfId="0" applyNumberFormat="1" applyFill="1" applyBorder="1" applyAlignment="1">
      <alignment horizontal="center" vertical="center"/>
    </xf>
    <xf numFmtId="179" fontId="37" fillId="13" borderId="1" xfId="1" applyNumberFormat="1" applyFont="1" applyFill="1" applyBorder="1" applyAlignment="1" applyProtection="1">
      <alignment horizontal="center" vertical="center"/>
    </xf>
    <xf numFmtId="179" fontId="42" fillId="13" borderId="21" xfId="0" applyNumberFormat="1" applyFont="1" applyFill="1" applyBorder="1" applyAlignment="1">
      <alignment horizontal="center" vertical="center"/>
    </xf>
    <xf numFmtId="179" fontId="37" fillId="13" borderId="5" xfId="0" applyNumberFormat="1" applyFont="1" applyFill="1" applyBorder="1" applyAlignment="1">
      <alignment horizontal="center" vertical="center"/>
    </xf>
    <xf numFmtId="179" fontId="0" fillId="13" borderId="5" xfId="0" applyNumberFormat="1" applyFill="1" applyBorder="1" applyAlignment="1">
      <alignment horizontal="center" vertical="center"/>
    </xf>
    <xf numFmtId="179" fontId="42" fillId="13" borderId="22" xfId="0" applyNumberFormat="1" applyFont="1" applyFill="1" applyBorder="1" applyAlignment="1">
      <alignment horizontal="center" vertical="center"/>
    </xf>
    <xf numFmtId="179" fontId="0" fillId="13" borderId="24" xfId="0" applyNumberFormat="1" applyFill="1" applyBorder="1" applyAlignment="1">
      <alignment horizontal="center" vertical="center"/>
    </xf>
    <xf numFmtId="179" fontId="37" fillId="13" borderId="24" xfId="0" applyNumberFormat="1" applyFont="1" applyFill="1" applyBorder="1" applyAlignment="1">
      <alignment horizontal="center" vertical="center"/>
    </xf>
    <xf numFmtId="179" fontId="47" fillId="13" borderId="24" xfId="0" applyNumberFormat="1" applyFont="1" applyFill="1" applyBorder="1" applyAlignment="1">
      <alignment horizontal="center" vertical="center"/>
    </xf>
    <xf numFmtId="179" fontId="47" fillId="13" borderId="23" xfId="1" applyNumberFormat="1" applyFont="1" applyFill="1" applyBorder="1" applyAlignment="1" applyProtection="1">
      <alignment horizontal="center" vertical="center"/>
    </xf>
    <xf numFmtId="179" fontId="48" fillId="13" borderId="16" xfId="0" applyNumberFormat="1" applyFont="1" applyFill="1" applyBorder="1" applyAlignment="1">
      <alignment horizontal="center" vertical="center"/>
    </xf>
    <xf numFmtId="179" fontId="0" fillId="14" borderId="19" xfId="0" applyNumberFormat="1" applyFill="1" applyBorder="1" applyAlignment="1">
      <alignment horizontal="center" vertical="center"/>
    </xf>
    <xf numFmtId="179" fontId="0" fillId="14" borderId="19" xfId="0" applyNumberFormat="1" applyFill="1" applyBorder="1" applyAlignment="1">
      <alignment horizontal="center" vertical="center" shrinkToFit="1"/>
    </xf>
    <xf numFmtId="179" fontId="37" fillId="13" borderId="19" xfId="1" applyNumberFormat="1" applyFont="1" applyFill="1" applyBorder="1" applyAlignment="1" applyProtection="1">
      <alignment horizontal="center" vertical="center"/>
    </xf>
    <xf numFmtId="179" fontId="36" fillId="14" borderId="19" xfId="0" applyNumberFormat="1" applyFont="1" applyFill="1" applyBorder="1" applyAlignment="1">
      <alignment horizontal="center" vertical="center"/>
    </xf>
    <xf numFmtId="179" fontId="0" fillId="13" borderId="17" xfId="1" applyNumberFormat="1" applyFont="1" applyFill="1" applyBorder="1" applyAlignment="1" applyProtection="1">
      <alignment horizontal="center" vertical="center"/>
    </xf>
    <xf numFmtId="179" fontId="48" fillId="13" borderId="21" xfId="0" applyNumberFormat="1" applyFont="1" applyFill="1" applyBorder="1" applyAlignment="1">
      <alignment horizontal="center" vertical="center"/>
    </xf>
    <xf numFmtId="179" fontId="0" fillId="14" borderId="1" xfId="0" applyNumberFormat="1" applyFill="1" applyBorder="1" applyAlignment="1">
      <alignment horizontal="center" vertical="center"/>
    </xf>
    <xf numFmtId="179" fontId="0" fillId="13" borderId="1" xfId="1" applyNumberFormat="1" applyFont="1" applyFill="1" applyBorder="1" applyAlignment="1" applyProtection="1">
      <alignment horizontal="center" vertical="center"/>
    </xf>
    <xf numFmtId="179" fontId="0" fillId="14" borderId="1" xfId="0" applyNumberFormat="1" applyFill="1" applyBorder="1" applyAlignment="1">
      <alignment horizontal="center" vertical="center" shrinkToFit="1"/>
    </xf>
    <xf numFmtId="179" fontId="36" fillId="14" borderId="1" xfId="0" applyNumberFormat="1" applyFont="1" applyFill="1" applyBorder="1" applyAlignment="1">
      <alignment horizontal="center" vertical="center"/>
    </xf>
    <xf numFmtId="179" fontId="0" fillId="13" borderId="12" xfId="1" applyNumberFormat="1" applyFont="1" applyFill="1" applyBorder="1" applyAlignment="1" applyProtection="1">
      <alignment horizontal="center" vertical="center"/>
    </xf>
    <xf numFmtId="179" fontId="0" fillId="14" borderId="1" xfId="0" applyNumberFormat="1" applyFill="1" applyBorder="1" applyAlignment="1">
      <alignment horizontal="center" vertical="center" wrapText="1"/>
    </xf>
    <xf numFmtId="179" fontId="0" fillId="13" borderId="1" xfId="1" applyNumberFormat="1" applyFont="1" applyFill="1" applyBorder="1" applyAlignment="1" applyProtection="1">
      <alignment horizontal="center" vertical="center" shrinkToFit="1"/>
    </xf>
    <xf numFmtId="179" fontId="36" fillId="9" borderId="1" xfId="0" applyNumberFormat="1" applyFont="1" applyFill="1" applyBorder="1" applyAlignment="1">
      <alignment horizontal="center" vertical="center"/>
    </xf>
    <xf numFmtId="179" fontId="0" fillId="9" borderId="1" xfId="0" applyNumberFormat="1" applyFill="1" applyBorder="1" applyAlignment="1">
      <alignment horizontal="center" vertical="center"/>
    </xf>
    <xf numFmtId="179" fontId="0" fillId="5" borderId="1" xfId="0" applyNumberFormat="1" applyFill="1" applyBorder="1" applyAlignment="1">
      <alignment horizontal="center" vertical="center"/>
    </xf>
    <xf numFmtId="179" fontId="0" fillId="13" borderId="1" xfId="0" applyNumberFormat="1" applyFill="1" applyBorder="1" applyAlignment="1">
      <alignment horizontal="center" vertical="center" shrinkToFit="1"/>
    </xf>
    <xf numFmtId="179" fontId="0" fillId="5" borderId="1" xfId="0" applyNumberFormat="1" applyFill="1" applyBorder="1" applyAlignment="1" applyProtection="1">
      <alignment horizontal="center" vertical="center"/>
      <protection locked="0"/>
    </xf>
    <xf numFmtId="179" fontId="48" fillId="13" borderId="25" xfId="0" applyNumberFormat="1" applyFont="1" applyFill="1" applyBorder="1" applyAlignment="1">
      <alignment horizontal="center" vertical="center"/>
    </xf>
    <xf numFmtId="179" fontId="0" fillId="5" borderId="2" xfId="0" applyNumberFormat="1" applyFill="1" applyBorder="1" applyAlignment="1" applyProtection="1">
      <alignment horizontal="center" vertical="center"/>
      <protection locked="0"/>
    </xf>
    <xf numFmtId="179" fontId="0" fillId="13" borderId="2" xfId="1" applyNumberFormat="1" applyFont="1" applyFill="1" applyBorder="1" applyAlignment="1" applyProtection="1">
      <alignment horizontal="center" vertical="center"/>
    </xf>
    <xf numFmtId="179" fontId="36" fillId="14" borderId="2" xfId="0" applyNumberFormat="1" applyFont="1" applyFill="1" applyBorder="1" applyAlignment="1">
      <alignment horizontal="center" vertical="center"/>
    </xf>
    <xf numFmtId="179" fontId="48" fillId="13" borderId="22" xfId="0" applyNumberFormat="1" applyFont="1" applyFill="1" applyBorder="1" applyAlignment="1">
      <alignment horizontal="center" vertical="center"/>
    </xf>
    <xf numFmtId="179" fontId="0" fillId="13" borderId="1" xfId="0" applyNumberFormat="1" applyFill="1" applyBorder="1" applyAlignment="1" applyProtection="1">
      <alignment horizontal="center" vertical="center"/>
      <protection locked="0"/>
    </xf>
    <xf numFmtId="179" fontId="0" fillId="5" borderId="24" xfId="0" applyNumberFormat="1" applyFill="1" applyBorder="1" applyAlignment="1" applyProtection="1">
      <alignment horizontal="center" vertical="center"/>
      <protection locked="0"/>
    </xf>
    <xf numFmtId="179" fontId="0" fillId="13" borderId="24" xfId="1" applyNumberFormat="1" applyFont="1" applyFill="1" applyBorder="1" applyAlignment="1" applyProtection="1">
      <alignment horizontal="center" vertical="center"/>
    </xf>
    <xf numFmtId="179" fontId="15" fillId="14" borderId="23" xfId="0" applyNumberFormat="1" applyFont="1" applyFill="1" applyBorder="1" applyAlignment="1">
      <alignment horizontal="center" vertical="center"/>
    </xf>
    <xf numFmtId="179" fontId="15" fillId="13" borderId="16" xfId="0" applyNumberFormat="1" applyFont="1" applyFill="1" applyBorder="1" applyAlignment="1">
      <alignment horizontal="center" vertical="center"/>
    </xf>
    <xf numFmtId="179" fontId="0" fillId="13" borderId="19" xfId="0" applyNumberFormat="1" applyFill="1" applyBorder="1" applyAlignment="1">
      <alignment horizontal="center" vertical="center"/>
    </xf>
    <xf numFmtId="179" fontId="0" fillId="13" borderId="19" xfId="0" applyNumberFormat="1" applyFill="1" applyBorder="1" applyAlignment="1" applyProtection="1">
      <alignment horizontal="center" vertical="center"/>
      <protection locked="0"/>
    </xf>
    <xf numFmtId="179" fontId="49" fillId="13" borderId="19" xfId="0" applyNumberFormat="1" applyFont="1" applyFill="1" applyBorder="1" applyAlignment="1">
      <alignment horizontal="center" vertical="center"/>
    </xf>
    <xf numFmtId="179" fontId="15" fillId="13" borderId="22" xfId="0" applyNumberFormat="1" applyFont="1" applyFill="1" applyBorder="1" applyAlignment="1">
      <alignment horizontal="center" vertical="center"/>
    </xf>
    <xf numFmtId="179" fontId="50" fillId="13" borderId="24" xfId="1" applyNumberFormat="1" applyFont="1" applyFill="1" applyBorder="1" applyAlignment="1" applyProtection="1">
      <alignment horizontal="center" vertical="center"/>
    </xf>
    <xf numFmtId="179" fontId="46" fillId="13" borderId="24" xfId="0" applyNumberFormat="1" applyFont="1" applyFill="1" applyBorder="1" applyAlignment="1">
      <alignment horizontal="center" vertical="center"/>
    </xf>
    <xf numFmtId="179" fontId="46" fillId="13" borderId="24" xfId="1" applyNumberFormat="1" applyFont="1" applyFill="1" applyBorder="1" applyAlignment="1" applyProtection="1">
      <alignment horizontal="center" vertical="center"/>
    </xf>
    <xf numFmtId="179" fontId="15" fillId="13" borderId="23" xfId="1" applyNumberFormat="1" applyFont="1" applyFill="1" applyBorder="1" applyAlignment="1" applyProtection="1">
      <alignment horizontal="center" vertical="center"/>
    </xf>
    <xf numFmtId="179" fontId="51" fillId="13" borderId="5" xfId="0" applyNumberFormat="1" applyFont="1" applyFill="1" applyBorder="1" applyAlignment="1">
      <alignment horizontal="center" vertical="center" wrapText="1"/>
    </xf>
    <xf numFmtId="179" fontId="0" fillId="13" borderId="9" xfId="0" applyNumberFormat="1" applyFill="1" applyBorder="1" applyAlignment="1">
      <alignment horizontal="left" vertical="center"/>
    </xf>
    <xf numFmtId="179" fontId="0" fillId="13" borderId="10" xfId="0" applyNumberFormat="1" applyFill="1" applyBorder="1" applyAlignment="1">
      <alignment horizontal="left" vertical="center"/>
    </xf>
    <xf numFmtId="179" fontId="0" fillId="13" borderId="7" xfId="0" applyNumberFormat="1" applyFill="1" applyBorder="1" applyAlignment="1">
      <alignment horizontal="left" vertical="center"/>
    </xf>
    <xf numFmtId="179" fontId="42" fillId="13" borderId="1" xfId="0" applyNumberFormat="1" applyFont="1" applyFill="1" applyBorder="1" applyAlignment="1">
      <alignment horizontal="center" vertical="center" wrapText="1"/>
    </xf>
    <xf numFmtId="179" fontId="36" fillId="13" borderId="1" xfId="0" applyNumberFormat="1" applyFont="1" applyFill="1" applyBorder="1" applyAlignment="1">
      <alignment horizontal="left" vertical="center" wrapText="1"/>
    </xf>
    <xf numFmtId="179" fontId="30" fillId="6" borderId="0" xfId="0" applyNumberFormat="1" applyFont="1" applyFill="1" applyProtection="1">
      <alignment vertical="center"/>
      <protection locked="0"/>
    </xf>
    <xf numFmtId="179" fontId="30" fillId="13" borderId="0" xfId="0" applyNumberFormat="1" applyFont="1" applyFill="1" applyAlignment="1" applyProtection="1">
      <alignment horizontal="left" vertical="center"/>
      <protection locked="0"/>
    </xf>
    <xf numFmtId="179" fontId="30" fillId="6" borderId="0" xfId="0" applyNumberFormat="1" applyFont="1" applyFill="1" applyAlignment="1" applyProtection="1">
      <alignment horizontal="left" vertical="center"/>
      <protection locked="0"/>
    </xf>
    <xf numFmtId="179" fontId="33" fillId="0" borderId="0" xfId="0" applyNumberFormat="1" applyFont="1" applyAlignment="1" applyProtection="1">
      <alignment horizontal="center" vertical="center"/>
      <protection locked="0"/>
    </xf>
    <xf numFmtId="179" fontId="52" fillId="0" borderId="0" xfId="0" applyNumberFormat="1" applyFont="1" applyAlignment="1" applyProtection="1">
      <alignment horizontal="left" vertical="center" wrapText="1"/>
      <protection locked="0"/>
    </xf>
    <xf numFmtId="179" fontId="2" fillId="0" borderId="0" xfId="0" applyNumberFormat="1" applyFont="1" applyProtection="1">
      <alignment vertical="center"/>
      <protection locked="0"/>
    </xf>
    <xf numFmtId="179" fontId="33" fillId="6" borderId="0" xfId="0" applyNumberFormat="1" applyFont="1" applyFill="1" applyProtection="1">
      <alignment vertical="center"/>
      <protection locked="0"/>
    </xf>
    <xf numFmtId="179" fontId="41" fillId="6" borderId="0" xfId="0" applyNumberFormat="1" applyFont="1" applyFill="1" applyAlignment="1" applyProtection="1">
      <alignment horizontal="right" vertical="center"/>
      <protection locked="0"/>
    </xf>
    <xf numFmtId="176" fontId="15" fillId="13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 applyProtection="1">
      <alignment horizontal="center" vertical="center"/>
      <protection locked="0"/>
    </xf>
    <xf numFmtId="179" fontId="0" fillId="0" borderId="1" xfId="0" applyNumberFormat="1" applyBorder="1" applyAlignment="1" applyProtection="1">
      <alignment horizontal="center" vertical="center"/>
      <protection locked="0"/>
    </xf>
    <xf numFmtId="179" fontId="0" fillId="6" borderId="1" xfId="0" applyNumberFormat="1" applyFill="1" applyBorder="1" applyAlignment="1" applyProtection="1">
      <alignment horizontal="center" vertical="center"/>
      <protection locked="0"/>
    </xf>
    <xf numFmtId="179" fontId="0" fillId="0" borderId="3" xfId="0" applyNumberFormat="1" applyBorder="1" applyAlignment="1" applyProtection="1">
      <alignment horizontal="center" vertical="center"/>
      <protection locked="0"/>
    </xf>
    <xf numFmtId="176" fontId="42" fillId="13" borderId="1" xfId="0" applyNumberFormat="1" applyFont="1" applyFill="1" applyBorder="1" applyAlignment="1">
      <alignment horizontal="center" vertical="center"/>
    </xf>
    <xf numFmtId="176" fontId="15" fillId="13" borderId="2" xfId="0" applyNumberFormat="1" applyFont="1" applyFill="1" applyBorder="1" applyAlignment="1">
      <alignment horizontal="center" vertical="center"/>
    </xf>
    <xf numFmtId="176" fontId="15" fillId="13" borderId="13" xfId="0" applyNumberFormat="1" applyFont="1" applyFill="1" applyBorder="1" applyAlignment="1">
      <alignment horizontal="center" vertical="center"/>
    </xf>
    <xf numFmtId="176" fontId="15" fillId="13" borderId="5" xfId="0" applyNumberFormat="1" applyFont="1" applyFill="1" applyBorder="1" applyAlignment="1">
      <alignment horizontal="center" vertical="center"/>
    </xf>
    <xf numFmtId="179" fontId="45" fillId="13" borderId="1" xfId="0" applyNumberFormat="1" applyFont="1" applyFill="1" applyBorder="1" applyAlignment="1">
      <alignment horizontal="center" vertical="center"/>
    </xf>
    <xf numFmtId="179" fontId="46" fillId="13" borderId="1" xfId="0" applyNumberFormat="1" applyFont="1" applyFill="1" applyBorder="1" applyAlignment="1">
      <alignment horizontal="center" vertical="center"/>
    </xf>
    <xf numFmtId="179" fontId="46" fillId="13" borderId="1" xfId="0" applyNumberFormat="1" applyFont="1" applyFill="1" applyBorder="1">
      <alignment vertical="center"/>
    </xf>
    <xf numFmtId="179" fontId="38" fillId="13" borderId="1" xfId="0" applyNumberFormat="1" applyFont="1" applyFill="1" applyBorder="1" applyAlignment="1" applyProtection="1">
      <alignment horizontal="center" vertical="center"/>
      <protection locked="0"/>
    </xf>
    <xf numFmtId="179" fontId="15" fillId="13" borderId="1" xfId="0" applyNumberFormat="1" applyFont="1" applyFill="1" applyBorder="1" applyAlignment="1" applyProtection="1">
      <alignment horizontal="center" vertical="center"/>
      <protection locked="0"/>
    </xf>
    <xf numFmtId="179" fontId="15" fillId="13" borderId="1" xfId="0" applyNumberFormat="1" applyFont="1" applyFill="1" applyBorder="1" applyProtection="1">
      <alignment vertical="center"/>
      <protection locked="0"/>
    </xf>
    <xf numFmtId="179" fontId="53" fillId="6" borderId="0" xfId="0" applyNumberFormat="1" applyFont="1" applyFill="1" applyProtection="1">
      <alignment vertical="center"/>
      <protection locked="0"/>
    </xf>
    <xf numFmtId="179" fontId="54" fillId="6" borderId="10" xfId="0" applyNumberFormat="1" applyFont="1" applyFill="1" applyBorder="1" applyAlignment="1" applyProtection="1">
      <alignment horizontal="left" vertical="center"/>
      <protection locked="0"/>
    </xf>
    <xf numFmtId="179" fontId="36" fillId="6" borderId="10" xfId="0" applyNumberFormat="1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79" fontId="42" fillId="13" borderId="3" xfId="0" applyNumberFormat="1" applyFont="1" applyFill="1" applyBorder="1" applyAlignment="1">
      <alignment horizontal="center" vertical="center"/>
    </xf>
    <xf numFmtId="179" fontId="42" fillId="13" borderId="4" xfId="0" applyNumberFormat="1" applyFont="1" applyFill="1" applyBorder="1" applyAlignment="1">
      <alignment horizontal="center" vertical="center"/>
    </xf>
    <xf numFmtId="176" fontId="0" fillId="6" borderId="1" xfId="0" applyNumberFormat="1" applyFill="1" applyBorder="1" applyAlignment="1" applyProtection="1">
      <alignment horizontal="center" vertical="center"/>
      <protection locked="0"/>
    </xf>
    <xf numFmtId="0" fontId="36" fillId="0" borderId="1" xfId="0" applyFont="1" applyBorder="1" applyAlignment="1" applyProtection="1">
      <alignment horizontal="center" vertical="center"/>
      <protection locked="0"/>
    </xf>
    <xf numFmtId="179" fontId="15" fillId="13" borderId="3" xfId="0" applyNumberFormat="1" applyFont="1" applyFill="1" applyBorder="1" applyAlignment="1">
      <alignment horizontal="center" vertical="center"/>
    </xf>
    <xf numFmtId="179" fontId="15" fillId="13" borderId="4" xfId="0" applyNumberFormat="1" applyFont="1" applyFill="1" applyBorder="1" applyAlignment="1">
      <alignment horizontal="center" vertical="center"/>
    </xf>
    <xf numFmtId="179" fontId="45" fillId="13" borderId="26" xfId="0" applyNumberFormat="1" applyFont="1" applyFill="1" applyBorder="1" applyAlignment="1">
      <alignment horizontal="center" vertical="center"/>
    </xf>
    <xf numFmtId="179" fontId="45" fillId="13" borderId="27" xfId="0" applyNumberFormat="1" applyFont="1" applyFill="1" applyBorder="1" applyAlignment="1">
      <alignment horizontal="center" vertical="center"/>
    </xf>
    <xf numFmtId="179" fontId="42" fillId="14" borderId="28" xfId="0" applyNumberFormat="1" applyFont="1" applyFill="1" applyBorder="1" applyAlignment="1">
      <alignment horizontal="center" vertical="center"/>
    </xf>
    <xf numFmtId="179" fontId="36" fillId="14" borderId="16" xfId="0" applyNumberFormat="1" applyFont="1" applyFill="1" applyBorder="1" applyAlignment="1">
      <alignment horizontal="center" vertical="center"/>
    </xf>
    <xf numFmtId="179" fontId="36" fillId="14" borderId="18" xfId="0" applyNumberFormat="1" applyFont="1" applyFill="1" applyBorder="1" applyAlignment="1">
      <alignment horizontal="center" vertical="center"/>
    </xf>
    <xf numFmtId="179" fontId="15" fillId="14" borderId="19" xfId="1" applyNumberFormat="1" applyFont="1" applyFill="1" applyBorder="1" applyAlignment="1" applyProtection="1">
      <alignment horizontal="center" vertical="center"/>
    </xf>
    <xf numFmtId="179" fontId="0" fillId="14" borderId="19" xfId="1" applyNumberFormat="1" applyFont="1" applyFill="1" applyBorder="1" applyAlignment="1" applyProtection="1">
      <alignment horizontal="center" vertical="center"/>
    </xf>
    <xf numFmtId="179" fontId="36" fillId="14" borderId="29" xfId="0" applyNumberFormat="1" applyFont="1" applyFill="1" applyBorder="1" applyAlignment="1">
      <alignment horizontal="center" vertical="center"/>
    </xf>
    <xf numFmtId="179" fontId="0" fillId="0" borderId="17" xfId="0" applyNumberFormat="1" applyBorder="1" applyAlignment="1" applyProtection="1">
      <alignment horizontal="center" vertical="center"/>
      <protection locked="0"/>
    </xf>
    <xf numFmtId="179" fontId="42" fillId="14" borderId="30" xfId="0" applyNumberFormat="1" applyFont="1" applyFill="1" applyBorder="1" applyAlignment="1">
      <alignment horizontal="center" vertical="center"/>
    </xf>
    <xf numFmtId="179" fontId="36" fillId="14" borderId="21" xfId="0" applyNumberFormat="1" applyFont="1" applyFill="1" applyBorder="1" applyAlignment="1">
      <alignment horizontal="center" vertical="center"/>
    </xf>
    <xf numFmtId="179" fontId="36" fillId="6" borderId="12" xfId="0" applyNumberFormat="1" applyFont="1" applyFill="1" applyBorder="1" applyAlignment="1" applyProtection="1">
      <alignment horizontal="center" vertical="center"/>
      <protection locked="0"/>
    </xf>
    <xf numFmtId="179" fontId="0" fillId="14" borderId="4" xfId="0" applyNumberFormat="1" applyFill="1" applyBorder="1" applyAlignment="1">
      <alignment horizontal="center" vertical="center" shrinkToFit="1"/>
    </xf>
    <xf numFmtId="179" fontId="42" fillId="6" borderId="1" xfId="0" applyNumberFormat="1" applyFont="1" applyFill="1" applyBorder="1" applyAlignment="1" applyProtection="1">
      <alignment horizontal="center" vertical="center"/>
      <protection locked="0"/>
    </xf>
    <xf numFmtId="179" fontId="36" fillId="14" borderId="3" xfId="0" applyNumberFormat="1" applyFont="1" applyFill="1" applyBorder="1" applyAlignment="1">
      <alignment horizontal="center" vertical="center"/>
    </xf>
    <xf numFmtId="179" fontId="0" fillId="14" borderId="4" xfId="0" applyNumberFormat="1" applyFill="1" applyBorder="1" applyAlignment="1">
      <alignment horizontal="center" vertical="center"/>
    </xf>
    <xf numFmtId="179" fontId="36" fillId="14" borderId="4" xfId="0" applyNumberFormat="1" applyFont="1" applyFill="1" applyBorder="1" applyAlignment="1">
      <alignment horizontal="center" vertical="center"/>
    </xf>
    <xf numFmtId="179" fontId="0" fillId="6" borderId="4" xfId="0" applyNumberFormat="1" applyFill="1" applyBorder="1" applyAlignment="1" applyProtection="1">
      <alignment horizontal="center" vertical="center"/>
      <protection locked="0"/>
    </xf>
    <xf numFmtId="179" fontId="0" fillId="14" borderId="21" xfId="0" applyNumberFormat="1" applyFill="1" applyBorder="1" applyAlignment="1">
      <alignment horizontal="center" vertical="center" wrapText="1"/>
    </xf>
    <xf numFmtId="179" fontId="0" fillId="14" borderId="4" xfId="0" applyNumberFormat="1" applyFill="1" applyBorder="1" applyAlignment="1">
      <alignment horizontal="center" vertical="center" wrapText="1"/>
    </xf>
    <xf numFmtId="179" fontId="36" fillId="15" borderId="3" xfId="0" applyNumberFormat="1" applyFont="1" applyFill="1" applyBorder="1" applyAlignment="1">
      <alignment horizontal="center" vertical="center"/>
    </xf>
    <xf numFmtId="179" fontId="0" fillId="14" borderId="22" xfId="0" applyNumberFormat="1" applyFill="1" applyBorder="1" applyAlignment="1">
      <alignment horizontal="center" vertical="center" wrapText="1"/>
    </xf>
    <xf numFmtId="179" fontId="36" fillId="14" borderId="1" xfId="1" applyNumberFormat="1" applyFont="1" applyFill="1" applyBorder="1" applyAlignment="1" applyProtection="1">
      <alignment horizontal="center" vertical="center"/>
    </xf>
    <xf numFmtId="179" fontId="36" fillId="14" borderId="5" xfId="0" applyNumberFormat="1" applyFont="1" applyFill="1" applyBorder="1" applyAlignment="1">
      <alignment horizontal="center" vertical="center"/>
    </xf>
    <xf numFmtId="179" fontId="36" fillId="6" borderId="5" xfId="0" applyNumberFormat="1" applyFont="1" applyFill="1" applyBorder="1" applyAlignment="1" applyProtection="1">
      <alignment horizontal="center" vertical="center"/>
      <protection locked="0"/>
    </xf>
    <xf numFmtId="179" fontId="0" fillId="6" borderId="12" xfId="0" applyNumberFormat="1" applyFill="1" applyBorder="1" applyProtection="1">
      <alignment vertical="center"/>
      <protection locked="0"/>
    </xf>
    <xf numFmtId="179" fontId="42" fillId="14" borderId="31" xfId="0" applyNumberFormat="1" applyFont="1" applyFill="1" applyBorder="1" applyAlignment="1">
      <alignment horizontal="center" vertical="center"/>
    </xf>
    <xf numFmtId="179" fontId="0" fillId="14" borderId="2" xfId="0" applyNumberFormat="1" applyFill="1" applyBorder="1" applyAlignment="1">
      <alignment horizontal="center" vertical="center"/>
    </xf>
    <xf numFmtId="179" fontId="36" fillId="6" borderId="2" xfId="0" applyNumberFormat="1" applyFont="1" applyFill="1" applyBorder="1" applyAlignment="1" applyProtection="1">
      <alignment horizontal="center" vertical="center"/>
      <protection locked="0"/>
    </xf>
    <xf numFmtId="179" fontId="0" fillId="0" borderId="2" xfId="0" applyNumberFormat="1" applyBorder="1" applyAlignment="1" applyProtection="1">
      <alignment horizontal="center" vertical="center"/>
      <protection locked="0"/>
    </xf>
    <xf numFmtId="179" fontId="42" fillId="14" borderId="6" xfId="0" applyNumberFormat="1" applyFont="1" applyFill="1" applyBorder="1" applyAlignment="1">
      <alignment horizontal="center" vertical="center"/>
    </xf>
    <xf numFmtId="179" fontId="42" fillId="14" borderId="32" xfId="1" applyNumberFormat="1" applyFont="1" applyFill="1" applyBorder="1" applyAlignment="1" applyProtection="1">
      <alignment horizontal="center" vertical="center"/>
    </xf>
    <xf numFmtId="179" fontId="48" fillId="14" borderId="33" xfId="0" applyNumberFormat="1" applyFont="1" applyFill="1" applyBorder="1" applyAlignment="1">
      <alignment horizontal="center" vertical="center"/>
    </xf>
    <xf numFmtId="179" fontId="0" fillId="6" borderId="19" xfId="1" applyNumberFormat="1" applyFont="1" applyFill="1" applyBorder="1" applyAlignment="1" applyProtection="1">
      <alignment horizontal="center" vertical="center"/>
      <protection locked="0"/>
    </xf>
    <xf numFmtId="179" fontId="36" fillId="14" borderId="19" xfId="1" applyNumberFormat="1" applyFont="1" applyFill="1" applyBorder="1" applyAlignment="1" applyProtection="1">
      <alignment horizontal="center" vertical="center"/>
    </xf>
    <xf numFmtId="179" fontId="48" fillId="14" borderId="34" xfId="0" applyNumberFormat="1" applyFont="1" applyFill="1" applyBorder="1" applyAlignment="1">
      <alignment horizontal="center" vertical="center"/>
    </xf>
    <xf numFmtId="179" fontId="0" fillId="6" borderId="1" xfId="1" applyNumberFormat="1" applyFont="1" applyFill="1" applyBorder="1" applyAlignment="1" applyProtection="1">
      <alignment horizontal="center" vertical="center"/>
      <protection locked="0"/>
    </xf>
    <xf numFmtId="179" fontId="15" fillId="6" borderId="1" xfId="1" applyNumberFormat="1" applyFont="1" applyFill="1" applyBorder="1" applyAlignment="1" applyProtection="1">
      <alignment horizontal="center" vertical="center" shrinkToFit="1"/>
      <protection locked="0"/>
    </xf>
    <xf numFmtId="179" fontId="0" fillId="14" borderId="1" xfId="1" applyNumberFormat="1" applyFont="1" applyFill="1" applyBorder="1" applyAlignment="1" applyProtection="1">
      <alignment horizontal="center" vertical="center"/>
    </xf>
    <xf numFmtId="179" fontId="0" fillId="14" borderId="1" xfId="1" applyNumberFormat="1" applyFont="1" applyFill="1" applyBorder="1" applyAlignment="1" applyProtection="1">
      <alignment horizontal="center" vertical="center" shrinkToFit="1"/>
    </xf>
    <xf numFmtId="179" fontId="0" fillId="6" borderId="1" xfId="0" applyNumberFormat="1" applyFont="1" applyFill="1" applyBorder="1" applyAlignment="1" applyProtection="1">
      <alignment horizontal="center" vertical="center"/>
      <protection locked="0"/>
    </xf>
    <xf numFmtId="179" fontId="15" fillId="6" borderId="1" xfId="1" applyNumberFormat="1" applyFont="1" applyFill="1" applyBorder="1" applyAlignment="1" applyProtection="1">
      <alignment horizontal="center" vertical="center"/>
      <protection locked="0"/>
    </xf>
    <xf numFmtId="179" fontId="15" fillId="0" borderId="3" xfId="0" applyNumberFormat="1" applyFont="1" applyBorder="1" applyAlignment="1" applyProtection="1">
      <alignment horizontal="center" vertical="center"/>
      <protection locked="0"/>
    </xf>
    <xf numFmtId="179" fontId="2" fillId="6" borderId="1" xfId="0" applyNumberFormat="1" applyFont="1" applyFill="1" applyBorder="1" applyAlignment="1" applyProtection="1">
      <alignment horizontal="center" vertical="center"/>
      <protection locked="0"/>
    </xf>
    <xf numFmtId="179" fontId="15" fillId="6" borderId="12" xfId="0" applyNumberFormat="1" applyFont="1" applyFill="1" applyBorder="1" applyAlignment="1" applyProtection="1">
      <alignment horizontal="center" vertical="center"/>
      <protection locked="0"/>
    </xf>
    <xf numFmtId="179" fontId="2" fillId="6" borderId="1" xfId="1" applyNumberFormat="1" applyFont="1" applyFill="1" applyBorder="1" applyAlignment="1" applyProtection="1">
      <alignment horizontal="center" vertical="center"/>
      <protection locked="0"/>
    </xf>
    <xf numFmtId="179" fontId="15" fillId="6" borderId="1" xfId="0" applyNumberFormat="1" applyFont="1" applyFill="1" applyBorder="1" applyAlignment="1" applyProtection="1">
      <alignment horizontal="center" vertical="center"/>
      <protection locked="0"/>
    </xf>
    <xf numFmtId="179" fontId="0" fillId="6" borderId="12" xfId="1" applyNumberFormat="1" applyFont="1" applyFill="1" applyBorder="1" applyAlignment="1" applyProtection="1">
      <alignment horizontal="center" vertical="center"/>
      <protection locked="0"/>
    </xf>
    <xf numFmtId="179" fontId="0" fillId="6" borderId="3" xfId="0" applyNumberFormat="1" applyFill="1" applyBorder="1" applyProtection="1">
      <alignment vertical="center"/>
      <protection locked="0"/>
    </xf>
    <xf numFmtId="179" fontId="0" fillId="6" borderId="3" xfId="0" applyNumberFormat="1" applyFill="1" applyBorder="1" applyAlignment="1" applyProtection="1">
      <alignment horizontal="center" vertical="center"/>
      <protection locked="0"/>
    </xf>
    <xf numFmtId="179" fontId="55" fillId="6" borderId="1" xfId="1" applyNumberFormat="1" applyFont="1" applyFill="1" applyBorder="1" applyAlignment="1" applyProtection="1">
      <alignment horizontal="center" vertical="center" shrinkToFit="1"/>
      <protection locked="0"/>
    </xf>
    <xf numFmtId="179" fontId="0" fillId="6" borderId="1" xfId="0" applyNumberFormat="1" applyFill="1" applyBorder="1" applyAlignment="1" applyProtection="1">
      <alignment horizontal="center" vertical="center" wrapText="1"/>
      <protection locked="0"/>
    </xf>
    <xf numFmtId="179" fontId="2" fillId="6" borderId="12" xfId="0" applyNumberFormat="1" applyFont="1" applyFill="1" applyBorder="1" applyProtection="1">
      <alignment vertical="center"/>
      <protection locked="0"/>
    </xf>
    <xf numFmtId="179" fontId="0" fillId="13" borderId="2" xfId="0" applyNumberFormat="1" applyFill="1" applyBorder="1" applyAlignment="1">
      <alignment horizontal="center" vertical="center"/>
    </xf>
    <xf numFmtId="179" fontId="2" fillId="6" borderId="2" xfId="1" applyNumberFormat="1" applyFont="1" applyFill="1" applyBorder="1" applyAlignment="1" applyProtection="1">
      <alignment horizontal="center" vertical="center"/>
      <protection locked="0"/>
    </xf>
    <xf numFmtId="179" fontId="0" fillId="6" borderId="2" xfId="0" applyNumberFormat="1" applyFill="1" applyBorder="1" applyAlignment="1" applyProtection="1">
      <alignment horizontal="center" vertical="center" wrapText="1"/>
      <protection locked="0"/>
    </xf>
    <xf numFmtId="179" fontId="0" fillId="14" borderId="2" xfId="1" applyNumberFormat="1" applyFont="1" applyFill="1" applyBorder="1" applyAlignment="1" applyProtection="1">
      <alignment horizontal="center" vertical="center"/>
    </xf>
    <xf numFmtId="179" fontId="2" fillId="6" borderId="6" xfId="0" applyNumberFormat="1" applyFont="1" applyFill="1" applyBorder="1" applyProtection="1">
      <alignment vertical="center"/>
      <protection locked="0"/>
    </xf>
    <xf numFmtId="179" fontId="0" fillId="6" borderId="2" xfId="1" applyNumberFormat="1" applyFont="1" applyFill="1" applyBorder="1" applyAlignment="1" applyProtection="1">
      <alignment horizontal="center" vertical="center"/>
      <protection locked="0"/>
    </xf>
    <xf numFmtId="179" fontId="48" fillId="14" borderId="35" xfId="0" applyNumberFormat="1" applyFont="1" applyFill="1" applyBorder="1" applyAlignment="1">
      <alignment horizontal="center" vertical="center"/>
    </xf>
    <xf numFmtId="179" fontId="0" fillId="5" borderId="24" xfId="0" applyNumberFormat="1" applyFont="1" applyFill="1" applyBorder="1" applyAlignment="1" applyProtection="1">
      <alignment horizontal="center" vertical="center"/>
      <protection locked="0"/>
    </xf>
    <xf numFmtId="179" fontId="0" fillId="6" borderId="24" xfId="1" applyNumberFormat="1" applyFont="1" applyFill="1" applyBorder="1" applyAlignment="1" applyProtection="1">
      <alignment horizontal="center" vertical="center"/>
      <protection locked="0"/>
    </xf>
    <xf numFmtId="179" fontId="0" fillId="6" borderId="24" xfId="0" applyNumberFormat="1" applyFill="1" applyBorder="1" applyAlignment="1" applyProtection="1">
      <alignment horizontal="center" vertical="center" wrapText="1"/>
      <protection locked="0"/>
    </xf>
    <xf numFmtId="179" fontId="0" fillId="14" borderId="24" xfId="1" applyNumberFormat="1" applyFont="1" applyFill="1" applyBorder="1" applyAlignment="1" applyProtection="1">
      <alignment horizontal="center" vertical="center"/>
    </xf>
    <xf numFmtId="179" fontId="42" fillId="14" borderId="24" xfId="0" applyNumberFormat="1" applyFont="1" applyFill="1" applyBorder="1" applyAlignment="1">
      <alignment horizontal="center" vertical="center"/>
    </xf>
    <xf numFmtId="179" fontId="15" fillId="14" borderId="26" xfId="0" applyNumberFormat="1" applyFont="1" applyFill="1" applyBorder="1" applyAlignment="1">
      <alignment horizontal="center" vertical="center"/>
    </xf>
    <xf numFmtId="179" fontId="15" fillId="14" borderId="33" xfId="0" applyNumberFormat="1" applyFont="1" applyFill="1" applyBorder="1" applyAlignment="1">
      <alignment horizontal="center" vertical="center"/>
    </xf>
    <xf numFmtId="179" fontId="0" fillId="14" borderId="5" xfId="0" applyNumberFormat="1" applyFill="1" applyBorder="1" applyAlignment="1">
      <alignment horizontal="center" vertical="center"/>
    </xf>
    <xf numFmtId="179" fontId="15" fillId="6" borderId="5" xfId="1" applyNumberFormat="1" applyFont="1" applyFill="1" applyBorder="1" applyAlignment="1" applyProtection="1">
      <alignment horizontal="center" vertical="center"/>
    </xf>
    <xf numFmtId="179" fontId="15" fillId="6" borderId="5" xfId="1" applyNumberFormat="1" applyFont="1" applyFill="1" applyBorder="1" applyAlignment="1" applyProtection="1">
      <alignment horizontal="center" vertical="center"/>
      <protection locked="0"/>
    </xf>
    <xf numFmtId="179" fontId="56" fillId="6" borderId="5" xfId="0" applyNumberFormat="1" applyFont="1" applyFill="1" applyBorder="1" applyAlignment="1">
      <alignment horizontal="center" vertical="center"/>
    </xf>
    <xf numFmtId="179" fontId="0" fillId="6" borderId="5" xfId="0" applyNumberFormat="1" applyFill="1" applyBorder="1" applyAlignment="1">
      <alignment horizontal="center" vertical="center"/>
    </xf>
    <xf numFmtId="179" fontId="15" fillId="14" borderId="35" xfId="0" applyNumberFormat="1" applyFont="1" applyFill="1" applyBorder="1" applyAlignment="1">
      <alignment horizontal="center" vertical="center"/>
    </xf>
    <xf numFmtId="179" fontId="0" fillId="14" borderId="24" xfId="0" applyNumberFormat="1" applyFill="1" applyBorder="1" applyAlignment="1">
      <alignment horizontal="center" vertical="center"/>
    </xf>
    <xf numFmtId="179" fontId="15" fillId="6" borderId="24" xfId="1" applyNumberFormat="1" applyFont="1" applyFill="1" applyBorder="1" applyAlignment="1" applyProtection="1">
      <alignment horizontal="center" vertical="center"/>
    </xf>
    <xf numFmtId="179" fontId="55" fillId="14" borderId="24" xfId="0" applyNumberFormat="1" applyFont="1" applyFill="1" applyBorder="1" applyAlignment="1">
      <alignment horizontal="center" vertical="center"/>
    </xf>
    <xf numFmtId="179" fontId="55" fillId="14" borderId="24" xfId="1" applyNumberFormat="1" applyFont="1" applyFill="1" applyBorder="1" applyAlignment="1" applyProtection="1">
      <alignment horizontal="center" vertical="center"/>
    </xf>
    <xf numFmtId="179" fontId="15" fillId="14" borderId="23" xfId="1" applyNumberFormat="1" applyFont="1" applyFill="1" applyBorder="1" applyAlignment="1" applyProtection="1">
      <alignment horizontal="center" vertical="center"/>
    </xf>
    <xf numFmtId="0" fontId="18" fillId="6" borderId="29" xfId="0" applyFont="1" applyFill="1" applyBorder="1" applyAlignment="1" applyProtection="1">
      <alignment horizontal="left" vertical="center" wrapText="1"/>
      <protection locked="0"/>
    </xf>
    <xf numFmtId="179" fontId="18" fillId="6" borderId="36" xfId="0" applyNumberFormat="1" applyFont="1" applyFill="1" applyBorder="1" applyAlignment="1" applyProtection="1">
      <alignment horizontal="left" vertical="center"/>
      <protection locked="0"/>
    </xf>
    <xf numFmtId="0" fontId="18" fillId="6" borderId="36" xfId="0" applyFont="1" applyFill="1" applyBorder="1" applyAlignment="1" applyProtection="1">
      <alignment horizontal="left" vertical="center"/>
      <protection locked="0"/>
    </xf>
    <xf numFmtId="179" fontId="18" fillId="6" borderId="18" xfId="0" applyNumberFormat="1" applyFont="1" applyFill="1" applyBorder="1" applyAlignment="1" applyProtection="1">
      <alignment horizontal="left" vertical="center"/>
      <protection locked="0"/>
    </xf>
    <xf numFmtId="179" fontId="36" fillId="6" borderId="3" xfId="0" applyNumberFormat="1" applyFont="1" applyFill="1" applyBorder="1" applyAlignment="1" applyProtection="1">
      <alignment horizontal="left" vertical="center" wrapText="1"/>
      <protection locked="0"/>
    </xf>
    <xf numFmtId="179" fontId="36" fillId="6" borderId="8" xfId="0" applyNumberFormat="1" applyFont="1" applyFill="1" applyBorder="1" applyAlignment="1" applyProtection="1">
      <alignment horizontal="left" vertical="center" wrapText="1"/>
      <protection locked="0"/>
    </xf>
    <xf numFmtId="179" fontId="36" fillId="6" borderId="4" xfId="0" applyNumberFormat="1" applyFont="1" applyFill="1" applyBorder="1" applyAlignment="1" applyProtection="1">
      <alignment horizontal="left" vertical="center" wrapText="1"/>
      <protection locked="0"/>
    </xf>
    <xf numFmtId="179" fontId="0" fillId="13" borderId="3" xfId="0" applyNumberFormat="1" applyFill="1" applyBorder="1" applyAlignment="1">
      <alignment horizontal="center" vertical="center"/>
    </xf>
    <xf numFmtId="179" fontId="0" fillId="13" borderId="4" xfId="0" applyNumberFormat="1" applyFill="1" applyBorder="1" applyAlignment="1">
      <alignment horizontal="center" vertical="center"/>
    </xf>
    <xf numFmtId="179" fontId="0" fillId="6" borderId="8" xfId="0" applyNumberFormat="1" applyFill="1" applyBorder="1" applyAlignment="1" applyProtection="1">
      <alignment horizontal="center" vertical="center"/>
      <protection locked="0"/>
    </xf>
    <xf numFmtId="179" fontId="57" fillId="6" borderId="6" xfId="0" applyNumberFormat="1" applyFont="1" applyFill="1" applyBorder="1" applyAlignment="1" applyProtection="1">
      <alignment horizontal="center" vertical="center"/>
      <protection locked="0"/>
    </xf>
    <xf numFmtId="179" fontId="57" fillId="6" borderId="11" xfId="0" applyNumberFormat="1" applyFont="1" applyFill="1" applyBorder="1" applyAlignment="1" applyProtection="1">
      <alignment horizontal="center" vertical="center"/>
      <protection locked="0"/>
    </xf>
    <xf numFmtId="179" fontId="57" fillId="6" borderId="14" xfId="0" applyNumberFormat="1" applyFont="1" applyFill="1" applyBorder="1" applyAlignment="1" applyProtection="1">
      <alignment horizontal="center" vertical="center"/>
      <protection locked="0"/>
    </xf>
    <xf numFmtId="179" fontId="55" fillId="6" borderId="1" xfId="0" applyNumberFormat="1" applyFont="1" applyFill="1" applyBorder="1" applyAlignment="1" applyProtection="1">
      <alignment horizontal="center" vertical="center"/>
      <protection locked="0"/>
    </xf>
    <xf numFmtId="179" fontId="0" fillId="5" borderId="1" xfId="0" applyNumberFormat="1" applyFill="1" applyBorder="1" applyProtection="1">
      <alignment vertical="center"/>
      <protection locked="0"/>
    </xf>
    <xf numFmtId="179" fontId="57" fillId="6" borderId="37" xfId="0" applyNumberFormat="1" applyFont="1" applyFill="1" applyBorder="1" applyAlignment="1" applyProtection="1">
      <alignment horizontal="center" vertical="center"/>
      <protection locked="0"/>
    </xf>
    <xf numFmtId="179" fontId="57" fillId="6" borderId="0" xfId="0" applyNumberFormat="1" applyFont="1" applyFill="1" applyAlignment="1" applyProtection="1">
      <alignment horizontal="center" vertical="center"/>
      <protection locked="0"/>
    </xf>
    <xf numFmtId="179" fontId="57" fillId="6" borderId="38" xfId="0" applyNumberFormat="1" applyFont="1" applyFill="1" applyBorder="1" applyAlignment="1" applyProtection="1">
      <alignment horizontal="center" vertical="center"/>
      <protection locked="0"/>
    </xf>
    <xf numFmtId="179" fontId="57" fillId="6" borderId="39" xfId="0" applyNumberFormat="1" applyFont="1" applyFill="1" applyBorder="1" applyAlignment="1" applyProtection="1">
      <alignment horizontal="center" vertical="center"/>
      <protection locked="0"/>
    </xf>
    <xf numFmtId="179" fontId="57" fillId="6" borderId="40" xfId="0" applyNumberFormat="1" applyFont="1" applyFill="1" applyBorder="1" applyAlignment="1" applyProtection="1">
      <alignment horizontal="center" vertical="center"/>
      <protection locked="0"/>
    </xf>
    <xf numFmtId="179" fontId="57" fillId="6" borderId="41" xfId="0" applyNumberFormat="1" applyFont="1" applyFill="1" applyBorder="1" applyAlignment="1" applyProtection="1">
      <alignment horizontal="center" vertical="center"/>
      <protection locked="0"/>
    </xf>
    <xf numFmtId="179" fontId="55" fillId="6" borderId="2" xfId="0" applyNumberFormat="1" applyFont="1" applyFill="1" applyBorder="1" applyAlignment="1" applyProtection="1">
      <alignment horizontal="center" vertical="center"/>
      <protection locked="0"/>
    </xf>
    <xf numFmtId="179" fontId="15" fillId="5" borderId="2" xfId="0" applyNumberFormat="1" applyFont="1" applyFill="1" applyBorder="1" applyProtection="1">
      <alignment vertical="center"/>
      <protection locked="0"/>
    </xf>
    <xf numFmtId="179" fontId="42" fillId="16" borderId="33" xfId="0" applyNumberFormat="1" applyFont="1" applyFill="1" applyBorder="1" applyAlignment="1" applyProtection="1">
      <alignment horizontal="center" vertical="center"/>
      <protection locked="0"/>
    </xf>
    <xf numFmtId="179" fontId="23" fillId="16" borderId="19" xfId="0" applyNumberFormat="1" applyFont="1" applyFill="1" applyBorder="1" applyAlignment="1" applyProtection="1">
      <alignment horizontal="center" vertical="center"/>
      <protection locked="0"/>
    </xf>
    <xf numFmtId="179" fontId="0" fillId="17" borderId="19" xfId="0" applyNumberFormat="1" applyFill="1" applyBorder="1" applyAlignment="1" applyProtection="1">
      <alignment horizontal="center" vertical="center"/>
      <protection locked="0"/>
    </xf>
    <xf numFmtId="179" fontId="15" fillId="5" borderId="19" xfId="1" applyNumberFormat="1" applyFont="1" applyFill="1" applyBorder="1" applyAlignment="1" applyProtection="1">
      <alignment horizontal="center" vertical="center"/>
      <protection locked="0"/>
    </xf>
    <xf numFmtId="179" fontId="0" fillId="16" borderId="19" xfId="1" applyNumberFormat="1" applyFont="1" applyFill="1" applyBorder="1" applyAlignment="1" applyProtection="1">
      <alignment horizontal="center" vertical="center"/>
      <protection locked="0"/>
    </xf>
    <xf numFmtId="179" fontId="23" fillId="16" borderId="29" xfId="0" applyNumberFormat="1" applyFont="1" applyFill="1" applyBorder="1" applyAlignment="1" applyProtection="1">
      <alignment horizontal="center" vertical="center"/>
      <protection locked="0"/>
    </xf>
    <xf numFmtId="179" fontId="0" fillId="17" borderId="17" xfId="0" applyNumberFormat="1" applyFill="1" applyBorder="1" applyAlignment="1" applyProtection="1">
      <alignment horizontal="center" vertical="center"/>
      <protection locked="0"/>
    </xf>
    <xf numFmtId="179" fontId="42" fillId="16" borderId="34" xfId="0" applyNumberFormat="1" applyFont="1" applyFill="1" applyBorder="1" applyAlignment="1" applyProtection="1">
      <alignment horizontal="center" vertical="center"/>
      <protection locked="0"/>
    </xf>
    <xf numFmtId="179" fontId="23" fillId="16" borderId="1" xfId="0" applyNumberFormat="1" applyFont="1" applyFill="1" applyBorder="1" applyAlignment="1" applyProtection="1">
      <alignment horizontal="center" vertical="center"/>
      <protection locked="0"/>
    </xf>
    <xf numFmtId="179" fontId="36" fillId="17" borderId="1" xfId="0" applyNumberFormat="1" applyFont="1" applyFill="1" applyBorder="1" applyAlignment="1" applyProtection="1">
      <alignment horizontal="center" vertical="center"/>
      <protection locked="0"/>
    </xf>
    <xf numFmtId="179" fontId="33" fillId="16" borderId="1" xfId="0" applyNumberFormat="1" applyFont="1" applyFill="1" applyBorder="1" applyAlignment="1" applyProtection="1">
      <alignment horizontal="center" vertical="center" shrinkToFit="1"/>
      <protection locked="0"/>
    </xf>
    <xf numFmtId="179" fontId="0" fillId="5" borderId="5" xfId="1" applyNumberFormat="1" applyFont="1" applyFill="1" applyBorder="1" applyAlignment="1" applyProtection="1">
      <alignment horizontal="center" vertical="center"/>
      <protection locked="0"/>
    </xf>
    <xf numFmtId="179" fontId="0" fillId="16" borderId="1" xfId="0" applyNumberFormat="1" applyFill="1" applyBorder="1" applyAlignment="1" applyProtection="1">
      <alignment horizontal="center" vertical="center"/>
      <protection locked="0"/>
    </xf>
    <xf numFmtId="179" fontId="23" fillId="16" borderId="3" xfId="0" applyNumberFormat="1" applyFont="1" applyFill="1" applyBorder="1" applyAlignment="1" applyProtection="1">
      <alignment horizontal="center" vertical="center"/>
      <protection locked="0"/>
    </xf>
    <xf numFmtId="179" fontId="0" fillId="5" borderId="12" xfId="0" applyNumberFormat="1" applyFill="1" applyBorder="1" applyAlignment="1" applyProtection="1">
      <alignment horizontal="center" vertical="center"/>
      <protection locked="0"/>
    </xf>
    <xf numFmtId="179" fontId="22" fillId="16" borderId="1" xfId="0" applyNumberFormat="1" applyFont="1" applyFill="1" applyBorder="1" applyAlignment="1" applyProtection="1">
      <alignment horizontal="center" vertical="center"/>
      <protection locked="0"/>
    </xf>
    <xf numFmtId="179" fontId="37" fillId="17" borderId="1" xfId="0" applyNumberFormat="1" applyFont="1" applyFill="1" applyBorder="1" applyAlignment="1" applyProtection="1">
      <alignment horizontal="center" vertical="center"/>
      <protection locked="0"/>
    </xf>
    <xf numFmtId="179" fontId="58" fillId="16" borderId="1" xfId="0" applyNumberFormat="1" applyFont="1" applyFill="1" applyBorder="1" applyAlignment="1" applyProtection="1">
      <alignment horizontal="center" vertical="center" wrapText="1"/>
      <protection locked="0"/>
    </xf>
    <xf numFmtId="179" fontId="0" fillId="5" borderId="1" xfId="1" applyNumberFormat="1" applyFont="1" applyFill="1" applyBorder="1" applyAlignment="1" applyProtection="1">
      <alignment horizontal="center" vertical="center"/>
      <protection locked="0"/>
    </xf>
    <xf numFmtId="179" fontId="19" fillId="16" borderId="1" xfId="0" applyNumberFormat="1" applyFont="1" applyFill="1" applyBorder="1" applyAlignment="1" applyProtection="1">
      <alignment horizontal="center" vertical="center"/>
      <protection locked="0"/>
    </xf>
    <xf numFmtId="179" fontId="22" fillId="16" borderId="3" xfId="0" applyNumberFormat="1" applyFont="1" applyFill="1" applyBorder="1" applyAlignment="1" applyProtection="1">
      <alignment horizontal="center" vertical="center"/>
      <protection locked="0"/>
    </xf>
    <xf numFmtId="179" fontId="19" fillId="17" borderId="1" xfId="1" applyNumberFormat="1" applyFont="1" applyFill="1" applyBorder="1" applyAlignment="1" applyProtection="1">
      <alignment horizontal="center" vertical="center"/>
      <protection locked="0"/>
    </xf>
    <xf numFmtId="179" fontId="58" fillId="16" borderId="1" xfId="0" applyNumberFormat="1" applyFont="1" applyFill="1" applyBorder="1" applyAlignment="1" applyProtection="1">
      <alignment horizontal="center" vertical="center"/>
      <protection locked="0"/>
    </xf>
    <xf numFmtId="179" fontId="37" fillId="16" borderId="1" xfId="1" applyNumberFormat="1" applyFont="1" applyFill="1" applyBorder="1" applyAlignment="1" applyProtection="1">
      <alignment horizontal="center" vertical="center"/>
      <protection locked="0"/>
    </xf>
    <xf numFmtId="179" fontId="37" fillId="5" borderId="1" xfId="0" applyNumberFormat="1" applyFont="1" applyFill="1" applyBorder="1" applyAlignment="1" applyProtection="1">
      <alignment horizontal="center" vertical="center"/>
      <protection locked="0"/>
    </xf>
    <xf numFmtId="179" fontId="42" fillId="16" borderId="35" xfId="0" applyNumberFormat="1" applyFont="1" applyFill="1" applyBorder="1" applyAlignment="1" applyProtection="1">
      <alignment horizontal="center" vertical="center"/>
      <protection locked="0"/>
    </xf>
    <xf numFmtId="179" fontId="58" fillId="16" borderId="2" xfId="0" applyNumberFormat="1" applyFont="1" applyFill="1" applyBorder="1" applyAlignment="1" applyProtection="1">
      <alignment horizontal="center" vertical="center"/>
      <protection locked="0"/>
    </xf>
    <xf numFmtId="179" fontId="37" fillId="5" borderId="2" xfId="0" applyNumberFormat="1" applyFont="1" applyFill="1" applyBorder="1" applyAlignment="1" applyProtection="1">
      <alignment horizontal="center" vertical="center"/>
      <protection locked="0"/>
    </xf>
    <xf numFmtId="179" fontId="0" fillId="5" borderId="2" xfId="1" applyNumberFormat="1" applyFont="1" applyFill="1" applyBorder="1" applyAlignment="1" applyProtection="1">
      <alignment horizontal="center" vertical="center"/>
      <protection locked="0"/>
    </xf>
    <xf numFmtId="179" fontId="19" fillId="16" borderId="2" xfId="0" applyNumberFormat="1" applyFont="1" applyFill="1" applyBorder="1" applyAlignment="1" applyProtection="1">
      <alignment horizontal="center" vertical="center"/>
      <protection locked="0"/>
    </xf>
    <xf numFmtId="179" fontId="59" fillId="16" borderId="6" xfId="0" applyNumberFormat="1" applyFont="1" applyFill="1" applyBorder="1" applyAlignment="1" applyProtection="1">
      <alignment horizontal="center" vertical="center"/>
      <protection locked="0"/>
    </xf>
    <xf numFmtId="179" fontId="43" fillId="5" borderId="32" xfId="0" applyNumberFormat="1" applyFont="1" applyFill="1" applyBorder="1" applyAlignment="1" applyProtection="1">
      <alignment horizontal="center" vertical="center"/>
      <protection locked="0"/>
    </xf>
    <xf numFmtId="179" fontId="48" fillId="16" borderId="33" xfId="0" applyNumberFormat="1" applyFont="1" applyFill="1" applyBorder="1" applyAlignment="1" applyProtection="1">
      <alignment horizontal="center" vertical="center"/>
      <protection locked="0"/>
    </xf>
    <xf numFmtId="179" fontId="58" fillId="16" borderId="19" xfId="0" applyNumberFormat="1" applyFont="1" applyFill="1" applyBorder="1" applyAlignment="1" applyProtection="1">
      <alignment horizontal="center" vertical="center"/>
      <protection locked="0"/>
    </xf>
    <xf numFmtId="179" fontId="37" fillId="5" borderId="19" xfId="0" applyNumberFormat="1" applyFont="1" applyFill="1" applyBorder="1" applyAlignment="1" applyProtection="1">
      <alignment horizontal="center" vertical="center"/>
      <protection locked="0"/>
    </xf>
    <xf numFmtId="179" fontId="58" fillId="16" borderId="19" xfId="0" applyNumberFormat="1" applyFont="1" applyFill="1" applyBorder="1" applyAlignment="1" applyProtection="1">
      <alignment horizontal="center" vertical="center" shrinkToFit="1"/>
      <protection locked="0"/>
    </xf>
    <xf numFmtId="179" fontId="0" fillId="5" borderId="19" xfId="1" applyNumberFormat="1" applyFont="1" applyFill="1" applyBorder="1" applyAlignment="1" applyProtection="1">
      <alignment horizontal="center" vertical="center"/>
      <protection locked="0"/>
    </xf>
    <xf numFmtId="179" fontId="37" fillId="16" borderId="19" xfId="1" applyNumberFormat="1" applyFont="1" applyFill="1" applyBorder="1" applyAlignment="1" applyProtection="1">
      <alignment horizontal="center" vertical="center"/>
      <protection locked="0"/>
    </xf>
    <xf numFmtId="179" fontId="22" fillId="16" borderId="19" xfId="0" applyNumberFormat="1" applyFont="1" applyFill="1" applyBorder="1" applyAlignment="1" applyProtection="1">
      <alignment horizontal="center" vertical="center"/>
      <protection locked="0"/>
    </xf>
    <xf numFmtId="179" fontId="19" fillId="5" borderId="17" xfId="1" applyNumberFormat="1" applyFont="1" applyFill="1" applyBorder="1" applyAlignment="1" applyProtection="1">
      <alignment horizontal="center"/>
      <protection locked="0"/>
    </xf>
    <xf numFmtId="179" fontId="48" fillId="16" borderId="34" xfId="0" applyNumberFormat="1" applyFont="1" applyFill="1" applyBorder="1" applyAlignment="1" applyProtection="1">
      <alignment horizontal="center" vertical="center"/>
      <protection locked="0"/>
    </xf>
    <xf numFmtId="179" fontId="58" fillId="16" borderId="1" xfId="0" applyNumberFormat="1" applyFont="1" applyFill="1" applyBorder="1" applyAlignment="1" applyProtection="1">
      <alignment horizontal="center" vertical="center" shrinkToFit="1"/>
      <protection locked="0"/>
    </xf>
    <xf numFmtId="179" fontId="19" fillId="16" borderId="1" xfId="1" applyNumberFormat="1" applyFont="1" applyFill="1" applyBorder="1" applyAlignment="1" applyProtection="1">
      <alignment horizontal="center" vertical="center"/>
      <protection locked="0"/>
    </xf>
    <xf numFmtId="179" fontId="19" fillId="5" borderId="12" xfId="1" applyNumberFormat="1" applyFont="1" applyFill="1" applyBorder="1" applyAlignment="1" applyProtection="1">
      <alignment horizontal="center"/>
      <protection locked="0"/>
    </xf>
    <xf numFmtId="179" fontId="19" fillId="16" borderId="1" xfId="1" applyNumberFormat="1" applyFont="1" applyFill="1" applyBorder="1" applyAlignment="1" applyProtection="1">
      <alignment horizontal="center" vertical="center" shrinkToFit="1"/>
      <protection locked="0"/>
    </xf>
    <xf numFmtId="179" fontId="0" fillId="6" borderId="1" xfId="0" applyNumberFormat="1" applyFill="1" applyBorder="1" applyProtection="1">
      <alignment vertical="center"/>
      <protection locked="0"/>
    </xf>
    <xf numFmtId="179" fontId="2" fillId="6" borderId="1" xfId="0" applyNumberFormat="1" applyFont="1" applyFill="1" applyBorder="1" applyProtection="1">
      <alignment vertical="center"/>
      <protection locked="0"/>
    </xf>
    <xf numFmtId="179" fontId="33" fillId="16" borderId="1" xfId="0" applyNumberFormat="1" applyFont="1" applyFill="1" applyBorder="1" applyAlignment="1" applyProtection="1">
      <alignment horizontal="center" vertical="center"/>
      <protection locked="0"/>
    </xf>
    <xf numFmtId="179" fontId="0" fillId="16" borderId="1" xfId="1" applyNumberFormat="1" applyFont="1" applyFill="1" applyBorder="1" applyAlignment="1" applyProtection="1">
      <alignment horizontal="center" vertical="center"/>
      <protection locked="0"/>
    </xf>
    <xf numFmtId="179" fontId="33" fillId="16" borderId="2" xfId="0" applyNumberFormat="1" applyFont="1" applyFill="1" applyBorder="1" applyAlignment="1" applyProtection="1">
      <alignment horizontal="center" vertical="center"/>
      <protection locked="0"/>
    </xf>
    <xf numFmtId="179" fontId="0" fillId="16" borderId="2" xfId="1" applyNumberFormat="1" applyFont="1" applyFill="1" applyBorder="1" applyAlignment="1" applyProtection="1">
      <alignment horizontal="center" vertical="center"/>
      <protection locked="0"/>
    </xf>
    <xf numFmtId="179" fontId="22" fillId="16" borderId="2" xfId="0" applyNumberFormat="1" applyFont="1" applyFill="1" applyBorder="1" applyAlignment="1" applyProtection="1">
      <alignment horizontal="center" vertical="center"/>
      <protection locked="0"/>
    </xf>
    <xf numFmtId="179" fontId="48" fillId="16" borderId="35" xfId="0" applyNumberFormat="1" applyFont="1" applyFill="1" applyBorder="1" applyAlignment="1" applyProtection="1">
      <alignment horizontal="center" vertical="center"/>
      <protection locked="0"/>
    </xf>
    <xf numFmtId="179" fontId="33" fillId="16" borderId="24" xfId="0" applyNumberFormat="1" applyFont="1" applyFill="1" applyBorder="1" applyAlignment="1" applyProtection="1">
      <alignment horizontal="center" vertical="center"/>
      <protection locked="0"/>
    </xf>
    <xf numFmtId="179" fontId="0" fillId="16" borderId="24" xfId="1" applyNumberFormat="1" applyFont="1" applyFill="1" applyBorder="1" applyAlignment="1" applyProtection="1">
      <alignment horizontal="center" vertical="center"/>
      <protection locked="0"/>
    </xf>
    <xf numFmtId="179" fontId="59" fillId="16" borderId="24" xfId="0" applyNumberFormat="1" applyFont="1" applyFill="1" applyBorder="1" applyAlignment="1" applyProtection="1">
      <alignment horizontal="center" vertical="center"/>
      <protection locked="0"/>
    </xf>
    <xf numFmtId="179" fontId="43" fillId="5" borderId="23" xfId="1" applyNumberFormat="1" applyFont="1" applyFill="1" applyBorder="1" applyAlignment="1" applyProtection="1">
      <alignment horizontal="center"/>
      <protection locked="0"/>
    </xf>
    <xf numFmtId="179" fontId="15" fillId="13" borderId="33" xfId="0" applyNumberFormat="1" applyFont="1" applyFill="1" applyBorder="1" applyAlignment="1" applyProtection="1">
      <alignment horizontal="center" vertical="center"/>
      <protection locked="0"/>
    </xf>
    <xf numFmtId="179" fontId="0" fillId="13" borderId="5" xfId="0" applyNumberFormat="1" applyFill="1" applyBorder="1" applyAlignment="1" applyProtection="1">
      <alignment horizontal="center" vertical="center"/>
      <protection locked="0"/>
    </xf>
    <xf numFmtId="179" fontId="15" fillId="13" borderId="5" xfId="1" applyNumberFormat="1" applyFont="1" applyFill="1" applyBorder="1" applyAlignment="1" applyProtection="1">
      <alignment horizontal="center" vertical="center"/>
      <protection locked="0"/>
    </xf>
    <xf numFmtId="179" fontId="15" fillId="13" borderId="0" xfId="1" applyNumberFormat="1" applyFont="1" applyFill="1" applyBorder="1" applyAlignment="1" applyProtection="1">
      <alignment horizontal="center" vertical="center"/>
      <protection locked="0"/>
    </xf>
    <xf numFmtId="179" fontId="49" fillId="13" borderId="5" xfId="0" applyNumberFormat="1" applyFont="1" applyFill="1" applyBorder="1" applyAlignment="1" applyProtection="1">
      <alignment horizontal="center" vertical="center"/>
      <protection locked="0"/>
    </xf>
    <xf numFmtId="179" fontId="0" fillId="13" borderId="9" xfId="0" applyNumberFormat="1" applyFill="1" applyBorder="1" applyAlignment="1" applyProtection="1">
      <alignment horizontal="center" vertical="center"/>
      <protection locked="0"/>
    </xf>
    <xf numFmtId="179" fontId="0" fillId="13" borderId="42" xfId="1" applyNumberFormat="1" applyFont="1" applyFill="1" applyBorder="1" applyAlignment="1" applyProtection="1">
      <alignment horizontal="center" vertical="center"/>
      <protection locked="0"/>
    </xf>
    <xf numFmtId="179" fontId="15" fillId="13" borderId="35" xfId="0" applyNumberFormat="1" applyFont="1" applyFill="1" applyBorder="1" applyAlignment="1" applyProtection="1">
      <alignment horizontal="center" vertical="center"/>
      <protection locked="0"/>
    </xf>
    <xf numFmtId="179" fontId="0" fillId="13" borderId="24" xfId="0" applyNumberFormat="1" applyFill="1" applyBorder="1" applyAlignment="1" applyProtection="1">
      <alignment horizontal="center" vertical="center"/>
      <protection locked="0"/>
    </xf>
    <xf numFmtId="179" fontId="50" fillId="13" borderId="24" xfId="1" applyNumberFormat="1" applyFont="1" applyFill="1" applyBorder="1" applyAlignment="1" applyProtection="1">
      <alignment horizontal="center" vertical="center"/>
      <protection locked="0"/>
    </xf>
    <xf numFmtId="179" fontId="46" fillId="13" borderId="24" xfId="0" applyNumberFormat="1" applyFont="1" applyFill="1" applyBorder="1" applyAlignment="1" applyProtection="1">
      <alignment horizontal="center" vertical="center"/>
      <protection locked="0"/>
    </xf>
    <xf numFmtId="179" fontId="46" fillId="13" borderId="24" xfId="1" applyNumberFormat="1" applyFont="1" applyFill="1" applyBorder="1" applyAlignment="1" applyProtection="1">
      <alignment horizontal="center" vertical="center"/>
      <protection locked="0"/>
    </xf>
    <xf numFmtId="179" fontId="0" fillId="13" borderId="39" xfId="0" applyNumberFormat="1" applyFill="1" applyBorder="1" applyAlignment="1" applyProtection="1">
      <alignment horizontal="center" vertical="center"/>
      <protection locked="0"/>
    </xf>
    <xf numFmtId="179" fontId="15" fillId="13" borderId="23" xfId="1" applyNumberFormat="1" applyFont="1" applyFill="1" applyBorder="1" applyAlignment="1" applyProtection="1">
      <alignment horizontal="center" vertical="center"/>
      <protection locked="0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1" xfId="49"/>
    <cellStyle name="常规 11 2" xfId="50"/>
    <cellStyle name="常规 4" xfId="51"/>
    <cellStyle name="千位分隔_201107二郎站工资表（财务已审）" xfId="52"/>
  </cellStyles>
  <tableStyles count="0" defaultTableStyle="TableStyleMedium2"/>
  <colors>
    <mruColors>
      <color rgb="00FFFF00"/>
      <color rgb="0092D050"/>
      <color rgb="00FF0000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customXml" Target="../customXml/item2.xml"/><Relationship Id="rId21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5968;&#25454;&#24211;\&#32997;&#23478;\2023.10\XJ&#29233;&#24515;&#25968;&#254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调价前"/>
      <sheetName val="汇总"/>
      <sheetName val="油品盘存表"/>
      <sheetName val="汇总表取数"/>
      <sheetName val="调价后"/>
      <sheetName val="签单明细表"/>
      <sheetName val="平台优惠"/>
      <sheetName val="简表"/>
      <sheetName val="油品优惠明细 2"/>
      <sheetName val="统计数据"/>
      <sheetName val="Sheet1"/>
      <sheetName val="调价中"/>
      <sheetName val="油品优惠明细"/>
      <sheetName val="2"/>
      <sheetName val="缴款明细"/>
      <sheetName val="欠款"/>
      <sheetName val="客户卡"/>
      <sheetName val="油枪抄表"/>
      <sheetName val="油机"/>
      <sheetName val="库存"/>
      <sheetName val="工资表结构"/>
    </sheetNames>
    <sheetDataSet>
      <sheetData sheetId="0">
        <row r="1">
          <cell r="A1" t="str">
            <v>T-XJ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FD145"/>
  <sheetViews>
    <sheetView showGridLines="0" showZeros="0" zoomScale="80" zoomScaleNormal="80" workbookViewId="0">
      <pane ySplit="2" topLeftCell="A82" activePane="bottomLeft" state="frozen"/>
      <selection/>
      <selection pane="bottomLeft" activeCell="J76" sqref="J76:J77"/>
    </sheetView>
  </sheetViews>
  <sheetFormatPr defaultColWidth="9" defaultRowHeight="20.1" customHeight="1"/>
  <cols>
    <col min="1" max="1" width="9.12962962962963" style="239" customWidth="1"/>
    <col min="2" max="2" width="18.75" style="239" customWidth="1"/>
    <col min="3" max="3" width="16.8796296296296" style="239" customWidth="1"/>
    <col min="4" max="4" width="17.3796296296296" style="239" customWidth="1"/>
    <col min="5" max="5" width="15.8796296296296" style="239" customWidth="1"/>
    <col min="6" max="6" width="10.1296296296296" style="239" customWidth="1"/>
    <col min="7" max="7" width="17.8796296296296" style="242" customWidth="1"/>
    <col min="8" max="8" width="16.5" style="243" customWidth="1"/>
    <col min="9" max="9" width="11.3796296296296" style="243" customWidth="1"/>
    <col min="10" max="11" width="13.1296296296296" style="239" customWidth="1"/>
    <col min="12" max="12" width="12.3796296296296" style="239" customWidth="1"/>
    <col min="13" max="13" width="14" style="239" customWidth="1"/>
    <col min="14" max="14" width="10.6666666666667" style="239"/>
    <col min="15" max="15" width="9.37962962962963" style="239"/>
    <col min="16" max="16" width="12.1296296296296" style="239" customWidth="1"/>
    <col min="17" max="17" width="10.6666666666667" style="239"/>
    <col min="18" max="20" width="9" style="239"/>
    <col min="21" max="21" width="9.37962962962963" style="239"/>
    <col min="22" max="16348" width="9" style="239"/>
    <col min="16349" max="16384" width="9" style="243"/>
  </cols>
  <sheetData>
    <row r="1" s="239" customFormat="1" ht="25.8" spans="1:13">
      <c r="A1" s="244" t="s">
        <v>0</v>
      </c>
      <c r="B1" s="244"/>
      <c r="C1" s="244"/>
      <c r="D1" s="245" t="s">
        <v>1</v>
      </c>
      <c r="E1" s="245"/>
      <c r="F1" s="245"/>
      <c r="G1" s="245"/>
      <c r="H1" s="245"/>
      <c r="I1" s="263"/>
      <c r="J1" s="231" t="s">
        <v>2</v>
      </c>
      <c r="K1" s="231" t="s">
        <v>3</v>
      </c>
      <c r="L1" s="231" t="s">
        <v>4</v>
      </c>
      <c r="M1" s="231" t="s">
        <v>5</v>
      </c>
    </row>
    <row r="2" s="239" customFormat="1" ht="18" customHeight="1" spans="1:13">
      <c r="A2" s="365" t="s">
        <v>6</v>
      </c>
      <c r="B2" s="366"/>
      <c r="C2" s="366"/>
      <c r="D2" s="366"/>
      <c r="E2" s="366"/>
      <c r="F2" s="366"/>
      <c r="G2" s="366"/>
      <c r="H2" s="366"/>
      <c r="I2" s="263"/>
      <c r="J2" s="264" t="s">
        <v>7</v>
      </c>
      <c r="K2" s="264">
        <f>$E$14</f>
        <v>149.74</v>
      </c>
      <c r="L2" s="264">
        <f>$G$14</f>
        <v>7.48</v>
      </c>
      <c r="M2" s="264">
        <f>K2*L2</f>
        <v>1120.0552</v>
      </c>
    </row>
    <row r="3" s="239" customFormat="1" ht="15.95" customHeight="1" spans="1:13">
      <c r="A3" s="250" t="s">
        <v>8</v>
      </c>
      <c r="B3" s="250"/>
      <c r="C3" s="250" t="s">
        <v>9</v>
      </c>
      <c r="D3" s="250" t="s">
        <v>10</v>
      </c>
      <c r="E3" s="250" t="s">
        <v>11</v>
      </c>
      <c r="F3" s="250" t="s">
        <v>12</v>
      </c>
      <c r="G3" s="250" t="s">
        <v>4</v>
      </c>
      <c r="H3" s="250" t="s">
        <v>13</v>
      </c>
      <c r="I3" s="265"/>
      <c r="J3" s="264" t="s">
        <v>14</v>
      </c>
      <c r="K3" s="264">
        <f>$E$45</f>
        <v>1897.07</v>
      </c>
      <c r="L3" s="264">
        <f>$G$45</f>
        <v>7.86</v>
      </c>
      <c r="M3" s="264">
        <f>$H$45</f>
        <v>14910.9702</v>
      </c>
    </row>
    <row r="4" s="239" customFormat="1" ht="15.95" customHeight="1" spans="1:16377">
      <c r="A4" s="259" t="s">
        <v>7</v>
      </c>
      <c r="B4" s="367">
        <v>3</v>
      </c>
      <c r="C4" s="351"/>
      <c r="D4" s="6">
        <v>61.91</v>
      </c>
      <c r="E4" s="231">
        <f>D4</f>
        <v>61.91</v>
      </c>
      <c r="F4" s="252"/>
      <c r="G4" s="353">
        <v>7.48</v>
      </c>
      <c r="H4" s="254">
        <f t="shared" ref="H4:H13" si="0">E4*G4</f>
        <v>463.0868</v>
      </c>
      <c r="I4" s="265"/>
      <c r="J4" s="264" t="s">
        <v>15</v>
      </c>
      <c r="K4" s="264">
        <f>$E$66</f>
        <v>466.14</v>
      </c>
      <c r="L4" s="264">
        <f>$G$66</f>
        <v>8.4</v>
      </c>
      <c r="M4" s="264">
        <f>$H$66</f>
        <v>3915.576</v>
      </c>
      <c r="XDV4" s="243"/>
      <c r="XDW4" s="243"/>
      <c r="XDX4" s="243"/>
      <c r="XDY4" s="243"/>
      <c r="XDZ4" s="243"/>
      <c r="XEA4" s="243"/>
      <c r="XEB4" s="243"/>
      <c r="XEC4" s="243"/>
      <c r="XED4" s="243"/>
      <c r="XEE4" s="243"/>
      <c r="XEF4" s="243"/>
      <c r="XEG4" s="243"/>
      <c r="XEH4" s="243"/>
      <c r="XEI4" s="243"/>
      <c r="XEJ4" s="243"/>
      <c r="XEK4" s="243"/>
      <c r="XEL4" s="243"/>
      <c r="XEM4" s="243"/>
      <c r="XEN4" s="243"/>
      <c r="XEO4" s="243"/>
      <c r="XEP4" s="243"/>
      <c r="XEQ4" s="243"/>
      <c r="XER4" s="243"/>
      <c r="XES4" s="243"/>
      <c r="XET4" s="243"/>
      <c r="XEU4" s="243"/>
      <c r="XEV4" s="243"/>
      <c r="XEW4" s="243"/>
    </row>
    <row r="5" s="239" customFormat="1" ht="15.95" customHeight="1" spans="1:16377">
      <c r="A5" s="261"/>
      <c r="B5" s="367">
        <v>6</v>
      </c>
      <c r="C5" s="351"/>
      <c r="D5" s="6">
        <v>87.83</v>
      </c>
      <c r="E5" s="231">
        <f>D5</f>
        <v>87.83</v>
      </c>
      <c r="F5" s="252"/>
      <c r="G5" s="353">
        <f>G4</f>
        <v>7.48</v>
      </c>
      <c r="H5" s="254">
        <f t="shared" si="0"/>
        <v>656.9684</v>
      </c>
      <c r="I5" s="265"/>
      <c r="J5" s="250" t="s">
        <v>16</v>
      </c>
      <c r="K5" s="254">
        <f>SUM(K2:K4)</f>
        <v>2512.95</v>
      </c>
      <c r="L5" s="254"/>
      <c r="M5" s="254">
        <f>$H$113</f>
        <v>3915.58</v>
      </c>
      <c r="XDV5" s="243"/>
      <c r="XDW5" s="243"/>
      <c r="XDX5" s="243"/>
      <c r="XDY5" s="243"/>
      <c r="XDZ5" s="243"/>
      <c r="XEA5" s="243"/>
      <c r="XEB5" s="243"/>
      <c r="XEC5" s="243"/>
      <c r="XED5" s="243"/>
      <c r="XEE5" s="243"/>
      <c r="XEF5" s="243"/>
      <c r="XEG5" s="243"/>
      <c r="XEH5" s="243"/>
      <c r="XEI5" s="243"/>
      <c r="XEJ5" s="243"/>
      <c r="XEK5" s="243"/>
      <c r="XEL5" s="243"/>
      <c r="XEM5" s="243"/>
      <c r="XEN5" s="243"/>
      <c r="XEO5" s="243"/>
      <c r="XEP5" s="243"/>
      <c r="XEQ5" s="243"/>
      <c r="XER5" s="243"/>
      <c r="XES5" s="243"/>
      <c r="XET5" s="243"/>
      <c r="XEU5" s="243"/>
      <c r="XEV5" s="243"/>
      <c r="XEW5" s="243"/>
    </row>
    <row r="6" s="239" customFormat="1" ht="14" hidden="1" customHeight="1" spans="1:16377">
      <c r="A6" s="261"/>
      <c r="B6" s="367"/>
      <c r="C6" s="351"/>
      <c r="D6" s="6"/>
      <c r="E6" s="231">
        <f>D6</f>
        <v>0</v>
      </c>
      <c r="F6" s="252"/>
      <c r="G6" s="353">
        <f>G5</f>
        <v>7.48</v>
      </c>
      <c r="H6" s="254">
        <f t="shared" si="0"/>
        <v>0</v>
      </c>
      <c r="I6" s="265"/>
      <c r="XDV6" s="243"/>
      <c r="XDW6" s="243"/>
      <c r="XDX6" s="243"/>
      <c r="XDY6" s="243"/>
      <c r="XDZ6" s="243"/>
      <c r="XEA6" s="243"/>
      <c r="XEB6" s="243"/>
      <c r="XEC6" s="243"/>
      <c r="XED6" s="243"/>
      <c r="XEE6" s="243"/>
      <c r="XEF6" s="243"/>
      <c r="XEG6" s="243"/>
      <c r="XEH6" s="243"/>
      <c r="XEI6" s="243"/>
      <c r="XEJ6" s="243"/>
      <c r="XEK6" s="243"/>
      <c r="XEL6" s="243"/>
      <c r="XEM6" s="243"/>
      <c r="XEN6" s="243"/>
      <c r="XEO6" s="243"/>
      <c r="XEP6" s="243"/>
      <c r="XEQ6" s="243"/>
      <c r="XER6" s="243"/>
      <c r="XES6" s="243"/>
      <c r="XET6" s="243"/>
      <c r="XEU6" s="243"/>
      <c r="XEV6" s="243"/>
      <c r="XEW6" s="243"/>
    </row>
    <row r="7" s="239" customFormat="1" ht="14" hidden="1" customHeight="1" spans="1:16377">
      <c r="A7" s="261"/>
      <c r="B7" s="351"/>
      <c r="C7" s="351"/>
      <c r="D7" s="351"/>
      <c r="E7" s="231">
        <f t="shared" ref="E4:E13" si="1">D7-C7</f>
        <v>0</v>
      </c>
      <c r="F7" s="252"/>
      <c r="G7" s="353"/>
      <c r="H7" s="254">
        <f t="shared" si="0"/>
        <v>0</v>
      </c>
      <c r="I7" s="265"/>
      <c r="XDV7" s="243"/>
      <c r="XDW7" s="243"/>
      <c r="XDX7" s="243"/>
      <c r="XDY7" s="243"/>
      <c r="XDZ7" s="243"/>
      <c r="XEA7" s="243"/>
      <c r="XEB7" s="243"/>
      <c r="XEC7" s="243"/>
      <c r="XED7" s="243"/>
      <c r="XEE7" s="243"/>
      <c r="XEF7" s="243"/>
      <c r="XEG7" s="243"/>
      <c r="XEH7" s="243"/>
      <c r="XEI7" s="243"/>
      <c r="XEJ7" s="243"/>
      <c r="XEK7" s="243"/>
      <c r="XEL7" s="243"/>
      <c r="XEM7" s="243"/>
      <c r="XEN7" s="243"/>
      <c r="XEO7" s="243"/>
      <c r="XEP7" s="243"/>
      <c r="XEQ7" s="243"/>
      <c r="XER7" s="243"/>
      <c r="XES7" s="243"/>
      <c r="XET7" s="243"/>
      <c r="XEU7" s="243"/>
      <c r="XEV7" s="243"/>
      <c r="XEW7" s="243"/>
    </row>
    <row r="8" s="239" customFormat="1" ht="14" hidden="1" customHeight="1" spans="1:16377">
      <c r="A8" s="261"/>
      <c r="B8" s="351"/>
      <c r="C8" s="351"/>
      <c r="D8" s="351"/>
      <c r="E8" s="231">
        <f t="shared" si="1"/>
        <v>0</v>
      </c>
      <c r="F8" s="252"/>
      <c r="G8" s="353"/>
      <c r="H8" s="254">
        <f t="shared" si="0"/>
        <v>0</v>
      </c>
      <c r="I8" s="265"/>
      <c r="XDV8" s="243"/>
      <c r="XDW8" s="243"/>
      <c r="XDX8" s="243"/>
      <c r="XDY8" s="243"/>
      <c r="XDZ8" s="243"/>
      <c r="XEA8" s="243"/>
      <c r="XEB8" s="243"/>
      <c r="XEC8" s="243"/>
      <c r="XED8" s="243"/>
      <c r="XEE8" s="243"/>
      <c r="XEF8" s="243"/>
      <c r="XEG8" s="243"/>
      <c r="XEH8" s="243"/>
      <c r="XEI8" s="243"/>
      <c r="XEJ8" s="243"/>
      <c r="XEK8" s="243"/>
      <c r="XEL8" s="243"/>
      <c r="XEM8" s="243"/>
      <c r="XEN8" s="243"/>
      <c r="XEO8" s="243"/>
      <c r="XEP8" s="243"/>
      <c r="XEQ8" s="243"/>
      <c r="XER8" s="243"/>
      <c r="XES8" s="243"/>
      <c r="XET8" s="243"/>
      <c r="XEU8" s="243"/>
      <c r="XEV8" s="243"/>
      <c r="XEW8" s="243"/>
    </row>
    <row r="9" s="239" customFormat="1" ht="14" hidden="1" customHeight="1" spans="1:16377">
      <c r="A9" s="261"/>
      <c r="B9" s="351"/>
      <c r="C9" s="351"/>
      <c r="D9" s="351"/>
      <c r="E9" s="231">
        <f t="shared" si="1"/>
        <v>0</v>
      </c>
      <c r="F9" s="252"/>
      <c r="G9" s="353"/>
      <c r="H9" s="254">
        <f t="shared" si="0"/>
        <v>0</v>
      </c>
      <c r="I9" s="265"/>
      <c r="XDV9" s="243"/>
      <c r="XDW9" s="243"/>
      <c r="XDX9" s="243"/>
      <c r="XDY9" s="243"/>
      <c r="XDZ9" s="243"/>
      <c r="XEA9" s="243"/>
      <c r="XEB9" s="243"/>
      <c r="XEC9" s="243"/>
      <c r="XED9" s="243"/>
      <c r="XEE9" s="243"/>
      <c r="XEF9" s="243"/>
      <c r="XEG9" s="243"/>
      <c r="XEH9" s="243"/>
      <c r="XEI9" s="243"/>
      <c r="XEJ9" s="243"/>
      <c r="XEK9" s="243"/>
      <c r="XEL9" s="243"/>
      <c r="XEM9" s="243"/>
      <c r="XEN9" s="243"/>
      <c r="XEO9" s="243"/>
      <c r="XEP9" s="243"/>
      <c r="XEQ9" s="243"/>
      <c r="XER9" s="243"/>
      <c r="XES9" s="243"/>
      <c r="XET9" s="243"/>
      <c r="XEU9" s="243"/>
      <c r="XEV9" s="243"/>
      <c r="XEW9" s="243"/>
    </row>
    <row r="10" s="239" customFormat="1" ht="14" hidden="1" customHeight="1" spans="1:16377">
      <c r="A10" s="261"/>
      <c r="B10" s="351"/>
      <c r="C10" s="351"/>
      <c r="D10" s="351"/>
      <c r="E10" s="231">
        <f t="shared" si="1"/>
        <v>0</v>
      </c>
      <c r="F10" s="252"/>
      <c r="G10" s="353"/>
      <c r="H10" s="254">
        <f t="shared" si="0"/>
        <v>0</v>
      </c>
      <c r="I10" s="265"/>
      <c r="XDV10" s="243"/>
      <c r="XDW10" s="243"/>
      <c r="XDX10" s="243"/>
      <c r="XDY10" s="243"/>
      <c r="XDZ10" s="243"/>
      <c r="XEA10" s="243"/>
      <c r="XEB10" s="243"/>
      <c r="XEC10" s="243"/>
      <c r="XED10" s="243"/>
      <c r="XEE10" s="243"/>
      <c r="XEF10" s="243"/>
      <c r="XEG10" s="243"/>
      <c r="XEH10" s="243"/>
      <c r="XEI10" s="243"/>
      <c r="XEJ10" s="243"/>
      <c r="XEK10" s="243"/>
      <c r="XEL10" s="243"/>
      <c r="XEM10" s="243"/>
      <c r="XEN10" s="243"/>
      <c r="XEO10" s="243"/>
      <c r="XEP10" s="243"/>
      <c r="XEQ10" s="243"/>
      <c r="XER10" s="243"/>
      <c r="XES10" s="243"/>
      <c r="XET10" s="243"/>
      <c r="XEU10" s="243"/>
      <c r="XEV10" s="243"/>
      <c r="XEW10" s="243"/>
    </row>
    <row r="11" s="239" customFormat="1" ht="14" hidden="1" customHeight="1" spans="1:16377">
      <c r="A11" s="261"/>
      <c r="B11" s="351"/>
      <c r="C11" s="351"/>
      <c r="D11" s="351"/>
      <c r="E11" s="231">
        <f t="shared" si="1"/>
        <v>0</v>
      </c>
      <c r="F11" s="252"/>
      <c r="G11" s="353"/>
      <c r="H11" s="254">
        <f t="shared" si="0"/>
        <v>0</v>
      </c>
      <c r="I11" s="265"/>
      <c r="XDV11" s="243"/>
      <c r="XDW11" s="243"/>
      <c r="XDX11" s="243"/>
      <c r="XDY11" s="243"/>
      <c r="XDZ11" s="243"/>
      <c r="XEA11" s="243"/>
      <c r="XEB11" s="243"/>
      <c r="XEC11" s="243"/>
      <c r="XED11" s="243"/>
      <c r="XEE11" s="243"/>
      <c r="XEF11" s="243"/>
      <c r="XEG11" s="243"/>
      <c r="XEH11" s="243"/>
      <c r="XEI11" s="243"/>
      <c r="XEJ11" s="243"/>
      <c r="XEK11" s="243"/>
      <c r="XEL11" s="243"/>
      <c r="XEM11" s="243"/>
      <c r="XEN11" s="243"/>
      <c r="XEO11" s="243"/>
      <c r="XEP11" s="243"/>
      <c r="XEQ11" s="243"/>
      <c r="XER11" s="243"/>
      <c r="XES11" s="243"/>
      <c r="XET11" s="243"/>
      <c r="XEU11" s="243"/>
      <c r="XEV11" s="243"/>
      <c r="XEW11" s="243"/>
    </row>
    <row r="12" s="239" customFormat="1" ht="14" hidden="1" customHeight="1" spans="1:16377">
      <c r="A12" s="261"/>
      <c r="B12" s="351"/>
      <c r="C12" s="351"/>
      <c r="D12" s="351"/>
      <c r="E12" s="231">
        <f t="shared" si="1"/>
        <v>0</v>
      </c>
      <c r="F12" s="252"/>
      <c r="G12" s="353"/>
      <c r="H12" s="254">
        <f t="shared" si="0"/>
        <v>0</v>
      </c>
      <c r="I12" s="265"/>
      <c r="XDV12" s="243"/>
      <c r="XDW12" s="243"/>
      <c r="XDX12" s="243"/>
      <c r="XDY12" s="243"/>
      <c r="XDZ12" s="243"/>
      <c r="XEA12" s="243"/>
      <c r="XEB12" s="243"/>
      <c r="XEC12" s="243"/>
      <c r="XED12" s="243"/>
      <c r="XEE12" s="243"/>
      <c r="XEF12" s="243"/>
      <c r="XEG12" s="243"/>
      <c r="XEH12" s="243"/>
      <c r="XEI12" s="243"/>
      <c r="XEJ12" s="243"/>
      <c r="XEK12" s="243"/>
      <c r="XEL12" s="243"/>
      <c r="XEM12" s="243"/>
      <c r="XEN12" s="243"/>
      <c r="XEO12" s="243"/>
      <c r="XEP12" s="243"/>
      <c r="XEQ12" s="243"/>
      <c r="XER12" s="243"/>
      <c r="XES12" s="243"/>
      <c r="XET12" s="243"/>
      <c r="XEU12" s="243"/>
      <c r="XEV12" s="243"/>
      <c r="XEW12" s="243"/>
    </row>
    <row r="13" s="239" customFormat="1" ht="14" hidden="1" customHeight="1" spans="1:16377">
      <c r="A13" s="266"/>
      <c r="B13" s="351"/>
      <c r="C13" s="351"/>
      <c r="D13" s="351"/>
      <c r="E13" s="231">
        <f t="shared" si="1"/>
        <v>0</v>
      </c>
      <c r="F13" s="252"/>
      <c r="G13" s="353"/>
      <c r="H13" s="254">
        <f t="shared" si="0"/>
        <v>0</v>
      </c>
      <c r="I13" s="265"/>
      <c r="XDV13" s="243"/>
      <c r="XDW13" s="243"/>
      <c r="XDX13" s="243"/>
      <c r="XDY13" s="243"/>
      <c r="XDZ13" s="243"/>
      <c r="XEA13" s="243"/>
      <c r="XEB13" s="243"/>
      <c r="XEC13" s="243"/>
      <c r="XED13" s="243"/>
      <c r="XEE13" s="243"/>
      <c r="XEF13" s="243"/>
      <c r="XEG13" s="243"/>
      <c r="XEH13" s="243"/>
      <c r="XEI13" s="243"/>
      <c r="XEJ13" s="243"/>
      <c r="XEK13" s="243"/>
      <c r="XEL13" s="243"/>
      <c r="XEM13" s="243"/>
      <c r="XEN13" s="243"/>
      <c r="XEO13" s="243"/>
      <c r="XEP13" s="243"/>
      <c r="XEQ13" s="243"/>
      <c r="XER13" s="243"/>
      <c r="XES13" s="243"/>
      <c r="XET13" s="243"/>
      <c r="XEU13" s="243"/>
      <c r="XEV13" s="243"/>
      <c r="XEW13" s="243"/>
    </row>
    <row r="14" s="240" customFormat="1" ht="14" customHeight="1" spans="1:9">
      <c r="A14" s="368" t="s">
        <v>17</v>
      </c>
      <c r="B14" s="369"/>
      <c r="C14" s="256">
        <f t="shared" ref="C14:H14" si="2">SUM(C4:C13)</f>
        <v>0</v>
      </c>
      <c r="D14" s="256">
        <f t="shared" si="2"/>
        <v>149.74</v>
      </c>
      <c r="E14" s="256">
        <f t="shared" si="2"/>
        <v>149.74</v>
      </c>
      <c r="F14" s="254">
        <f>E14/E67</f>
        <v>0.0595873375912772</v>
      </c>
      <c r="G14" s="257">
        <f>G4</f>
        <v>7.48</v>
      </c>
      <c r="H14" s="258">
        <f t="shared" si="2"/>
        <v>1120.0552</v>
      </c>
      <c r="I14" s="265"/>
    </row>
    <row r="15" s="239" customFormat="1" ht="17.1" customHeight="1" spans="1:19">
      <c r="A15" s="259" t="s">
        <v>14</v>
      </c>
      <c r="B15" s="367">
        <v>1</v>
      </c>
      <c r="C15" s="351"/>
      <c r="D15" s="139">
        <v>205.36</v>
      </c>
      <c r="E15" s="231">
        <f>D15</f>
        <v>205.36</v>
      </c>
      <c r="F15" s="252"/>
      <c r="G15" s="353">
        <v>7.86</v>
      </c>
      <c r="H15" s="254">
        <f t="shared" ref="H15:H44" si="3">E15*G15</f>
        <v>1614.1296</v>
      </c>
      <c r="I15" s="243"/>
      <c r="J15" s="243"/>
      <c r="K15" s="243"/>
      <c r="L15" s="243"/>
      <c r="M15" s="243"/>
      <c r="N15" s="243"/>
      <c r="O15" s="129"/>
      <c r="P15" s="129"/>
      <c r="Q15" s="129"/>
      <c r="R15" s="129"/>
      <c r="S15" s="129"/>
    </row>
    <row r="16" s="239" customFormat="1" ht="15.95" customHeight="1" spans="1:19">
      <c r="A16" s="261"/>
      <c r="B16" s="367">
        <v>4</v>
      </c>
      <c r="C16" s="351"/>
      <c r="D16" s="6">
        <v>417.07</v>
      </c>
      <c r="E16" s="231">
        <f t="shared" ref="E16:E27" si="4">D16</f>
        <v>417.07</v>
      </c>
      <c r="F16" s="252"/>
      <c r="G16" s="353">
        <f>G15</f>
        <v>7.86</v>
      </c>
      <c r="H16" s="254">
        <f t="shared" si="3"/>
        <v>3278.1702</v>
      </c>
      <c r="I16" s="243"/>
      <c r="J16" s="243"/>
      <c r="K16" s="243"/>
      <c r="L16" s="243"/>
      <c r="M16" s="243">
        <f>ROUND(M2,2)</f>
        <v>1120.06</v>
      </c>
      <c r="N16" s="243"/>
      <c r="O16" s="129"/>
      <c r="P16" s="129"/>
      <c r="Q16" s="129"/>
      <c r="R16" s="129"/>
      <c r="S16" s="129"/>
    </row>
    <row r="17" s="239" customFormat="1" ht="15.95" customHeight="1" spans="1:19">
      <c r="A17" s="261"/>
      <c r="B17" s="367">
        <v>9</v>
      </c>
      <c r="C17" s="351"/>
      <c r="D17" s="6">
        <v>459.94</v>
      </c>
      <c r="E17" s="231">
        <f t="shared" si="4"/>
        <v>459.94</v>
      </c>
      <c r="F17" s="252"/>
      <c r="G17" s="353">
        <f t="shared" ref="G17:G27" si="5">G16</f>
        <v>7.86</v>
      </c>
      <c r="H17" s="254">
        <f t="shared" si="3"/>
        <v>3615.1284</v>
      </c>
      <c r="I17" s="243"/>
      <c r="J17" s="243"/>
      <c r="K17" s="243"/>
      <c r="L17" s="243"/>
      <c r="M17" s="243">
        <f>ROUND(M3,2)</f>
        <v>14910.97</v>
      </c>
      <c r="N17" s="243"/>
      <c r="O17" s="129"/>
      <c r="P17" s="129"/>
      <c r="Q17" s="129"/>
      <c r="R17" s="129"/>
      <c r="S17" s="129"/>
    </row>
    <row r="18" s="239" customFormat="1" ht="15.95" customHeight="1" spans="1:19">
      <c r="A18" s="261"/>
      <c r="B18" s="367">
        <v>12</v>
      </c>
      <c r="C18" s="351"/>
      <c r="D18" s="6">
        <v>337.4</v>
      </c>
      <c r="E18" s="231">
        <f t="shared" si="4"/>
        <v>337.4</v>
      </c>
      <c r="F18" s="252"/>
      <c r="G18" s="353">
        <f t="shared" si="5"/>
        <v>7.86</v>
      </c>
      <c r="H18" s="254">
        <f t="shared" si="3"/>
        <v>2651.964</v>
      </c>
      <c r="I18" s="243"/>
      <c r="J18" s="243"/>
      <c r="K18" s="243"/>
      <c r="L18" s="243"/>
      <c r="M18" s="243">
        <f>ROUND(M4,2)</f>
        <v>3915.58</v>
      </c>
      <c r="N18" s="243"/>
      <c r="O18" s="129"/>
      <c r="P18" s="129"/>
      <c r="Q18" s="129"/>
      <c r="R18" s="129"/>
      <c r="S18" s="129"/>
    </row>
    <row r="19" s="239" customFormat="1" ht="15.95" customHeight="1" spans="1:19">
      <c r="A19" s="261"/>
      <c r="B19" s="367">
        <v>15</v>
      </c>
      <c r="C19" s="351"/>
      <c r="D19" s="6">
        <v>185.74</v>
      </c>
      <c r="E19" s="231">
        <f t="shared" si="4"/>
        <v>185.74</v>
      </c>
      <c r="F19" s="252"/>
      <c r="G19" s="353">
        <f t="shared" si="5"/>
        <v>7.86</v>
      </c>
      <c r="H19" s="254">
        <f t="shared" si="3"/>
        <v>1459.9164</v>
      </c>
      <c r="I19" s="243"/>
      <c r="J19" s="243"/>
      <c r="K19" s="243"/>
      <c r="L19" s="243"/>
      <c r="M19" s="243"/>
      <c r="N19" s="243"/>
      <c r="O19" s="129"/>
      <c r="P19" s="129"/>
      <c r="Q19" s="129"/>
      <c r="R19" s="129"/>
      <c r="S19" s="129"/>
    </row>
    <row r="20" s="239" customFormat="1" ht="15.95" customHeight="1" spans="1:19">
      <c r="A20" s="261"/>
      <c r="B20" s="367">
        <v>18</v>
      </c>
      <c r="C20" s="351"/>
      <c r="D20" s="6">
        <v>130.05</v>
      </c>
      <c r="E20" s="231">
        <f t="shared" si="4"/>
        <v>130.05</v>
      </c>
      <c r="F20" s="252"/>
      <c r="G20" s="353">
        <f t="shared" si="5"/>
        <v>7.86</v>
      </c>
      <c r="H20" s="254">
        <f t="shared" si="3"/>
        <v>1022.193</v>
      </c>
      <c r="I20" s="243"/>
      <c r="J20" s="243"/>
      <c r="K20" s="243"/>
      <c r="L20" s="243"/>
      <c r="M20" s="243"/>
      <c r="N20" s="243"/>
      <c r="O20" s="129"/>
      <c r="P20" s="129"/>
      <c r="Q20" s="129"/>
      <c r="R20" s="129"/>
      <c r="S20" s="129"/>
    </row>
    <row r="21" s="239" customFormat="1" ht="15.95" customHeight="1" spans="1:19">
      <c r="A21" s="261"/>
      <c r="B21" s="367">
        <v>19</v>
      </c>
      <c r="C21" s="351"/>
      <c r="D21" s="6">
        <v>124.66</v>
      </c>
      <c r="E21" s="231">
        <f t="shared" si="4"/>
        <v>124.66</v>
      </c>
      <c r="F21" s="252"/>
      <c r="G21" s="353">
        <f t="shared" si="5"/>
        <v>7.86</v>
      </c>
      <c r="H21" s="254">
        <f t="shared" si="3"/>
        <v>979.8276</v>
      </c>
      <c r="I21" s="243"/>
      <c r="J21" s="243"/>
      <c r="K21" s="243"/>
      <c r="L21" s="243"/>
      <c r="M21" s="243"/>
      <c r="N21" s="243"/>
      <c r="O21" s="129"/>
      <c r="P21" s="129"/>
      <c r="Q21" s="129"/>
      <c r="R21" s="129"/>
      <c r="S21" s="129"/>
    </row>
    <row r="22" s="239" customFormat="1" ht="15.95" customHeight="1" spans="1:19">
      <c r="A22" s="261"/>
      <c r="B22" s="367">
        <v>22</v>
      </c>
      <c r="C22" s="351"/>
      <c r="D22" s="6">
        <v>36.85</v>
      </c>
      <c r="E22" s="231">
        <f t="shared" si="4"/>
        <v>36.85</v>
      </c>
      <c r="F22" s="252"/>
      <c r="G22" s="353">
        <f t="shared" si="5"/>
        <v>7.86</v>
      </c>
      <c r="H22" s="254">
        <f t="shared" si="3"/>
        <v>289.641</v>
      </c>
      <c r="I22" s="243"/>
      <c r="J22" s="243"/>
      <c r="K22" s="243"/>
      <c r="L22" s="243"/>
      <c r="M22" s="243"/>
      <c r="N22" s="243"/>
      <c r="O22" s="129"/>
      <c r="P22" s="129"/>
      <c r="Q22" s="129"/>
      <c r="R22" s="129"/>
      <c r="S22" s="129"/>
    </row>
    <row r="23" s="239" customFormat="1" ht="15.95" customHeight="1" spans="1:19">
      <c r="A23" s="261"/>
      <c r="B23" s="367">
        <v>16</v>
      </c>
      <c r="C23" s="351"/>
      <c r="D23" s="6"/>
      <c r="E23" s="231">
        <f t="shared" si="4"/>
        <v>0</v>
      </c>
      <c r="F23" s="252"/>
      <c r="G23" s="353">
        <f t="shared" si="5"/>
        <v>7.86</v>
      </c>
      <c r="H23" s="254">
        <f t="shared" si="3"/>
        <v>0</v>
      </c>
      <c r="I23" s="243"/>
      <c r="J23" s="243"/>
      <c r="K23" s="243"/>
      <c r="L23" s="243"/>
      <c r="M23" s="243"/>
      <c r="N23" s="243"/>
      <c r="O23" s="129"/>
      <c r="P23" s="129"/>
      <c r="Q23" s="129"/>
      <c r="R23" s="129"/>
      <c r="S23" s="129"/>
    </row>
    <row r="24" s="239" customFormat="1" ht="15.95" customHeight="1" spans="1:19">
      <c r="A24" s="261"/>
      <c r="B24" s="367"/>
      <c r="C24" s="351"/>
      <c r="D24" s="6"/>
      <c r="E24" s="231">
        <f t="shared" si="4"/>
        <v>0</v>
      </c>
      <c r="F24" s="252"/>
      <c r="G24" s="353">
        <f t="shared" si="5"/>
        <v>7.86</v>
      </c>
      <c r="H24" s="254">
        <f t="shared" si="3"/>
        <v>0</v>
      </c>
      <c r="I24" s="243"/>
      <c r="J24" s="243"/>
      <c r="K24" s="243"/>
      <c r="L24" s="243"/>
      <c r="M24" s="243"/>
      <c r="N24" s="243"/>
      <c r="O24" s="129"/>
      <c r="P24" s="129"/>
      <c r="Q24" s="129"/>
      <c r="R24" s="129"/>
      <c r="S24" s="129"/>
    </row>
    <row r="25" s="239" customFormat="1" ht="15.95" customHeight="1" spans="1:19">
      <c r="A25" s="261"/>
      <c r="B25" s="367"/>
      <c r="C25" s="351"/>
      <c r="D25" s="6"/>
      <c r="E25" s="231">
        <f t="shared" si="4"/>
        <v>0</v>
      </c>
      <c r="F25" s="252"/>
      <c r="G25" s="353">
        <f t="shared" si="5"/>
        <v>7.86</v>
      </c>
      <c r="H25" s="254">
        <f t="shared" si="3"/>
        <v>0</v>
      </c>
      <c r="I25" s="243"/>
      <c r="J25" s="243"/>
      <c r="K25" s="243"/>
      <c r="L25" s="243"/>
      <c r="M25" s="243"/>
      <c r="N25" s="243"/>
      <c r="O25" s="129"/>
      <c r="P25" s="129"/>
      <c r="Q25" s="129"/>
      <c r="R25" s="129"/>
      <c r="S25" s="129"/>
    </row>
    <row r="26" s="239" customFormat="1" ht="15.95" customHeight="1" spans="1:19">
      <c r="A26" s="261"/>
      <c r="B26" s="367"/>
      <c r="C26" s="351"/>
      <c r="D26" s="367"/>
      <c r="E26" s="231">
        <f t="shared" si="4"/>
        <v>0</v>
      </c>
      <c r="F26" s="252"/>
      <c r="G26" s="353">
        <f t="shared" si="5"/>
        <v>7.86</v>
      </c>
      <c r="H26" s="254">
        <f t="shared" si="3"/>
        <v>0</v>
      </c>
      <c r="I26" s="243"/>
      <c r="J26" s="243"/>
      <c r="K26" s="243"/>
      <c r="L26" s="243"/>
      <c r="M26" s="243"/>
      <c r="N26" s="243"/>
      <c r="O26" s="129"/>
      <c r="P26" s="129"/>
      <c r="Q26" s="129"/>
      <c r="R26" s="129"/>
      <c r="S26" s="129"/>
    </row>
    <row r="27" s="240" customFormat="1" ht="18" customHeight="1" spans="1:19">
      <c r="A27" s="261"/>
      <c r="B27" s="367"/>
      <c r="C27" s="351"/>
      <c r="D27" s="367"/>
      <c r="E27" s="231">
        <f t="shared" si="4"/>
        <v>0</v>
      </c>
      <c r="F27" s="252"/>
      <c r="G27" s="353">
        <f t="shared" si="5"/>
        <v>7.86</v>
      </c>
      <c r="H27" s="254">
        <f t="shared" si="3"/>
        <v>0</v>
      </c>
      <c r="I27" s="243"/>
      <c r="J27" s="243"/>
      <c r="K27" s="243"/>
      <c r="L27" s="243"/>
      <c r="M27" s="243"/>
      <c r="N27" s="243"/>
      <c r="O27" s="129"/>
      <c r="P27" s="129"/>
      <c r="Q27" s="129"/>
      <c r="R27" s="129"/>
      <c r="S27" s="129"/>
    </row>
    <row r="28" s="239" customFormat="1" ht="15.95" customHeight="1" spans="1:19">
      <c r="A28" s="261"/>
      <c r="B28" s="370"/>
      <c r="C28" s="351"/>
      <c r="D28" s="351"/>
      <c r="E28" s="231">
        <f t="shared" ref="E15:E44" si="6">D28-C28</f>
        <v>0</v>
      </c>
      <c r="F28" s="252"/>
      <c r="G28" s="353">
        <f t="shared" ref="G28:G44" si="7">G27</f>
        <v>7.86</v>
      </c>
      <c r="H28" s="254">
        <f t="shared" si="3"/>
        <v>0</v>
      </c>
      <c r="I28" s="243"/>
      <c r="J28" s="243"/>
      <c r="K28" s="243"/>
      <c r="L28" s="243"/>
      <c r="M28" s="243"/>
      <c r="N28" s="243"/>
      <c r="O28" s="129"/>
      <c r="P28" s="129"/>
      <c r="Q28" s="129"/>
      <c r="R28" s="129"/>
      <c r="S28" s="129"/>
    </row>
    <row r="29" s="239" customFormat="1" ht="15.95" customHeight="1" spans="1:19">
      <c r="A29" s="261"/>
      <c r="B29" s="352"/>
      <c r="C29" s="351"/>
      <c r="D29" s="351"/>
      <c r="E29" s="231">
        <f t="shared" si="6"/>
        <v>0</v>
      </c>
      <c r="F29" s="252"/>
      <c r="G29" s="353">
        <f t="shared" si="7"/>
        <v>7.86</v>
      </c>
      <c r="H29" s="254">
        <f t="shared" si="3"/>
        <v>0</v>
      </c>
      <c r="I29" s="243"/>
      <c r="J29" s="243"/>
      <c r="K29" s="243"/>
      <c r="L29" s="243"/>
      <c r="M29" s="243"/>
      <c r="N29" s="243"/>
      <c r="O29" s="129"/>
      <c r="P29" s="129"/>
      <c r="Q29" s="129"/>
      <c r="R29" s="129"/>
      <c r="S29" s="129"/>
    </row>
    <row r="30" s="239" customFormat="1" ht="15.95" hidden="1" customHeight="1" spans="1:19">
      <c r="A30" s="261"/>
      <c r="B30" s="352"/>
      <c r="C30" s="351"/>
      <c r="D30" s="351"/>
      <c r="E30" s="231">
        <f t="shared" si="6"/>
        <v>0</v>
      </c>
      <c r="F30" s="252"/>
      <c r="G30" s="353">
        <f t="shared" si="7"/>
        <v>7.86</v>
      </c>
      <c r="H30" s="254">
        <f t="shared" si="3"/>
        <v>0</v>
      </c>
      <c r="I30" s="243"/>
      <c r="J30" s="243"/>
      <c r="K30" s="243"/>
      <c r="L30" s="243"/>
      <c r="M30" s="243"/>
      <c r="N30" s="243"/>
      <c r="O30" s="129"/>
      <c r="P30" s="129"/>
      <c r="Q30" s="129"/>
      <c r="R30" s="129"/>
      <c r="S30" s="129"/>
    </row>
    <row r="31" s="239" customFormat="1" ht="15.95" hidden="1" customHeight="1" spans="1:19">
      <c r="A31" s="261"/>
      <c r="B31" s="352"/>
      <c r="C31" s="351"/>
      <c r="D31" s="351"/>
      <c r="E31" s="231">
        <f t="shared" si="6"/>
        <v>0</v>
      </c>
      <c r="F31" s="252"/>
      <c r="G31" s="353">
        <f t="shared" si="7"/>
        <v>7.86</v>
      </c>
      <c r="H31" s="254">
        <f t="shared" si="3"/>
        <v>0</v>
      </c>
      <c r="I31" s="243"/>
      <c r="J31" s="243"/>
      <c r="K31" s="243"/>
      <c r="L31" s="243"/>
      <c r="M31" s="243"/>
      <c r="N31" s="243"/>
      <c r="O31" s="129"/>
      <c r="P31" s="129"/>
      <c r="Q31" s="129"/>
      <c r="R31" s="129"/>
      <c r="S31" s="129"/>
    </row>
    <row r="32" s="239" customFormat="1" ht="15.95" hidden="1" customHeight="1" spans="1:19">
      <c r="A32" s="261"/>
      <c r="B32" s="352"/>
      <c r="C32" s="351"/>
      <c r="D32" s="351"/>
      <c r="E32" s="231">
        <f t="shared" si="6"/>
        <v>0</v>
      </c>
      <c r="F32" s="252"/>
      <c r="G32" s="353">
        <f t="shared" si="7"/>
        <v>7.86</v>
      </c>
      <c r="H32" s="254">
        <f t="shared" si="3"/>
        <v>0</v>
      </c>
      <c r="I32" s="243"/>
      <c r="J32" s="243"/>
      <c r="K32" s="243"/>
      <c r="L32" s="243"/>
      <c r="M32" s="243"/>
      <c r="N32" s="243"/>
      <c r="O32" s="129"/>
      <c r="P32" s="129"/>
      <c r="Q32" s="129"/>
      <c r="R32" s="129"/>
      <c r="S32" s="129"/>
    </row>
    <row r="33" s="239" customFormat="1" ht="15.95" hidden="1" customHeight="1" spans="1:19">
      <c r="A33" s="261"/>
      <c r="B33" s="352"/>
      <c r="C33" s="351"/>
      <c r="D33" s="351"/>
      <c r="E33" s="231">
        <f t="shared" si="6"/>
        <v>0</v>
      </c>
      <c r="F33" s="252"/>
      <c r="G33" s="353">
        <f t="shared" si="7"/>
        <v>7.86</v>
      </c>
      <c r="H33" s="254">
        <f t="shared" si="3"/>
        <v>0</v>
      </c>
      <c r="I33" s="243"/>
      <c r="J33" s="243"/>
      <c r="K33" s="243"/>
      <c r="L33" s="243"/>
      <c r="M33" s="243"/>
      <c r="N33" s="243"/>
      <c r="O33" s="129"/>
      <c r="P33" s="129"/>
      <c r="Q33" s="129"/>
      <c r="R33" s="129"/>
      <c r="S33" s="129"/>
    </row>
    <row r="34" s="239" customFormat="1" ht="15.95" hidden="1" customHeight="1" spans="1:19">
      <c r="A34" s="261"/>
      <c r="B34" s="352"/>
      <c r="C34" s="351"/>
      <c r="D34" s="351"/>
      <c r="E34" s="231">
        <f t="shared" si="6"/>
        <v>0</v>
      </c>
      <c r="F34" s="252"/>
      <c r="G34" s="353">
        <f t="shared" si="7"/>
        <v>7.86</v>
      </c>
      <c r="H34" s="254">
        <f t="shared" si="3"/>
        <v>0</v>
      </c>
      <c r="I34" s="243"/>
      <c r="J34" s="243"/>
      <c r="K34" s="243"/>
      <c r="L34" s="243"/>
      <c r="M34" s="243"/>
      <c r="N34" s="243"/>
      <c r="O34" s="129"/>
      <c r="P34" s="129"/>
      <c r="Q34" s="129"/>
      <c r="R34" s="129"/>
      <c r="S34" s="129"/>
    </row>
    <row r="35" s="239" customFormat="1" ht="15.95" hidden="1" customHeight="1" spans="1:19">
      <c r="A35" s="261"/>
      <c r="B35" s="352"/>
      <c r="C35" s="351"/>
      <c r="D35" s="351"/>
      <c r="E35" s="231">
        <f t="shared" si="6"/>
        <v>0</v>
      </c>
      <c r="F35" s="252"/>
      <c r="G35" s="353">
        <f t="shared" si="7"/>
        <v>7.86</v>
      </c>
      <c r="H35" s="254">
        <f t="shared" si="3"/>
        <v>0</v>
      </c>
      <c r="I35" s="243"/>
      <c r="J35" s="243"/>
      <c r="K35" s="243"/>
      <c r="L35" s="243"/>
      <c r="M35" s="243"/>
      <c r="N35" s="243"/>
      <c r="O35" s="129"/>
      <c r="P35" s="129"/>
      <c r="Q35" s="129"/>
      <c r="R35" s="129"/>
      <c r="S35" s="129"/>
    </row>
    <row r="36" s="239" customFormat="1" ht="15.95" hidden="1" customHeight="1" spans="1:19">
      <c r="A36" s="261"/>
      <c r="B36" s="352"/>
      <c r="C36" s="351"/>
      <c r="D36" s="351"/>
      <c r="E36" s="231">
        <f t="shared" si="6"/>
        <v>0</v>
      </c>
      <c r="F36" s="252"/>
      <c r="G36" s="353">
        <f t="shared" si="7"/>
        <v>7.86</v>
      </c>
      <c r="H36" s="254">
        <f t="shared" si="3"/>
        <v>0</v>
      </c>
      <c r="I36" s="243"/>
      <c r="J36" s="243"/>
      <c r="K36" s="243"/>
      <c r="L36" s="243"/>
      <c r="M36" s="243"/>
      <c r="N36" s="243"/>
      <c r="O36" s="129"/>
      <c r="P36" s="129"/>
      <c r="Q36" s="129"/>
      <c r="R36" s="129"/>
      <c r="S36" s="129"/>
    </row>
    <row r="37" s="239" customFormat="1" ht="15.95" hidden="1" customHeight="1" spans="1:19">
      <c r="A37" s="261"/>
      <c r="B37" s="351"/>
      <c r="C37" s="351"/>
      <c r="D37" s="351"/>
      <c r="E37" s="231">
        <f t="shared" si="6"/>
        <v>0</v>
      </c>
      <c r="F37" s="252"/>
      <c r="G37" s="353">
        <f t="shared" si="7"/>
        <v>7.86</v>
      </c>
      <c r="H37" s="254">
        <f t="shared" si="3"/>
        <v>0</v>
      </c>
      <c r="I37" s="243"/>
      <c r="J37" s="243"/>
      <c r="K37" s="243"/>
      <c r="L37" s="243"/>
      <c r="M37" s="243"/>
      <c r="O37" s="129"/>
      <c r="P37" s="129"/>
      <c r="Q37" s="129"/>
      <c r="R37" s="129"/>
      <c r="S37" s="129"/>
    </row>
    <row r="38" s="239" customFormat="1" ht="15.95" hidden="1" customHeight="1" spans="1:9">
      <c r="A38" s="261"/>
      <c r="B38" s="351"/>
      <c r="C38" s="351"/>
      <c r="D38" s="351"/>
      <c r="E38" s="231">
        <f t="shared" si="6"/>
        <v>0</v>
      </c>
      <c r="F38" s="252"/>
      <c r="G38" s="353">
        <f t="shared" si="7"/>
        <v>7.86</v>
      </c>
      <c r="H38" s="254">
        <f t="shared" si="3"/>
        <v>0</v>
      </c>
      <c r="I38" s="265"/>
    </row>
    <row r="39" s="239" customFormat="1" ht="15.95" hidden="1" customHeight="1" spans="1:9">
      <c r="A39" s="261"/>
      <c r="B39" s="351"/>
      <c r="C39" s="351"/>
      <c r="D39" s="351"/>
      <c r="E39" s="231">
        <f t="shared" si="6"/>
        <v>0</v>
      </c>
      <c r="F39" s="252"/>
      <c r="G39" s="353">
        <f t="shared" si="7"/>
        <v>7.86</v>
      </c>
      <c r="H39" s="254">
        <f t="shared" si="3"/>
        <v>0</v>
      </c>
      <c r="I39" s="265"/>
    </row>
    <row r="40" s="239" customFormat="1" ht="15.95" hidden="1" customHeight="1" spans="1:9">
      <c r="A40" s="261"/>
      <c r="B40" s="351"/>
      <c r="C40" s="351"/>
      <c r="D40" s="351"/>
      <c r="E40" s="231">
        <f t="shared" si="6"/>
        <v>0</v>
      </c>
      <c r="F40" s="252"/>
      <c r="G40" s="353">
        <f t="shared" si="7"/>
        <v>7.86</v>
      </c>
      <c r="H40" s="254">
        <f t="shared" si="3"/>
        <v>0</v>
      </c>
      <c r="I40" s="265"/>
    </row>
    <row r="41" s="239" customFormat="1" ht="15.95" hidden="1" customHeight="1" spans="1:9">
      <c r="A41" s="261"/>
      <c r="B41" s="351"/>
      <c r="C41" s="351"/>
      <c r="D41" s="351"/>
      <c r="E41" s="231">
        <f t="shared" si="6"/>
        <v>0</v>
      </c>
      <c r="F41" s="252"/>
      <c r="G41" s="353">
        <f t="shared" si="7"/>
        <v>7.86</v>
      </c>
      <c r="H41" s="254">
        <f t="shared" si="3"/>
        <v>0</v>
      </c>
      <c r="I41" s="265"/>
    </row>
    <row r="42" s="239" customFormat="1" ht="15.95" hidden="1" customHeight="1" spans="1:9">
      <c r="A42" s="261"/>
      <c r="B42" s="351"/>
      <c r="C42" s="351"/>
      <c r="D42" s="351"/>
      <c r="E42" s="231">
        <f t="shared" si="6"/>
        <v>0</v>
      </c>
      <c r="F42" s="252"/>
      <c r="G42" s="353">
        <f t="shared" si="7"/>
        <v>7.86</v>
      </c>
      <c r="H42" s="254">
        <f t="shared" si="3"/>
        <v>0</v>
      </c>
      <c r="I42" s="265"/>
    </row>
    <row r="43" s="239" customFormat="1" ht="15.95" hidden="1" customHeight="1" spans="1:9">
      <c r="A43" s="261"/>
      <c r="B43" s="351"/>
      <c r="C43" s="351"/>
      <c r="D43" s="351"/>
      <c r="E43" s="231">
        <f t="shared" si="6"/>
        <v>0</v>
      </c>
      <c r="F43" s="252"/>
      <c r="G43" s="353">
        <f t="shared" si="7"/>
        <v>7.86</v>
      </c>
      <c r="H43" s="254">
        <f t="shared" si="3"/>
        <v>0</v>
      </c>
      <c r="I43" s="265"/>
    </row>
    <row r="44" s="239" customFormat="1" ht="15.95" hidden="1" customHeight="1" spans="1:9">
      <c r="A44" s="266"/>
      <c r="B44" s="351"/>
      <c r="C44" s="351"/>
      <c r="D44" s="351"/>
      <c r="E44" s="231">
        <f t="shared" si="6"/>
        <v>0</v>
      </c>
      <c r="F44" s="252"/>
      <c r="G44" s="353">
        <f t="shared" si="7"/>
        <v>7.86</v>
      </c>
      <c r="H44" s="254">
        <f t="shared" si="3"/>
        <v>0</v>
      </c>
      <c r="I44" s="265"/>
    </row>
    <row r="45" s="239" customFormat="1" ht="15.95" customHeight="1" spans="1:9">
      <c r="A45" s="368" t="s">
        <v>17</v>
      </c>
      <c r="B45" s="369"/>
      <c r="C45" s="256">
        <f t="shared" ref="C45:H45" si="8">SUM(C15:C44)</f>
        <v>0</v>
      </c>
      <c r="D45" s="256">
        <f t="shared" si="8"/>
        <v>1897.07</v>
      </c>
      <c r="E45" s="256">
        <f t="shared" si="8"/>
        <v>1897.07</v>
      </c>
      <c r="F45" s="254">
        <f>E45/E67</f>
        <v>0.754917527209057</v>
      </c>
      <c r="G45" s="257">
        <f>G15</f>
        <v>7.86</v>
      </c>
      <c r="H45" s="258">
        <f t="shared" si="8"/>
        <v>14910.9702</v>
      </c>
      <c r="I45" s="265"/>
    </row>
    <row r="46" s="239" customFormat="1" ht="15.95" customHeight="1" spans="1:16">
      <c r="A46" s="259" t="s">
        <v>15</v>
      </c>
      <c r="B46" s="371">
        <v>2</v>
      </c>
      <c r="C46" s="351"/>
      <c r="D46" s="6">
        <v>42.25</v>
      </c>
      <c r="E46" s="231">
        <f>D46</f>
        <v>42.25</v>
      </c>
      <c r="F46" s="252"/>
      <c r="G46" s="353">
        <v>8.4</v>
      </c>
      <c r="H46" s="254">
        <f t="shared" ref="H46:H65" si="9">E46*G46</f>
        <v>354.9</v>
      </c>
      <c r="I46" s="243"/>
      <c r="J46" s="243"/>
      <c r="K46" s="243"/>
      <c r="L46" s="243"/>
      <c r="M46" s="129"/>
      <c r="N46" s="129"/>
      <c r="O46" s="129"/>
      <c r="P46" s="129"/>
    </row>
    <row r="47" s="239" customFormat="1" ht="15.95" customHeight="1" spans="1:16">
      <c r="A47" s="261"/>
      <c r="B47" s="367">
        <v>5</v>
      </c>
      <c r="C47" s="351"/>
      <c r="D47" s="6">
        <v>67.95</v>
      </c>
      <c r="E47" s="231">
        <f t="shared" ref="E47:E53" si="10">D47</f>
        <v>67.95</v>
      </c>
      <c r="F47" s="252"/>
      <c r="G47" s="353">
        <f>G46</f>
        <v>8.4</v>
      </c>
      <c r="H47" s="254">
        <f t="shared" si="9"/>
        <v>570.78</v>
      </c>
      <c r="I47" s="243"/>
      <c r="J47" s="243"/>
      <c r="K47" s="243"/>
      <c r="L47" s="243"/>
      <c r="M47" s="129"/>
      <c r="N47" s="129"/>
      <c r="O47" s="129"/>
      <c r="P47" s="129"/>
    </row>
    <row r="48" s="239" customFormat="1" ht="15.95" customHeight="1" spans="1:16">
      <c r="A48" s="261"/>
      <c r="B48" s="371">
        <v>8</v>
      </c>
      <c r="C48" s="351"/>
      <c r="D48" s="6">
        <v>106.57</v>
      </c>
      <c r="E48" s="231">
        <f t="shared" si="10"/>
        <v>106.57</v>
      </c>
      <c r="F48" s="252"/>
      <c r="G48" s="353">
        <f t="shared" ref="G48:G53" si="11">G47</f>
        <v>8.4</v>
      </c>
      <c r="H48" s="254">
        <f t="shared" si="9"/>
        <v>895.188</v>
      </c>
      <c r="I48" s="243"/>
      <c r="J48" s="243"/>
      <c r="K48" s="243"/>
      <c r="L48" s="243"/>
      <c r="M48" s="129"/>
      <c r="N48" s="129"/>
      <c r="O48" s="129"/>
      <c r="P48" s="129"/>
    </row>
    <row r="49" s="239" customFormat="1" ht="15.95" customHeight="1" spans="1:16">
      <c r="A49" s="261"/>
      <c r="B49" s="367">
        <v>11</v>
      </c>
      <c r="C49" s="351"/>
      <c r="D49" s="6">
        <v>71.01</v>
      </c>
      <c r="E49" s="231">
        <f t="shared" si="10"/>
        <v>71.01</v>
      </c>
      <c r="F49" s="252"/>
      <c r="G49" s="353">
        <f t="shared" si="11"/>
        <v>8.4</v>
      </c>
      <c r="H49" s="254">
        <f t="shared" si="9"/>
        <v>596.484</v>
      </c>
      <c r="I49" s="243"/>
      <c r="J49" s="243"/>
      <c r="K49" s="243"/>
      <c r="L49" s="243"/>
      <c r="M49" s="129"/>
      <c r="N49" s="129"/>
      <c r="O49" s="129"/>
      <c r="P49" s="129"/>
    </row>
    <row r="50" s="239" customFormat="1" ht="15.95" customHeight="1" spans="1:16">
      <c r="A50" s="261"/>
      <c r="B50" s="371">
        <v>14</v>
      </c>
      <c r="C50" s="351"/>
      <c r="D50" s="6">
        <v>111.4</v>
      </c>
      <c r="E50" s="231">
        <f t="shared" si="10"/>
        <v>111.4</v>
      </c>
      <c r="F50" s="252"/>
      <c r="G50" s="353">
        <f t="shared" si="11"/>
        <v>8.4</v>
      </c>
      <c r="H50" s="254">
        <f t="shared" si="9"/>
        <v>935.76</v>
      </c>
      <c r="I50" s="243"/>
      <c r="J50" s="243"/>
      <c r="K50" s="243"/>
      <c r="L50" s="243"/>
      <c r="M50" s="129"/>
      <c r="N50" s="129"/>
      <c r="O50" s="129"/>
      <c r="P50" s="129"/>
    </row>
    <row r="51" s="239" customFormat="1" ht="15.95" customHeight="1" spans="1:16">
      <c r="A51" s="261"/>
      <c r="B51" s="367">
        <v>23</v>
      </c>
      <c r="C51" s="351"/>
      <c r="D51" s="6">
        <v>3.97</v>
      </c>
      <c r="E51" s="231">
        <f t="shared" si="10"/>
        <v>3.97</v>
      </c>
      <c r="F51" s="252"/>
      <c r="G51" s="353">
        <f t="shared" si="11"/>
        <v>8.4</v>
      </c>
      <c r="H51" s="254">
        <f t="shared" si="9"/>
        <v>33.348</v>
      </c>
      <c r="I51" s="243"/>
      <c r="J51" s="243"/>
      <c r="K51" s="243"/>
      <c r="L51" s="243"/>
      <c r="M51" s="129"/>
      <c r="N51" s="129"/>
      <c r="O51" s="129"/>
      <c r="P51" s="129"/>
    </row>
    <row r="52" s="239" customFormat="1" ht="15.95" customHeight="1" spans="1:16">
      <c r="A52" s="261"/>
      <c r="B52" s="371">
        <v>20</v>
      </c>
      <c r="C52" s="351"/>
      <c r="D52" s="6">
        <v>62.99</v>
      </c>
      <c r="E52" s="231">
        <f t="shared" si="10"/>
        <v>62.99</v>
      </c>
      <c r="F52" s="252"/>
      <c r="G52" s="353">
        <f t="shared" si="11"/>
        <v>8.4</v>
      </c>
      <c r="H52" s="254">
        <f t="shared" si="9"/>
        <v>529.116</v>
      </c>
      <c r="I52" s="243"/>
      <c r="J52" s="243"/>
      <c r="K52" s="243"/>
      <c r="L52" s="243"/>
      <c r="M52" s="129"/>
      <c r="N52" s="129"/>
      <c r="O52" s="129"/>
      <c r="P52" s="129"/>
    </row>
    <row r="53" s="239" customFormat="1" ht="15.95" customHeight="1" spans="1:16">
      <c r="A53" s="261"/>
      <c r="B53" s="367">
        <v>23</v>
      </c>
      <c r="C53" s="351"/>
      <c r="D53" s="6"/>
      <c r="E53" s="231">
        <f t="shared" si="10"/>
        <v>0</v>
      </c>
      <c r="F53" s="252"/>
      <c r="G53" s="353">
        <f t="shared" si="11"/>
        <v>8.4</v>
      </c>
      <c r="H53" s="254">
        <f t="shared" si="9"/>
        <v>0</v>
      </c>
      <c r="I53" s="243"/>
      <c r="J53" s="243"/>
      <c r="K53" s="243"/>
      <c r="L53" s="243"/>
      <c r="M53" s="129"/>
      <c r="N53" s="129"/>
      <c r="O53" s="129"/>
      <c r="P53" s="129"/>
    </row>
    <row r="54" s="239" customFormat="1" ht="15.95" hidden="1" customHeight="1" spans="1:16">
      <c r="A54" s="261"/>
      <c r="B54" s="352"/>
      <c r="C54" s="351"/>
      <c r="D54" s="351"/>
      <c r="E54" s="231">
        <f t="shared" ref="E48:E65" si="12">D54-C54</f>
        <v>0</v>
      </c>
      <c r="F54" s="252"/>
      <c r="G54" s="353"/>
      <c r="H54" s="254">
        <f t="shared" si="9"/>
        <v>0</v>
      </c>
      <c r="I54" s="243"/>
      <c r="J54" s="243"/>
      <c r="K54" s="243"/>
      <c r="L54" s="243"/>
      <c r="M54" s="129"/>
      <c r="N54" s="129"/>
      <c r="O54" s="129"/>
      <c r="P54" s="129"/>
    </row>
    <row r="55" s="239" customFormat="1" ht="15" hidden="1" customHeight="1" spans="1:16">
      <c r="A55" s="261"/>
      <c r="B55" s="352"/>
      <c r="C55" s="351"/>
      <c r="D55" s="351"/>
      <c r="E55" s="231">
        <f t="shared" si="12"/>
        <v>0</v>
      </c>
      <c r="F55" s="252"/>
      <c r="G55" s="353"/>
      <c r="H55" s="254">
        <f t="shared" si="9"/>
        <v>0</v>
      </c>
      <c r="I55" s="243"/>
      <c r="J55" s="243"/>
      <c r="K55" s="243"/>
      <c r="L55" s="243"/>
      <c r="M55" s="129"/>
      <c r="N55" s="129"/>
      <c r="O55" s="129"/>
      <c r="P55" s="129"/>
    </row>
    <row r="56" s="239" customFormat="1" ht="15.95" hidden="1" customHeight="1" spans="1:16">
      <c r="A56" s="261"/>
      <c r="B56" s="352"/>
      <c r="C56" s="351"/>
      <c r="D56" s="351"/>
      <c r="E56" s="231">
        <f t="shared" si="12"/>
        <v>0</v>
      </c>
      <c r="F56" s="252"/>
      <c r="G56" s="353"/>
      <c r="H56" s="254">
        <f t="shared" si="9"/>
        <v>0</v>
      </c>
      <c r="I56" s="243"/>
      <c r="J56" s="243"/>
      <c r="K56" s="243"/>
      <c r="L56" s="243"/>
      <c r="M56" s="129"/>
      <c r="N56" s="129"/>
      <c r="O56" s="129"/>
      <c r="P56" s="129"/>
    </row>
    <row r="57" s="239" customFormat="1" ht="15.95" hidden="1" customHeight="1" spans="1:16">
      <c r="A57" s="261"/>
      <c r="B57" s="352"/>
      <c r="C57" s="351"/>
      <c r="D57" s="351"/>
      <c r="E57" s="231">
        <f t="shared" si="12"/>
        <v>0</v>
      </c>
      <c r="F57" s="252"/>
      <c r="G57" s="353"/>
      <c r="H57" s="254">
        <f t="shared" si="9"/>
        <v>0</v>
      </c>
      <c r="I57" s="243"/>
      <c r="J57" s="243"/>
      <c r="K57" s="243"/>
      <c r="L57" s="243"/>
      <c r="M57" s="129"/>
      <c r="N57" s="129"/>
      <c r="O57" s="129"/>
      <c r="P57" s="129"/>
    </row>
    <row r="58" s="239" customFormat="1" ht="15.95" hidden="1" customHeight="1" spans="1:16">
      <c r="A58" s="261"/>
      <c r="B58" s="352"/>
      <c r="C58" s="351"/>
      <c r="D58" s="351"/>
      <c r="E58" s="231">
        <f t="shared" si="12"/>
        <v>0</v>
      </c>
      <c r="F58" s="252"/>
      <c r="G58" s="353"/>
      <c r="H58" s="254">
        <f t="shared" si="9"/>
        <v>0</v>
      </c>
      <c r="I58" s="243"/>
      <c r="J58" s="243"/>
      <c r="K58" s="243"/>
      <c r="L58" s="243"/>
      <c r="M58" s="129"/>
      <c r="N58" s="129"/>
      <c r="O58" s="129"/>
      <c r="P58" s="129"/>
    </row>
    <row r="59" s="239" customFormat="1" ht="15.95" hidden="1" customHeight="1" spans="1:16">
      <c r="A59" s="261"/>
      <c r="B59" s="352"/>
      <c r="C59" s="351"/>
      <c r="D59" s="351"/>
      <c r="E59" s="231">
        <f t="shared" si="12"/>
        <v>0</v>
      </c>
      <c r="F59" s="252"/>
      <c r="G59" s="353"/>
      <c r="H59" s="254">
        <f t="shared" si="9"/>
        <v>0</v>
      </c>
      <c r="I59" s="243"/>
      <c r="J59" s="243"/>
      <c r="K59" s="243"/>
      <c r="L59" s="243"/>
      <c r="M59" s="129"/>
      <c r="N59" s="129"/>
      <c r="O59" s="129"/>
      <c r="P59" s="129"/>
    </row>
    <row r="60" s="239" customFormat="1" ht="15.95" hidden="1" customHeight="1" spans="1:16">
      <c r="A60" s="261"/>
      <c r="B60" s="352"/>
      <c r="C60" s="351"/>
      <c r="D60" s="351"/>
      <c r="E60" s="231">
        <f t="shared" si="12"/>
        <v>0</v>
      </c>
      <c r="F60" s="252"/>
      <c r="G60" s="353"/>
      <c r="H60" s="254">
        <f t="shared" si="9"/>
        <v>0</v>
      </c>
      <c r="I60" s="243"/>
      <c r="J60" s="243"/>
      <c r="K60" s="243"/>
      <c r="L60" s="243"/>
      <c r="M60" s="129"/>
      <c r="N60" s="129"/>
      <c r="O60" s="129"/>
      <c r="P60" s="129"/>
    </row>
    <row r="61" s="239" customFormat="1" ht="15.95" hidden="1" customHeight="1" spans="1:16">
      <c r="A61" s="261"/>
      <c r="B61" s="352"/>
      <c r="C61" s="351"/>
      <c r="D61" s="351"/>
      <c r="E61" s="231">
        <f t="shared" si="12"/>
        <v>0</v>
      </c>
      <c r="F61" s="252"/>
      <c r="G61" s="353"/>
      <c r="H61" s="254">
        <f t="shared" si="9"/>
        <v>0</v>
      </c>
      <c r="I61" s="243"/>
      <c r="J61" s="243"/>
      <c r="K61" s="243"/>
      <c r="L61" s="243"/>
      <c r="M61" s="129"/>
      <c r="N61" s="129"/>
      <c r="O61" s="129"/>
      <c r="P61" s="129"/>
    </row>
    <row r="62" s="239" customFormat="1" ht="15.95" hidden="1" customHeight="1" spans="1:16">
      <c r="A62" s="261"/>
      <c r="B62" s="352"/>
      <c r="C62" s="351"/>
      <c r="D62" s="351"/>
      <c r="E62" s="231">
        <f t="shared" si="12"/>
        <v>0</v>
      </c>
      <c r="F62" s="252"/>
      <c r="G62" s="353"/>
      <c r="H62" s="254">
        <f t="shared" si="9"/>
        <v>0</v>
      </c>
      <c r="I62" s="243"/>
      <c r="J62" s="243"/>
      <c r="K62" s="243"/>
      <c r="L62" s="243"/>
      <c r="M62" s="129"/>
      <c r="N62" s="129"/>
      <c r="O62" s="129"/>
      <c r="P62" s="129"/>
    </row>
    <row r="63" s="239" customFormat="1" ht="17.1" hidden="1" customHeight="1" spans="1:16">
      <c r="A63" s="261"/>
      <c r="B63" s="352"/>
      <c r="C63" s="351"/>
      <c r="D63" s="351"/>
      <c r="E63" s="231">
        <f t="shared" si="12"/>
        <v>0</v>
      </c>
      <c r="F63" s="252"/>
      <c r="G63" s="353"/>
      <c r="H63" s="254">
        <f t="shared" si="9"/>
        <v>0</v>
      </c>
      <c r="I63" s="243"/>
      <c r="J63" s="243"/>
      <c r="K63" s="243"/>
      <c r="L63" s="243"/>
      <c r="M63" s="129"/>
      <c r="N63" s="129"/>
      <c r="O63" s="129"/>
      <c r="P63" s="129"/>
    </row>
    <row r="64" s="239" customFormat="1" ht="15.95" hidden="1" customHeight="1" spans="1:15">
      <c r="A64" s="261"/>
      <c r="B64" s="351"/>
      <c r="C64" s="351"/>
      <c r="D64" s="351"/>
      <c r="E64" s="231">
        <f t="shared" si="12"/>
        <v>0</v>
      </c>
      <c r="F64" s="252"/>
      <c r="G64" s="353"/>
      <c r="H64" s="254">
        <f t="shared" si="9"/>
        <v>0</v>
      </c>
      <c r="I64" s="243"/>
      <c r="J64" s="243"/>
      <c r="K64" s="243"/>
      <c r="L64" s="243"/>
      <c r="M64" s="129"/>
      <c r="N64" s="129"/>
      <c r="O64" s="129"/>
    </row>
    <row r="65" s="239" customFormat="1" ht="15.95" customHeight="1" spans="1:9">
      <c r="A65" s="266"/>
      <c r="B65" s="351"/>
      <c r="C65" s="351"/>
      <c r="D65" s="351"/>
      <c r="E65" s="231">
        <f t="shared" si="12"/>
        <v>0</v>
      </c>
      <c r="F65" s="252"/>
      <c r="G65" s="353"/>
      <c r="H65" s="254">
        <f t="shared" si="9"/>
        <v>0</v>
      </c>
      <c r="I65" s="265"/>
    </row>
    <row r="66" s="240" customFormat="1" ht="15.95" customHeight="1" spans="1:9">
      <c r="A66" s="372" t="s">
        <v>17</v>
      </c>
      <c r="B66" s="373"/>
      <c r="C66" s="256">
        <f t="shared" ref="C66:H66" si="13">SUM(C46:C65)</f>
        <v>0</v>
      </c>
      <c r="D66" s="256">
        <f t="shared" si="13"/>
        <v>466.14</v>
      </c>
      <c r="E66" s="256">
        <f t="shared" si="13"/>
        <v>466.14</v>
      </c>
      <c r="F66" s="254">
        <f>E66/E67</f>
        <v>0.185495135199666</v>
      </c>
      <c r="G66" s="257">
        <f>G46</f>
        <v>8.4</v>
      </c>
      <c r="H66" s="258">
        <f t="shared" si="13"/>
        <v>3915.576</v>
      </c>
      <c r="I66" s="265"/>
    </row>
    <row r="67" s="239" customFormat="1" ht="21.95" customHeight="1" spans="1:11">
      <c r="A67" s="374" t="s">
        <v>18</v>
      </c>
      <c r="B67" s="375"/>
      <c r="C67" s="268"/>
      <c r="D67" s="268"/>
      <c r="E67" s="268">
        <f>E14+E45+E66</f>
        <v>2512.95</v>
      </c>
      <c r="F67" s="269">
        <f>F66+F45+F14</f>
        <v>1</v>
      </c>
      <c r="G67" s="270"/>
      <c r="H67" s="269">
        <f>H14+H45+H66</f>
        <v>19946.6014</v>
      </c>
      <c r="I67" s="265"/>
      <c r="J67" s="239">
        <v>19942.49</v>
      </c>
      <c r="K67" s="239">
        <f>H67-J67</f>
        <v>4.11139999999796</v>
      </c>
    </row>
    <row r="68" s="239" customFormat="1" ht="18" customHeight="1" spans="1:9">
      <c r="A68" s="376" t="s">
        <v>19</v>
      </c>
      <c r="B68" s="377" t="s">
        <v>20</v>
      </c>
      <c r="C68" s="352"/>
      <c r="D68" s="378" t="s">
        <v>21</v>
      </c>
      <c r="E68" s="379">
        <f>C68+C69+C70+C71+C72+C73-E69</f>
        <v>1333.33</v>
      </c>
      <c r="F68" s="380"/>
      <c r="G68" s="381" t="s">
        <v>22</v>
      </c>
      <c r="H68" s="382"/>
      <c r="I68" s="265"/>
    </row>
    <row r="69" s="239" customFormat="1" ht="18" customHeight="1" spans="1:9">
      <c r="A69" s="383"/>
      <c r="B69" s="384" t="s">
        <v>23</v>
      </c>
      <c r="C69" s="385"/>
      <c r="D69" s="386" t="s">
        <v>24</v>
      </c>
      <c r="E69" s="387"/>
      <c r="F69" s="305"/>
      <c r="G69" s="388" t="s">
        <v>25</v>
      </c>
      <c r="H69" s="170"/>
      <c r="I69" s="265"/>
    </row>
    <row r="70" s="239" customFormat="1" ht="18" customHeight="1" spans="1:9">
      <c r="A70" s="383"/>
      <c r="B70" s="384" t="s">
        <v>26</v>
      </c>
      <c r="C70" s="385"/>
      <c r="D70" s="389" t="s">
        <v>27</v>
      </c>
      <c r="E70" s="352"/>
      <c r="F70" s="305"/>
      <c r="G70" s="388" t="s">
        <v>28</v>
      </c>
      <c r="H70" s="352"/>
      <c r="I70" s="265"/>
    </row>
    <row r="71" s="239" customFormat="1" ht="18" customHeight="1" spans="1:10">
      <c r="A71" s="383"/>
      <c r="B71" s="384" t="s">
        <v>29</v>
      </c>
      <c r="C71" s="352"/>
      <c r="D71" s="390" t="s">
        <v>30</v>
      </c>
      <c r="E71" s="391"/>
      <c r="F71" s="388"/>
      <c r="G71" s="308" t="s">
        <v>31</v>
      </c>
      <c r="H71" s="352">
        <v>577</v>
      </c>
      <c r="I71" s="265">
        <f>C92+C95+E76+E86+E95</f>
        <v>577</v>
      </c>
      <c r="J71" s="240"/>
    </row>
    <row r="72" s="239" customFormat="1" ht="18" customHeight="1" spans="1:10">
      <c r="A72" s="383"/>
      <c r="B72" s="392" t="s">
        <v>32</v>
      </c>
      <c r="C72" s="352"/>
      <c r="D72" s="393" t="s">
        <v>33</v>
      </c>
      <c r="E72" s="170"/>
      <c r="F72" s="388"/>
      <c r="G72" s="394" t="s">
        <v>34</v>
      </c>
      <c r="H72" s="170"/>
      <c r="I72"/>
      <c r="J72"/>
    </row>
    <row r="73" s="239" customFormat="1" ht="18" customHeight="1" spans="1:8">
      <c r="A73" s="383"/>
      <c r="B73" s="395" t="s">
        <v>35</v>
      </c>
      <c r="C73" s="352">
        <v>1333.33</v>
      </c>
      <c r="D73" s="388" t="s">
        <v>36</v>
      </c>
      <c r="E73" s="351"/>
      <c r="F73" s="396"/>
      <c r="G73" s="316" t="s">
        <v>37</v>
      </c>
      <c r="H73" s="170">
        <f>调价中!H67</f>
        <v>0</v>
      </c>
    </row>
    <row r="74" s="239" customFormat="1" ht="18" customHeight="1" spans="1:8">
      <c r="A74" s="383"/>
      <c r="B74" s="397" t="s">
        <v>38</v>
      </c>
      <c r="C74" s="398"/>
      <c r="D74" s="388" t="s">
        <v>39</v>
      </c>
      <c r="E74" s="399"/>
      <c r="F74" s="396"/>
      <c r="G74" s="316" t="s">
        <v>40</v>
      </c>
      <c r="H74" s="170">
        <f>调价后!H67</f>
        <v>0</v>
      </c>
    </row>
    <row r="75" s="239" customFormat="1" ht="18" customHeight="1" spans="1:9">
      <c r="A75" s="400"/>
      <c r="B75" s="401" t="s">
        <v>41</v>
      </c>
      <c r="C75" s="402"/>
      <c r="D75" s="318" t="s">
        <v>42</v>
      </c>
      <c r="E75" s="403"/>
      <c r="F75" s="401"/>
      <c r="G75" s="404" t="s">
        <v>43</v>
      </c>
      <c r="H75" s="405">
        <f>C74+C75+E68+E69+E70+E71+E72+E73+E74+E75+H69+H70+H71+H72+H73+H74</f>
        <v>1910.33</v>
      </c>
      <c r="I75" s="247"/>
    </row>
    <row r="76" s="239" customFormat="1" ht="18" customHeight="1" spans="1:10">
      <c r="A76" s="406" t="s">
        <v>44</v>
      </c>
      <c r="B76" s="299" t="s">
        <v>45</v>
      </c>
      <c r="C76" s="407"/>
      <c r="D76" s="300" t="s">
        <v>46</v>
      </c>
      <c r="E76" s="352">
        <v>21.67</v>
      </c>
      <c r="F76" s="408"/>
      <c r="G76" s="302" t="s">
        <v>47</v>
      </c>
      <c r="H76" s="352">
        <v>235.58</v>
      </c>
      <c r="I76" s="247"/>
      <c r="J76" s="239">
        <f>H76+H78+H79+H82</f>
        <v>1265.31</v>
      </c>
    </row>
    <row r="77" s="239" customFormat="1" ht="18" customHeight="1" spans="1:10">
      <c r="A77" s="409"/>
      <c r="B77" s="305" t="s">
        <v>48</v>
      </c>
      <c r="C77" s="410"/>
      <c r="D77" s="307" t="s">
        <v>49</v>
      </c>
      <c r="E77" s="411"/>
      <c r="F77" s="412"/>
      <c r="G77" s="308" t="s">
        <v>50</v>
      </c>
      <c r="H77" s="352">
        <v>0</v>
      </c>
      <c r="I77" s="247"/>
      <c r="J77" s="239">
        <f>H78+H82</f>
        <v>1029.73</v>
      </c>
    </row>
    <row r="78" s="239" customFormat="1" ht="18" customHeight="1" spans="1:9">
      <c r="A78" s="409"/>
      <c r="B78" s="310" t="s">
        <v>51</v>
      </c>
      <c r="C78" s="352"/>
      <c r="D78" s="308" t="s">
        <v>52</v>
      </c>
      <c r="E78" s="411"/>
      <c r="F78" s="413"/>
      <c r="G78" s="308" t="s">
        <v>53</v>
      </c>
      <c r="H78" s="414">
        <v>1029.73</v>
      </c>
      <c r="I78" s="247"/>
    </row>
    <row r="79" s="239" customFormat="1" ht="18" customHeight="1" spans="1:12">
      <c r="A79" s="409"/>
      <c r="B79" s="310" t="s">
        <v>54</v>
      </c>
      <c r="C79" s="352"/>
      <c r="D79" s="312" t="s">
        <v>55</v>
      </c>
      <c r="E79" s="415"/>
      <c r="F79" s="413"/>
      <c r="G79" s="308" t="s">
        <v>56</v>
      </c>
      <c r="H79" s="416">
        <v>0</v>
      </c>
      <c r="I79" s="352">
        <v>1731</v>
      </c>
      <c r="J79" s="520">
        <f>ROUND(I79/3,2)</f>
        <v>577</v>
      </c>
      <c r="K79"/>
      <c r="L79" s="239">
        <v>325.3</v>
      </c>
    </row>
    <row r="80" s="239" customFormat="1" ht="18" customHeight="1" spans="1:12">
      <c r="A80" s="409"/>
      <c r="B80" s="313" t="s">
        <v>57</v>
      </c>
      <c r="C80" s="417"/>
      <c r="D80" s="312" t="s">
        <v>58</v>
      </c>
      <c r="E80" s="415">
        <v>46.33</v>
      </c>
      <c r="F80" s="413"/>
      <c r="G80" s="313" t="s">
        <v>59</v>
      </c>
      <c r="H80" s="352">
        <v>0</v>
      </c>
      <c r="I80" s="247"/>
      <c r="L80" s="239">
        <v>281.93</v>
      </c>
    </row>
    <row r="81" s="239" customFormat="1" ht="18" customHeight="1" spans="1:12">
      <c r="A81" s="409"/>
      <c r="B81" s="305" t="s">
        <v>60</v>
      </c>
      <c r="C81" s="417"/>
      <c r="D81" s="310" t="s">
        <v>61</v>
      </c>
      <c r="E81" s="352">
        <v>118.47</v>
      </c>
      <c r="F81" s="413"/>
      <c r="G81" s="308" t="s">
        <v>62</v>
      </c>
      <c r="H81" s="418">
        <v>0</v>
      </c>
      <c r="I81" s="247"/>
      <c r="L81" s="239">
        <v>13</v>
      </c>
    </row>
    <row r="82" s="239" customFormat="1" ht="18" customHeight="1" spans="1:9">
      <c r="A82" s="409"/>
      <c r="B82" s="305" t="s">
        <v>63</v>
      </c>
      <c r="C82" s="419"/>
      <c r="D82" s="305" t="s">
        <v>64</v>
      </c>
      <c r="E82" s="420">
        <f>'油品优惠明细 2'!CM22</f>
        <v>56.7</v>
      </c>
      <c r="F82" s="412"/>
      <c r="G82" s="308" t="s">
        <v>65</v>
      </c>
      <c r="H82" s="418">
        <v>0</v>
      </c>
      <c r="I82" s="247"/>
    </row>
    <row r="83" s="239" customFormat="1" ht="18" customHeight="1" spans="1:9">
      <c r="A83" s="409"/>
      <c r="B83" s="305" t="s">
        <v>66</v>
      </c>
      <c r="C83" s="417"/>
      <c r="D83" s="305" t="s">
        <v>67</v>
      </c>
      <c r="E83" s="352">
        <f>'油品优惠明细 2'!CN22</f>
        <v>813</v>
      </c>
      <c r="F83" s="412"/>
      <c r="G83" s="305" t="s">
        <v>68</v>
      </c>
      <c r="H83" s="421">
        <v>0</v>
      </c>
      <c r="I83" s="247"/>
    </row>
    <row r="84" s="239" customFormat="1" ht="18" customHeight="1" spans="1:11">
      <c r="A84" s="409"/>
      <c r="B84" s="305" t="s">
        <v>69</v>
      </c>
      <c r="C84" s="419"/>
      <c r="D84" s="307" t="s">
        <v>70</v>
      </c>
      <c r="E84" s="410"/>
      <c r="F84" s="412"/>
      <c r="G84" s="310" t="s">
        <v>71</v>
      </c>
      <c r="H84" s="422">
        <v>0</v>
      </c>
      <c r="I84" s="352">
        <v>1731</v>
      </c>
      <c r="J84" s="520">
        <v>67.03</v>
      </c>
      <c r="K84" s="520">
        <f>J84+I84</f>
        <v>1798.03</v>
      </c>
    </row>
    <row r="85" s="239" customFormat="1" ht="18" customHeight="1" spans="1:11">
      <c r="A85" s="409"/>
      <c r="B85" s="305" t="s">
        <v>72</v>
      </c>
      <c r="C85" s="419"/>
      <c r="D85" s="305" t="s">
        <v>73</v>
      </c>
      <c r="E85" s="410"/>
      <c r="F85" s="412"/>
      <c r="G85" s="308" t="s">
        <v>74</v>
      </c>
      <c r="H85" s="422">
        <v>0</v>
      </c>
      <c r="I85" s="352"/>
      <c r="J85" s="520"/>
      <c r="K85" s="520">
        <f>J85+I85</f>
        <v>0</v>
      </c>
    </row>
    <row r="86" s="239" customFormat="1" ht="18" customHeight="1" spans="1:11">
      <c r="A86" s="409"/>
      <c r="B86" s="305" t="s">
        <v>75</v>
      </c>
      <c r="C86" s="417"/>
      <c r="D86" s="310" t="s">
        <v>76</v>
      </c>
      <c r="E86" s="410"/>
      <c r="F86" s="412"/>
      <c r="G86" s="313" t="s">
        <v>77</v>
      </c>
      <c r="H86" s="423">
        <v>0</v>
      </c>
      <c r="I86" s="352">
        <f>C90+平台优惠!E2</f>
        <v>0</v>
      </c>
      <c r="J86" s="520"/>
      <c r="K86" s="520">
        <f>J86+I86</f>
        <v>0</v>
      </c>
    </row>
    <row r="87" s="239" customFormat="1" ht="18" customHeight="1" spans="1:10">
      <c r="A87" s="409"/>
      <c r="B87" s="305" t="s">
        <v>78</v>
      </c>
      <c r="C87" s="419"/>
      <c r="D87" s="231" t="s">
        <v>79</v>
      </c>
      <c r="E87" s="410"/>
      <c r="F87" s="412"/>
      <c r="G87" s="307" t="s">
        <v>80</v>
      </c>
      <c r="H87" s="352">
        <v>0</v>
      </c>
      <c r="I87" s="247"/>
      <c r="J87" s="239">
        <f>SUM(J84:J86)</f>
        <v>67.03</v>
      </c>
    </row>
    <row r="88" s="241" customFormat="1" ht="18" customHeight="1" spans="1:17">
      <c r="A88" s="409"/>
      <c r="B88" s="305" t="s">
        <v>81</v>
      </c>
      <c r="C88" s="417">
        <v>2040.74</v>
      </c>
      <c r="D88" s="313" t="s">
        <v>82</v>
      </c>
      <c r="E88" s="352"/>
      <c r="F88" s="412"/>
      <c r="G88" s="305" t="s">
        <v>83</v>
      </c>
      <c r="H88" s="352">
        <v>0</v>
      </c>
      <c r="I88" s="247"/>
      <c r="J88" s="239"/>
      <c r="N88" s="239"/>
      <c r="Q88" s="239"/>
    </row>
    <row r="89" s="241" customFormat="1" ht="18" customHeight="1" spans="1:17">
      <c r="A89" s="409"/>
      <c r="B89" s="231" t="s">
        <v>84</v>
      </c>
      <c r="C89" s="419">
        <v>0</v>
      </c>
      <c r="D89" s="314" t="s">
        <v>85</v>
      </c>
      <c r="E89" s="410"/>
      <c r="F89" s="412"/>
      <c r="G89" s="305" t="s">
        <v>86</v>
      </c>
      <c r="H89" s="385">
        <v>0</v>
      </c>
      <c r="I89" s="247"/>
      <c r="J89" s="239"/>
      <c r="K89" s="241">
        <f>98.99*3</f>
        <v>296.97</v>
      </c>
      <c r="N89" s="239"/>
      <c r="Q89" s="239"/>
    </row>
    <row r="90" s="241" customFormat="1" ht="18" customHeight="1" spans="1:17">
      <c r="A90" s="409"/>
      <c r="B90" s="315" t="s">
        <v>87</v>
      </c>
      <c r="C90" s="424">
        <v>0</v>
      </c>
      <c r="D90" s="308" t="s">
        <v>88</v>
      </c>
      <c r="E90" s="410">
        <v>2282</v>
      </c>
      <c r="F90" s="412"/>
      <c r="G90" s="305" t="s">
        <v>89</v>
      </c>
      <c r="H90" s="352">
        <v>0</v>
      </c>
      <c r="I90" s="247"/>
      <c r="J90" s="239"/>
      <c r="N90" s="239"/>
      <c r="Q90" s="239"/>
    </row>
    <row r="91" s="241" customFormat="1" ht="18" customHeight="1" spans="1:14">
      <c r="A91" s="409"/>
      <c r="B91" s="231" t="s">
        <v>90</v>
      </c>
      <c r="C91" s="419">
        <v>0</v>
      </c>
      <c r="D91" s="310" t="s">
        <v>91</v>
      </c>
      <c r="E91" s="410"/>
      <c r="F91" s="412"/>
      <c r="G91" s="305" t="s">
        <v>92</v>
      </c>
      <c r="H91" s="414">
        <v>0</v>
      </c>
      <c r="I91" s="247">
        <f>C80+C86+E88+E79+E80</f>
        <v>46.33</v>
      </c>
      <c r="J91" s="239"/>
      <c r="M91" s="241">
        <f>148.67*3</f>
        <v>446.01</v>
      </c>
      <c r="N91" s="239"/>
    </row>
    <row r="92" s="241" customFormat="1" ht="18" customHeight="1" spans="1:14">
      <c r="A92" s="409"/>
      <c r="B92" s="142" t="s">
        <v>93</v>
      </c>
      <c r="C92" s="419">
        <v>188</v>
      </c>
      <c r="D92" s="316" t="s">
        <v>94</v>
      </c>
      <c r="E92" s="425"/>
      <c r="F92" s="412"/>
      <c r="G92" s="308" t="s">
        <v>95</v>
      </c>
      <c r="H92" s="426">
        <v>6378.55</v>
      </c>
      <c r="I92" s="247" t="s">
        <v>96</v>
      </c>
      <c r="J92" s="239"/>
      <c r="M92" s="241">
        <f>M91-150</f>
        <v>296.01</v>
      </c>
      <c r="N92" s="239"/>
    </row>
    <row r="93" s="241" customFormat="1" ht="18" customHeight="1" spans="1:14">
      <c r="A93" s="409"/>
      <c r="B93" s="427" t="s">
        <v>97</v>
      </c>
      <c r="C93" s="428">
        <v>2044.68</v>
      </c>
      <c r="D93" s="318" t="s">
        <v>98</v>
      </c>
      <c r="E93" s="429"/>
      <c r="F93" s="430"/>
      <c r="G93" s="320" t="s">
        <v>99</v>
      </c>
      <c r="H93" s="431">
        <v>6230.64</v>
      </c>
      <c r="I93" s="247"/>
      <c r="J93" s="239"/>
      <c r="N93" s="239"/>
    </row>
    <row r="94" s="241" customFormat="1" ht="18" customHeight="1" spans="1:16">
      <c r="A94" s="409"/>
      <c r="B94" s="427" t="s">
        <v>100</v>
      </c>
      <c r="C94" s="432"/>
      <c r="D94" s="318" t="s">
        <v>101</v>
      </c>
      <c r="E94" s="429"/>
      <c r="F94" s="430"/>
      <c r="G94" s="320" t="s">
        <v>102</v>
      </c>
      <c r="H94" s="431">
        <v>4.11</v>
      </c>
      <c r="I94" s="247"/>
      <c r="J94" s="239"/>
      <c r="N94" s="239"/>
      <c r="P94" s="241">
        <v>393.4</v>
      </c>
    </row>
    <row r="95" s="241" customFormat="1" ht="18" customHeight="1" spans="1:11">
      <c r="A95" s="433"/>
      <c r="B95" s="434" t="s">
        <v>103</v>
      </c>
      <c r="C95" s="435">
        <v>367.33</v>
      </c>
      <c r="D95" s="323" t="s">
        <v>104</v>
      </c>
      <c r="E95" s="436"/>
      <c r="F95" s="437"/>
      <c r="G95" s="438" t="s">
        <v>105</v>
      </c>
      <c r="H95" s="439">
        <f>SUM(C76:C95)+SUM(E76:E95)+SUM(H76:H94)</f>
        <v>21857.53</v>
      </c>
      <c r="I95" s="352">
        <v>115990.57</v>
      </c>
      <c r="J95" s="521">
        <v>1544.88</v>
      </c>
      <c r="K95" s="521">
        <f>(I95+J95)/3</f>
        <v>39178.4833333333</v>
      </c>
    </row>
    <row r="96" s="239" customFormat="1" ht="18" customHeight="1" spans="1:9">
      <c r="A96" s="440"/>
      <c r="B96" s="441" t="s">
        <v>106</v>
      </c>
      <c r="C96" s="442">
        <f>H67+H75-H95</f>
        <v>-0.598599999997532</v>
      </c>
      <c r="D96" s="441" t="s">
        <v>107</v>
      </c>
      <c r="E96" s="443"/>
      <c r="F96" s="444"/>
      <c r="G96" s="445" t="s">
        <v>108</v>
      </c>
      <c r="H96" s="414">
        <v>2282</v>
      </c>
      <c r="I96" s="247"/>
    </row>
    <row r="97" s="239" customFormat="1" ht="18" customHeight="1" spans="1:9">
      <c r="A97" s="446"/>
      <c r="B97" s="447" t="s">
        <v>109</v>
      </c>
      <c r="C97" s="448">
        <f>C96-E96</f>
        <v>-0.598599999997532</v>
      </c>
      <c r="D97" s="449" t="s">
        <v>110</v>
      </c>
      <c r="E97" s="450">
        <f>E144</f>
        <v>-0.589999999996508</v>
      </c>
      <c r="F97" s="447"/>
      <c r="G97" s="447" t="s">
        <v>111</v>
      </c>
      <c r="H97" s="451">
        <f>E90</f>
        <v>2282</v>
      </c>
      <c r="I97" s="344"/>
    </row>
    <row r="98" s="239" customFormat="1" ht="56.1" customHeight="1" spans="1:9">
      <c r="A98" s="335" t="s">
        <v>112</v>
      </c>
      <c r="B98" s="452"/>
      <c r="C98" s="453"/>
      <c r="D98" s="454"/>
      <c r="E98" s="453"/>
      <c r="F98" s="453"/>
      <c r="G98" s="453"/>
      <c r="H98" s="455"/>
      <c r="I98" s="345"/>
    </row>
    <row r="99" s="239" customFormat="1" ht="47.1" customHeight="1" spans="1:9">
      <c r="A99" s="339" t="s">
        <v>113</v>
      </c>
      <c r="B99" s="456"/>
      <c r="C99" s="457"/>
      <c r="D99" s="457"/>
      <c r="E99" s="457"/>
      <c r="F99" s="457"/>
      <c r="G99" s="457"/>
      <c r="H99" s="458"/>
      <c r="I99" s="345"/>
    </row>
    <row r="100" s="239" customFormat="1" ht="18" customHeight="1" spans="1:9">
      <c r="A100" s="459" t="s">
        <v>114</v>
      </c>
      <c r="B100" s="460"/>
      <c r="C100" s="423" t="s">
        <v>115</v>
      </c>
      <c r="D100" s="391"/>
      <c r="E100" s="231" t="s">
        <v>116</v>
      </c>
      <c r="F100" s="423" t="s">
        <v>115</v>
      </c>
      <c r="G100" s="461"/>
      <c r="H100" s="391"/>
      <c r="I100" s="247"/>
    </row>
    <row r="101" s="239" customFormat="1" ht="15.95" customHeight="1"/>
    <row r="102" s="239" customFormat="1" customHeight="1" spans="1:6">
      <c r="A102" s="263"/>
      <c r="B102" s="263"/>
      <c r="C102" s="263"/>
      <c r="D102" s="263"/>
      <c r="E102" s="263"/>
      <c r="F102" s="263"/>
    </row>
    <row r="103" s="241" customFormat="1" customHeight="1" spans="1:16377">
      <c r="A103" s="341" t="s">
        <v>117</v>
      </c>
      <c r="B103" s="342" t="s">
        <v>118</v>
      </c>
      <c r="C103" s="342"/>
      <c r="D103" s="342"/>
      <c r="E103" s="342"/>
      <c r="F103" s="342"/>
      <c r="XDV103" s="346"/>
      <c r="XDW103" s="346"/>
      <c r="XDX103" s="346"/>
      <c r="XDY103" s="346"/>
      <c r="XDZ103" s="346"/>
      <c r="XEA103" s="346"/>
      <c r="XEB103" s="346"/>
      <c r="XEC103" s="346"/>
      <c r="XED103" s="346"/>
      <c r="XEE103" s="346"/>
      <c r="XEF103" s="346"/>
      <c r="XEG103" s="346"/>
      <c r="XEH103" s="346"/>
      <c r="XEI103" s="346"/>
      <c r="XEJ103" s="346"/>
      <c r="XEK103" s="346"/>
      <c r="XEL103" s="346"/>
      <c r="XEM103" s="346"/>
      <c r="XEN103" s="346"/>
      <c r="XEO103" s="346"/>
      <c r="XEP103" s="346"/>
      <c r="XEQ103" s="346"/>
      <c r="XER103" s="346"/>
      <c r="XES103" s="346"/>
      <c r="XET103" s="346"/>
      <c r="XEU103" s="346"/>
      <c r="XEV103" s="346"/>
      <c r="XEW103" s="346"/>
    </row>
    <row r="104" s="241" customFormat="1" customHeight="1" spans="1:16377">
      <c r="A104" s="341"/>
      <c r="B104" s="343" t="s">
        <v>119</v>
      </c>
      <c r="C104" s="343"/>
      <c r="D104" s="343"/>
      <c r="E104" s="343"/>
      <c r="F104" s="343"/>
      <c r="XDV104" s="346"/>
      <c r="XDW104" s="346"/>
      <c r="XDX104" s="346"/>
      <c r="XDY104" s="346"/>
      <c r="XDZ104" s="346"/>
      <c r="XEA104" s="346"/>
      <c r="XEB104" s="346"/>
      <c r="XEC104" s="346"/>
      <c r="XED104" s="346"/>
      <c r="XEE104" s="346"/>
      <c r="XEF104" s="346"/>
      <c r="XEG104" s="346"/>
      <c r="XEH104" s="346"/>
      <c r="XEI104" s="346"/>
      <c r="XEJ104" s="346"/>
      <c r="XEK104" s="346"/>
      <c r="XEL104" s="346"/>
      <c r="XEM104" s="346"/>
      <c r="XEN104" s="346"/>
      <c r="XEO104" s="346"/>
      <c r="XEP104" s="346"/>
      <c r="XEQ104" s="346"/>
      <c r="XER104" s="346"/>
      <c r="XES104" s="346"/>
      <c r="XET104" s="346"/>
      <c r="XEU104" s="346"/>
      <c r="XEV104" s="346"/>
      <c r="XEW104" s="346"/>
    </row>
    <row r="105" s="239" customFormat="1" customHeight="1" spans="1:16365">
      <c r="A105" s="263"/>
      <c r="B105" s="343" t="s">
        <v>120</v>
      </c>
      <c r="C105" s="343"/>
      <c r="D105" s="343"/>
      <c r="E105" s="343"/>
      <c r="F105" s="343"/>
      <c r="G105" s="241"/>
      <c r="H105" s="241"/>
      <c r="I105" s="241"/>
      <c r="XDV105" s="243"/>
      <c r="XDW105" s="243"/>
      <c r="XDX105" s="243"/>
      <c r="XDY105" s="243"/>
      <c r="XDZ105" s="243"/>
      <c r="XEA105" s="243"/>
      <c r="XEB105" s="243"/>
      <c r="XEC105" s="243"/>
      <c r="XED105" s="243"/>
      <c r="XEE105" s="243"/>
      <c r="XEF105" s="243"/>
      <c r="XEG105" s="243"/>
      <c r="XEH105" s="243"/>
      <c r="XEI105" s="243"/>
      <c r="XEJ105" s="243"/>
      <c r="XEK105" s="243"/>
    </row>
    <row r="106" s="239" customFormat="1" customHeight="1" spans="2:16384">
      <c r="B106" s="343" t="s">
        <v>121</v>
      </c>
      <c r="C106" s="343"/>
      <c r="D106" s="343"/>
      <c r="E106" s="343"/>
      <c r="F106" s="343"/>
      <c r="G106" s="242"/>
      <c r="H106" s="243"/>
      <c r="I106" s="243"/>
      <c r="XDV106" s="243"/>
      <c r="XDW106" s="243"/>
      <c r="XDX106" s="243"/>
      <c r="XDY106" s="243"/>
      <c r="XDZ106" s="243"/>
      <c r="XEA106" s="243"/>
      <c r="XEB106" s="243"/>
      <c r="XEC106" s="243"/>
      <c r="XED106" s="243"/>
      <c r="XEE106" s="243"/>
      <c r="XEF106" s="243"/>
      <c r="XEG106" s="243"/>
      <c r="XEH106" s="243"/>
      <c r="XEI106" s="243"/>
      <c r="XEJ106" s="243"/>
      <c r="XEK106" s="243"/>
      <c r="XEL106" s="243"/>
      <c r="XEM106" s="243"/>
      <c r="XEN106" s="243"/>
      <c r="XEO106" s="243"/>
      <c r="XEP106" s="243"/>
      <c r="XEQ106" s="243"/>
      <c r="XER106" s="243"/>
      <c r="XES106" s="243"/>
      <c r="XET106" s="243"/>
      <c r="XEU106" s="243"/>
      <c r="XEV106" s="243"/>
      <c r="XEW106" s="243"/>
      <c r="XEX106" s="243"/>
      <c r="XEY106" s="243"/>
      <c r="XEZ106" s="243"/>
      <c r="XFA106" s="243"/>
      <c r="XFB106" s="243"/>
      <c r="XFC106" s="243"/>
      <c r="XFD106" s="243"/>
    </row>
    <row r="107" s="239" customFormat="1" customHeight="1" spans="2:16384">
      <c r="B107" s="343" t="s">
        <v>122</v>
      </c>
      <c r="C107" s="343"/>
      <c r="D107" s="343"/>
      <c r="E107" s="343"/>
      <c r="F107" s="343"/>
      <c r="G107" s="242"/>
      <c r="H107" s="243"/>
      <c r="I107" s="243"/>
      <c r="XDV107" s="243"/>
      <c r="XDW107" s="243"/>
      <c r="XDX107" s="243"/>
      <c r="XDY107" s="243"/>
      <c r="XDZ107" s="243"/>
      <c r="XEA107" s="243"/>
      <c r="XEB107" s="243"/>
      <c r="XEC107" s="243"/>
      <c r="XED107" s="243"/>
      <c r="XEE107" s="243"/>
      <c r="XEF107" s="243"/>
      <c r="XEG107" s="243"/>
      <c r="XEH107" s="243"/>
      <c r="XEI107" s="243"/>
      <c r="XEJ107" s="243"/>
      <c r="XEK107" s="243"/>
      <c r="XEL107" s="243"/>
      <c r="XEM107" s="243"/>
      <c r="XEN107" s="243"/>
      <c r="XEO107" s="243"/>
      <c r="XEP107" s="243"/>
      <c r="XEQ107" s="243"/>
      <c r="XER107" s="243"/>
      <c r="XES107" s="243"/>
      <c r="XET107" s="243"/>
      <c r="XEU107" s="243"/>
      <c r="XEV107" s="243"/>
      <c r="XEW107" s="243"/>
      <c r="XEX107" s="243"/>
      <c r="XEY107" s="243"/>
      <c r="XEZ107" s="243"/>
      <c r="XFA107" s="243"/>
      <c r="XFB107" s="243"/>
      <c r="XFC107" s="243"/>
      <c r="XFD107" s="243"/>
    </row>
    <row r="108" s="239" customFormat="1" customHeight="1" spans="2:16384">
      <c r="B108" s="343"/>
      <c r="C108" s="343"/>
      <c r="D108" s="343"/>
      <c r="E108" s="343"/>
      <c r="F108" s="343"/>
      <c r="G108" s="242"/>
      <c r="H108" s="243"/>
      <c r="I108" s="243"/>
      <c r="XDV108" s="243"/>
      <c r="XDW108" s="243"/>
      <c r="XDX108" s="243"/>
      <c r="XDY108" s="243"/>
      <c r="XDZ108" s="243"/>
      <c r="XEA108" s="243"/>
      <c r="XEB108" s="243"/>
      <c r="XEC108" s="243"/>
      <c r="XED108" s="243"/>
      <c r="XEE108" s="243"/>
      <c r="XEF108" s="243"/>
      <c r="XEG108" s="243"/>
      <c r="XEH108" s="243"/>
      <c r="XEI108" s="243"/>
      <c r="XEJ108" s="243"/>
      <c r="XEK108" s="243"/>
      <c r="XEL108" s="243"/>
      <c r="XEM108" s="243"/>
      <c r="XEN108" s="243"/>
      <c r="XEO108" s="243"/>
      <c r="XEP108" s="243"/>
      <c r="XEQ108" s="243"/>
      <c r="XER108" s="243"/>
      <c r="XES108" s="243"/>
      <c r="XET108" s="243"/>
      <c r="XEU108" s="243"/>
      <c r="XEV108" s="243"/>
      <c r="XEW108" s="243"/>
      <c r="XEX108" s="243"/>
      <c r="XEY108" s="243"/>
      <c r="XEZ108" s="243"/>
      <c r="XFA108" s="243"/>
      <c r="XFB108" s="243"/>
      <c r="XFC108" s="243"/>
      <c r="XFD108" s="243"/>
    </row>
    <row r="109" s="239" customFormat="1" hidden="1" customHeight="1" spans="7:16384">
      <c r="G109" s="242"/>
      <c r="H109" s="243"/>
      <c r="I109" s="243"/>
      <c r="XDV109" s="243"/>
      <c r="XDW109" s="243"/>
      <c r="XDX109" s="243"/>
      <c r="XDY109" s="243"/>
      <c r="XDZ109" s="243"/>
      <c r="XEA109" s="243"/>
      <c r="XEB109" s="243"/>
      <c r="XEC109" s="243"/>
      <c r="XED109" s="243"/>
      <c r="XEE109" s="243"/>
      <c r="XEF109" s="243"/>
      <c r="XEG109" s="243"/>
      <c r="XEH109" s="243"/>
      <c r="XEI109" s="243"/>
      <c r="XEJ109" s="243"/>
      <c r="XEK109" s="243"/>
      <c r="XEL109" s="243"/>
      <c r="XEM109" s="243"/>
      <c r="XEN109" s="243"/>
      <c r="XEO109" s="243"/>
      <c r="XEP109" s="243"/>
      <c r="XEQ109" s="243"/>
      <c r="XER109" s="243"/>
      <c r="XES109" s="243"/>
      <c r="XET109" s="243"/>
      <c r="XEU109" s="243"/>
      <c r="XEV109" s="243"/>
      <c r="XEW109" s="243"/>
      <c r="XEX109" s="243"/>
      <c r="XEY109" s="243"/>
      <c r="XEZ109" s="243"/>
      <c r="XFA109" s="243"/>
      <c r="XFB109" s="243"/>
      <c r="XFC109" s="243"/>
      <c r="XFD109" s="243"/>
    </row>
    <row r="110" s="239" customFormat="1" hidden="1" customHeight="1" spans="7:16384">
      <c r="G110" s="242"/>
      <c r="H110" s="243"/>
      <c r="I110" s="243"/>
      <c r="XDV110" s="243"/>
      <c r="XDW110" s="243"/>
      <c r="XDX110" s="243"/>
      <c r="XDY110" s="243"/>
      <c r="XDZ110" s="243"/>
      <c r="XEA110" s="243"/>
      <c r="XEB110" s="243"/>
      <c r="XEC110" s="243"/>
      <c r="XED110" s="243"/>
      <c r="XEE110" s="243"/>
      <c r="XEF110" s="243"/>
      <c r="XEG110" s="243"/>
      <c r="XEH110" s="243"/>
      <c r="XEI110" s="243"/>
      <c r="XEJ110" s="243"/>
      <c r="XEK110" s="243"/>
      <c r="XEL110" s="243"/>
      <c r="XEM110" s="243"/>
      <c r="XEN110" s="243"/>
      <c r="XEO110" s="243"/>
      <c r="XEP110" s="243"/>
      <c r="XEQ110" s="243"/>
      <c r="XER110" s="243"/>
      <c r="XES110" s="243"/>
      <c r="XET110" s="243"/>
      <c r="XEU110" s="243"/>
      <c r="XEV110" s="243"/>
      <c r="XEW110" s="243"/>
      <c r="XEX110" s="243"/>
      <c r="XEY110" s="243"/>
      <c r="XEZ110" s="243"/>
      <c r="XFA110" s="243"/>
      <c r="XFB110" s="243"/>
      <c r="XFC110" s="243"/>
      <c r="XFD110" s="243"/>
    </row>
    <row r="111" s="239" customFormat="1" hidden="1" customHeight="1" spans="1:16384">
      <c r="A111" s="462" t="s">
        <v>123</v>
      </c>
      <c r="B111" s="463"/>
      <c r="C111" s="463"/>
      <c r="D111" s="463"/>
      <c r="E111" s="463"/>
      <c r="F111" s="464"/>
      <c r="G111" s="465" t="s">
        <v>124</v>
      </c>
      <c r="H111" s="466">
        <f>ROUND($H$14,2)</f>
        <v>1120.06</v>
      </c>
      <c r="I111" s="243"/>
      <c r="XDV111" s="243"/>
      <c r="XDW111" s="243"/>
      <c r="XDX111" s="243"/>
      <c r="XDY111" s="243"/>
      <c r="XDZ111" s="243"/>
      <c r="XEA111" s="243"/>
      <c r="XEB111" s="243"/>
      <c r="XEC111" s="243"/>
      <c r="XED111" s="243"/>
      <c r="XEE111" s="243"/>
      <c r="XEF111" s="243"/>
      <c r="XEG111" s="243"/>
      <c r="XEH111" s="243"/>
      <c r="XEI111" s="243"/>
      <c r="XEJ111" s="243"/>
      <c r="XEK111" s="243"/>
      <c r="XEL111" s="243"/>
      <c r="XEM111" s="243"/>
      <c r="XEN111" s="243"/>
      <c r="XEO111" s="243"/>
      <c r="XEP111" s="243"/>
      <c r="XEQ111" s="243"/>
      <c r="XER111" s="243"/>
      <c r="XES111" s="243"/>
      <c r="XET111" s="243"/>
      <c r="XEU111" s="243"/>
      <c r="XEV111" s="243"/>
      <c r="XEW111" s="243"/>
      <c r="XEX111" s="243"/>
      <c r="XEY111" s="243"/>
      <c r="XEZ111" s="243"/>
      <c r="XFA111" s="243"/>
      <c r="XFB111" s="243"/>
      <c r="XFC111" s="243"/>
      <c r="XFD111" s="243"/>
    </row>
    <row r="112" s="239" customFormat="1" hidden="1" customHeight="1" spans="1:16384">
      <c r="A112" s="467"/>
      <c r="B112" s="468"/>
      <c r="C112" s="468"/>
      <c r="D112" s="468"/>
      <c r="E112" s="468"/>
      <c r="F112" s="469"/>
      <c r="G112" s="465" t="s">
        <v>125</v>
      </c>
      <c r="H112" s="466">
        <f>ROUND($H$45,2)</f>
        <v>14910.97</v>
      </c>
      <c r="I112" s="243"/>
      <c r="XDV112" s="243"/>
      <c r="XDW112" s="243"/>
      <c r="XDX112" s="243"/>
      <c r="XDY112" s="243"/>
      <c r="XDZ112" s="243"/>
      <c r="XEA112" s="243"/>
      <c r="XEB112" s="243"/>
      <c r="XEC112" s="243"/>
      <c r="XED112" s="243"/>
      <c r="XEE112" s="243"/>
      <c r="XEF112" s="243"/>
      <c r="XEG112" s="243"/>
      <c r="XEH112" s="243"/>
      <c r="XEI112" s="243"/>
      <c r="XEJ112" s="243"/>
      <c r="XEK112" s="243"/>
      <c r="XEL112" s="243"/>
      <c r="XEM112" s="243"/>
      <c r="XEN112" s="243"/>
      <c r="XEO112" s="243"/>
      <c r="XEP112" s="243"/>
      <c r="XEQ112" s="243"/>
      <c r="XER112" s="243"/>
      <c r="XES112" s="243"/>
      <c r="XET112" s="243"/>
      <c r="XEU112" s="243"/>
      <c r="XEV112" s="243"/>
      <c r="XEW112" s="243"/>
      <c r="XEX112" s="243"/>
      <c r="XEY112" s="243"/>
      <c r="XEZ112" s="243"/>
      <c r="XFA112" s="243"/>
      <c r="XFB112" s="243"/>
      <c r="XFC112" s="243"/>
      <c r="XFD112" s="243"/>
    </row>
    <row r="113" s="239" customFormat="1" hidden="1" customHeight="1" spans="1:16384">
      <c r="A113" s="467"/>
      <c r="B113" s="468"/>
      <c r="C113" s="468"/>
      <c r="D113" s="468"/>
      <c r="E113" s="468"/>
      <c r="F113" s="469"/>
      <c r="G113" s="465" t="s">
        <v>126</v>
      </c>
      <c r="H113" s="466">
        <f>ROUND($H$66,2)</f>
        <v>3915.58</v>
      </c>
      <c r="I113" s="243"/>
      <c r="XDV113" s="243"/>
      <c r="XDW113" s="243"/>
      <c r="XDX113" s="243"/>
      <c r="XDY113" s="243"/>
      <c r="XDZ113" s="243"/>
      <c r="XEA113" s="243"/>
      <c r="XEB113" s="243"/>
      <c r="XEC113" s="243"/>
      <c r="XED113" s="243"/>
      <c r="XEE113" s="243"/>
      <c r="XEF113" s="243"/>
      <c r="XEG113" s="243"/>
      <c r="XEH113" s="243"/>
      <c r="XEI113" s="243"/>
      <c r="XEJ113" s="243"/>
      <c r="XEK113" s="243"/>
      <c r="XEL113" s="243"/>
      <c r="XEM113" s="243"/>
      <c r="XEN113" s="243"/>
      <c r="XEO113" s="243"/>
      <c r="XEP113" s="243"/>
      <c r="XEQ113" s="243"/>
      <c r="XER113" s="243"/>
      <c r="XES113" s="243"/>
      <c r="XET113" s="243"/>
      <c r="XEU113" s="243"/>
      <c r="XEV113" s="243"/>
      <c r="XEW113" s="243"/>
      <c r="XEX113" s="243"/>
      <c r="XEY113" s="243"/>
      <c r="XEZ113" s="243"/>
      <c r="XFA113" s="243"/>
      <c r="XFB113" s="243"/>
      <c r="XFC113" s="243"/>
      <c r="XFD113" s="243"/>
    </row>
    <row r="114" s="239" customFormat="1" hidden="1" customHeight="1" spans="1:16384">
      <c r="A114" s="470"/>
      <c r="B114" s="471"/>
      <c r="C114" s="471"/>
      <c r="D114" s="471"/>
      <c r="E114" s="471"/>
      <c r="F114" s="472"/>
      <c r="G114" s="473" t="s">
        <v>16</v>
      </c>
      <c r="H114" s="474">
        <f>SUM(H111:H113)</f>
        <v>19946.61</v>
      </c>
      <c r="I114" s="243"/>
      <c r="XDV114" s="243"/>
      <c r="XDW114" s="243"/>
      <c r="XDX114" s="243"/>
      <c r="XDY114" s="243"/>
      <c r="XDZ114" s="243"/>
      <c r="XEA114" s="243"/>
      <c r="XEB114" s="243"/>
      <c r="XEC114" s="243"/>
      <c r="XED114" s="243"/>
      <c r="XEE114" s="243"/>
      <c r="XEF114" s="243"/>
      <c r="XEG114" s="243"/>
      <c r="XEH114" s="243"/>
      <c r="XEI114" s="243"/>
      <c r="XEJ114" s="243"/>
      <c r="XEK114" s="243"/>
      <c r="XEL114" s="243"/>
      <c r="XEM114" s="243"/>
      <c r="XEN114" s="243"/>
      <c r="XEO114" s="243"/>
      <c r="XEP114" s="243"/>
      <c r="XEQ114" s="243"/>
      <c r="XER114" s="243"/>
      <c r="XES114" s="243"/>
      <c r="XET114" s="243"/>
      <c r="XEU114" s="243"/>
      <c r="XEV114" s="243"/>
      <c r="XEW114" s="243"/>
      <c r="XEX114" s="243"/>
      <c r="XEY114" s="243"/>
      <c r="XEZ114" s="243"/>
      <c r="XFA114" s="243"/>
      <c r="XFB114" s="243"/>
      <c r="XFC114" s="243"/>
      <c r="XFD114" s="243"/>
    </row>
    <row r="115" s="239" customFormat="1" hidden="1" customHeight="1" spans="1:16384">
      <c r="A115" s="475" t="s">
        <v>19</v>
      </c>
      <c r="B115" s="476" t="s">
        <v>20</v>
      </c>
      <c r="C115" s="477"/>
      <c r="D115" s="476" t="s">
        <v>21</v>
      </c>
      <c r="E115" s="478">
        <f>ROUND($E$68,2)</f>
        <v>1333.33</v>
      </c>
      <c r="F115" s="479"/>
      <c r="G115" s="480" t="s">
        <v>22</v>
      </c>
      <c r="H115" s="481"/>
      <c r="I115" s="243"/>
      <c r="XDV115" s="243"/>
      <c r="XDW115" s="243"/>
      <c r="XDX115" s="243"/>
      <c r="XDY115" s="243"/>
      <c r="XDZ115" s="243"/>
      <c r="XEA115" s="243"/>
      <c r="XEB115" s="243"/>
      <c r="XEC115" s="243"/>
      <c r="XED115" s="243"/>
      <c r="XEE115" s="243"/>
      <c r="XEF115" s="243"/>
      <c r="XEG115" s="243"/>
      <c r="XEH115" s="243"/>
      <c r="XEI115" s="243"/>
      <c r="XEJ115" s="243"/>
      <c r="XEK115" s="243"/>
      <c r="XEL115" s="243"/>
      <c r="XEM115" s="243"/>
      <c r="XEN115" s="243"/>
      <c r="XEO115" s="243"/>
      <c r="XEP115" s="243"/>
      <c r="XEQ115" s="243"/>
      <c r="XER115" s="243"/>
      <c r="XES115" s="243"/>
      <c r="XET115" s="243"/>
      <c r="XEU115" s="243"/>
      <c r="XEV115" s="243"/>
      <c r="XEW115" s="243"/>
      <c r="XEX115" s="243"/>
      <c r="XEY115" s="243"/>
      <c r="XEZ115" s="243"/>
      <c r="XFA115" s="243"/>
      <c r="XFB115" s="243"/>
      <c r="XFC115" s="243"/>
      <c r="XFD115" s="243"/>
    </row>
    <row r="116" s="239" customFormat="1" hidden="1" customHeight="1" spans="1:16384">
      <c r="A116" s="482"/>
      <c r="B116" s="483" t="s">
        <v>23</v>
      </c>
      <c r="C116" s="484"/>
      <c r="D116" s="485" t="s">
        <v>24</v>
      </c>
      <c r="E116" s="486">
        <f>ROUND($E$69,2)</f>
        <v>0</v>
      </c>
      <c r="F116" s="487"/>
      <c r="G116" s="488" t="s">
        <v>25</v>
      </c>
      <c r="H116" s="489">
        <f>ROUND($H$69,2)</f>
        <v>0</v>
      </c>
      <c r="I116" s="243"/>
      <c r="XDV116" s="243"/>
      <c r="XDW116" s="243"/>
      <c r="XDX116" s="243"/>
      <c r="XDY116" s="243"/>
      <c r="XDZ116" s="243"/>
      <c r="XEA116" s="243"/>
      <c r="XEB116" s="243"/>
      <c r="XEC116" s="243"/>
      <c r="XED116" s="243"/>
      <c r="XEE116" s="243"/>
      <c r="XEF116" s="243"/>
      <c r="XEG116" s="243"/>
      <c r="XEH116" s="243"/>
      <c r="XEI116" s="243"/>
      <c r="XEJ116" s="243"/>
      <c r="XEK116" s="243"/>
      <c r="XEL116" s="243"/>
      <c r="XEM116" s="243"/>
      <c r="XEN116" s="243"/>
      <c r="XEO116" s="243"/>
      <c r="XEP116" s="243"/>
      <c r="XEQ116" s="243"/>
      <c r="XER116" s="243"/>
      <c r="XES116" s="243"/>
      <c r="XET116" s="243"/>
      <c r="XEU116" s="243"/>
      <c r="XEV116" s="243"/>
      <c r="XEW116" s="243"/>
      <c r="XEX116" s="243"/>
      <c r="XEY116" s="243"/>
      <c r="XEZ116" s="243"/>
      <c r="XFA116" s="243"/>
      <c r="XFB116" s="243"/>
      <c r="XFC116" s="243"/>
      <c r="XFD116" s="243"/>
    </row>
    <row r="117" s="239" customFormat="1" hidden="1" customHeight="1" spans="1:16384">
      <c r="A117" s="482"/>
      <c r="B117" s="490" t="s">
        <v>26</v>
      </c>
      <c r="C117" s="491"/>
      <c r="D117" s="492" t="s">
        <v>27</v>
      </c>
      <c r="E117" s="493">
        <f>ROUND($E$70,2)</f>
        <v>0</v>
      </c>
      <c r="F117" s="494"/>
      <c r="G117" s="495" t="s">
        <v>28</v>
      </c>
      <c r="H117" s="489">
        <f>ROUND($H$70,2)</f>
        <v>0</v>
      </c>
      <c r="I117" s="243"/>
      <c r="XDV117" s="243"/>
      <c r="XDW117" s="243"/>
      <c r="XDX117" s="243"/>
      <c r="XDY117" s="243"/>
      <c r="XDZ117" s="243"/>
      <c r="XEA117" s="243"/>
      <c r="XEB117" s="243"/>
      <c r="XEC117" s="243"/>
      <c r="XED117" s="243"/>
      <c r="XEE117" s="243"/>
      <c r="XEF117" s="243"/>
      <c r="XEG117" s="243"/>
      <c r="XEH117" s="243"/>
      <c r="XEI117" s="243"/>
      <c r="XEJ117" s="243"/>
      <c r="XEK117" s="243"/>
      <c r="XEL117" s="243"/>
      <c r="XEM117" s="243"/>
      <c r="XEN117" s="243"/>
      <c r="XEO117" s="243"/>
      <c r="XEP117" s="243"/>
      <c r="XEQ117" s="243"/>
      <c r="XER117" s="243"/>
      <c r="XES117" s="243"/>
      <c r="XET117" s="243"/>
      <c r="XEU117" s="243"/>
      <c r="XEV117" s="243"/>
      <c r="XEW117" s="243"/>
      <c r="XEX117" s="243"/>
      <c r="XEY117" s="243"/>
      <c r="XEZ117" s="243"/>
      <c r="XFA117" s="243"/>
      <c r="XFB117" s="243"/>
      <c r="XFC117" s="243"/>
      <c r="XFD117" s="243"/>
    </row>
    <row r="118" s="239" customFormat="1" hidden="1" customHeight="1" spans="1:16384">
      <c r="A118" s="482"/>
      <c r="B118" s="490" t="s">
        <v>29</v>
      </c>
      <c r="C118" s="496"/>
      <c r="D118" s="497" t="s">
        <v>30</v>
      </c>
      <c r="E118" s="493">
        <f>ROUND($E$71,2)</f>
        <v>0</v>
      </c>
      <c r="F118" s="498"/>
      <c r="G118" s="495" t="s">
        <v>31</v>
      </c>
      <c r="H118" s="489">
        <f>ROUND($H$71,2)</f>
        <v>577</v>
      </c>
      <c r="I118" s="243"/>
      <c r="XDV118" s="243"/>
      <c r="XDW118" s="243"/>
      <c r="XDX118" s="243"/>
      <c r="XDY118" s="243"/>
      <c r="XDZ118" s="243"/>
      <c r="XEA118" s="243"/>
      <c r="XEB118" s="243"/>
      <c r="XEC118" s="243"/>
      <c r="XED118" s="243"/>
      <c r="XEE118" s="243"/>
      <c r="XEF118" s="243"/>
      <c r="XEG118" s="243"/>
      <c r="XEH118" s="243"/>
      <c r="XEI118" s="243"/>
      <c r="XEJ118" s="243"/>
      <c r="XEK118" s="243"/>
      <c r="XEL118" s="243"/>
      <c r="XEM118" s="243"/>
      <c r="XEN118" s="243"/>
      <c r="XEO118" s="243"/>
      <c r="XEP118" s="243"/>
      <c r="XEQ118" s="243"/>
      <c r="XER118" s="243"/>
      <c r="XES118" s="243"/>
      <c r="XET118" s="243"/>
      <c r="XEU118" s="243"/>
      <c r="XEV118" s="243"/>
      <c r="XEW118" s="243"/>
      <c r="XEX118" s="243"/>
      <c r="XEY118" s="243"/>
      <c r="XEZ118" s="243"/>
      <c r="XFA118" s="243"/>
      <c r="XFB118" s="243"/>
      <c r="XFC118" s="243"/>
      <c r="XFD118" s="243"/>
    </row>
    <row r="119" s="239" customFormat="1" hidden="1" customHeight="1" spans="1:16384">
      <c r="A119" s="482"/>
      <c r="B119" s="490" t="s">
        <v>32</v>
      </c>
      <c r="C119" s="496"/>
      <c r="D119" s="497" t="s">
        <v>33</v>
      </c>
      <c r="E119" s="493">
        <f>ROUND($E$72,2)</f>
        <v>0</v>
      </c>
      <c r="F119" s="498"/>
      <c r="G119" s="495" t="s">
        <v>127</v>
      </c>
      <c r="H119" s="489">
        <f>ROUND($H$72,2)</f>
        <v>0</v>
      </c>
      <c r="I119" s="243"/>
      <c r="XDV119" s="243"/>
      <c r="XDW119" s="243"/>
      <c r="XDX119" s="243"/>
      <c r="XDY119" s="243"/>
      <c r="XDZ119" s="243"/>
      <c r="XEA119" s="243"/>
      <c r="XEB119" s="243"/>
      <c r="XEC119" s="243"/>
      <c r="XED119" s="243"/>
      <c r="XEE119" s="243"/>
      <c r="XEF119" s="243"/>
      <c r="XEG119" s="243"/>
      <c r="XEH119" s="243"/>
      <c r="XEI119" s="243"/>
      <c r="XEJ119" s="243"/>
      <c r="XEK119" s="243"/>
      <c r="XEL119" s="243"/>
      <c r="XEM119" s="243"/>
      <c r="XEN119" s="243"/>
      <c r="XEO119" s="243"/>
      <c r="XEP119" s="243"/>
      <c r="XEQ119" s="243"/>
      <c r="XER119" s="243"/>
      <c r="XES119" s="243"/>
      <c r="XET119" s="243"/>
      <c r="XEU119" s="243"/>
      <c r="XEV119" s="243"/>
      <c r="XEW119" s="243"/>
      <c r="XEX119" s="243"/>
      <c r="XEY119" s="243"/>
      <c r="XEZ119" s="243"/>
      <c r="XFA119" s="243"/>
      <c r="XFB119" s="243"/>
      <c r="XFC119" s="243"/>
      <c r="XFD119" s="243"/>
    </row>
    <row r="120" s="239" customFormat="1" hidden="1" customHeight="1" spans="1:16384">
      <c r="A120" s="482"/>
      <c r="B120" s="490" t="s">
        <v>35</v>
      </c>
      <c r="C120" s="491"/>
      <c r="D120" s="490" t="s">
        <v>36</v>
      </c>
      <c r="E120" s="493">
        <f>ROUND($E$73,2)</f>
        <v>0</v>
      </c>
      <c r="F120" s="498"/>
      <c r="G120" s="495" t="s">
        <v>128</v>
      </c>
      <c r="H120" s="489">
        <f>ROUND($H$73,2)</f>
        <v>0</v>
      </c>
      <c r="I120" s="243"/>
      <c r="XDV120" s="243"/>
      <c r="XDW120" s="243"/>
      <c r="XDX120" s="243"/>
      <c r="XDY120" s="243"/>
      <c r="XDZ120" s="243"/>
      <c r="XEA120" s="243"/>
      <c r="XEB120" s="243"/>
      <c r="XEC120" s="243"/>
      <c r="XED120" s="243"/>
      <c r="XEE120" s="243"/>
      <c r="XEF120" s="243"/>
      <c r="XEG120" s="243"/>
      <c r="XEH120" s="243"/>
      <c r="XEI120" s="243"/>
      <c r="XEJ120" s="243"/>
      <c r="XEK120" s="243"/>
      <c r="XEL120" s="243"/>
      <c r="XEM120" s="243"/>
      <c r="XEN120" s="243"/>
      <c r="XEO120" s="243"/>
      <c r="XEP120" s="243"/>
      <c r="XEQ120" s="243"/>
      <c r="XER120" s="243"/>
      <c r="XES120" s="243"/>
      <c r="XET120" s="243"/>
      <c r="XEU120" s="243"/>
      <c r="XEV120" s="243"/>
      <c r="XEW120" s="243"/>
      <c r="XEX120" s="243"/>
      <c r="XEY120" s="243"/>
      <c r="XEZ120" s="243"/>
      <c r="XFA120" s="243"/>
      <c r="XFB120" s="243"/>
      <c r="XFC120" s="243"/>
      <c r="XFD120" s="243"/>
    </row>
    <row r="121" s="239" customFormat="1" hidden="1" customHeight="1" spans="1:16384">
      <c r="A121" s="482"/>
      <c r="B121" s="490" t="s">
        <v>129</v>
      </c>
      <c r="C121" s="499">
        <f>ROUND($C$74,2)</f>
        <v>0</v>
      </c>
      <c r="D121" s="497" t="s">
        <v>39</v>
      </c>
      <c r="E121" s="493">
        <f>ROUND($E$74,2)</f>
        <v>0</v>
      </c>
      <c r="F121" s="498"/>
      <c r="G121" s="495" t="s">
        <v>130</v>
      </c>
      <c r="H121" s="489">
        <f>ROUND($H$74,2)</f>
        <v>0</v>
      </c>
      <c r="I121" s="243"/>
      <c r="XDV121" s="243"/>
      <c r="XDW121" s="243"/>
      <c r="XDX121" s="243"/>
      <c r="XDY121" s="243"/>
      <c r="XDZ121" s="243"/>
      <c r="XEA121" s="243"/>
      <c r="XEB121" s="243"/>
      <c r="XEC121" s="243"/>
      <c r="XED121" s="243"/>
      <c r="XEE121" s="243"/>
      <c r="XEF121" s="243"/>
      <c r="XEG121" s="243"/>
      <c r="XEH121" s="243"/>
      <c r="XEI121" s="243"/>
      <c r="XEJ121" s="243"/>
      <c r="XEK121" s="243"/>
      <c r="XEL121" s="243"/>
      <c r="XEM121" s="243"/>
      <c r="XEN121" s="243"/>
      <c r="XEO121" s="243"/>
      <c r="XEP121" s="243"/>
      <c r="XEQ121" s="243"/>
      <c r="XER121" s="243"/>
      <c r="XES121" s="243"/>
      <c r="XET121" s="243"/>
      <c r="XEU121" s="243"/>
      <c r="XEV121" s="243"/>
      <c r="XEW121" s="243"/>
      <c r="XEX121" s="243"/>
      <c r="XEY121" s="243"/>
      <c r="XEZ121" s="243"/>
      <c r="XFA121" s="243"/>
      <c r="XFB121" s="243"/>
      <c r="XFC121" s="243"/>
      <c r="XFD121" s="243"/>
    </row>
    <row r="122" s="239" customFormat="1" hidden="1" customHeight="1" spans="1:16384">
      <c r="A122" s="500"/>
      <c r="B122" s="501" t="s">
        <v>41</v>
      </c>
      <c r="C122" s="502">
        <f>ROUND($C$75,2)</f>
        <v>0</v>
      </c>
      <c r="D122" s="501" t="s">
        <v>131</v>
      </c>
      <c r="E122" s="503">
        <f>ROUND($E$75,2)</f>
        <v>0</v>
      </c>
      <c r="F122" s="504"/>
      <c r="G122" s="505" t="s">
        <v>43</v>
      </c>
      <c r="H122" s="506">
        <f>C121+C122+E115+E116+E117+E118+E119+E120+E121+E122+H116+H117+H118+H119+H120+H121</f>
        <v>1910.33</v>
      </c>
      <c r="I122" s="243"/>
      <c r="XDV122" s="243"/>
      <c r="XDW122" s="243"/>
      <c r="XDX122" s="243"/>
      <c r="XDY122" s="243"/>
      <c r="XDZ122" s="243"/>
      <c r="XEA122" s="243"/>
      <c r="XEB122" s="243"/>
      <c r="XEC122" s="243"/>
      <c r="XED122" s="243"/>
      <c r="XEE122" s="243"/>
      <c r="XEF122" s="243"/>
      <c r="XEG122" s="243"/>
      <c r="XEH122" s="243"/>
      <c r="XEI122" s="243"/>
      <c r="XEJ122" s="243"/>
      <c r="XEK122" s="243"/>
      <c r="XEL122" s="243"/>
      <c r="XEM122" s="243"/>
      <c r="XEN122" s="243"/>
      <c r="XEO122" s="243"/>
      <c r="XEP122" s="243"/>
      <c r="XEQ122" s="243"/>
      <c r="XER122" s="243"/>
      <c r="XES122" s="243"/>
      <c r="XET122" s="243"/>
      <c r="XEU122" s="243"/>
      <c r="XEV122" s="243"/>
      <c r="XEW122" s="243"/>
      <c r="XEX122" s="243"/>
      <c r="XEY122" s="243"/>
      <c r="XEZ122" s="243"/>
      <c r="XFA122" s="243"/>
      <c r="XFB122" s="243"/>
      <c r="XFC122" s="243"/>
      <c r="XFD122" s="243"/>
    </row>
    <row r="123" s="239" customFormat="1" hidden="1" customHeight="1" spans="1:16384">
      <c r="A123" s="507" t="s">
        <v>44</v>
      </c>
      <c r="B123" s="508" t="s">
        <v>45</v>
      </c>
      <c r="C123" s="509">
        <f>ROUND(C76,2)</f>
        <v>0</v>
      </c>
      <c r="D123" s="510" t="s">
        <v>46</v>
      </c>
      <c r="E123" s="511">
        <f>ROUND(E76,2)</f>
        <v>21.67</v>
      </c>
      <c r="F123" s="512"/>
      <c r="G123" s="513" t="s">
        <v>47</v>
      </c>
      <c r="H123" s="514">
        <f>ROUND(H76,2)</f>
        <v>235.58</v>
      </c>
      <c r="I123" s="243"/>
      <c r="XDV123" s="243"/>
      <c r="XDW123" s="243"/>
      <c r="XDX123" s="243"/>
      <c r="XDY123" s="243"/>
      <c r="XDZ123" s="243"/>
      <c r="XEA123" s="243"/>
      <c r="XEB123" s="243"/>
      <c r="XEC123" s="243"/>
      <c r="XED123" s="243"/>
      <c r="XEE123" s="243"/>
      <c r="XEF123" s="243"/>
      <c r="XEG123" s="243"/>
      <c r="XEH123" s="243"/>
      <c r="XEI123" s="243"/>
      <c r="XEJ123" s="243"/>
      <c r="XEK123" s="243"/>
      <c r="XEL123" s="243"/>
      <c r="XEM123" s="243"/>
      <c r="XEN123" s="243"/>
      <c r="XEO123" s="243"/>
      <c r="XEP123" s="243"/>
      <c r="XEQ123" s="243"/>
      <c r="XER123" s="243"/>
      <c r="XES123" s="243"/>
      <c r="XET123" s="243"/>
      <c r="XEU123" s="243"/>
      <c r="XEV123" s="243"/>
      <c r="XEW123" s="243"/>
      <c r="XEX123" s="243"/>
      <c r="XEY123" s="243"/>
      <c r="XEZ123" s="243"/>
      <c r="XFA123" s="243"/>
      <c r="XFB123" s="243"/>
      <c r="XFC123" s="243"/>
      <c r="XFD123" s="243"/>
    </row>
    <row r="124" s="239" customFormat="1" hidden="1" customHeight="1" spans="1:16384">
      <c r="A124" s="515"/>
      <c r="B124" s="497" t="s">
        <v>48</v>
      </c>
      <c r="C124" s="499">
        <f t="shared" ref="C124:C142" si="14">ROUND(C77,2)</f>
        <v>0</v>
      </c>
      <c r="D124" s="516" t="s">
        <v>49</v>
      </c>
      <c r="E124" s="493">
        <f t="shared" ref="E124:E142" si="15">ROUND(E77,2)</f>
        <v>0</v>
      </c>
      <c r="F124" s="517"/>
      <c r="G124" s="490" t="s">
        <v>50</v>
      </c>
      <c r="H124" s="518">
        <f t="shared" ref="H124:H141" si="16">ROUND(H77,2)</f>
        <v>0</v>
      </c>
      <c r="I124" s="243"/>
      <c r="XDV124" s="243"/>
      <c r="XDW124" s="243"/>
      <c r="XDX124" s="243"/>
      <c r="XDY124" s="243"/>
      <c r="XDZ124" s="243"/>
      <c r="XEA124" s="243"/>
      <c r="XEB124" s="243"/>
      <c r="XEC124" s="243"/>
      <c r="XED124" s="243"/>
      <c r="XEE124" s="243"/>
      <c r="XEF124" s="243"/>
      <c r="XEG124" s="243"/>
      <c r="XEH124" s="243"/>
      <c r="XEI124" s="243"/>
      <c r="XEJ124" s="243"/>
      <c r="XEK124" s="243"/>
      <c r="XEL124" s="243"/>
      <c r="XEM124" s="243"/>
      <c r="XEN124" s="243"/>
      <c r="XEO124" s="243"/>
      <c r="XEP124" s="243"/>
      <c r="XEQ124" s="243"/>
      <c r="XER124" s="243"/>
      <c r="XES124" s="243"/>
      <c r="XET124" s="243"/>
      <c r="XEU124" s="243"/>
      <c r="XEV124" s="243"/>
      <c r="XEW124" s="243"/>
      <c r="XEX124" s="243"/>
      <c r="XEY124" s="243"/>
      <c r="XEZ124" s="243"/>
      <c r="XFA124" s="243"/>
      <c r="XFB124" s="243"/>
      <c r="XFC124" s="243"/>
      <c r="XFD124" s="243"/>
    </row>
    <row r="125" s="239" customFormat="1" hidden="1" customHeight="1" spans="1:16384">
      <c r="A125" s="515"/>
      <c r="B125" s="492" t="s">
        <v>51</v>
      </c>
      <c r="C125" s="499">
        <f t="shared" si="14"/>
        <v>0</v>
      </c>
      <c r="D125" s="516" t="s">
        <v>52</v>
      </c>
      <c r="E125" s="493">
        <f t="shared" si="15"/>
        <v>0</v>
      </c>
      <c r="F125" s="519"/>
      <c r="G125" s="490" t="s">
        <v>53</v>
      </c>
      <c r="H125" s="518">
        <f t="shared" si="16"/>
        <v>1029.73</v>
      </c>
      <c r="I125" s="243"/>
      <c r="XDV125" s="243"/>
      <c r="XDW125" s="243"/>
      <c r="XDX125" s="243"/>
      <c r="XDY125" s="243"/>
      <c r="XDZ125" s="243"/>
      <c r="XEA125" s="243"/>
      <c r="XEB125" s="243"/>
      <c r="XEC125" s="243"/>
      <c r="XED125" s="243"/>
      <c r="XEE125" s="243"/>
      <c r="XEF125" s="243"/>
      <c r="XEG125" s="243"/>
      <c r="XEH125" s="243"/>
      <c r="XEI125" s="243"/>
      <c r="XEJ125" s="243"/>
      <c r="XEK125" s="243"/>
      <c r="XEL125" s="243"/>
      <c r="XEM125" s="243"/>
      <c r="XEN125" s="243"/>
      <c r="XEO125" s="243"/>
      <c r="XEP125" s="243"/>
      <c r="XEQ125" s="243"/>
      <c r="XER125" s="243"/>
      <c r="XES125" s="243"/>
      <c r="XET125" s="243"/>
      <c r="XEU125" s="243"/>
      <c r="XEV125" s="243"/>
      <c r="XEW125" s="243"/>
      <c r="XEX125" s="243"/>
      <c r="XEY125" s="243"/>
      <c r="XEZ125" s="243"/>
      <c r="XFA125" s="243"/>
      <c r="XFB125" s="243"/>
      <c r="XFC125" s="243"/>
      <c r="XFD125" s="243"/>
    </row>
    <row r="126" s="239" customFormat="1" hidden="1" customHeight="1" spans="1:16384">
      <c r="A126" s="515"/>
      <c r="B126" s="497" t="s">
        <v>54</v>
      </c>
      <c r="C126" s="499">
        <f t="shared" si="14"/>
        <v>0</v>
      </c>
      <c r="D126" s="497" t="s">
        <v>55</v>
      </c>
      <c r="E126" s="493">
        <f t="shared" si="15"/>
        <v>0</v>
      </c>
      <c r="F126" s="519"/>
      <c r="G126" s="490" t="s">
        <v>56</v>
      </c>
      <c r="H126" s="518">
        <f t="shared" si="16"/>
        <v>0</v>
      </c>
      <c r="I126" s="243"/>
      <c r="XDV126" s="243"/>
      <c r="XDW126" s="243"/>
      <c r="XDX126" s="243"/>
      <c r="XDY126" s="243"/>
      <c r="XDZ126" s="243"/>
      <c r="XEA126" s="243"/>
      <c r="XEB126" s="243"/>
      <c r="XEC126" s="243"/>
      <c r="XED126" s="243"/>
      <c r="XEE126" s="243"/>
      <c r="XEF126" s="243"/>
      <c r="XEG126" s="243"/>
      <c r="XEH126" s="243"/>
      <c r="XEI126" s="243"/>
      <c r="XEJ126" s="243"/>
      <c r="XEK126" s="243"/>
      <c r="XEL126" s="243"/>
      <c r="XEM126" s="243"/>
      <c r="XEN126" s="243"/>
      <c r="XEO126" s="243"/>
      <c r="XEP126" s="243"/>
      <c r="XEQ126" s="243"/>
      <c r="XER126" s="243"/>
      <c r="XES126" s="243"/>
      <c r="XET126" s="243"/>
      <c r="XEU126" s="243"/>
      <c r="XEV126" s="243"/>
      <c r="XEW126" s="243"/>
      <c r="XEX126" s="243"/>
      <c r="XEY126" s="243"/>
      <c r="XEZ126" s="243"/>
      <c r="XFA126" s="243"/>
      <c r="XFB126" s="243"/>
      <c r="XFC126" s="243"/>
      <c r="XFD126" s="243"/>
    </row>
    <row r="127" s="239" customFormat="1" hidden="1" customHeight="1" spans="1:16384">
      <c r="A127" s="515"/>
      <c r="B127" s="497" t="s">
        <v>57</v>
      </c>
      <c r="C127" s="499">
        <f t="shared" si="14"/>
        <v>0</v>
      </c>
      <c r="D127" s="497" t="s">
        <v>132</v>
      </c>
      <c r="E127" s="493">
        <f t="shared" si="15"/>
        <v>46.33</v>
      </c>
      <c r="F127" s="519"/>
      <c r="G127" s="490" t="s">
        <v>59</v>
      </c>
      <c r="H127" s="518">
        <f t="shared" si="16"/>
        <v>0</v>
      </c>
      <c r="I127" s="243"/>
      <c r="M127" s="126"/>
      <c r="XDV127" s="243"/>
      <c r="XDW127" s="243"/>
      <c r="XDX127" s="243"/>
      <c r="XDY127" s="243"/>
      <c r="XDZ127" s="243"/>
      <c r="XEA127" s="243"/>
      <c r="XEB127" s="243"/>
      <c r="XEC127" s="243"/>
      <c r="XED127" s="243"/>
      <c r="XEE127" s="243"/>
      <c r="XEF127" s="243"/>
      <c r="XEG127" s="243"/>
      <c r="XEH127" s="243"/>
      <c r="XEI127" s="243"/>
      <c r="XEJ127" s="243"/>
      <c r="XEK127" s="243"/>
      <c r="XEL127" s="243"/>
      <c r="XEM127" s="243"/>
      <c r="XEN127" s="243"/>
      <c r="XEO127" s="243"/>
      <c r="XEP127" s="243"/>
      <c r="XEQ127" s="243"/>
      <c r="XER127" s="243"/>
      <c r="XES127" s="243"/>
      <c r="XET127" s="243"/>
      <c r="XEU127" s="243"/>
      <c r="XEV127" s="243"/>
      <c r="XEW127" s="243"/>
      <c r="XEX127" s="243"/>
      <c r="XEY127" s="243"/>
      <c r="XEZ127" s="243"/>
      <c r="XFA127" s="243"/>
      <c r="XFB127" s="243"/>
      <c r="XFC127" s="243"/>
      <c r="XFD127" s="243"/>
    </row>
    <row r="128" s="239" customFormat="1" hidden="1" customHeight="1" spans="1:16384">
      <c r="A128" s="515"/>
      <c r="B128" s="497" t="s">
        <v>60</v>
      </c>
      <c r="C128" s="499">
        <f t="shared" si="14"/>
        <v>0</v>
      </c>
      <c r="D128" s="497" t="s">
        <v>61</v>
      </c>
      <c r="E128" s="493">
        <f t="shared" si="15"/>
        <v>118.47</v>
      </c>
      <c r="F128" s="517"/>
      <c r="G128" s="490" t="s">
        <v>62</v>
      </c>
      <c r="H128" s="518">
        <f t="shared" si="16"/>
        <v>0</v>
      </c>
      <c r="I128" s="243"/>
      <c r="XDV128" s="243"/>
      <c r="XDW128" s="243"/>
      <c r="XDX128" s="243"/>
      <c r="XDY128" s="243"/>
      <c r="XDZ128" s="243"/>
      <c r="XEA128" s="243"/>
      <c r="XEB128" s="243"/>
      <c r="XEC128" s="243"/>
      <c r="XED128" s="243"/>
      <c r="XEE128" s="243"/>
      <c r="XEF128" s="243"/>
      <c r="XEG128" s="243"/>
      <c r="XEH128" s="243"/>
      <c r="XEI128" s="243"/>
      <c r="XEJ128" s="243"/>
      <c r="XEK128" s="243"/>
      <c r="XEL128" s="243"/>
      <c r="XEM128" s="243"/>
      <c r="XEN128" s="243"/>
      <c r="XEO128" s="243"/>
      <c r="XEP128" s="243"/>
      <c r="XEQ128" s="243"/>
      <c r="XER128" s="243"/>
      <c r="XES128" s="243"/>
      <c r="XET128" s="243"/>
      <c r="XEU128" s="243"/>
      <c r="XEV128" s="243"/>
      <c r="XEW128" s="243"/>
      <c r="XEX128" s="243"/>
      <c r="XEY128" s="243"/>
      <c r="XEZ128" s="243"/>
      <c r="XFA128" s="243"/>
      <c r="XFB128" s="243"/>
      <c r="XFC128" s="243"/>
      <c r="XFD128" s="243"/>
    </row>
    <row r="129" s="239" customFormat="1" hidden="1" customHeight="1" spans="1:16384">
      <c r="A129" s="515"/>
      <c r="B129" s="497" t="s">
        <v>63</v>
      </c>
      <c r="C129" s="499">
        <f t="shared" si="14"/>
        <v>0</v>
      </c>
      <c r="D129" s="497" t="s">
        <v>64</v>
      </c>
      <c r="E129" s="493">
        <f t="shared" si="15"/>
        <v>56.7</v>
      </c>
      <c r="F129" s="517"/>
      <c r="G129" s="490" t="s">
        <v>65</v>
      </c>
      <c r="H129" s="518">
        <f t="shared" si="16"/>
        <v>0</v>
      </c>
      <c r="I129" s="243"/>
      <c r="XDV129" s="243"/>
      <c r="XDW129" s="243"/>
      <c r="XDX129" s="243"/>
      <c r="XDY129" s="243"/>
      <c r="XDZ129" s="243"/>
      <c r="XEA129" s="243"/>
      <c r="XEB129" s="243"/>
      <c r="XEC129" s="243"/>
      <c r="XED129" s="243"/>
      <c r="XEE129" s="243"/>
      <c r="XEF129" s="243"/>
      <c r="XEG129" s="243"/>
      <c r="XEH129" s="243"/>
      <c r="XEI129" s="243"/>
      <c r="XEJ129" s="243"/>
      <c r="XEK129" s="243"/>
      <c r="XEL129" s="243"/>
      <c r="XEM129" s="243"/>
      <c r="XEN129" s="243"/>
      <c r="XEO129" s="243"/>
      <c r="XEP129" s="243"/>
      <c r="XEQ129" s="243"/>
      <c r="XER129" s="243"/>
      <c r="XES129" s="243"/>
      <c r="XET129" s="243"/>
      <c r="XEU129" s="243"/>
      <c r="XEV129" s="243"/>
      <c r="XEW129" s="243"/>
      <c r="XEX129" s="243"/>
      <c r="XEY129" s="243"/>
      <c r="XEZ129" s="243"/>
      <c r="XFA129" s="243"/>
      <c r="XFB129" s="243"/>
      <c r="XFC129" s="243"/>
      <c r="XFD129" s="243"/>
    </row>
    <row r="130" s="239" customFormat="1" hidden="1" customHeight="1" spans="1:16384">
      <c r="A130" s="515"/>
      <c r="B130" s="497" t="s">
        <v>66</v>
      </c>
      <c r="C130" s="499">
        <f t="shared" si="14"/>
        <v>0</v>
      </c>
      <c r="D130" s="497" t="s">
        <v>67</v>
      </c>
      <c r="E130" s="493">
        <f t="shared" si="15"/>
        <v>813</v>
      </c>
      <c r="F130" s="517"/>
      <c r="G130" s="490" t="s">
        <v>68</v>
      </c>
      <c r="H130" s="518">
        <f t="shared" si="16"/>
        <v>0</v>
      </c>
      <c r="I130" s="243"/>
      <c r="XDV130" s="243"/>
      <c r="XDW130" s="243"/>
      <c r="XDX130" s="243"/>
      <c r="XDY130" s="243"/>
      <c r="XDZ130" s="243"/>
      <c r="XEA130" s="243"/>
      <c r="XEB130" s="243"/>
      <c r="XEC130" s="243"/>
      <c r="XED130" s="243"/>
      <c r="XEE130" s="243"/>
      <c r="XEF130" s="243"/>
      <c r="XEG130" s="243"/>
      <c r="XEH130" s="243"/>
      <c r="XEI130" s="243"/>
      <c r="XEJ130" s="243"/>
      <c r="XEK130" s="243"/>
      <c r="XEL130" s="243"/>
      <c r="XEM130" s="243"/>
      <c r="XEN130" s="243"/>
      <c r="XEO130" s="243"/>
      <c r="XEP130" s="243"/>
      <c r="XEQ130" s="243"/>
      <c r="XER130" s="243"/>
      <c r="XES130" s="243"/>
      <c r="XET130" s="243"/>
      <c r="XEU130" s="243"/>
      <c r="XEV130" s="243"/>
      <c r="XEW130" s="243"/>
      <c r="XEX130" s="243"/>
      <c r="XEY130" s="243"/>
      <c r="XEZ130" s="243"/>
      <c r="XFA130" s="243"/>
      <c r="XFB130" s="243"/>
      <c r="XFC130" s="243"/>
      <c r="XFD130" s="243"/>
    </row>
    <row r="131" s="239" customFormat="1" hidden="1" customHeight="1" spans="1:16384">
      <c r="A131" s="515"/>
      <c r="B131" s="492" t="s">
        <v>69</v>
      </c>
      <c r="C131" s="499">
        <f t="shared" si="14"/>
        <v>0</v>
      </c>
      <c r="D131" s="492" t="s">
        <v>70</v>
      </c>
      <c r="E131" s="493">
        <f t="shared" si="15"/>
        <v>0</v>
      </c>
      <c r="F131" s="517"/>
      <c r="G131" s="490" t="s">
        <v>71</v>
      </c>
      <c r="H131" s="518">
        <f t="shared" si="16"/>
        <v>0</v>
      </c>
      <c r="I131" s="243"/>
      <c r="XDV131" s="243"/>
      <c r="XDW131" s="243"/>
      <c r="XDX131" s="243"/>
      <c r="XDY131" s="243"/>
      <c r="XDZ131" s="243"/>
      <c r="XEA131" s="243"/>
      <c r="XEB131" s="243"/>
      <c r="XEC131" s="243"/>
      <c r="XED131" s="243"/>
      <c r="XEE131" s="243"/>
      <c r="XEF131" s="243"/>
      <c r="XEG131" s="243"/>
      <c r="XEH131" s="243"/>
      <c r="XEI131" s="243"/>
      <c r="XEJ131" s="243"/>
      <c r="XEK131" s="243"/>
      <c r="XEL131" s="243"/>
      <c r="XEM131" s="243"/>
      <c r="XEN131" s="243"/>
      <c r="XEO131" s="243"/>
      <c r="XEP131" s="243"/>
      <c r="XEQ131" s="243"/>
      <c r="XER131" s="243"/>
      <c r="XES131" s="243"/>
      <c r="XET131" s="243"/>
      <c r="XEU131" s="243"/>
      <c r="XEV131" s="243"/>
      <c r="XEW131" s="243"/>
      <c r="XEX131" s="243"/>
      <c r="XEY131" s="243"/>
      <c r="XEZ131" s="243"/>
      <c r="XFA131" s="243"/>
      <c r="XFB131" s="243"/>
      <c r="XFC131" s="243"/>
      <c r="XFD131" s="243"/>
    </row>
    <row r="132" s="239" customFormat="1" hidden="1" customHeight="1" spans="1:16384">
      <c r="A132" s="515"/>
      <c r="B132" s="497" t="s">
        <v>72</v>
      </c>
      <c r="C132" s="499">
        <f t="shared" si="14"/>
        <v>0</v>
      </c>
      <c r="D132" s="497" t="s">
        <v>73</v>
      </c>
      <c r="E132" s="493">
        <f t="shared" si="15"/>
        <v>0</v>
      </c>
      <c r="F132" s="517"/>
      <c r="G132" s="490" t="s">
        <v>74</v>
      </c>
      <c r="H132" s="518">
        <f t="shared" si="16"/>
        <v>0</v>
      </c>
      <c r="I132" s="243"/>
      <c r="XDV132" s="243"/>
      <c r="XDW132" s="243"/>
      <c r="XDX132" s="243"/>
      <c r="XDY132" s="243"/>
      <c r="XDZ132" s="243"/>
      <c r="XEA132" s="243"/>
      <c r="XEB132" s="243"/>
      <c r="XEC132" s="243"/>
      <c r="XED132" s="243"/>
      <c r="XEE132" s="243"/>
      <c r="XEF132" s="243"/>
      <c r="XEG132" s="243"/>
      <c r="XEH132" s="243"/>
      <c r="XEI132" s="243"/>
      <c r="XEJ132" s="243"/>
      <c r="XEK132" s="243"/>
      <c r="XEL132" s="243"/>
      <c r="XEM132" s="243"/>
      <c r="XEN132" s="243"/>
      <c r="XEO132" s="243"/>
      <c r="XEP132" s="243"/>
      <c r="XEQ132" s="243"/>
      <c r="XER132" s="243"/>
      <c r="XES132" s="243"/>
      <c r="XET132" s="243"/>
      <c r="XEU132" s="243"/>
      <c r="XEV132" s="243"/>
      <c r="XEW132" s="243"/>
      <c r="XEX132" s="243"/>
      <c r="XEY132" s="243"/>
      <c r="XEZ132" s="243"/>
      <c r="XFA132" s="243"/>
      <c r="XFB132" s="243"/>
      <c r="XFC132" s="243"/>
      <c r="XFD132" s="243"/>
    </row>
    <row r="133" s="239" customFormat="1" hidden="1" customHeight="1" spans="1:16384">
      <c r="A133" s="515"/>
      <c r="B133" s="497" t="s">
        <v>75</v>
      </c>
      <c r="C133" s="499">
        <f t="shared" si="14"/>
        <v>0</v>
      </c>
      <c r="D133" s="497" t="s">
        <v>76</v>
      </c>
      <c r="E133" s="493">
        <f t="shared" si="15"/>
        <v>0</v>
      </c>
      <c r="F133" s="517"/>
      <c r="G133" s="490" t="s">
        <v>77</v>
      </c>
      <c r="H133" s="518">
        <f t="shared" si="16"/>
        <v>0</v>
      </c>
      <c r="I133" s="243"/>
      <c r="XDV133" s="243"/>
      <c r="XDW133" s="243"/>
      <c r="XDX133" s="243"/>
      <c r="XDY133" s="243"/>
      <c r="XDZ133" s="243"/>
      <c r="XEA133" s="243"/>
      <c r="XEB133" s="243"/>
      <c r="XEC133" s="243"/>
      <c r="XED133" s="243"/>
      <c r="XEE133" s="243"/>
      <c r="XEF133" s="243"/>
      <c r="XEG133" s="243"/>
      <c r="XEH133" s="243"/>
      <c r="XEI133" s="243"/>
      <c r="XEJ133" s="243"/>
      <c r="XEK133" s="243"/>
      <c r="XEL133" s="243"/>
      <c r="XEM133" s="243"/>
      <c r="XEN133" s="243"/>
      <c r="XEO133" s="243"/>
      <c r="XEP133" s="243"/>
      <c r="XEQ133" s="243"/>
      <c r="XER133" s="243"/>
      <c r="XES133" s="243"/>
      <c r="XET133" s="243"/>
      <c r="XEU133" s="243"/>
      <c r="XEV133" s="243"/>
      <c r="XEW133" s="243"/>
      <c r="XEX133" s="243"/>
      <c r="XEY133" s="243"/>
      <c r="XEZ133" s="243"/>
      <c r="XFA133" s="243"/>
      <c r="XFB133" s="243"/>
      <c r="XFC133" s="243"/>
      <c r="XFD133" s="243"/>
    </row>
    <row r="134" s="239" customFormat="1" hidden="1" customHeight="1" spans="1:16384">
      <c r="A134" s="515"/>
      <c r="B134" s="516" t="s">
        <v>78</v>
      </c>
      <c r="C134" s="499">
        <f t="shared" si="14"/>
        <v>0</v>
      </c>
      <c r="D134" s="492" t="s">
        <v>79</v>
      </c>
      <c r="E134" s="493">
        <f t="shared" si="15"/>
        <v>0</v>
      </c>
      <c r="F134" s="517"/>
      <c r="G134" s="490" t="s">
        <v>80</v>
      </c>
      <c r="H134" s="518">
        <f t="shared" si="16"/>
        <v>0</v>
      </c>
      <c r="I134" s="243"/>
      <c r="XDV134" s="243"/>
      <c r="XDW134" s="243"/>
      <c r="XDX134" s="243"/>
      <c r="XDY134" s="243"/>
      <c r="XDZ134" s="243"/>
      <c r="XEA134" s="243"/>
      <c r="XEB134" s="243"/>
      <c r="XEC134" s="243"/>
      <c r="XED134" s="243"/>
      <c r="XEE134" s="243"/>
      <c r="XEF134" s="243"/>
      <c r="XEG134" s="243"/>
      <c r="XEH134" s="243"/>
      <c r="XEI134" s="243"/>
      <c r="XEJ134" s="243"/>
      <c r="XEK134" s="243"/>
      <c r="XEL134" s="243"/>
      <c r="XEM134" s="243"/>
      <c r="XEN134" s="243"/>
      <c r="XEO134" s="243"/>
      <c r="XEP134" s="243"/>
      <c r="XEQ134" s="243"/>
      <c r="XER134" s="243"/>
      <c r="XES134" s="243"/>
      <c r="XET134" s="243"/>
      <c r="XEU134" s="243"/>
      <c r="XEV134" s="243"/>
      <c r="XEW134" s="243"/>
      <c r="XEX134" s="243"/>
      <c r="XEY134" s="243"/>
      <c r="XEZ134" s="243"/>
      <c r="XFA134" s="243"/>
      <c r="XFB134" s="243"/>
      <c r="XFC134" s="243"/>
      <c r="XFD134" s="243"/>
    </row>
    <row r="135" s="239" customFormat="1" hidden="1" customHeight="1" spans="1:16384">
      <c r="A135" s="515"/>
      <c r="B135" s="497" t="s">
        <v>81</v>
      </c>
      <c r="C135" s="499">
        <f t="shared" si="14"/>
        <v>2040.74</v>
      </c>
      <c r="D135" s="497" t="s">
        <v>82</v>
      </c>
      <c r="E135" s="493">
        <f t="shared" si="15"/>
        <v>0</v>
      </c>
      <c r="F135" s="517"/>
      <c r="G135" s="490" t="s">
        <v>83</v>
      </c>
      <c r="H135" s="518">
        <f t="shared" si="16"/>
        <v>0</v>
      </c>
      <c r="I135" s="243"/>
      <c r="XDV135" s="243"/>
      <c r="XDW135" s="243"/>
      <c r="XDX135" s="243"/>
      <c r="XDY135" s="243"/>
      <c r="XDZ135" s="243"/>
      <c r="XEA135" s="243"/>
      <c r="XEB135" s="243"/>
      <c r="XEC135" s="243"/>
      <c r="XED135" s="243"/>
      <c r="XEE135" s="243"/>
      <c r="XEF135" s="243"/>
      <c r="XEG135" s="243"/>
      <c r="XEH135" s="243"/>
      <c r="XEI135" s="243"/>
      <c r="XEJ135" s="243"/>
      <c r="XEK135" s="243"/>
      <c r="XEL135" s="243"/>
      <c r="XEM135" s="243"/>
      <c r="XEN135" s="243"/>
      <c r="XEO135" s="243"/>
      <c r="XEP135" s="243"/>
      <c r="XEQ135" s="243"/>
      <c r="XER135" s="243"/>
      <c r="XES135" s="243"/>
      <c r="XET135" s="243"/>
      <c r="XEU135" s="243"/>
      <c r="XEV135" s="243"/>
      <c r="XEW135" s="243"/>
      <c r="XEX135" s="243"/>
      <c r="XEY135" s="243"/>
      <c r="XEZ135" s="243"/>
      <c r="XFA135" s="243"/>
      <c r="XFB135" s="243"/>
      <c r="XFC135" s="243"/>
      <c r="XFD135" s="243"/>
    </row>
    <row r="136" s="239" customFormat="1" hidden="1" customHeight="1" spans="1:16384">
      <c r="A136" s="515"/>
      <c r="B136" s="522" t="s">
        <v>84</v>
      </c>
      <c r="C136" s="499">
        <f t="shared" si="14"/>
        <v>0</v>
      </c>
      <c r="D136" s="522" t="s">
        <v>85</v>
      </c>
      <c r="E136" s="493">
        <f t="shared" si="15"/>
        <v>0</v>
      </c>
      <c r="F136" s="523"/>
      <c r="G136" s="483" t="s">
        <v>86</v>
      </c>
      <c r="H136" s="518">
        <f t="shared" si="16"/>
        <v>0</v>
      </c>
      <c r="I136" s="243"/>
      <c r="XDV136" s="243"/>
      <c r="XDW136" s="243"/>
      <c r="XDX136" s="243"/>
      <c r="XDY136" s="243"/>
      <c r="XDZ136" s="243"/>
      <c r="XEA136" s="243"/>
      <c r="XEB136" s="243"/>
      <c r="XEC136" s="243"/>
      <c r="XED136" s="243"/>
      <c r="XEE136" s="243"/>
      <c r="XEF136" s="243"/>
      <c r="XEG136" s="243"/>
      <c r="XEH136" s="243"/>
      <c r="XEI136" s="243"/>
      <c r="XEJ136" s="243"/>
      <c r="XEK136" s="243"/>
      <c r="XEL136" s="243"/>
      <c r="XEM136" s="243"/>
      <c r="XEN136" s="243"/>
      <c r="XEO136" s="243"/>
      <c r="XEP136" s="243"/>
      <c r="XEQ136" s="243"/>
      <c r="XER136" s="243"/>
      <c r="XES136" s="243"/>
      <c r="XET136" s="243"/>
      <c r="XEU136" s="243"/>
      <c r="XEV136" s="243"/>
      <c r="XEW136" s="243"/>
      <c r="XEX136" s="243"/>
      <c r="XEY136" s="243"/>
      <c r="XEZ136" s="243"/>
      <c r="XFA136" s="243"/>
      <c r="XFB136" s="243"/>
      <c r="XFC136" s="243"/>
      <c r="XFD136" s="243"/>
    </row>
    <row r="137" s="239" customFormat="1" hidden="1" customHeight="1" spans="1:16384">
      <c r="A137" s="515"/>
      <c r="B137" s="522" t="s">
        <v>87</v>
      </c>
      <c r="C137" s="499">
        <f t="shared" si="14"/>
        <v>0</v>
      </c>
      <c r="D137" s="522" t="s">
        <v>88</v>
      </c>
      <c r="E137" s="493">
        <f t="shared" si="15"/>
        <v>2282</v>
      </c>
      <c r="F137" s="523"/>
      <c r="G137" s="490" t="s">
        <v>89</v>
      </c>
      <c r="H137" s="518">
        <f t="shared" si="16"/>
        <v>0</v>
      </c>
      <c r="I137" s="243"/>
      <c r="XDV137" s="243"/>
      <c r="XDW137" s="243"/>
      <c r="XDX137" s="243"/>
      <c r="XDY137" s="243"/>
      <c r="XDZ137" s="243"/>
      <c r="XEA137" s="243"/>
      <c r="XEB137" s="243"/>
      <c r="XEC137" s="243"/>
      <c r="XED137" s="243"/>
      <c r="XEE137" s="243"/>
      <c r="XEF137" s="243"/>
      <c r="XEG137" s="243"/>
      <c r="XEH137" s="243"/>
      <c r="XEI137" s="243"/>
      <c r="XEJ137" s="243"/>
      <c r="XEK137" s="243"/>
      <c r="XEL137" s="243"/>
      <c r="XEM137" s="243"/>
      <c r="XEN137" s="243"/>
      <c r="XEO137" s="243"/>
      <c r="XEP137" s="243"/>
      <c r="XEQ137" s="243"/>
      <c r="XER137" s="243"/>
      <c r="XES137" s="243"/>
      <c r="XET137" s="243"/>
      <c r="XEU137" s="243"/>
      <c r="XEV137" s="243"/>
      <c r="XEW137" s="243"/>
      <c r="XEX137" s="243"/>
      <c r="XEY137" s="243"/>
      <c r="XEZ137" s="243"/>
      <c r="XFA137" s="243"/>
      <c r="XFB137" s="243"/>
      <c r="XFC137" s="243"/>
      <c r="XFD137" s="243"/>
    </row>
    <row r="138" s="239" customFormat="1" hidden="1" customHeight="1" spans="1:16384">
      <c r="A138" s="515"/>
      <c r="B138" s="522" t="s">
        <v>90</v>
      </c>
      <c r="C138" s="499">
        <f t="shared" si="14"/>
        <v>0</v>
      </c>
      <c r="D138" s="522" t="s">
        <v>91</v>
      </c>
      <c r="E138" s="493">
        <f t="shared" si="15"/>
        <v>0</v>
      </c>
      <c r="F138" s="523"/>
      <c r="G138" s="490" t="s">
        <v>92</v>
      </c>
      <c r="H138" s="518">
        <f t="shared" si="16"/>
        <v>0</v>
      </c>
      <c r="I138" s="243"/>
      <c r="XDV138" s="243"/>
      <c r="XDW138" s="243"/>
      <c r="XDX138" s="243"/>
      <c r="XDY138" s="243"/>
      <c r="XDZ138" s="243"/>
      <c r="XEA138" s="243"/>
      <c r="XEB138" s="243"/>
      <c r="XEC138" s="243"/>
      <c r="XED138" s="243"/>
      <c r="XEE138" s="243"/>
      <c r="XEF138" s="243"/>
      <c r="XEG138" s="243"/>
      <c r="XEH138" s="243"/>
      <c r="XEI138" s="243"/>
      <c r="XEJ138" s="243"/>
      <c r="XEK138" s="243"/>
      <c r="XEL138" s="243"/>
      <c r="XEM138" s="243"/>
      <c r="XEN138" s="243"/>
      <c r="XEO138" s="243"/>
      <c r="XEP138" s="243"/>
      <c r="XEQ138" s="243"/>
      <c r="XER138" s="243"/>
      <c r="XES138" s="243"/>
      <c r="XET138" s="243"/>
      <c r="XEU138" s="243"/>
      <c r="XEV138" s="243"/>
      <c r="XEW138" s="243"/>
      <c r="XEX138" s="243"/>
      <c r="XEY138" s="243"/>
      <c r="XEZ138" s="243"/>
      <c r="XFA138" s="243"/>
      <c r="XFB138" s="243"/>
      <c r="XFC138" s="243"/>
      <c r="XFD138" s="243"/>
    </row>
    <row r="139" s="239" customFormat="1" hidden="1" customHeight="1" spans="1:16384">
      <c r="A139" s="515"/>
      <c r="B139" s="522" t="s">
        <v>133</v>
      </c>
      <c r="C139" s="499">
        <f t="shared" si="14"/>
        <v>188</v>
      </c>
      <c r="D139" s="522" t="s">
        <v>94</v>
      </c>
      <c r="E139" s="493">
        <f t="shared" si="15"/>
        <v>0</v>
      </c>
      <c r="F139" s="523"/>
      <c r="G139" s="490" t="s">
        <v>134</v>
      </c>
      <c r="H139" s="518">
        <f t="shared" si="16"/>
        <v>6378.55</v>
      </c>
      <c r="I139" s="243"/>
      <c r="XDV139" s="243"/>
      <c r="XDW139" s="243"/>
      <c r="XDX139" s="243"/>
      <c r="XDY139" s="243"/>
      <c r="XDZ139" s="243"/>
      <c r="XEA139" s="243"/>
      <c r="XEB139" s="243"/>
      <c r="XEC139" s="243"/>
      <c r="XED139" s="243"/>
      <c r="XEE139" s="243"/>
      <c r="XEF139" s="243"/>
      <c r="XEG139" s="243"/>
      <c r="XEH139" s="243"/>
      <c r="XEI139" s="243"/>
      <c r="XEJ139" s="243"/>
      <c r="XEK139" s="243"/>
      <c r="XEL139" s="243"/>
      <c r="XEM139" s="243"/>
      <c r="XEN139" s="243"/>
      <c r="XEO139" s="243"/>
      <c r="XEP139" s="243"/>
      <c r="XEQ139" s="243"/>
      <c r="XER139" s="243"/>
      <c r="XES139" s="243"/>
      <c r="XET139" s="243"/>
      <c r="XEU139" s="243"/>
      <c r="XEV139" s="243"/>
      <c r="XEW139" s="243"/>
      <c r="XEX139" s="243"/>
      <c r="XEY139" s="243"/>
      <c r="XEZ139" s="243"/>
      <c r="XFA139" s="243"/>
      <c r="XFB139" s="243"/>
      <c r="XFC139" s="243"/>
      <c r="XFD139" s="243"/>
    </row>
    <row r="140" s="239" customFormat="1" hidden="1" customHeight="1" spans="1:16384">
      <c r="A140" s="515"/>
      <c r="B140" s="524" t="s">
        <v>97</v>
      </c>
      <c r="C140" s="499">
        <f t="shared" si="14"/>
        <v>2044.68</v>
      </c>
      <c r="D140" s="524" t="s">
        <v>98</v>
      </c>
      <c r="E140" s="493">
        <f t="shared" si="15"/>
        <v>0</v>
      </c>
      <c r="F140" s="525"/>
      <c r="G140" s="526" t="s">
        <v>135</v>
      </c>
      <c r="H140" s="518">
        <f t="shared" si="16"/>
        <v>6230.64</v>
      </c>
      <c r="I140" s="243"/>
      <c r="XDV140" s="243"/>
      <c r="XDW140" s="243"/>
      <c r="XDX140" s="243"/>
      <c r="XDY140" s="243"/>
      <c r="XDZ140" s="243"/>
      <c r="XEA140" s="243"/>
      <c r="XEB140" s="243"/>
      <c r="XEC140" s="243"/>
      <c r="XED140" s="243"/>
      <c r="XEE140" s="243"/>
      <c r="XEF140" s="243"/>
      <c r="XEG140" s="243"/>
      <c r="XEH140" s="243"/>
      <c r="XEI140" s="243"/>
      <c r="XEJ140" s="243"/>
      <c r="XEK140" s="243"/>
      <c r="XEL140" s="243"/>
      <c r="XEM140" s="243"/>
      <c r="XEN140" s="243"/>
      <c r="XEO140" s="243"/>
      <c r="XEP140" s="243"/>
      <c r="XEQ140" s="243"/>
      <c r="XER140" s="243"/>
      <c r="XES140" s="243"/>
      <c r="XET140" s="243"/>
      <c r="XEU140" s="243"/>
      <c r="XEV140" s="243"/>
      <c r="XEW140" s="243"/>
      <c r="XEX140" s="243"/>
      <c r="XEY140" s="243"/>
      <c r="XEZ140" s="243"/>
      <c r="XFA140" s="243"/>
      <c r="XFB140" s="243"/>
      <c r="XFC140" s="243"/>
      <c r="XFD140" s="243"/>
    </row>
    <row r="141" s="239" customFormat="1" hidden="1" customHeight="1" spans="1:16384">
      <c r="A141" s="515"/>
      <c r="B141" s="524" t="s">
        <v>100</v>
      </c>
      <c r="C141" s="499">
        <f t="shared" si="14"/>
        <v>0</v>
      </c>
      <c r="D141" s="524" t="s">
        <v>101</v>
      </c>
      <c r="E141" s="493">
        <f t="shared" si="15"/>
        <v>0</v>
      </c>
      <c r="F141" s="525"/>
      <c r="G141" s="526" t="s">
        <v>102</v>
      </c>
      <c r="H141" s="518">
        <f t="shared" si="16"/>
        <v>4.11</v>
      </c>
      <c r="I141" s="243"/>
      <c r="XDV141" s="243"/>
      <c r="XDW141" s="243"/>
      <c r="XDX141" s="243"/>
      <c r="XDY141" s="243"/>
      <c r="XDZ141" s="243"/>
      <c r="XEA141" s="243"/>
      <c r="XEB141" s="243"/>
      <c r="XEC141" s="243"/>
      <c r="XED141" s="243"/>
      <c r="XEE141" s="243"/>
      <c r="XEF141" s="243"/>
      <c r="XEG141" s="243"/>
      <c r="XEH141" s="243"/>
      <c r="XEI141" s="243"/>
      <c r="XEJ141" s="243"/>
      <c r="XEK141" s="243"/>
      <c r="XEL141" s="243"/>
      <c r="XEM141" s="243"/>
      <c r="XEN141" s="243"/>
      <c r="XEO141" s="243"/>
      <c r="XEP141" s="243"/>
      <c r="XEQ141" s="243"/>
      <c r="XER141" s="243"/>
      <c r="XES141" s="243"/>
      <c r="XET141" s="243"/>
      <c r="XEU141" s="243"/>
      <c r="XEV141" s="243"/>
      <c r="XEW141" s="243"/>
      <c r="XEX141" s="243"/>
      <c r="XEY141" s="243"/>
      <c r="XEZ141" s="243"/>
      <c r="XFA141" s="243"/>
      <c r="XFB141" s="243"/>
      <c r="XFC141" s="243"/>
      <c r="XFD141" s="243"/>
    </row>
    <row r="142" s="239" customFormat="1" hidden="1" customHeight="1" spans="1:16384">
      <c r="A142" s="527"/>
      <c r="B142" s="528" t="s">
        <v>136</v>
      </c>
      <c r="C142" s="499">
        <f t="shared" si="14"/>
        <v>367.33</v>
      </c>
      <c r="D142" s="528" t="s">
        <v>137</v>
      </c>
      <c r="E142" s="493">
        <f t="shared" si="15"/>
        <v>0</v>
      </c>
      <c r="F142" s="529"/>
      <c r="G142" s="530" t="s">
        <v>105</v>
      </c>
      <c r="H142" s="531">
        <f>SUM(C123:C142)+SUM(E123:E142)+SUM(H123:H141)</f>
        <v>21857.53</v>
      </c>
      <c r="I142" s="243"/>
      <c r="XDV142" s="243"/>
      <c r="XDW142" s="243"/>
      <c r="XDX142" s="243"/>
      <c r="XDY142" s="243"/>
      <c r="XDZ142" s="243"/>
      <c r="XEA142" s="243"/>
      <c r="XEB142" s="243"/>
      <c r="XEC142" s="243"/>
      <c r="XED142" s="243"/>
      <c r="XEE142" s="243"/>
      <c r="XEF142" s="243"/>
      <c r="XEG142" s="243"/>
      <c r="XEH142" s="243"/>
      <c r="XEI142" s="243"/>
      <c r="XEJ142" s="243"/>
      <c r="XEK142" s="243"/>
      <c r="XEL142" s="243"/>
      <c r="XEM142" s="243"/>
      <c r="XEN142" s="243"/>
      <c r="XEO142" s="243"/>
      <c r="XEP142" s="243"/>
      <c r="XEQ142" s="243"/>
      <c r="XER142" s="243"/>
      <c r="XES142" s="243"/>
      <c r="XET142" s="243"/>
      <c r="XEU142" s="243"/>
      <c r="XEV142" s="243"/>
      <c r="XEW142" s="243"/>
      <c r="XEX142" s="243"/>
      <c r="XEY142" s="243"/>
      <c r="XEZ142" s="243"/>
      <c r="XFA142" s="243"/>
      <c r="XFB142" s="243"/>
      <c r="XFC142" s="243"/>
      <c r="XFD142" s="243"/>
    </row>
    <row r="143" s="239" customFormat="1" hidden="1" customHeight="1" spans="1:16384">
      <c r="A143" s="532" t="s">
        <v>138</v>
      </c>
      <c r="B143" s="533" t="s">
        <v>106</v>
      </c>
      <c r="C143" s="534">
        <f>H114+H122-H142</f>
        <v>-0.589999999996508</v>
      </c>
      <c r="D143" s="533" t="s">
        <v>107</v>
      </c>
      <c r="E143" s="535">
        <f>ROUND($E$96,2)</f>
        <v>0</v>
      </c>
      <c r="F143" s="536"/>
      <c r="G143" s="537"/>
      <c r="H143" s="538"/>
      <c r="I143" s="243"/>
      <c r="XDV143" s="243"/>
      <c r="XDW143" s="243"/>
      <c r="XDX143" s="243"/>
      <c r="XDY143" s="243"/>
      <c r="XDZ143" s="243"/>
      <c r="XEA143" s="243"/>
      <c r="XEB143" s="243"/>
      <c r="XEC143" s="243"/>
      <c r="XED143" s="243"/>
      <c r="XEE143" s="243"/>
      <c r="XEF143" s="243"/>
      <c r="XEG143" s="243"/>
      <c r="XEH143" s="243"/>
      <c r="XEI143" s="243"/>
      <c r="XEJ143" s="243"/>
      <c r="XEK143" s="243"/>
      <c r="XEL143" s="243"/>
      <c r="XEM143" s="243"/>
      <c r="XEN143" s="243"/>
      <c r="XEO143" s="243"/>
      <c r="XEP143" s="243"/>
      <c r="XEQ143" s="243"/>
      <c r="XER143" s="243"/>
      <c r="XES143" s="243"/>
      <c r="XET143" s="243"/>
      <c r="XEU143" s="243"/>
      <c r="XEV143" s="243"/>
      <c r="XEW143" s="243"/>
      <c r="XEX143" s="243"/>
      <c r="XEY143" s="243"/>
      <c r="XEZ143" s="243"/>
      <c r="XFA143" s="243"/>
      <c r="XFB143" s="243"/>
      <c r="XFC143" s="243"/>
      <c r="XFD143" s="243"/>
    </row>
    <row r="144" s="239" customFormat="1" hidden="1" customHeight="1" spans="1:16384">
      <c r="A144" s="539"/>
      <c r="B144" s="540"/>
      <c r="C144" s="541"/>
      <c r="D144" s="542" t="s">
        <v>109</v>
      </c>
      <c r="E144" s="543">
        <f>C143-E143</f>
        <v>-0.589999999996508</v>
      </c>
      <c r="F144" s="540"/>
      <c r="G144" s="544"/>
      <c r="H144" s="545"/>
      <c r="I144" s="243"/>
      <c r="XDV144" s="243"/>
      <c r="XDW144" s="243"/>
      <c r="XDX144" s="243"/>
      <c r="XDY144" s="243"/>
      <c r="XDZ144" s="243"/>
      <c r="XEA144" s="243"/>
      <c r="XEB144" s="243"/>
      <c r="XEC144" s="243"/>
      <c r="XED144" s="243"/>
      <c r="XEE144" s="243"/>
      <c r="XEF144" s="243"/>
      <c r="XEG144" s="243"/>
      <c r="XEH144" s="243"/>
      <c r="XEI144" s="243"/>
      <c r="XEJ144" s="243"/>
      <c r="XEK144" s="243"/>
      <c r="XEL144" s="243"/>
      <c r="XEM144" s="243"/>
      <c r="XEN144" s="243"/>
      <c r="XEO144" s="243"/>
      <c r="XEP144" s="243"/>
      <c r="XEQ144" s="243"/>
      <c r="XER144" s="243"/>
      <c r="XES144" s="243"/>
      <c r="XET144" s="243"/>
      <c r="XEU144" s="243"/>
      <c r="XEV144" s="243"/>
      <c r="XEW144" s="243"/>
      <c r="XEX144" s="243"/>
      <c r="XEY144" s="243"/>
      <c r="XEZ144" s="243"/>
      <c r="XFA144" s="243"/>
      <c r="XFB144" s="243"/>
      <c r="XFC144" s="243"/>
      <c r="XFD144" s="243"/>
    </row>
    <row r="145" s="239" customFormat="1" customHeight="1" spans="7:16384">
      <c r="G145" s="242"/>
      <c r="H145" s="243"/>
      <c r="I145" s="243"/>
      <c r="XDU145" s="243"/>
      <c r="XDV145" s="243"/>
      <c r="XDW145" s="243"/>
      <c r="XDX145" s="243"/>
      <c r="XDY145" s="243"/>
      <c r="XDZ145" s="243"/>
      <c r="XEA145" s="243"/>
      <c r="XEB145" s="243"/>
      <c r="XEC145" s="243"/>
      <c r="XED145" s="243"/>
      <c r="XEE145" s="243"/>
      <c r="XEF145" s="243"/>
      <c r="XEG145" s="243"/>
      <c r="XEH145" s="243"/>
      <c r="XEI145" s="243"/>
      <c r="XEJ145" s="243"/>
      <c r="XEK145" s="243"/>
      <c r="XEL145" s="243"/>
      <c r="XEM145" s="243"/>
      <c r="XEN145" s="243"/>
      <c r="XEO145" s="243"/>
      <c r="XEP145" s="243"/>
      <c r="XEQ145" s="243"/>
      <c r="XER145" s="243"/>
      <c r="XES145" s="243"/>
      <c r="XET145" s="243"/>
      <c r="XEU145" s="243"/>
      <c r="XEV145" s="243"/>
      <c r="XEW145" s="243"/>
      <c r="XEX145" s="243"/>
      <c r="XEY145" s="243"/>
      <c r="XEZ145" s="243"/>
      <c r="XFA145" s="243"/>
      <c r="XFB145" s="243"/>
      <c r="XFC145" s="243"/>
      <c r="XFD145" s="243"/>
    </row>
  </sheetData>
  <sheetProtection formatCells="0" insertHyperlinks="0" sort="0" autoFilter="0" pivotTables="0"/>
  <mergeCells count="27">
    <mergeCell ref="A1:C1"/>
    <mergeCell ref="D1:H1"/>
    <mergeCell ref="A2:H2"/>
    <mergeCell ref="A14:B14"/>
    <mergeCell ref="A45:B45"/>
    <mergeCell ref="A66:B66"/>
    <mergeCell ref="A67:B67"/>
    <mergeCell ref="B98:H98"/>
    <mergeCell ref="B99:H99"/>
    <mergeCell ref="A100:B100"/>
    <mergeCell ref="C100:D100"/>
    <mergeCell ref="F100:H100"/>
    <mergeCell ref="B103:F103"/>
    <mergeCell ref="B104:F104"/>
    <mergeCell ref="B105:F105"/>
    <mergeCell ref="B106:F106"/>
    <mergeCell ref="B107:F107"/>
    <mergeCell ref="A4:A13"/>
    <mergeCell ref="A15:A44"/>
    <mergeCell ref="A46:A65"/>
    <mergeCell ref="A68:A75"/>
    <mergeCell ref="A76:A95"/>
    <mergeCell ref="A96:A97"/>
    <mergeCell ref="A115:A122"/>
    <mergeCell ref="A123:A142"/>
    <mergeCell ref="A143:A144"/>
    <mergeCell ref="A111:F114"/>
  </mergeCells>
  <conditionalFormatting sqref="C97">
    <cfRule type="aboveAverage" priority="1" aboveAverage="0" stdDev="3"/>
  </conditionalFormatting>
  <conditionalFormatting sqref="C144">
    <cfRule type="aboveAverage" priority="2" aboveAverage="0" stdDev="3"/>
  </conditionalFormatting>
  <printOptions horizontalCentered="1"/>
  <pageMargins left="0" right="0" top="0" bottom="0" header="0.5" footer="0.5"/>
  <pageSetup paperSize="9" scale="5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2"/>
  <sheetViews>
    <sheetView showGridLines="0" zoomScale="80" zoomScaleNormal="80" workbookViewId="0">
      <pane ySplit="2" topLeftCell="A30" activePane="bottomLeft" state="frozen"/>
      <selection/>
      <selection pane="bottomLeft" activeCell="B99" sqref="B99:H99"/>
    </sheetView>
  </sheetViews>
  <sheetFormatPr defaultColWidth="9" defaultRowHeight="20.1" customHeight="1"/>
  <cols>
    <col min="1" max="1" width="9.87962962962963" style="239" customWidth="1"/>
    <col min="2" max="2" width="17.8796296296296" style="239" customWidth="1"/>
    <col min="3" max="4" width="16.8796296296296" style="239" customWidth="1"/>
    <col min="5" max="5" width="15.8796296296296" style="239" customWidth="1"/>
    <col min="6" max="6" width="15" style="239" customWidth="1"/>
    <col min="7" max="7" width="16.8796296296296" style="242" customWidth="1"/>
    <col min="8" max="8" width="14.75" style="243" customWidth="1"/>
    <col min="9" max="9" width="11.3796296296296" style="243" customWidth="1"/>
    <col min="10" max="10" width="9.62962962962963" style="239" customWidth="1"/>
    <col min="11" max="11" width="15.25" style="239" customWidth="1"/>
    <col min="12" max="12" width="14.8796296296296" style="347" customWidth="1"/>
    <col min="13" max="13" width="13.5" style="239" customWidth="1"/>
    <col min="14" max="14" width="13.5" style="347" customWidth="1"/>
    <col min="15" max="15" width="11.75" style="239" customWidth="1"/>
    <col min="16" max="16" width="15.1296296296296" style="239" customWidth="1"/>
    <col min="17" max="17" width="16.5" style="347" customWidth="1"/>
    <col min="18" max="18" width="13.1296296296296" style="239" customWidth="1"/>
    <col min="19" max="16356" width="9" style="239"/>
    <col min="16357" max="16384" width="9" style="243"/>
  </cols>
  <sheetData>
    <row r="1" s="239" customFormat="1" ht="25.8" spans="1:17">
      <c r="A1" s="348" t="str">
        <f>调价前!A1</f>
        <v>T-XJ</v>
      </c>
      <c r="B1" s="348"/>
      <c r="C1" s="348"/>
      <c r="D1" s="245" t="s">
        <v>139</v>
      </c>
      <c r="E1" s="245"/>
      <c r="F1" s="245"/>
      <c r="G1" s="245"/>
      <c r="H1" s="245"/>
      <c r="I1" s="263"/>
      <c r="J1" s="231" t="s">
        <v>2</v>
      </c>
      <c r="K1" s="231" t="s">
        <v>3</v>
      </c>
      <c r="L1" s="231" t="s">
        <v>4</v>
      </c>
      <c r="M1" s="231" t="s">
        <v>5</v>
      </c>
      <c r="N1" s="347"/>
      <c r="Q1" s="347"/>
    </row>
    <row r="2" s="239" customFormat="1" ht="18" customHeight="1" spans="1:17">
      <c r="A2" s="246" t="str">
        <f>调价前!A2</f>
        <v>20日       天气：  /阴           </v>
      </c>
      <c r="B2" s="247"/>
      <c r="C2" s="248"/>
      <c r="D2" s="248"/>
      <c r="E2" s="247"/>
      <c r="F2" s="248"/>
      <c r="G2" s="242"/>
      <c r="H2" s="249"/>
      <c r="I2" s="263"/>
      <c r="J2" s="264" t="s">
        <v>7</v>
      </c>
      <c r="K2" s="264">
        <f>$E$14</f>
        <v>0</v>
      </c>
      <c r="L2" s="264">
        <f>$G$14</f>
        <v>0</v>
      </c>
      <c r="M2" s="264">
        <f t="shared" ref="M2" si="0">K2*L2</f>
        <v>0</v>
      </c>
      <c r="N2" s="347"/>
      <c r="Q2" s="347"/>
    </row>
    <row r="3" s="239" customFormat="1" ht="15.95" customHeight="1" spans="1:13">
      <c r="A3" s="250" t="s">
        <v>8</v>
      </c>
      <c r="B3" s="250"/>
      <c r="C3" s="250" t="s">
        <v>9</v>
      </c>
      <c r="D3" s="250" t="s">
        <v>10</v>
      </c>
      <c r="E3" s="250" t="s">
        <v>11</v>
      </c>
      <c r="F3" s="250" t="s">
        <v>12</v>
      </c>
      <c r="G3" s="250" t="s">
        <v>4</v>
      </c>
      <c r="H3" s="250" t="s">
        <v>13</v>
      </c>
      <c r="I3" s="265"/>
      <c r="J3" s="264" t="s">
        <v>14</v>
      </c>
      <c r="K3" s="264">
        <f>$E$45</f>
        <v>0</v>
      </c>
      <c r="L3" s="264">
        <f>$G$45</f>
        <v>0</v>
      </c>
      <c r="M3" s="264">
        <f>$H$45</f>
        <v>0</v>
      </c>
    </row>
    <row r="4" s="239" customFormat="1" ht="15.95" customHeight="1" spans="1:16377">
      <c r="A4" s="250" t="s">
        <v>7</v>
      </c>
      <c r="B4" s="350">
        <f>调价前!B4</f>
        <v>3</v>
      </c>
      <c r="C4" s="352"/>
      <c r="D4" s="351"/>
      <c r="E4" s="231">
        <f t="shared" ref="E4:E13" si="1">D4-C4</f>
        <v>0</v>
      </c>
      <c r="F4" s="252"/>
      <c r="G4" s="353"/>
      <c r="H4" s="254">
        <f t="shared" ref="H4:H13" si="2">E4*G4</f>
        <v>0</v>
      </c>
      <c r="I4" s="265"/>
      <c r="J4" s="264" t="s">
        <v>15</v>
      </c>
      <c r="K4" s="264">
        <f>$E$66</f>
        <v>0</v>
      </c>
      <c r="L4" s="264">
        <f>$G$66</f>
        <v>0</v>
      </c>
      <c r="M4" s="264">
        <f>$H$66</f>
        <v>0</v>
      </c>
      <c r="XDV4" s="243"/>
      <c r="XDW4" s="243"/>
      <c r="XDX4" s="243"/>
      <c r="XDY4" s="243"/>
      <c r="XDZ4" s="243"/>
      <c r="XEA4" s="243"/>
      <c r="XEB4" s="243"/>
      <c r="XEC4" s="243"/>
      <c r="XED4" s="243"/>
      <c r="XEE4" s="243"/>
      <c r="XEF4" s="243"/>
      <c r="XEG4" s="243"/>
      <c r="XEH4" s="243"/>
      <c r="XEI4" s="243"/>
      <c r="XEJ4" s="243"/>
      <c r="XEK4" s="243"/>
      <c r="XEL4" s="243"/>
      <c r="XEM4" s="243"/>
      <c r="XEN4" s="243"/>
      <c r="XEO4" s="243"/>
      <c r="XEP4" s="243"/>
      <c r="XEQ4" s="243"/>
      <c r="XER4" s="243"/>
      <c r="XES4" s="243"/>
      <c r="XET4" s="243"/>
      <c r="XEU4" s="243"/>
      <c r="XEV4" s="243"/>
      <c r="XEW4" s="243"/>
    </row>
    <row r="5" s="239" customFormat="1" ht="15.95" customHeight="1" spans="1:16377">
      <c r="A5" s="250"/>
      <c r="B5" s="350">
        <f>调价前!B5</f>
        <v>6</v>
      </c>
      <c r="C5" s="352"/>
      <c r="D5" s="351"/>
      <c r="E5" s="231">
        <f t="shared" si="1"/>
        <v>0</v>
      </c>
      <c r="F5" s="252"/>
      <c r="G5" s="353"/>
      <c r="H5" s="254">
        <f t="shared" si="2"/>
        <v>0</v>
      </c>
      <c r="I5" s="265"/>
      <c r="J5" s="250" t="s">
        <v>16</v>
      </c>
      <c r="K5" s="254">
        <f>SUM(K2:K4)</f>
        <v>0</v>
      </c>
      <c r="L5" s="254"/>
      <c r="M5" s="254">
        <f>$H$110</f>
        <v>0</v>
      </c>
      <c r="XDV5" s="243"/>
      <c r="XDW5" s="243"/>
      <c r="XDX5" s="243"/>
      <c r="XDY5" s="243"/>
      <c r="XDZ5" s="243"/>
      <c r="XEA5" s="243"/>
      <c r="XEB5" s="243"/>
      <c r="XEC5" s="243"/>
      <c r="XED5" s="243"/>
      <c r="XEE5" s="243"/>
      <c r="XEF5" s="243"/>
      <c r="XEG5" s="243"/>
      <c r="XEH5" s="243"/>
      <c r="XEI5" s="243"/>
      <c r="XEJ5" s="243"/>
      <c r="XEK5" s="243"/>
      <c r="XEL5" s="243"/>
      <c r="XEM5" s="243"/>
      <c r="XEN5" s="243"/>
      <c r="XEO5" s="243"/>
      <c r="XEP5" s="243"/>
      <c r="XEQ5" s="243"/>
      <c r="XER5" s="243"/>
      <c r="XES5" s="243"/>
      <c r="XET5" s="243"/>
      <c r="XEU5" s="243"/>
      <c r="XEV5" s="243"/>
      <c r="XEW5" s="243"/>
    </row>
    <row r="6" s="239" customFormat="1" ht="15.95" customHeight="1" spans="1:16377">
      <c r="A6" s="250"/>
      <c r="B6" s="350">
        <f>调价前!B6</f>
        <v>0</v>
      </c>
      <c r="C6" s="352"/>
      <c r="D6" s="351"/>
      <c r="E6" s="231">
        <f t="shared" si="1"/>
        <v>0</v>
      </c>
      <c r="F6" s="252"/>
      <c r="G6" s="353"/>
      <c r="H6" s="254">
        <f t="shared" si="2"/>
        <v>0</v>
      </c>
      <c r="I6" s="265"/>
      <c r="XDV6" s="243"/>
      <c r="XDW6" s="243"/>
      <c r="XDX6" s="243"/>
      <c r="XDY6" s="243"/>
      <c r="XDZ6" s="243"/>
      <c r="XEA6" s="243"/>
      <c r="XEB6" s="243"/>
      <c r="XEC6" s="243"/>
      <c r="XED6" s="243"/>
      <c r="XEE6" s="243"/>
      <c r="XEF6" s="243"/>
      <c r="XEG6" s="243"/>
      <c r="XEH6" s="243"/>
      <c r="XEI6" s="243"/>
      <c r="XEJ6" s="243"/>
      <c r="XEK6" s="243"/>
      <c r="XEL6" s="243"/>
      <c r="XEM6" s="243"/>
      <c r="XEN6" s="243"/>
      <c r="XEO6" s="243"/>
      <c r="XEP6" s="243"/>
      <c r="XEQ6" s="243"/>
      <c r="XER6" s="243"/>
      <c r="XES6" s="243"/>
      <c r="XET6" s="243"/>
      <c r="XEU6" s="243"/>
      <c r="XEV6" s="243"/>
      <c r="XEW6" s="243"/>
    </row>
    <row r="7" s="239" customFormat="1" ht="15.95" customHeight="1" spans="1:16377">
      <c r="A7" s="250"/>
      <c r="B7" s="350">
        <f>调价前!B7</f>
        <v>0</v>
      </c>
      <c r="C7" s="351"/>
      <c r="D7" s="351"/>
      <c r="E7" s="231">
        <f t="shared" si="1"/>
        <v>0</v>
      </c>
      <c r="F7" s="252"/>
      <c r="G7" s="353"/>
      <c r="H7" s="254">
        <f t="shared" si="2"/>
        <v>0</v>
      </c>
      <c r="I7" s="265"/>
      <c r="XDV7" s="243"/>
      <c r="XDW7" s="243"/>
      <c r="XDX7" s="243"/>
      <c r="XDY7" s="243"/>
      <c r="XDZ7" s="243"/>
      <c r="XEA7" s="243"/>
      <c r="XEB7" s="243"/>
      <c r="XEC7" s="243"/>
      <c r="XED7" s="243"/>
      <c r="XEE7" s="243"/>
      <c r="XEF7" s="243"/>
      <c r="XEG7" s="243"/>
      <c r="XEH7" s="243"/>
      <c r="XEI7" s="243"/>
      <c r="XEJ7" s="243"/>
      <c r="XEK7" s="243"/>
      <c r="XEL7" s="243"/>
      <c r="XEM7" s="243"/>
      <c r="XEN7" s="243"/>
      <c r="XEO7" s="243"/>
      <c r="XEP7" s="243"/>
      <c r="XEQ7" s="243"/>
      <c r="XER7" s="243"/>
      <c r="XES7" s="243"/>
      <c r="XET7" s="243"/>
      <c r="XEU7" s="243"/>
      <c r="XEV7" s="243"/>
      <c r="XEW7" s="243"/>
    </row>
    <row r="8" s="239" customFormat="1" ht="15.95" customHeight="1" spans="1:16377">
      <c r="A8" s="250"/>
      <c r="B8" s="350">
        <f>调价前!B8</f>
        <v>0</v>
      </c>
      <c r="C8" s="351"/>
      <c r="D8" s="351"/>
      <c r="E8" s="231">
        <f t="shared" si="1"/>
        <v>0</v>
      </c>
      <c r="F8" s="252"/>
      <c r="G8" s="353"/>
      <c r="H8" s="254">
        <f t="shared" si="2"/>
        <v>0</v>
      </c>
      <c r="I8" s="265"/>
      <c r="XDV8" s="243"/>
      <c r="XDW8" s="243"/>
      <c r="XDX8" s="243"/>
      <c r="XDY8" s="243"/>
      <c r="XDZ8" s="243"/>
      <c r="XEA8" s="243"/>
      <c r="XEB8" s="243"/>
      <c r="XEC8" s="243"/>
      <c r="XED8" s="243"/>
      <c r="XEE8" s="243"/>
      <c r="XEF8" s="243"/>
      <c r="XEG8" s="243"/>
      <c r="XEH8" s="243"/>
      <c r="XEI8" s="243"/>
      <c r="XEJ8" s="243"/>
      <c r="XEK8" s="243"/>
      <c r="XEL8" s="243"/>
      <c r="XEM8" s="243"/>
      <c r="XEN8" s="243"/>
      <c r="XEO8" s="243"/>
      <c r="XEP8" s="243"/>
      <c r="XEQ8" s="243"/>
      <c r="XER8" s="243"/>
      <c r="XES8" s="243"/>
      <c r="XET8" s="243"/>
      <c r="XEU8" s="243"/>
      <c r="XEV8" s="243"/>
      <c r="XEW8" s="243"/>
    </row>
    <row r="9" s="239" customFormat="1" ht="15.95" customHeight="1" spans="1:16377">
      <c r="A9" s="250"/>
      <c r="B9" s="350">
        <f>调价前!B9</f>
        <v>0</v>
      </c>
      <c r="C9" s="351"/>
      <c r="D9" s="351"/>
      <c r="E9" s="231">
        <f t="shared" si="1"/>
        <v>0</v>
      </c>
      <c r="F9" s="252"/>
      <c r="G9" s="353"/>
      <c r="H9" s="254">
        <f t="shared" si="2"/>
        <v>0</v>
      </c>
      <c r="I9" s="265"/>
      <c r="XDV9" s="243"/>
      <c r="XDW9" s="243"/>
      <c r="XDX9" s="243"/>
      <c r="XDY9" s="243"/>
      <c r="XDZ9" s="243"/>
      <c r="XEA9" s="243"/>
      <c r="XEB9" s="243"/>
      <c r="XEC9" s="243"/>
      <c r="XED9" s="243"/>
      <c r="XEE9" s="243"/>
      <c r="XEF9" s="243"/>
      <c r="XEG9" s="243"/>
      <c r="XEH9" s="243"/>
      <c r="XEI9" s="243"/>
      <c r="XEJ9" s="243"/>
      <c r="XEK9" s="243"/>
      <c r="XEL9" s="243"/>
      <c r="XEM9" s="243"/>
      <c r="XEN9" s="243"/>
      <c r="XEO9" s="243"/>
      <c r="XEP9" s="243"/>
      <c r="XEQ9" s="243"/>
      <c r="XER9" s="243"/>
      <c r="XES9" s="243"/>
      <c r="XET9" s="243"/>
      <c r="XEU9" s="243"/>
      <c r="XEV9" s="243"/>
      <c r="XEW9" s="243"/>
    </row>
    <row r="10" s="239" customFormat="1" ht="15.95" customHeight="1" spans="1:16377">
      <c r="A10" s="250"/>
      <c r="B10" s="350">
        <f>调价前!B10</f>
        <v>0</v>
      </c>
      <c r="C10" s="351"/>
      <c r="D10" s="351"/>
      <c r="E10" s="231">
        <f t="shared" si="1"/>
        <v>0</v>
      </c>
      <c r="F10" s="252"/>
      <c r="G10" s="353"/>
      <c r="H10" s="254">
        <f t="shared" si="2"/>
        <v>0</v>
      </c>
      <c r="I10" s="265"/>
      <c r="XDV10" s="243"/>
      <c r="XDW10" s="243"/>
      <c r="XDX10" s="243"/>
      <c r="XDY10" s="243"/>
      <c r="XDZ10" s="243"/>
      <c r="XEA10" s="243"/>
      <c r="XEB10" s="243"/>
      <c r="XEC10" s="243"/>
      <c r="XED10" s="243"/>
      <c r="XEE10" s="243"/>
      <c r="XEF10" s="243"/>
      <c r="XEG10" s="243"/>
      <c r="XEH10" s="243"/>
      <c r="XEI10" s="243"/>
      <c r="XEJ10" s="243"/>
      <c r="XEK10" s="243"/>
      <c r="XEL10" s="243"/>
      <c r="XEM10" s="243"/>
      <c r="XEN10" s="243"/>
      <c r="XEO10" s="243"/>
      <c r="XEP10" s="243"/>
      <c r="XEQ10" s="243"/>
      <c r="XER10" s="243"/>
      <c r="XES10" s="243"/>
      <c r="XET10" s="243"/>
      <c r="XEU10" s="243"/>
      <c r="XEV10" s="243"/>
      <c r="XEW10" s="243"/>
    </row>
    <row r="11" s="239" customFormat="1" ht="15.95" customHeight="1" spans="1:16377">
      <c r="A11" s="250"/>
      <c r="B11" s="350">
        <f>调价前!B11</f>
        <v>0</v>
      </c>
      <c r="C11" s="351"/>
      <c r="D11" s="351"/>
      <c r="E11" s="231">
        <f t="shared" si="1"/>
        <v>0</v>
      </c>
      <c r="F11" s="252"/>
      <c r="G11" s="353"/>
      <c r="H11" s="254">
        <f t="shared" si="2"/>
        <v>0</v>
      </c>
      <c r="I11" s="265"/>
      <c r="XDV11" s="243"/>
      <c r="XDW11" s="243"/>
      <c r="XDX11" s="243"/>
      <c r="XDY11" s="243"/>
      <c r="XDZ11" s="243"/>
      <c r="XEA11" s="243"/>
      <c r="XEB11" s="243"/>
      <c r="XEC11" s="243"/>
      <c r="XED11" s="243"/>
      <c r="XEE11" s="243"/>
      <c r="XEF11" s="243"/>
      <c r="XEG11" s="243"/>
      <c r="XEH11" s="243"/>
      <c r="XEI11" s="243"/>
      <c r="XEJ11" s="243"/>
      <c r="XEK11" s="243"/>
      <c r="XEL11" s="243"/>
      <c r="XEM11" s="243"/>
      <c r="XEN11" s="243"/>
      <c r="XEO11" s="243"/>
      <c r="XEP11" s="243"/>
      <c r="XEQ11" s="243"/>
      <c r="XER11" s="243"/>
      <c r="XES11" s="243"/>
      <c r="XET11" s="243"/>
      <c r="XEU11" s="243"/>
      <c r="XEV11" s="243"/>
      <c r="XEW11" s="243"/>
    </row>
    <row r="12" s="239" customFormat="1" ht="15.95" customHeight="1" spans="1:16377">
      <c r="A12" s="250"/>
      <c r="B12" s="350">
        <f>调价前!B12</f>
        <v>0</v>
      </c>
      <c r="C12" s="351"/>
      <c r="D12" s="351"/>
      <c r="E12" s="231">
        <f t="shared" si="1"/>
        <v>0</v>
      </c>
      <c r="F12" s="252"/>
      <c r="G12" s="353"/>
      <c r="H12" s="254">
        <f t="shared" si="2"/>
        <v>0</v>
      </c>
      <c r="I12" s="265"/>
      <c r="XDV12" s="243"/>
      <c r="XDW12" s="243"/>
      <c r="XDX12" s="243"/>
      <c r="XDY12" s="243"/>
      <c r="XDZ12" s="243"/>
      <c r="XEA12" s="243"/>
      <c r="XEB12" s="243"/>
      <c r="XEC12" s="243"/>
      <c r="XED12" s="243"/>
      <c r="XEE12" s="243"/>
      <c r="XEF12" s="243"/>
      <c r="XEG12" s="243"/>
      <c r="XEH12" s="243"/>
      <c r="XEI12" s="243"/>
      <c r="XEJ12" s="243"/>
      <c r="XEK12" s="243"/>
      <c r="XEL12" s="243"/>
      <c r="XEM12" s="243"/>
      <c r="XEN12" s="243"/>
      <c r="XEO12" s="243"/>
      <c r="XEP12" s="243"/>
      <c r="XEQ12" s="243"/>
      <c r="XER12" s="243"/>
      <c r="XES12" s="243"/>
      <c r="XET12" s="243"/>
      <c r="XEU12" s="243"/>
      <c r="XEV12" s="243"/>
      <c r="XEW12" s="243"/>
    </row>
    <row r="13" s="239" customFormat="1" ht="15.95" customHeight="1" spans="1:16377">
      <c r="A13" s="250"/>
      <c r="B13" s="350">
        <f>调价前!B13</f>
        <v>0</v>
      </c>
      <c r="C13" s="351"/>
      <c r="D13" s="351"/>
      <c r="E13" s="231">
        <f t="shared" si="1"/>
        <v>0</v>
      </c>
      <c r="F13" s="252"/>
      <c r="G13" s="353"/>
      <c r="H13" s="254">
        <f t="shared" si="2"/>
        <v>0</v>
      </c>
      <c r="I13" s="265"/>
      <c r="XDV13" s="243"/>
      <c r="XDW13" s="243"/>
      <c r="XDX13" s="243"/>
      <c r="XDY13" s="243"/>
      <c r="XDZ13" s="243"/>
      <c r="XEA13" s="243"/>
      <c r="XEB13" s="243"/>
      <c r="XEC13" s="243"/>
      <c r="XED13" s="243"/>
      <c r="XEE13" s="243"/>
      <c r="XEF13" s="243"/>
      <c r="XEG13" s="243"/>
      <c r="XEH13" s="243"/>
      <c r="XEI13" s="243"/>
      <c r="XEJ13" s="243"/>
      <c r="XEK13" s="243"/>
      <c r="XEL13" s="243"/>
      <c r="XEM13" s="243"/>
      <c r="XEN13" s="243"/>
      <c r="XEO13" s="243"/>
      <c r="XEP13" s="243"/>
      <c r="XEQ13" s="243"/>
      <c r="XER13" s="243"/>
      <c r="XES13" s="243"/>
      <c r="XET13" s="243"/>
      <c r="XEU13" s="243"/>
      <c r="XEV13" s="243"/>
      <c r="XEW13" s="243"/>
    </row>
    <row r="14" s="240" customFormat="1" ht="18" customHeight="1" spans="1:9">
      <c r="A14" s="255" t="s">
        <v>17</v>
      </c>
      <c r="B14" s="255"/>
      <c r="C14" s="256">
        <f t="shared" ref="C14:H14" si="3">SUM(C4:C13)</f>
        <v>0</v>
      </c>
      <c r="D14" s="256">
        <f t="shared" si="3"/>
        <v>0</v>
      </c>
      <c r="E14" s="256">
        <f t="shared" si="3"/>
        <v>0</v>
      </c>
      <c r="F14" s="254" t="e">
        <f>E14/E67</f>
        <v>#DIV/0!</v>
      </c>
      <c r="G14" s="257">
        <f>G4</f>
        <v>0</v>
      </c>
      <c r="H14" s="258">
        <f t="shared" si="3"/>
        <v>0</v>
      </c>
      <c r="I14" s="265"/>
    </row>
    <row r="15" s="239" customFormat="1" ht="17.1" customHeight="1" spans="1:9">
      <c r="A15" s="250" t="s">
        <v>14</v>
      </c>
      <c r="B15" s="351">
        <f>调价前!B15</f>
        <v>1</v>
      </c>
      <c r="C15" s="352"/>
      <c r="D15" s="351"/>
      <c r="E15" s="231">
        <f t="shared" ref="E15:E44" si="4">D15-C15</f>
        <v>0</v>
      </c>
      <c r="F15" s="252"/>
      <c r="G15" s="353"/>
      <c r="H15" s="254">
        <f t="shared" ref="H15:H44" si="5">E15*G15</f>
        <v>0</v>
      </c>
      <c r="I15" s="265"/>
    </row>
    <row r="16" s="239" customFormat="1" ht="15.95" customHeight="1" spans="1:9">
      <c r="A16" s="250"/>
      <c r="B16" s="351">
        <f>调价前!B16</f>
        <v>4</v>
      </c>
      <c r="C16" s="352"/>
      <c r="D16" s="351"/>
      <c r="E16" s="231">
        <f t="shared" si="4"/>
        <v>0</v>
      </c>
      <c r="F16" s="252"/>
      <c r="G16" s="353"/>
      <c r="H16" s="254">
        <f t="shared" si="5"/>
        <v>0</v>
      </c>
      <c r="I16" s="265"/>
    </row>
    <row r="17" s="239" customFormat="1" ht="15.95" customHeight="1" spans="1:9">
      <c r="A17" s="250"/>
      <c r="B17" s="351">
        <f>调价前!B17</f>
        <v>9</v>
      </c>
      <c r="C17" s="352"/>
      <c r="D17" s="351"/>
      <c r="E17" s="231">
        <f t="shared" si="4"/>
        <v>0</v>
      </c>
      <c r="F17" s="252"/>
      <c r="G17" s="353"/>
      <c r="H17" s="254">
        <f t="shared" si="5"/>
        <v>0</v>
      </c>
      <c r="I17" s="265"/>
    </row>
    <row r="18" s="239" customFormat="1" ht="15.95" customHeight="1" spans="1:9">
      <c r="A18" s="250"/>
      <c r="B18" s="350">
        <f>调价前!B18</f>
        <v>12</v>
      </c>
      <c r="C18" s="352"/>
      <c r="D18" s="351"/>
      <c r="E18" s="231">
        <f t="shared" si="4"/>
        <v>0</v>
      </c>
      <c r="F18" s="252"/>
      <c r="G18" s="353"/>
      <c r="H18" s="254">
        <f t="shared" si="5"/>
        <v>0</v>
      </c>
      <c r="I18" s="265"/>
    </row>
    <row r="19" s="239" customFormat="1" ht="15.95" customHeight="1" spans="1:9">
      <c r="A19" s="250"/>
      <c r="B19" s="350">
        <f>调价前!B19</f>
        <v>15</v>
      </c>
      <c r="C19" s="352"/>
      <c r="D19" s="351"/>
      <c r="E19" s="231">
        <f t="shared" si="4"/>
        <v>0</v>
      </c>
      <c r="F19" s="252"/>
      <c r="G19" s="353"/>
      <c r="H19" s="254">
        <f t="shared" si="5"/>
        <v>0</v>
      </c>
      <c r="I19" s="265"/>
    </row>
    <row r="20" s="239" customFormat="1" ht="15.95" customHeight="1" spans="1:9">
      <c r="A20" s="250"/>
      <c r="B20" s="350">
        <f>调价前!B20</f>
        <v>18</v>
      </c>
      <c r="C20" s="352"/>
      <c r="D20" s="351"/>
      <c r="E20" s="231">
        <f t="shared" si="4"/>
        <v>0</v>
      </c>
      <c r="F20" s="252"/>
      <c r="G20" s="353"/>
      <c r="H20" s="254">
        <f t="shared" si="5"/>
        <v>0</v>
      </c>
      <c r="I20" s="265"/>
    </row>
    <row r="21" s="239" customFormat="1" ht="15.95" customHeight="1" spans="1:9">
      <c r="A21" s="250"/>
      <c r="B21" s="350">
        <f>调价前!B21</f>
        <v>19</v>
      </c>
      <c r="C21" s="352"/>
      <c r="D21" s="351"/>
      <c r="E21" s="231">
        <f t="shared" si="4"/>
        <v>0</v>
      </c>
      <c r="F21" s="252"/>
      <c r="G21" s="353"/>
      <c r="H21" s="254">
        <f t="shared" si="5"/>
        <v>0</v>
      </c>
      <c r="I21" s="265"/>
    </row>
    <row r="22" s="239" customFormat="1" ht="15.95" customHeight="1" spans="1:9">
      <c r="A22" s="250"/>
      <c r="B22" s="350">
        <f>调价前!B22</f>
        <v>22</v>
      </c>
      <c r="C22" s="352"/>
      <c r="D22" s="351"/>
      <c r="E22" s="231">
        <f t="shared" si="4"/>
        <v>0</v>
      </c>
      <c r="F22" s="252"/>
      <c r="G22" s="353"/>
      <c r="H22" s="254">
        <f t="shared" si="5"/>
        <v>0</v>
      </c>
      <c r="I22" s="265"/>
    </row>
    <row r="23" s="239" customFormat="1" ht="15.95" customHeight="1" spans="1:9">
      <c r="A23" s="250"/>
      <c r="B23" s="350">
        <f>调价前!B23</f>
        <v>16</v>
      </c>
      <c r="C23" s="352"/>
      <c r="D23" s="351"/>
      <c r="E23" s="231">
        <f t="shared" si="4"/>
        <v>0</v>
      </c>
      <c r="F23" s="252"/>
      <c r="G23" s="353"/>
      <c r="H23" s="254">
        <f t="shared" si="5"/>
        <v>0</v>
      </c>
      <c r="I23" s="265"/>
    </row>
    <row r="24" s="239" customFormat="1" ht="15.95" customHeight="1" spans="1:9">
      <c r="A24" s="250"/>
      <c r="B24" s="350">
        <f>调价前!B24</f>
        <v>0</v>
      </c>
      <c r="C24" s="352"/>
      <c r="D24" s="351"/>
      <c r="E24" s="231">
        <f t="shared" si="4"/>
        <v>0</v>
      </c>
      <c r="F24" s="252"/>
      <c r="G24" s="353"/>
      <c r="H24" s="254">
        <f t="shared" si="5"/>
        <v>0</v>
      </c>
      <c r="I24" s="265"/>
    </row>
    <row r="25" s="239" customFormat="1" ht="15.95" customHeight="1" spans="1:9">
      <c r="A25" s="250"/>
      <c r="B25" s="350">
        <f>调价前!B25</f>
        <v>0</v>
      </c>
      <c r="C25" s="352"/>
      <c r="D25" s="351"/>
      <c r="E25" s="231">
        <f t="shared" si="4"/>
        <v>0</v>
      </c>
      <c r="F25" s="252"/>
      <c r="G25" s="353"/>
      <c r="H25" s="254">
        <f t="shared" si="5"/>
        <v>0</v>
      </c>
      <c r="I25" s="265"/>
    </row>
    <row r="26" s="239" customFormat="1" ht="15.95" customHeight="1" spans="1:9">
      <c r="A26" s="250"/>
      <c r="B26" s="350">
        <f>调价前!B26</f>
        <v>0</v>
      </c>
      <c r="C26" s="352"/>
      <c r="D26" s="351"/>
      <c r="E26" s="231">
        <f t="shared" si="4"/>
        <v>0</v>
      </c>
      <c r="F26" s="252"/>
      <c r="G26" s="353"/>
      <c r="H26" s="254">
        <f t="shared" si="5"/>
        <v>0</v>
      </c>
      <c r="I26" s="265"/>
    </row>
    <row r="27" s="240" customFormat="1" ht="18" customHeight="1" spans="1:9">
      <c r="A27" s="250"/>
      <c r="B27" s="350">
        <f>调价前!B27</f>
        <v>0</v>
      </c>
      <c r="C27" s="352"/>
      <c r="D27" s="351"/>
      <c r="E27" s="231">
        <f t="shared" si="4"/>
        <v>0</v>
      </c>
      <c r="F27" s="252"/>
      <c r="G27" s="353"/>
      <c r="H27" s="254">
        <f t="shared" si="5"/>
        <v>0</v>
      </c>
      <c r="I27" s="265"/>
    </row>
    <row r="28" s="239" customFormat="1" ht="15.95" customHeight="1" spans="1:9">
      <c r="A28" s="250"/>
      <c r="B28" s="350">
        <f>调价前!B28</f>
        <v>0</v>
      </c>
      <c r="C28" s="351"/>
      <c r="D28" s="351"/>
      <c r="E28" s="231">
        <f t="shared" si="4"/>
        <v>0</v>
      </c>
      <c r="F28" s="252"/>
      <c r="G28" s="353"/>
      <c r="H28" s="254">
        <f t="shared" si="5"/>
        <v>0</v>
      </c>
      <c r="I28" s="265"/>
    </row>
    <row r="29" s="239" customFormat="1" ht="15.95" customHeight="1" spans="1:9">
      <c r="A29" s="250"/>
      <c r="B29" s="350">
        <f>调价前!B29</f>
        <v>0</v>
      </c>
      <c r="C29" s="351"/>
      <c r="D29" s="351"/>
      <c r="E29" s="231">
        <f t="shared" si="4"/>
        <v>0</v>
      </c>
      <c r="F29" s="252"/>
      <c r="G29" s="353"/>
      <c r="H29" s="254">
        <f t="shared" si="5"/>
        <v>0</v>
      </c>
      <c r="I29" s="265"/>
    </row>
    <row r="30" s="239" customFormat="1" ht="15.95" customHeight="1" spans="1:9">
      <c r="A30" s="250"/>
      <c r="B30" s="350">
        <f>调价前!B30</f>
        <v>0</v>
      </c>
      <c r="C30" s="351"/>
      <c r="D30" s="351"/>
      <c r="E30" s="231">
        <f t="shared" si="4"/>
        <v>0</v>
      </c>
      <c r="F30" s="252"/>
      <c r="G30" s="353"/>
      <c r="H30" s="254">
        <f t="shared" si="5"/>
        <v>0</v>
      </c>
      <c r="I30" s="265"/>
    </row>
    <row r="31" s="239" customFormat="1" ht="15.95" customHeight="1" spans="1:9">
      <c r="A31" s="250"/>
      <c r="B31" s="350">
        <f>调价前!B31</f>
        <v>0</v>
      </c>
      <c r="C31" s="351"/>
      <c r="D31" s="351"/>
      <c r="E31" s="231">
        <f t="shared" si="4"/>
        <v>0</v>
      </c>
      <c r="F31" s="252"/>
      <c r="G31" s="353"/>
      <c r="H31" s="254">
        <f t="shared" si="5"/>
        <v>0</v>
      </c>
      <c r="I31" s="265"/>
    </row>
    <row r="32" s="239" customFormat="1" ht="15.95" customHeight="1" spans="1:9">
      <c r="A32" s="250"/>
      <c r="B32" s="350">
        <f>调价前!B32</f>
        <v>0</v>
      </c>
      <c r="C32" s="351"/>
      <c r="D32" s="351"/>
      <c r="E32" s="231">
        <f t="shared" si="4"/>
        <v>0</v>
      </c>
      <c r="F32" s="252"/>
      <c r="G32" s="353"/>
      <c r="H32" s="254">
        <f t="shared" si="5"/>
        <v>0</v>
      </c>
      <c r="I32" s="265"/>
    </row>
    <row r="33" s="239" customFormat="1" ht="15.95" customHeight="1" spans="1:9">
      <c r="A33" s="250"/>
      <c r="B33" s="350">
        <f>调价前!B33</f>
        <v>0</v>
      </c>
      <c r="C33" s="351"/>
      <c r="D33" s="351"/>
      <c r="E33" s="231">
        <f t="shared" si="4"/>
        <v>0</v>
      </c>
      <c r="F33" s="252"/>
      <c r="G33" s="353"/>
      <c r="H33" s="254">
        <f t="shared" si="5"/>
        <v>0</v>
      </c>
      <c r="I33" s="265"/>
    </row>
    <row r="34" s="239" customFormat="1" ht="15.95" customHeight="1" spans="1:9">
      <c r="A34" s="250"/>
      <c r="B34" s="350">
        <f>调价前!B34</f>
        <v>0</v>
      </c>
      <c r="C34" s="351"/>
      <c r="D34" s="351"/>
      <c r="E34" s="231">
        <f t="shared" si="4"/>
        <v>0</v>
      </c>
      <c r="F34" s="252"/>
      <c r="G34" s="353"/>
      <c r="H34" s="254">
        <f t="shared" si="5"/>
        <v>0</v>
      </c>
      <c r="I34" s="265"/>
    </row>
    <row r="35" s="239" customFormat="1" ht="15.95" customHeight="1" spans="1:9">
      <c r="A35" s="250"/>
      <c r="B35" s="350">
        <f>调价前!B35</f>
        <v>0</v>
      </c>
      <c r="C35" s="351"/>
      <c r="D35" s="351"/>
      <c r="E35" s="231">
        <f t="shared" si="4"/>
        <v>0</v>
      </c>
      <c r="F35" s="252"/>
      <c r="G35" s="353"/>
      <c r="H35" s="254">
        <f t="shared" si="5"/>
        <v>0</v>
      </c>
      <c r="I35" s="265"/>
    </row>
    <row r="36" s="239" customFormat="1" ht="15.95" customHeight="1" spans="1:9">
      <c r="A36" s="250"/>
      <c r="B36" s="350">
        <f>调价前!B36</f>
        <v>0</v>
      </c>
      <c r="C36" s="351"/>
      <c r="D36" s="351"/>
      <c r="E36" s="231">
        <f t="shared" si="4"/>
        <v>0</v>
      </c>
      <c r="F36" s="252"/>
      <c r="G36" s="353"/>
      <c r="H36" s="254">
        <f t="shared" si="5"/>
        <v>0</v>
      </c>
      <c r="I36" s="265"/>
    </row>
    <row r="37" s="239" customFormat="1" ht="15.95" customHeight="1" spans="1:9">
      <c r="A37" s="250"/>
      <c r="B37" s="350">
        <f>调价前!B37</f>
        <v>0</v>
      </c>
      <c r="C37" s="351"/>
      <c r="D37" s="351"/>
      <c r="E37" s="231">
        <f t="shared" si="4"/>
        <v>0</v>
      </c>
      <c r="F37" s="252"/>
      <c r="G37" s="353"/>
      <c r="H37" s="254">
        <f t="shared" si="5"/>
        <v>0</v>
      </c>
      <c r="I37" s="265"/>
    </row>
    <row r="38" s="239" customFormat="1" ht="15.95" customHeight="1" spans="1:9">
      <c r="A38" s="250"/>
      <c r="B38" s="350">
        <f>调价前!B38</f>
        <v>0</v>
      </c>
      <c r="C38" s="351"/>
      <c r="D38" s="351"/>
      <c r="E38" s="231">
        <f t="shared" si="4"/>
        <v>0</v>
      </c>
      <c r="F38" s="252"/>
      <c r="G38" s="353"/>
      <c r="H38" s="254">
        <f t="shared" si="5"/>
        <v>0</v>
      </c>
      <c r="I38" s="265"/>
    </row>
    <row r="39" s="239" customFormat="1" ht="15.95" customHeight="1" spans="1:9">
      <c r="A39" s="250"/>
      <c r="B39" s="350">
        <f>调价前!B39</f>
        <v>0</v>
      </c>
      <c r="C39" s="351"/>
      <c r="D39" s="351"/>
      <c r="E39" s="231">
        <f t="shared" si="4"/>
        <v>0</v>
      </c>
      <c r="F39" s="252"/>
      <c r="G39" s="353"/>
      <c r="H39" s="254">
        <f t="shared" si="5"/>
        <v>0</v>
      </c>
      <c r="I39" s="265"/>
    </row>
    <row r="40" s="239" customFormat="1" ht="15.95" customHeight="1" spans="1:9">
      <c r="A40" s="250"/>
      <c r="B40" s="350">
        <f>调价前!B40</f>
        <v>0</v>
      </c>
      <c r="C40" s="351"/>
      <c r="D40" s="351"/>
      <c r="E40" s="231">
        <f t="shared" si="4"/>
        <v>0</v>
      </c>
      <c r="F40" s="252"/>
      <c r="G40" s="353"/>
      <c r="H40" s="254">
        <f t="shared" si="5"/>
        <v>0</v>
      </c>
      <c r="I40" s="265"/>
    </row>
    <row r="41" s="239" customFormat="1" ht="15.95" customHeight="1" spans="1:9">
      <c r="A41" s="250"/>
      <c r="B41" s="350">
        <f>调价前!B41</f>
        <v>0</v>
      </c>
      <c r="C41" s="351"/>
      <c r="D41" s="351"/>
      <c r="E41" s="231">
        <f t="shared" si="4"/>
        <v>0</v>
      </c>
      <c r="F41" s="252"/>
      <c r="G41" s="353"/>
      <c r="H41" s="254">
        <f t="shared" si="5"/>
        <v>0</v>
      </c>
      <c r="I41" s="265"/>
    </row>
    <row r="42" s="239" customFormat="1" ht="15.95" customHeight="1" spans="1:9">
      <c r="A42" s="250"/>
      <c r="B42" s="350">
        <f>调价前!B42</f>
        <v>0</v>
      </c>
      <c r="C42" s="351"/>
      <c r="D42" s="351"/>
      <c r="E42" s="231">
        <f t="shared" si="4"/>
        <v>0</v>
      </c>
      <c r="F42" s="252"/>
      <c r="G42" s="353"/>
      <c r="H42" s="254">
        <f t="shared" si="5"/>
        <v>0</v>
      </c>
      <c r="I42" s="265"/>
    </row>
    <row r="43" s="239" customFormat="1" ht="15.95" customHeight="1" spans="1:9">
      <c r="A43" s="250"/>
      <c r="B43" s="350">
        <f>调价前!B43</f>
        <v>0</v>
      </c>
      <c r="C43" s="351"/>
      <c r="D43" s="351"/>
      <c r="E43" s="231">
        <f t="shared" si="4"/>
        <v>0</v>
      </c>
      <c r="F43" s="252"/>
      <c r="G43" s="353"/>
      <c r="H43" s="254">
        <f t="shared" si="5"/>
        <v>0</v>
      </c>
      <c r="I43" s="265"/>
    </row>
    <row r="44" s="239" customFormat="1" ht="15.95" customHeight="1" spans="1:9">
      <c r="A44" s="250"/>
      <c r="B44" s="350">
        <f>调价前!B44</f>
        <v>0</v>
      </c>
      <c r="C44" s="351"/>
      <c r="D44" s="351"/>
      <c r="E44" s="231">
        <f t="shared" si="4"/>
        <v>0</v>
      </c>
      <c r="F44" s="252"/>
      <c r="G44" s="353"/>
      <c r="H44" s="254">
        <f t="shared" si="5"/>
        <v>0</v>
      </c>
      <c r="I44" s="265"/>
    </row>
    <row r="45" s="239" customFormat="1" ht="15.95" customHeight="1" spans="1:9">
      <c r="A45" s="255" t="s">
        <v>17</v>
      </c>
      <c r="B45" s="255"/>
      <c r="C45" s="256">
        <f t="shared" ref="C45:H45" si="6">SUM(C15:C44)</f>
        <v>0</v>
      </c>
      <c r="D45" s="256">
        <f t="shared" si="6"/>
        <v>0</v>
      </c>
      <c r="E45" s="256">
        <f t="shared" si="6"/>
        <v>0</v>
      </c>
      <c r="F45" s="254" t="e">
        <f>E45/E67</f>
        <v>#DIV/0!</v>
      </c>
      <c r="G45" s="257">
        <f>G15</f>
        <v>0</v>
      </c>
      <c r="H45" s="258">
        <f t="shared" si="6"/>
        <v>0</v>
      </c>
      <c r="I45" s="265"/>
    </row>
    <row r="46" s="239" customFormat="1" ht="15.95" customHeight="1" spans="1:9">
      <c r="A46" s="259" t="s">
        <v>15</v>
      </c>
      <c r="B46" s="350">
        <f>调价前!B46</f>
        <v>2</v>
      </c>
      <c r="C46" s="352"/>
      <c r="D46" s="351"/>
      <c r="E46" s="231">
        <f t="shared" ref="E46:E65" si="7">D46-C46</f>
        <v>0</v>
      </c>
      <c r="F46" s="252"/>
      <c r="G46" s="353"/>
      <c r="H46" s="254">
        <f t="shared" ref="H46:H65" si="8">E46*G46</f>
        <v>0</v>
      </c>
      <c r="I46" s="265"/>
    </row>
    <row r="47" s="239" customFormat="1" ht="15.95" customHeight="1" spans="1:9">
      <c r="A47" s="261"/>
      <c r="B47" s="350">
        <f>调价前!B47</f>
        <v>5</v>
      </c>
      <c r="C47" s="352"/>
      <c r="D47" s="351"/>
      <c r="E47" s="231">
        <f t="shared" si="7"/>
        <v>0</v>
      </c>
      <c r="F47" s="252"/>
      <c r="G47" s="353"/>
      <c r="H47" s="254">
        <f t="shared" si="8"/>
        <v>0</v>
      </c>
      <c r="I47" s="265"/>
    </row>
    <row r="48" s="239" customFormat="1" ht="15.95" customHeight="1" spans="1:9">
      <c r="A48" s="261"/>
      <c r="B48" s="350">
        <f>调价前!B48</f>
        <v>8</v>
      </c>
      <c r="C48" s="352"/>
      <c r="D48" s="351"/>
      <c r="E48" s="231">
        <f t="shared" si="7"/>
        <v>0</v>
      </c>
      <c r="F48" s="252"/>
      <c r="G48" s="353"/>
      <c r="H48" s="254">
        <f t="shared" si="8"/>
        <v>0</v>
      </c>
      <c r="I48" s="265"/>
    </row>
    <row r="49" s="239" customFormat="1" ht="15.95" customHeight="1" spans="1:9">
      <c r="A49" s="261"/>
      <c r="B49" s="350">
        <f>调价前!B49</f>
        <v>11</v>
      </c>
      <c r="C49" s="352"/>
      <c r="D49" s="351"/>
      <c r="E49" s="231">
        <f t="shared" si="7"/>
        <v>0</v>
      </c>
      <c r="F49" s="252"/>
      <c r="G49" s="353"/>
      <c r="H49" s="254">
        <f t="shared" si="8"/>
        <v>0</v>
      </c>
      <c r="I49" s="265"/>
    </row>
    <row r="50" s="239" customFormat="1" ht="15.95" customHeight="1" spans="1:9">
      <c r="A50" s="261"/>
      <c r="B50" s="350">
        <f>调价前!B50</f>
        <v>14</v>
      </c>
      <c r="C50" s="352"/>
      <c r="D50" s="351"/>
      <c r="E50" s="231">
        <f t="shared" si="7"/>
        <v>0</v>
      </c>
      <c r="F50" s="252"/>
      <c r="G50" s="353"/>
      <c r="H50" s="254">
        <f t="shared" si="8"/>
        <v>0</v>
      </c>
      <c r="I50" s="265"/>
    </row>
    <row r="51" s="239" customFormat="1" ht="15.95" customHeight="1" spans="1:9">
      <c r="A51" s="261"/>
      <c r="B51" s="350">
        <f>调价前!B51</f>
        <v>23</v>
      </c>
      <c r="C51" s="352"/>
      <c r="D51" s="351"/>
      <c r="E51" s="231">
        <f t="shared" si="7"/>
        <v>0</v>
      </c>
      <c r="F51" s="252"/>
      <c r="G51" s="353"/>
      <c r="H51" s="254">
        <f t="shared" si="8"/>
        <v>0</v>
      </c>
      <c r="I51" s="265"/>
    </row>
    <row r="52" s="239" customFormat="1" ht="15.95" customHeight="1" spans="1:9">
      <c r="A52" s="261"/>
      <c r="B52" s="350">
        <f>调价前!B52</f>
        <v>20</v>
      </c>
      <c r="C52" s="352"/>
      <c r="D52" s="351"/>
      <c r="E52" s="231">
        <f t="shared" si="7"/>
        <v>0</v>
      </c>
      <c r="F52" s="252"/>
      <c r="G52" s="353"/>
      <c r="H52" s="254">
        <f t="shared" si="8"/>
        <v>0</v>
      </c>
      <c r="I52" s="265"/>
    </row>
    <row r="53" s="239" customFormat="1" ht="15.95" customHeight="1" spans="1:9">
      <c r="A53" s="261"/>
      <c r="B53" s="350">
        <f>调价前!B53</f>
        <v>23</v>
      </c>
      <c r="C53" s="352"/>
      <c r="D53" s="351"/>
      <c r="E53" s="231">
        <f t="shared" si="7"/>
        <v>0</v>
      </c>
      <c r="F53" s="252"/>
      <c r="G53" s="353"/>
      <c r="H53" s="254">
        <f t="shared" si="8"/>
        <v>0</v>
      </c>
      <c r="I53" s="265"/>
    </row>
    <row r="54" s="239" customFormat="1" ht="15.95" customHeight="1" spans="1:9">
      <c r="A54" s="261"/>
      <c r="B54" s="350">
        <f>调价前!B54</f>
        <v>0</v>
      </c>
      <c r="C54" s="351"/>
      <c r="D54" s="351"/>
      <c r="E54" s="231">
        <f t="shared" si="7"/>
        <v>0</v>
      </c>
      <c r="F54" s="252"/>
      <c r="G54" s="353"/>
      <c r="H54" s="254">
        <f t="shared" si="8"/>
        <v>0</v>
      </c>
      <c r="I54" s="265"/>
    </row>
    <row r="55" s="239" customFormat="1" ht="15" customHeight="1" spans="1:9">
      <c r="A55" s="261"/>
      <c r="B55" s="350">
        <f>调价前!B55</f>
        <v>0</v>
      </c>
      <c r="C55" s="351"/>
      <c r="D55" s="351"/>
      <c r="E55" s="231">
        <f t="shared" si="7"/>
        <v>0</v>
      </c>
      <c r="F55" s="252"/>
      <c r="G55" s="353"/>
      <c r="H55" s="254">
        <f t="shared" si="8"/>
        <v>0</v>
      </c>
      <c r="I55" s="265"/>
    </row>
    <row r="56" s="239" customFormat="1" ht="15.95" customHeight="1" spans="1:9">
      <c r="A56" s="261"/>
      <c r="B56" s="350">
        <f>调价前!B56</f>
        <v>0</v>
      </c>
      <c r="C56" s="351"/>
      <c r="D56" s="351"/>
      <c r="E56" s="231">
        <f t="shared" si="7"/>
        <v>0</v>
      </c>
      <c r="F56" s="252"/>
      <c r="G56" s="353"/>
      <c r="H56" s="254">
        <f t="shared" si="8"/>
        <v>0</v>
      </c>
      <c r="I56" s="265"/>
    </row>
    <row r="57" s="239" customFormat="1" ht="15.95" customHeight="1" spans="1:9">
      <c r="A57" s="261"/>
      <c r="B57" s="350">
        <f>调价前!B57</f>
        <v>0</v>
      </c>
      <c r="C57" s="351"/>
      <c r="D57" s="351"/>
      <c r="E57" s="231">
        <f t="shared" si="7"/>
        <v>0</v>
      </c>
      <c r="F57" s="252"/>
      <c r="G57" s="353"/>
      <c r="H57" s="254">
        <f t="shared" si="8"/>
        <v>0</v>
      </c>
      <c r="I57" s="265"/>
    </row>
    <row r="58" s="239" customFormat="1" ht="15.95" customHeight="1" spans="1:9">
      <c r="A58" s="261"/>
      <c r="B58" s="350">
        <f>调价前!B58</f>
        <v>0</v>
      </c>
      <c r="C58" s="351"/>
      <c r="D58" s="351"/>
      <c r="E58" s="231">
        <f t="shared" si="7"/>
        <v>0</v>
      </c>
      <c r="F58" s="252"/>
      <c r="G58" s="353"/>
      <c r="H58" s="254">
        <f t="shared" si="8"/>
        <v>0</v>
      </c>
      <c r="I58" s="265"/>
    </row>
    <row r="59" s="239" customFormat="1" ht="15.95" customHeight="1" spans="1:9">
      <c r="A59" s="261"/>
      <c r="B59" s="350">
        <f>调价前!B59</f>
        <v>0</v>
      </c>
      <c r="C59" s="351"/>
      <c r="D59" s="351"/>
      <c r="E59" s="231">
        <f t="shared" si="7"/>
        <v>0</v>
      </c>
      <c r="F59" s="252"/>
      <c r="G59" s="353"/>
      <c r="H59" s="254">
        <f t="shared" si="8"/>
        <v>0</v>
      </c>
      <c r="I59" s="265"/>
    </row>
    <row r="60" s="239" customFormat="1" ht="15.95" customHeight="1" spans="1:8">
      <c r="A60" s="261"/>
      <c r="B60" s="350">
        <f>调价前!B60</f>
        <v>0</v>
      </c>
      <c r="C60" s="351"/>
      <c r="D60" s="351"/>
      <c r="E60" s="231">
        <f t="shared" si="7"/>
        <v>0</v>
      </c>
      <c r="F60" s="252"/>
      <c r="G60" s="353"/>
      <c r="H60" s="254">
        <f t="shared" si="8"/>
        <v>0</v>
      </c>
    </row>
    <row r="61" s="239" customFormat="1" ht="15.95" customHeight="1" spans="1:8">
      <c r="A61" s="261"/>
      <c r="B61" s="350">
        <f>调价前!B61</f>
        <v>0</v>
      </c>
      <c r="C61" s="351"/>
      <c r="D61" s="351"/>
      <c r="E61" s="231">
        <f t="shared" si="7"/>
        <v>0</v>
      </c>
      <c r="F61" s="252"/>
      <c r="G61" s="353"/>
      <c r="H61" s="254">
        <f t="shared" si="8"/>
        <v>0</v>
      </c>
    </row>
    <row r="62" s="239" customFormat="1" ht="15.95" customHeight="1" spans="1:8">
      <c r="A62" s="261"/>
      <c r="B62" s="350">
        <f>调价前!B62</f>
        <v>0</v>
      </c>
      <c r="C62" s="351"/>
      <c r="D62" s="351"/>
      <c r="E62" s="231">
        <f t="shared" si="7"/>
        <v>0</v>
      </c>
      <c r="F62" s="252"/>
      <c r="G62" s="353"/>
      <c r="H62" s="254">
        <f t="shared" si="8"/>
        <v>0</v>
      </c>
    </row>
    <row r="63" s="239" customFormat="1" ht="15.95" customHeight="1" spans="1:8">
      <c r="A63" s="261"/>
      <c r="B63" s="350">
        <f>调价前!B63</f>
        <v>0</v>
      </c>
      <c r="C63" s="351"/>
      <c r="D63" s="351"/>
      <c r="E63" s="231">
        <f t="shared" si="7"/>
        <v>0</v>
      </c>
      <c r="F63" s="252"/>
      <c r="G63" s="353"/>
      <c r="H63" s="254">
        <f t="shared" si="8"/>
        <v>0</v>
      </c>
    </row>
    <row r="64" s="239" customFormat="1" ht="15.95" customHeight="1" spans="1:8">
      <c r="A64" s="261"/>
      <c r="B64" s="350">
        <f>调价前!B64</f>
        <v>0</v>
      </c>
      <c r="C64" s="351"/>
      <c r="D64" s="351"/>
      <c r="E64" s="231">
        <f t="shared" si="7"/>
        <v>0</v>
      </c>
      <c r="F64" s="252"/>
      <c r="G64" s="353"/>
      <c r="H64" s="254">
        <f t="shared" si="8"/>
        <v>0</v>
      </c>
    </row>
    <row r="65" s="239" customFormat="1" ht="15.95" customHeight="1" spans="1:9">
      <c r="A65" s="266"/>
      <c r="B65" s="350">
        <f>调价前!B65</f>
        <v>0</v>
      </c>
      <c r="C65" s="351"/>
      <c r="D65" s="351"/>
      <c r="E65" s="231">
        <f t="shared" si="7"/>
        <v>0</v>
      </c>
      <c r="F65" s="252"/>
      <c r="G65" s="353"/>
      <c r="H65" s="254">
        <f t="shared" si="8"/>
        <v>0</v>
      </c>
      <c r="I65" s="265"/>
    </row>
    <row r="66" s="240" customFormat="1" ht="15.95" customHeight="1" spans="1:9">
      <c r="A66" s="250" t="s">
        <v>17</v>
      </c>
      <c r="B66" s="250"/>
      <c r="C66" s="256">
        <f t="shared" ref="C66:H66" si="9">SUM(C46:C65)</f>
        <v>0</v>
      </c>
      <c r="D66" s="256">
        <f t="shared" si="9"/>
        <v>0</v>
      </c>
      <c r="E66" s="256">
        <f t="shared" si="9"/>
        <v>0</v>
      </c>
      <c r="F66" s="254" t="e">
        <f>E66/E67</f>
        <v>#DIV/0!</v>
      </c>
      <c r="G66" s="257">
        <f>G46</f>
        <v>0</v>
      </c>
      <c r="H66" s="258">
        <f t="shared" si="9"/>
        <v>0</v>
      </c>
      <c r="I66" s="265"/>
    </row>
    <row r="67" s="239" customFormat="1" ht="21.95" customHeight="1" spans="1:9">
      <c r="A67" s="358" t="s">
        <v>18</v>
      </c>
      <c r="B67" s="358"/>
      <c r="C67" s="359"/>
      <c r="D67" s="359"/>
      <c r="E67" s="359">
        <f>E14+E45+E66</f>
        <v>0</v>
      </c>
      <c r="F67" s="360" t="e">
        <f>F66+F45+F14</f>
        <v>#DIV/0!</v>
      </c>
      <c r="G67" s="359"/>
      <c r="H67" s="360">
        <f>H14+H45+H66</f>
        <v>0</v>
      </c>
      <c r="I67" s="265"/>
    </row>
    <row r="68" s="239" customFormat="1" ht="15.95" customHeight="1" spans="12:14">
      <c r="L68" s="364"/>
      <c r="N68" s="347"/>
    </row>
    <row r="69" s="239" customFormat="1" customHeight="1" spans="1:14">
      <c r="A69" s="263"/>
      <c r="B69" s="263"/>
      <c r="C69" s="263"/>
      <c r="D69" s="263"/>
      <c r="E69" s="263"/>
      <c r="F69" s="263"/>
      <c r="L69" s="364"/>
      <c r="N69" s="347"/>
    </row>
    <row r="70" s="241" customFormat="1" customHeight="1" spans="1:16377">
      <c r="A70" s="341" t="s">
        <v>117</v>
      </c>
      <c r="B70" s="342" t="s">
        <v>118</v>
      </c>
      <c r="C70" s="342"/>
      <c r="D70" s="342"/>
      <c r="E70" s="342"/>
      <c r="F70" s="342"/>
      <c r="XDV70" s="346"/>
      <c r="XDW70" s="346"/>
      <c r="XDX70" s="346"/>
      <c r="XDY70" s="346"/>
      <c r="XDZ70" s="346"/>
      <c r="XEA70" s="346"/>
      <c r="XEB70" s="346"/>
      <c r="XEC70" s="346"/>
      <c r="XED70" s="346"/>
      <c r="XEE70" s="346"/>
      <c r="XEF70" s="346"/>
      <c r="XEG70" s="346"/>
      <c r="XEH70" s="346"/>
      <c r="XEI70" s="346"/>
      <c r="XEJ70" s="346"/>
      <c r="XEK70" s="346"/>
      <c r="XEL70" s="346"/>
      <c r="XEM70" s="346"/>
      <c r="XEN70" s="346"/>
      <c r="XEO70" s="346"/>
      <c r="XEP70" s="346"/>
      <c r="XEQ70" s="346"/>
      <c r="XER70" s="346"/>
      <c r="XES70" s="346"/>
      <c r="XET70" s="346"/>
      <c r="XEU70" s="346"/>
      <c r="XEV70" s="346"/>
      <c r="XEW70" s="346"/>
    </row>
    <row r="71" s="241" customFormat="1" customHeight="1" spans="1:16377">
      <c r="A71" s="341"/>
      <c r="B71" s="343" t="s">
        <v>119</v>
      </c>
      <c r="C71" s="343"/>
      <c r="D71" s="343"/>
      <c r="E71" s="343"/>
      <c r="F71" s="343"/>
      <c r="XDV71" s="346"/>
      <c r="XDW71" s="346"/>
      <c r="XDX71" s="346"/>
      <c r="XDY71" s="346"/>
      <c r="XDZ71" s="346"/>
      <c r="XEA71" s="346"/>
      <c r="XEB71" s="346"/>
      <c r="XEC71" s="346"/>
      <c r="XED71" s="346"/>
      <c r="XEE71" s="346"/>
      <c r="XEF71" s="346"/>
      <c r="XEG71" s="346"/>
      <c r="XEH71" s="346"/>
      <c r="XEI71" s="346"/>
      <c r="XEJ71" s="346"/>
      <c r="XEK71" s="346"/>
      <c r="XEL71" s="346"/>
      <c r="XEM71" s="346"/>
      <c r="XEN71" s="346"/>
      <c r="XEO71" s="346"/>
      <c r="XEP71" s="346"/>
      <c r="XEQ71" s="346"/>
      <c r="XER71" s="346"/>
      <c r="XES71" s="346"/>
      <c r="XET71" s="346"/>
      <c r="XEU71" s="346"/>
      <c r="XEV71" s="346"/>
      <c r="XEW71" s="346"/>
    </row>
    <row r="72" s="239" customFormat="1" customHeight="1" spans="1:16365">
      <c r="A72" s="263"/>
      <c r="B72" s="343" t="s">
        <v>120</v>
      </c>
      <c r="C72" s="343"/>
      <c r="D72" s="343"/>
      <c r="E72" s="343"/>
      <c r="F72" s="343"/>
      <c r="G72" s="241"/>
      <c r="H72" s="241"/>
      <c r="I72" s="241"/>
      <c r="XDV72" s="243"/>
      <c r="XDW72" s="243"/>
      <c r="XDX72" s="243"/>
      <c r="XDY72" s="243"/>
      <c r="XDZ72" s="243"/>
      <c r="XEA72" s="243"/>
      <c r="XEB72" s="243"/>
      <c r="XEC72" s="243"/>
      <c r="XED72" s="243"/>
      <c r="XEE72" s="243"/>
      <c r="XEF72" s="243"/>
      <c r="XEG72" s="243"/>
      <c r="XEH72" s="243"/>
      <c r="XEI72" s="243"/>
      <c r="XEJ72" s="243"/>
      <c r="XEK72" s="243"/>
    </row>
    <row r="73" s="239" customFormat="1" customHeight="1" spans="2:16384">
      <c r="B73" s="343" t="s">
        <v>121</v>
      </c>
      <c r="C73" s="343"/>
      <c r="D73" s="343"/>
      <c r="E73" s="343"/>
      <c r="F73" s="343"/>
      <c r="G73" s="242"/>
      <c r="H73" s="243"/>
      <c r="I73" s="243"/>
      <c r="XDV73" s="243"/>
      <c r="XDW73" s="243"/>
      <c r="XDX73" s="243"/>
      <c r="XDY73" s="243"/>
      <c r="XDZ73" s="243"/>
      <c r="XEA73" s="243"/>
      <c r="XEB73" s="243"/>
      <c r="XEC73" s="243"/>
      <c r="XED73" s="243"/>
      <c r="XEE73" s="243"/>
      <c r="XEF73" s="243"/>
      <c r="XEG73" s="243"/>
      <c r="XEH73" s="243"/>
      <c r="XEI73" s="243"/>
      <c r="XEJ73" s="243"/>
      <c r="XEK73" s="243"/>
      <c r="XEL73" s="243"/>
      <c r="XEM73" s="243"/>
      <c r="XEN73" s="243"/>
      <c r="XEO73" s="243"/>
      <c r="XEP73" s="243"/>
      <c r="XEQ73" s="243"/>
      <c r="XER73" s="243"/>
      <c r="XES73" s="243"/>
      <c r="XET73" s="243"/>
      <c r="XEU73" s="243"/>
      <c r="XEV73" s="243"/>
      <c r="XEW73" s="243"/>
      <c r="XEX73" s="243"/>
      <c r="XEY73" s="243"/>
      <c r="XEZ73" s="243"/>
      <c r="XFA73" s="243"/>
      <c r="XFB73" s="243"/>
      <c r="XFC73" s="243"/>
      <c r="XFD73" s="243"/>
    </row>
    <row r="74" s="239" customFormat="1" customHeight="1" spans="2:16384">
      <c r="B74" s="343" t="s">
        <v>122</v>
      </c>
      <c r="C74" s="343"/>
      <c r="D74" s="343"/>
      <c r="E74" s="343"/>
      <c r="F74" s="343"/>
      <c r="G74" s="242"/>
      <c r="H74" s="243"/>
      <c r="I74" s="243"/>
      <c r="XDV74" s="243"/>
      <c r="XDW74" s="243"/>
      <c r="XDX74" s="243"/>
      <c r="XDY74" s="243"/>
      <c r="XDZ74" s="243"/>
      <c r="XEA74" s="243"/>
      <c r="XEB74" s="243"/>
      <c r="XEC74" s="243"/>
      <c r="XED74" s="243"/>
      <c r="XEE74" s="243"/>
      <c r="XEF74" s="243"/>
      <c r="XEG74" s="243"/>
      <c r="XEH74" s="243"/>
      <c r="XEI74" s="243"/>
      <c r="XEJ74" s="243"/>
      <c r="XEK74" s="243"/>
      <c r="XEL74" s="243"/>
      <c r="XEM74" s="243"/>
      <c r="XEN74" s="243"/>
      <c r="XEO74" s="243"/>
      <c r="XEP74" s="243"/>
      <c r="XEQ74" s="243"/>
      <c r="XER74" s="243"/>
      <c r="XES74" s="243"/>
      <c r="XET74" s="243"/>
      <c r="XEU74" s="243"/>
      <c r="XEV74" s="243"/>
      <c r="XEW74" s="243"/>
      <c r="XEX74" s="243"/>
      <c r="XEY74" s="243"/>
      <c r="XEZ74" s="243"/>
      <c r="XFA74" s="243"/>
      <c r="XFB74" s="243"/>
      <c r="XFC74" s="243"/>
      <c r="XFD74" s="243"/>
    </row>
    <row r="75" s="239" customFormat="1" customHeight="1" spans="2:16384">
      <c r="B75" s="343"/>
      <c r="C75" s="343"/>
      <c r="D75" s="343"/>
      <c r="E75" s="343"/>
      <c r="F75" s="343"/>
      <c r="G75" s="242"/>
      <c r="H75" s="243"/>
      <c r="I75" s="243"/>
      <c r="L75" s="347"/>
      <c r="N75" s="347"/>
      <c r="Q75" s="347"/>
      <c r="XEC75" s="243"/>
      <c r="XED75" s="243"/>
      <c r="XEE75" s="243"/>
      <c r="XEF75" s="243"/>
      <c r="XEG75" s="243"/>
      <c r="XEH75" s="243"/>
      <c r="XEI75" s="243"/>
      <c r="XEJ75" s="243"/>
      <c r="XEK75" s="243"/>
      <c r="XEL75" s="243"/>
      <c r="XEM75" s="243"/>
      <c r="XEN75" s="243"/>
      <c r="XEO75" s="243"/>
      <c r="XEP75" s="243"/>
      <c r="XEQ75" s="243"/>
      <c r="XER75" s="243"/>
      <c r="XES75" s="243"/>
      <c r="XET75" s="243"/>
      <c r="XEU75" s="243"/>
      <c r="XEV75" s="243"/>
      <c r="XEW75" s="243"/>
      <c r="XEX75" s="243"/>
      <c r="XEY75" s="243"/>
      <c r="XEZ75" s="243"/>
      <c r="XFA75" s="243"/>
      <c r="XFB75" s="243"/>
      <c r="XFC75" s="243"/>
      <c r="XFD75" s="243"/>
    </row>
    <row r="77" hidden="1" customHeight="1" spans="1:1">
      <c r="A77" s="239" t="s">
        <v>140</v>
      </c>
    </row>
    <row r="78" hidden="1" customHeight="1" spans="1:4">
      <c r="A78" s="322" t="s">
        <v>2</v>
      </c>
      <c r="B78" s="322" t="s">
        <v>3</v>
      </c>
      <c r="C78" s="322" t="s">
        <v>4</v>
      </c>
      <c r="D78" s="322" t="s">
        <v>5</v>
      </c>
    </row>
    <row r="79" hidden="1" customHeight="1" spans="1:4">
      <c r="A79" s="361" t="s">
        <v>124</v>
      </c>
      <c r="B79" s="361">
        <f>$E$14</f>
        <v>0</v>
      </c>
      <c r="C79" s="361">
        <f>$G$14</f>
        <v>0</v>
      </c>
      <c r="D79" s="361">
        <f t="shared" ref="D79:D81" si="10">B79*C79</f>
        <v>0</v>
      </c>
    </row>
    <row r="80" hidden="1" customHeight="1" spans="1:4">
      <c r="A80" s="361" t="s">
        <v>125</v>
      </c>
      <c r="B80" s="361">
        <f>$E$45</f>
        <v>0</v>
      </c>
      <c r="C80" s="361">
        <f>$G$45</f>
        <v>0</v>
      </c>
      <c r="D80" s="361">
        <f t="shared" si="10"/>
        <v>0</v>
      </c>
    </row>
    <row r="81" hidden="1" customHeight="1" spans="1:4">
      <c r="A81" s="361" t="s">
        <v>126</v>
      </c>
      <c r="B81" s="361">
        <f>$E$66</f>
        <v>0</v>
      </c>
      <c r="C81" s="361">
        <f>$G$66</f>
        <v>0</v>
      </c>
      <c r="D81" s="361">
        <f t="shared" si="10"/>
        <v>0</v>
      </c>
    </row>
    <row r="82" hidden="1" customHeight="1" spans="1:4">
      <c r="A82" s="362" t="s">
        <v>16</v>
      </c>
      <c r="B82" s="363">
        <f>SUM(B79:B81)</f>
        <v>0</v>
      </c>
      <c r="C82" s="363"/>
      <c r="D82" s="363">
        <f>ROUND(D79,2)+ROUND(D80,2)+ROUND(D81,2)</f>
        <v>0</v>
      </c>
    </row>
  </sheetData>
  <sheetProtection formatCells="0" insertHyperlinks="0" autoFilter="0" pivotTables="0"/>
  <mergeCells count="16">
    <mergeCell ref="A1:C1"/>
    <mergeCell ref="D1:H1"/>
    <mergeCell ref="A2:H2"/>
    <mergeCell ref="A14:B14"/>
    <mergeCell ref="A45:B45"/>
    <mergeCell ref="A66:B66"/>
    <mergeCell ref="A67:B67"/>
    <mergeCell ref="B70:F70"/>
    <mergeCell ref="B71:F71"/>
    <mergeCell ref="B72:F72"/>
    <mergeCell ref="B73:F73"/>
    <mergeCell ref="B74:F74"/>
    <mergeCell ref="B75:F75"/>
    <mergeCell ref="A4:A13"/>
    <mergeCell ref="A15:A44"/>
    <mergeCell ref="A46:A6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2"/>
  <sheetViews>
    <sheetView showGridLines="0" zoomScale="80" zoomScaleNormal="80" workbookViewId="0">
      <pane ySplit="2" topLeftCell="A22" activePane="bottomLeft" state="frozen"/>
      <selection/>
      <selection pane="bottomLeft" activeCell="D46" sqref="D46"/>
    </sheetView>
  </sheetViews>
  <sheetFormatPr defaultColWidth="9" defaultRowHeight="20.1" customHeight="1"/>
  <cols>
    <col min="1" max="1" width="9.87962962962963" style="239" customWidth="1"/>
    <col min="2" max="2" width="17.8796296296296" style="239" customWidth="1"/>
    <col min="3" max="4" width="16.8796296296296" style="239" customWidth="1"/>
    <col min="5" max="5" width="15.8796296296296" style="239" customWidth="1"/>
    <col min="6" max="6" width="15" style="239" customWidth="1"/>
    <col min="7" max="7" width="16.8796296296296" style="242" customWidth="1"/>
    <col min="8" max="8" width="14.75" style="243" customWidth="1"/>
    <col min="9" max="9" width="11.3796296296296" style="243" customWidth="1"/>
    <col min="10" max="10" width="9.62962962962963" style="239" customWidth="1"/>
    <col min="11" max="11" width="15.25" style="239" customWidth="1"/>
    <col min="12" max="12" width="14.8796296296296" style="347" customWidth="1"/>
    <col min="13" max="13" width="13.5" style="239" customWidth="1"/>
    <col min="14" max="14" width="13.5" style="347" customWidth="1"/>
    <col min="15" max="15" width="11.75" style="239" customWidth="1"/>
    <col min="16" max="16" width="15.1296296296296" style="239" customWidth="1"/>
    <col min="17" max="17" width="16.5" style="347" customWidth="1"/>
    <col min="18" max="18" width="13.1296296296296" style="239" customWidth="1"/>
    <col min="19" max="16356" width="9" style="239"/>
    <col min="16357" max="16384" width="9" style="243"/>
  </cols>
  <sheetData>
    <row r="1" s="239" customFormat="1" ht="25.8" spans="1:17">
      <c r="A1" s="348" t="str">
        <f>调价前!A1</f>
        <v>T-XJ</v>
      </c>
      <c r="B1" s="348"/>
      <c r="C1" s="348"/>
      <c r="D1" s="245" t="s">
        <v>141</v>
      </c>
      <c r="E1" s="245"/>
      <c r="F1" s="245"/>
      <c r="G1" s="245"/>
      <c r="H1" s="245"/>
      <c r="I1" s="263"/>
      <c r="J1" s="231" t="s">
        <v>2</v>
      </c>
      <c r="K1" s="231" t="s">
        <v>3</v>
      </c>
      <c r="L1" s="231" t="s">
        <v>4</v>
      </c>
      <c r="M1" s="231" t="s">
        <v>5</v>
      </c>
      <c r="N1" s="347"/>
      <c r="Q1" s="347"/>
    </row>
    <row r="2" s="239" customFormat="1" ht="18" customHeight="1" spans="1:17">
      <c r="A2" s="246" t="str">
        <f>调价前!A2</f>
        <v>20日       天气：  /阴           </v>
      </c>
      <c r="B2" s="247"/>
      <c r="C2" s="248"/>
      <c r="D2" s="248"/>
      <c r="E2" s="247"/>
      <c r="F2" s="248"/>
      <c r="G2" s="242"/>
      <c r="H2" s="249"/>
      <c r="I2" s="263"/>
      <c r="J2" s="264" t="s">
        <v>7</v>
      </c>
      <c r="K2" s="264">
        <f>$E$14</f>
        <v>0</v>
      </c>
      <c r="L2" s="264">
        <f>$G$14</f>
        <v>7.48</v>
      </c>
      <c r="M2" s="264">
        <f t="shared" ref="M2" si="0">K2*L2</f>
        <v>0</v>
      </c>
      <c r="N2" s="347"/>
      <c r="Q2" s="347"/>
    </row>
    <row r="3" s="239" customFormat="1" ht="15.95" customHeight="1" spans="1:13">
      <c r="A3" s="250" t="s">
        <v>8</v>
      </c>
      <c r="B3" s="250"/>
      <c r="C3" s="250" t="s">
        <v>9</v>
      </c>
      <c r="D3" s="250" t="s">
        <v>10</v>
      </c>
      <c r="E3" s="250" t="s">
        <v>11</v>
      </c>
      <c r="F3" s="250" t="s">
        <v>12</v>
      </c>
      <c r="G3" s="250" t="s">
        <v>4</v>
      </c>
      <c r="H3" s="250" t="s">
        <v>13</v>
      </c>
      <c r="I3" s="265"/>
      <c r="J3" s="264" t="s">
        <v>14</v>
      </c>
      <c r="K3" s="264">
        <f>$E$45</f>
        <v>0</v>
      </c>
      <c r="L3" s="264">
        <f>$G$45</f>
        <v>7.86</v>
      </c>
      <c r="M3" s="264">
        <f>$H$45</f>
        <v>0</v>
      </c>
    </row>
    <row r="4" s="239" customFormat="1" ht="15.95" customHeight="1" spans="1:16377">
      <c r="A4" s="349" t="s">
        <v>7</v>
      </c>
      <c r="B4" s="350">
        <f>调价前!B4</f>
        <v>3</v>
      </c>
      <c r="C4" s="351">
        <v>0</v>
      </c>
      <c r="D4" s="352"/>
      <c r="E4" s="231">
        <f t="shared" ref="E4:E13" si="1">D4-C4</f>
        <v>0</v>
      </c>
      <c r="F4" s="252"/>
      <c r="G4" s="353">
        <v>7.48</v>
      </c>
      <c r="H4" s="254">
        <f t="shared" ref="H4:H13" si="2">E4*G4</f>
        <v>0</v>
      </c>
      <c r="I4" s="265"/>
      <c r="J4" s="264" t="s">
        <v>15</v>
      </c>
      <c r="K4" s="264">
        <f>$E$66</f>
        <v>0</v>
      </c>
      <c r="L4" s="264">
        <f>$G$66</f>
        <v>8.4</v>
      </c>
      <c r="M4" s="264">
        <f>$H$66</f>
        <v>0</v>
      </c>
      <c r="XDV4" s="243"/>
      <c r="XDW4" s="243"/>
      <c r="XDX4" s="243"/>
      <c r="XDY4" s="243"/>
      <c r="XDZ4" s="243"/>
      <c r="XEA4" s="243"/>
      <c r="XEB4" s="243"/>
      <c r="XEC4" s="243"/>
      <c r="XED4" s="243"/>
      <c r="XEE4" s="243"/>
      <c r="XEF4" s="243"/>
      <c r="XEG4" s="243"/>
      <c r="XEH4" s="243"/>
      <c r="XEI4" s="243"/>
      <c r="XEJ4" s="243"/>
      <c r="XEK4" s="243"/>
      <c r="XEL4" s="243"/>
      <c r="XEM4" s="243"/>
      <c r="XEN4" s="243"/>
      <c r="XEO4" s="243"/>
      <c r="XEP4" s="243"/>
      <c r="XEQ4" s="243"/>
      <c r="XER4" s="243"/>
      <c r="XES4" s="243"/>
      <c r="XET4" s="243"/>
      <c r="XEU4" s="243"/>
      <c r="XEV4" s="243"/>
      <c r="XEW4" s="243"/>
    </row>
    <row r="5" s="239" customFormat="1" ht="15.95" customHeight="1" spans="1:16377">
      <c r="A5" s="349"/>
      <c r="B5" s="350">
        <f>调价前!B5</f>
        <v>6</v>
      </c>
      <c r="C5" s="351"/>
      <c r="D5" s="352"/>
      <c r="E5" s="231">
        <f t="shared" si="1"/>
        <v>0</v>
      </c>
      <c r="F5" s="252"/>
      <c r="G5" s="353">
        <f>G4</f>
        <v>7.48</v>
      </c>
      <c r="H5" s="254">
        <f t="shared" si="2"/>
        <v>0</v>
      </c>
      <c r="I5" s="265"/>
      <c r="J5" s="250" t="s">
        <v>16</v>
      </c>
      <c r="K5" s="254">
        <f>SUM(K2:K4)</f>
        <v>0</v>
      </c>
      <c r="L5" s="254"/>
      <c r="M5" s="254">
        <f>$H$110</f>
        <v>0</v>
      </c>
      <c r="XDV5" s="243"/>
      <c r="XDW5" s="243"/>
      <c r="XDX5" s="243"/>
      <c r="XDY5" s="243"/>
      <c r="XDZ5" s="243"/>
      <c r="XEA5" s="243"/>
      <c r="XEB5" s="243"/>
      <c r="XEC5" s="243"/>
      <c r="XED5" s="243"/>
      <c r="XEE5" s="243"/>
      <c r="XEF5" s="243"/>
      <c r="XEG5" s="243"/>
      <c r="XEH5" s="243"/>
      <c r="XEI5" s="243"/>
      <c r="XEJ5" s="243"/>
      <c r="XEK5" s="243"/>
      <c r="XEL5" s="243"/>
      <c r="XEM5" s="243"/>
      <c r="XEN5" s="243"/>
      <c r="XEO5" s="243"/>
      <c r="XEP5" s="243"/>
      <c r="XEQ5" s="243"/>
      <c r="XER5" s="243"/>
      <c r="XES5" s="243"/>
      <c r="XET5" s="243"/>
      <c r="XEU5" s="243"/>
      <c r="XEV5" s="243"/>
      <c r="XEW5" s="243"/>
    </row>
    <row r="6" s="239" customFormat="1" ht="15.95" customHeight="1" spans="1:16377">
      <c r="A6" s="349"/>
      <c r="B6" s="350">
        <f>调价前!B6</f>
        <v>0</v>
      </c>
      <c r="C6" s="351"/>
      <c r="D6" s="352"/>
      <c r="E6" s="231">
        <f t="shared" si="1"/>
        <v>0</v>
      </c>
      <c r="F6" s="252"/>
      <c r="G6" s="353">
        <f>G5</f>
        <v>7.48</v>
      </c>
      <c r="H6" s="254">
        <f t="shared" si="2"/>
        <v>0</v>
      </c>
      <c r="I6" s="265"/>
      <c r="XDV6" s="243"/>
      <c r="XDW6" s="243"/>
      <c r="XDX6" s="243"/>
      <c r="XDY6" s="243"/>
      <c r="XDZ6" s="243"/>
      <c r="XEA6" s="243"/>
      <c r="XEB6" s="243"/>
      <c r="XEC6" s="243"/>
      <c r="XED6" s="243"/>
      <c r="XEE6" s="243"/>
      <c r="XEF6" s="243"/>
      <c r="XEG6" s="243"/>
      <c r="XEH6" s="243"/>
      <c r="XEI6" s="243"/>
      <c r="XEJ6" s="243"/>
      <c r="XEK6" s="243"/>
      <c r="XEL6" s="243"/>
      <c r="XEM6" s="243"/>
      <c r="XEN6" s="243"/>
      <c r="XEO6" s="243"/>
      <c r="XEP6" s="243"/>
      <c r="XEQ6" s="243"/>
      <c r="XER6" s="243"/>
      <c r="XES6" s="243"/>
      <c r="XET6" s="243"/>
      <c r="XEU6" s="243"/>
      <c r="XEV6" s="243"/>
      <c r="XEW6" s="243"/>
    </row>
    <row r="7" s="239" customFormat="1" ht="32.1" hidden="1" customHeight="1" spans="1:16377">
      <c r="A7" s="349"/>
      <c r="B7" s="350">
        <f>调价前!B7</f>
        <v>0</v>
      </c>
      <c r="C7" s="351"/>
      <c r="D7" s="351"/>
      <c r="E7" s="231">
        <f t="shared" si="1"/>
        <v>0</v>
      </c>
      <c r="F7" s="252"/>
      <c r="G7" s="353"/>
      <c r="H7" s="254">
        <f t="shared" si="2"/>
        <v>0</v>
      </c>
      <c r="I7" s="265"/>
      <c r="XDV7" s="243"/>
      <c r="XDW7" s="243"/>
      <c r="XDX7" s="243"/>
      <c r="XDY7" s="243"/>
      <c r="XDZ7" s="243"/>
      <c r="XEA7" s="243"/>
      <c r="XEB7" s="243"/>
      <c r="XEC7" s="243"/>
      <c r="XED7" s="243"/>
      <c r="XEE7" s="243"/>
      <c r="XEF7" s="243"/>
      <c r="XEG7" s="243"/>
      <c r="XEH7" s="243"/>
      <c r="XEI7" s="243"/>
      <c r="XEJ7" s="243"/>
      <c r="XEK7" s="243"/>
      <c r="XEL7" s="243"/>
      <c r="XEM7" s="243"/>
      <c r="XEN7" s="243"/>
      <c r="XEO7" s="243"/>
      <c r="XEP7" s="243"/>
      <c r="XEQ7" s="243"/>
      <c r="XER7" s="243"/>
      <c r="XES7" s="243"/>
      <c r="XET7" s="243"/>
      <c r="XEU7" s="243"/>
      <c r="XEV7" s="243"/>
      <c r="XEW7" s="243"/>
    </row>
    <row r="8" s="239" customFormat="1" ht="15.95" hidden="1" customHeight="1" spans="1:16377">
      <c r="A8" s="349"/>
      <c r="B8" s="350">
        <f>调价前!B8</f>
        <v>0</v>
      </c>
      <c r="C8" s="351"/>
      <c r="D8" s="351"/>
      <c r="E8" s="231">
        <f t="shared" si="1"/>
        <v>0</v>
      </c>
      <c r="F8" s="252"/>
      <c r="G8" s="353"/>
      <c r="H8" s="254">
        <f t="shared" si="2"/>
        <v>0</v>
      </c>
      <c r="I8" s="265"/>
      <c r="XDV8" s="243"/>
      <c r="XDW8" s="243"/>
      <c r="XDX8" s="243"/>
      <c r="XDY8" s="243"/>
      <c r="XDZ8" s="243"/>
      <c r="XEA8" s="243"/>
      <c r="XEB8" s="243"/>
      <c r="XEC8" s="243"/>
      <c r="XED8" s="243"/>
      <c r="XEE8" s="243"/>
      <c r="XEF8" s="243"/>
      <c r="XEG8" s="243"/>
      <c r="XEH8" s="243"/>
      <c r="XEI8" s="243"/>
      <c r="XEJ8" s="243"/>
      <c r="XEK8" s="243"/>
      <c r="XEL8" s="243"/>
      <c r="XEM8" s="243"/>
      <c r="XEN8" s="243"/>
      <c r="XEO8" s="243"/>
      <c r="XEP8" s="243"/>
      <c r="XEQ8" s="243"/>
      <c r="XER8" s="243"/>
      <c r="XES8" s="243"/>
      <c r="XET8" s="243"/>
      <c r="XEU8" s="243"/>
      <c r="XEV8" s="243"/>
      <c r="XEW8" s="243"/>
    </row>
    <row r="9" s="239" customFormat="1" ht="15.95" hidden="1" customHeight="1" spans="1:16377">
      <c r="A9" s="349"/>
      <c r="B9" s="350">
        <f>调价前!B9</f>
        <v>0</v>
      </c>
      <c r="C9" s="351"/>
      <c r="D9" s="351"/>
      <c r="E9" s="231">
        <f t="shared" si="1"/>
        <v>0</v>
      </c>
      <c r="F9" s="252"/>
      <c r="G9" s="353"/>
      <c r="H9" s="254">
        <f t="shared" si="2"/>
        <v>0</v>
      </c>
      <c r="I9" s="265"/>
      <c r="XDV9" s="243"/>
      <c r="XDW9" s="243"/>
      <c r="XDX9" s="243"/>
      <c r="XDY9" s="243"/>
      <c r="XDZ9" s="243"/>
      <c r="XEA9" s="243"/>
      <c r="XEB9" s="243"/>
      <c r="XEC9" s="243"/>
      <c r="XED9" s="243"/>
      <c r="XEE9" s="243"/>
      <c r="XEF9" s="243"/>
      <c r="XEG9" s="243"/>
      <c r="XEH9" s="243"/>
      <c r="XEI9" s="243"/>
      <c r="XEJ9" s="243"/>
      <c r="XEK9" s="243"/>
      <c r="XEL9" s="243"/>
      <c r="XEM9" s="243"/>
      <c r="XEN9" s="243"/>
      <c r="XEO9" s="243"/>
      <c r="XEP9" s="243"/>
      <c r="XEQ9" s="243"/>
      <c r="XER9" s="243"/>
      <c r="XES9" s="243"/>
      <c r="XET9" s="243"/>
      <c r="XEU9" s="243"/>
      <c r="XEV9" s="243"/>
      <c r="XEW9" s="243"/>
    </row>
    <row r="10" s="239" customFormat="1" ht="15.95" hidden="1" customHeight="1" spans="1:16377">
      <c r="A10" s="349"/>
      <c r="B10" s="350">
        <f>调价前!B10</f>
        <v>0</v>
      </c>
      <c r="C10" s="351"/>
      <c r="D10" s="351"/>
      <c r="E10" s="231">
        <f t="shared" si="1"/>
        <v>0</v>
      </c>
      <c r="F10" s="252"/>
      <c r="G10" s="353"/>
      <c r="H10" s="254">
        <f t="shared" si="2"/>
        <v>0</v>
      </c>
      <c r="I10" s="265"/>
      <c r="XDV10" s="243"/>
      <c r="XDW10" s="243"/>
      <c r="XDX10" s="243"/>
      <c r="XDY10" s="243"/>
      <c r="XDZ10" s="243"/>
      <c r="XEA10" s="243"/>
      <c r="XEB10" s="243"/>
      <c r="XEC10" s="243"/>
      <c r="XED10" s="243"/>
      <c r="XEE10" s="243"/>
      <c r="XEF10" s="243"/>
      <c r="XEG10" s="243"/>
      <c r="XEH10" s="243"/>
      <c r="XEI10" s="243"/>
      <c r="XEJ10" s="243"/>
      <c r="XEK10" s="243"/>
      <c r="XEL10" s="243"/>
      <c r="XEM10" s="243"/>
      <c r="XEN10" s="243"/>
      <c r="XEO10" s="243"/>
      <c r="XEP10" s="243"/>
      <c r="XEQ10" s="243"/>
      <c r="XER10" s="243"/>
      <c r="XES10" s="243"/>
      <c r="XET10" s="243"/>
      <c r="XEU10" s="243"/>
      <c r="XEV10" s="243"/>
      <c r="XEW10" s="243"/>
    </row>
    <row r="11" s="239" customFormat="1" ht="15.95" hidden="1" customHeight="1" spans="1:16377">
      <c r="A11" s="349"/>
      <c r="B11" s="350">
        <f>调价前!B11</f>
        <v>0</v>
      </c>
      <c r="C11" s="351"/>
      <c r="D11" s="351"/>
      <c r="E11" s="231">
        <f t="shared" si="1"/>
        <v>0</v>
      </c>
      <c r="F11" s="252"/>
      <c r="G11" s="353"/>
      <c r="H11" s="254">
        <f t="shared" si="2"/>
        <v>0</v>
      </c>
      <c r="I11" s="265"/>
      <c r="XDV11" s="243"/>
      <c r="XDW11" s="243"/>
      <c r="XDX11" s="243"/>
      <c r="XDY11" s="243"/>
      <c r="XDZ11" s="243"/>
      <c r="XEA11" s="243"/>
      <c r="XEB11" s="243"/>
      <c r="XEC11" s="243"/>
      <c r="XED11" s="243"/>
      <c r="XEE11" s="243"/>
      <c r="XEF11" s="243"/>
      <c r="XEG11" s="243"/>
      <c r="XEH11" s="243"/>
      <c r="XEI11" s="243"/>
      <c r="XEJ11" s="243"/>
      <c r="XEK11" s="243"/>
      <c r="XEL11" s="243"/>
      <c r="XEM11" s="243"/>
      <c r="XEN11" s="243"/>
      <c r="XEO11" s="243"/>
      <c r="XEP11" s="243"/>
      <c r="XEQ11" s="243"/>
      <c r="XER11" s="243"/>
      <c r="XES11" s="243"/>
      <c r="XET11" s="243"/>
      <c r="XEU11" s="243"/>
      <c r="XEV11" s="243"/>
      <c r="XEW11" s="243"/>
    </row>
    <row r="12" s="239" customFormat="1" ht="15.95" hidden="1" customHeight="1" spans="1:16377">
      <c r="A12" s="349"/>
      <c r="B12" s="350">
        <f>调价前!B12</f>
        <v>0</v>
      </c>
      <c r="C12" s="351"/>
      <c r="D12" s="351"/>
      <c r="E12" s="231">
        <f t="shared" si="1"/>
        <v>0</v>
      </c>
      <c r="F12" s="252"/>
      <c r="G12" s="353"/>
      <c r="H12" s="254">
        <f t="shared" si="2"/>
        <v>0</v>
      </c>
      <c r="I12" s="265"/>
      <c r="XDV12" s="243"/>
      <c r="XDW12" s="243"/>
      <c r="XDX12" s="243"/>
      <c r="XDY12" s="243"/>
      <c r="XDZ12" s="243"/>
      <c r="XEA12" s="243"/>
      <c r="XEB12" s="243"/>
      <c r="XEC12" s="243"/>
      <c r="XED12" s="243"/>
      <c r="XEE12" s="243"/>
      <c r="XEF12" s="243"/>
      <c r="XEG12" s="243"/>
      <c r="XEH12" s="243"/>
      <c r="XEI12" s="243"/>
      <c r="XEJ12" s="243"/>
      <c r="XEK12" s="243"/>
      <c r="XEL12" s="243"/>
      <c r="XEM12" s="243"/>
      <c r="XEN12" s="243"/>
      <c r="XEO12" s="243"/>
      <c r="XEP12" s="243"/>
      <c r="XEQ12" s="243"/>
      <c r="XER12" s="243"/>
      <c r="XES12" s="243"/>
      <c r="XET12" s="243"/>
      <c r="XEU12" s="243"/>
      <c r="XEV12" s="243"/>
      <c r="XEW12" s="243"/>
    </row>
    <row r="13" s="239" customFormat="1" ht="15.95" hidden="1" customHeight="1" spans="1:16377">
      <c r="A13" s="349"/>
      <c r="B13" s="350">
        <f>调价前!B13</f>
        <v>0</v>
      </c>
      <c r="C13" s="351"/>
      <c r="D13" s="351"/>
      <c r="E13" s="231">
        <f t="shared" si="1"/>
        <v>0</v>
      </c>
      <c r="F13" s="252"/>
      <c r="G13" s="353"/>
      <c r="H13" s="254">
        <f t="shared" si="2"/>
        <v>0</v>
      </c>
      <c r="I13" s="265"/>
      <c r="XDV13" s="243"/>
      <c r="XDW13" s="243"/>
      <c r="XDX13" s="243"/>
      <c r="XDY13" s="243"/>
      <c r="XDZ13" s="243"/>
      <c r="XEA13" s="243"/>
      <c r="XEB13" s="243"/>
      <c r="XEC13" s="243"/>
      <c r="XED13" s="243"/>
      <c r="XEE13" s="243"/>
      <c r="XEF13" s="243"/>
      <c r="XEG13" s="243"/>
      <c r="XEH13" s="243"/>
      <c r="XEI13" s="243"/>
      <c r="XEJ13" s="243"/>
      <c r="XEK13" s="243"/>
      <c r="XEL13" s="243"/>
      <c r="XEM13" s="243"/>
      <c r="XEN13" s="243"/>
      <c r="XEO13" s="243"/>
      <c r="XEP13" s="243"/>
      <c r="XEQ13" s="243"/>
      <c r="XER13" s="243"/>
      <c r="XES13" s="243"/>
      <c r="XET13" s="243"/>
      <c r="XEU13" s="243"/>
      <c r="XEV13" s="243"/>
      <c r="XEW13" s="243"/>
    </row>
    <row r="14" s="240" customFormat="1" ht="18" customHeight="1" spans="1:9">
      <c r="A14" s="354" t="s">
        <v>17</v>
      </c>
      <c r="B14" s="354"/>
      <c r="C14" s="256">
        <f t="shared" ref="C14:H14" si="3">SUM(C4:C13)</f>
        <v>0</v>
      </c>
      <c r="D14" s="256">
        <f t="shared" si="3"/>
        <v>0</v>
      </c>
      <c r="E14" s="256">
        <f t="shared" si="3"/>
        <v>0</v>
      </c>
      <c r="F14" s="254" t="e">
        <f>E14/E67</f>
        <v>#DIV/0!</v>
      </c>
      <c r="G14" s="257">
        <f>G4</f>
        <v>7.48</v>
      </c>
      <c r="H14" s="258">
        <f t="shared" si="3"/>
        <v>0</v>
      </c>
      <c r="I14" s="265"/>
    </row>
    <row r="15" s="239" customFormat="1" ht="17.1" customHeight="1" spans="1:14">
      <c r="A15" s="349" t="s">
        <v>14</v>
      </c>
      <c r="B15" s="350">
        <f>调价前!B15</f>
        <v>1</v>
      </c>
      <c r="C15" s="351"/>
      <c r="D15" s="352"/>
      <c r="E15" s="231">
        <f t="shared" ref="E15:E44" si="4">D15-C15</f>
        <v>0</v>
      </c>
      <c r="F15" s="252"/>
      <c r="G15" s="353">
        <v>7.86</v>
      </c>
      <c r="H15" s="254">
        <f t="shared" ref="H15:H44" si="5">E15*G15</f>
        <v>0</v>
      </c>
      <c r="I15" s="129"/>
      <c r="J15" s="129"/>
      <c r="K15" s="129"/>
      <c r="L15" s="129"/>
      <c r="M15" s="129"/>
      <c r="N15" s="129"/>
    </row>
    <row r="16" s="239" customFormat="1" ht="15.95" customHeight="1" spans="1:14">
      <c r="A16" s="349"/>
      <c r="B16" s="350">
        <f>调价前!B16</f>
        <v>4</v>
      </c>
      <c r="C16" s="351"/>
      <c r="D16" s="352"/>
      <c r="E16" s="231">
        <f t="shared" si="4"/>
        <v>0</v>
      </c>
      <c r="F16" s="252"/>
      <c r="G16" s="353">
        <f>G15</f>
        <v>7.86</v>
      </c>
      <c r="H16" s="254">
        <f t="shared" si="5"/>
        <v>0</v>
      </c>
      <c r="I16" s="129"/>
      <c r="J16" s="129"/>
      <c r="K16" s="129"/>
      <c r="L16" s="129"/>
      <c r="M16" s="129"/>
      <c r="N16" s="129"/>
    </row>
    <row r="17" s="239" customFormat="1" ht="15.95" customHeight="1" spans="1:14">
      <c r="A17" s="349"/>
      <c r="B17" s="350">
        <f>调价前!B17</f>
        <v>9</v>
      </c>
      <c r="C17" s="351"/>
      <c r="D17" s="352"/>
      <c r="E17" s="231">
        <f t="shared" si="4"/>
        <v>0</v>
      </c>
      <c r="F17" s="252"/>
      <c r="G17" s="353">
        <f t="shared" ref="G17:G28" si="6">G16</f>
        <v>7.86</v>
      </c>
      <c r="H17" s="254">
        <f t="shared" si="5"/>
        <v>0</v>
      </c>
      <c r="I17" s="129"/>
      <c r="J17" s="129"/>
      <c r="K17" s="129"/>
      <c r="L17" s="129"/>
      <c r="M17" s="129"/>
      <c r="N17" s="129"/>
    </row>
    <row r="18" s="239" customFormat="1" ht="15.95" customHeight="1" spans="1:14">
      <c r="A18" s="349"/>
      <c r="B18" s="350">
        <f>调价前!B18</f>
        <v>12</v>
      </c>
      <c r="C18" s="351"/>
      <c r="D18" s="352"/>
      <c r="E18" s="231">
        <f t="shared" si="4"/>
        <v>0</v>
      </c>
      <c r="F18" s="252"/>
      <c r="G18" s="353">
        <f t="shared" si="6"/>
        <v>7.86</v>
      </c>
      <c r="H18" s="254">
        <f t="shared" si="5"/>
        <v>0</v>
      </c>
      <c r="I18" s="129"/>
      <c r="J18" s="129"/>
      <c r="K18" s="129"/>
      <c r="L18" s="129"/>
      <c r="M18" s="129"/>
      <c r="N18" s="129"/>
    </row>
    <row r="19" s="239" customFormat="1" ht="15.95" customHeight="1" spans="1:14">
      <c r="A19" s="349"/>
      <c r="B19" s="350">
        <f>调价前!B19</f>
        <v>15</v>
      </c>
      <c r="C19" s="351"/>
      <c r="D19" s="352"/>
      <c r="E19" s="231">
        <f t="shared" si="4"/>
        <v>0</v>
      </c>
      <c r="F19" s="252"/>
      <c r="G19" s="353">
        <f t="shared" si="6"/>
        <v>7.86</v>
      </c>
      <c r="H19" s="254">
        <f t="shared" si="5"/>
        <v>0</v>
      </c>
      <c r="I19" s="129"/>
      <c r="J19" s="129"/>
      <c r="K19" s="129"/>
      <c r="L19" s="129"/>
      <c r="M19" s="129"/>
      <c r="N19" s="129"/>
    </row>
    <row r="20" s="239" customFormat="1" ht="15.95" customHeight="1" spans="1:14">
      <c r="A20" s="349"/>
      <c r="B20" s="350">
        <f>调价前!B20</f>
        <v>18</v>
      </c>
      <c r="C20" s="351"/>
      <c r="D20" s="352"/>
      <c r="E20" s="231">
        <f t="shared" si="4"/>
        <v>0</v>
      </c>
      <c r="F20" s="252"/>
      <c r="G20" s="353">
        <f t="shared" si="6"/>
        <v>7.86</v>
      </c>
      <c r="H20" s="254">
        <f t="shared" si="5"/>
        <v>0</v>
      </c>
      <c r="I20" s="129"/>
      <c r="J20" s="129"/>
      <c r="K20" s="129"/>
      <c r="L20" s="129"/>
      <c r="M20" s="129"/>
      <c r="N20" s="129"/>
    </row>
    <row r="21" s="239" customFormat="1" ht="15.95" customHeight="1" spans="1:14">
      <c r="A21" s="349"/>
      <c r="B21" s="350">
        <f>调价前!B21</f>
        <v>19</v>
      </c>
      <c r="C21" s="351"/>
      <c r="D21" s="352"/>
      <c r="E21" s="231">
        <f t="shared" si="4"/>
        <v>0</v>
      </c>
      <c r="F21" s="252"/>
      <c r="G21" s="353">
        <f t="shared" si="6"/>
        <v>7.86</v>
      </c>
      <c r="H21" s="254">
        <f t="shared" si="5"/>
        <v>0</v>
      </c>
      <c r="I21" s="129"/>
      <c r="J21" s="129"/>
      <c r="K21" s="129"/>
      <c r="L21" s="129"/>
      <c r="M21" s="129"/>
      <c r="N21" s="129"/>
    </row>
    <row r="22" s="239" customFormat="1" ht="15.95" customHeight="1" spans="1:14">
      <c r="A22" s="349"/>
      <c r="B22" s="350">
        <f>调价前!B22</f>
        <v>22</v>
      </c>
      <c r="C22" s="351"/>
      <c r="D22" s="352"/>
      <c r="E22" s="231">
        <f t="shared" si="4"/>
        <v>0</v>
      </c>
      <c r="F22" s="252"/>
      <c r="G22" s="353">
        <f t="shared" si="6"/>
        <v>7.86</v>
      </c>
      <c r="H22" s="254">
        <f t="shared" si="5"/>
        <v>0</v>
      </c>
      <c r="I22" s="129"/>
      <c r="J22" s="129"/>
      <c r="K22" s="129"/>
      <c r="L22" s="129"/>
      <c r="M22" s="129"/>
      <c r="N22" s="129"/>
    </row>
    <row r="23" s="239" customFormat="1" ht="15.95" customHeight="1" spans="1:14">
      <c r="A23" s="349"/>
      <c r="B23" s="350">
        <f>调价前!B23</f>
        <v>16</v>
      </c>
      <c r="C23" s="351"/>
      <c r="D23" s="352"/>
      <c r="E23" s="231">
        <f t="shared" si="4"/>
        <v>0</v>
      </c>
      <c r="F23" s="252"/>
      <c r="G23" s="353">
        <f t="shared" si="6"/>
        <v>7.86</v>
      </c>
      <c r="H23" s="254">
        <f t="shared" si="5"/>
        <v>0</v>
      </c>
      <c r="I23" s="129"/>
      <c r="J23" s="129"/>
      <c r="K23" s="129"/>
      <c r="L23" s="129"/>
      <c r="M23" s="129"/>
      <c r="N23" s="129"/>
    </row>
    <row r="24" s="239" customFormat="1" ht="15.95" customHeight="1" spans="1:14">
      <c r="A24" s="349"/>
      <c r="B24" s="350">
        <f>调价前!B24</f>
        <v>0</v>
      </c>
      <c r="C24" s="351"/>
      <c r="D24" s="352"/>
      <c r="E24" s="231">
        <f t="shared" si="4"/>
        <v>0</v>
      </c>
      <c r="F24" s="252"/>
      <c r="G24" s="353">
        <f t="shared" si="6"/>
        <v>7.86</v>
      </c>
      <c r="H24" s="254">
        <f t="shared" si="5"/>
        <v>0</v>
      </c>
      <c r="I24" s="129"/>
      <c r="J24" s="129"/>
      <c r="K24" s="129"/>
      <c r="L24" s="129"/>
      <c r="M24" s="129"/>
      <c r="N24" s="129"/>
    </row>
    <row r="25" s="239" customFormat="1" ht="15.95" customHeight="1" spans="1:14">
      <c r="A25" s="349"/>
      <c r="B25" s="350">
        <f>调价前!B25</f>
        <v>0</v>
      </c>
      <c r="C25" s="351"/>
      <c r="D25" s="352"/>
      <c r="E25" s="231">
        <f t="shared" si="4"/>
        <v>0</v>
      </c>
      <c r="F25" s="252"/>
      <c r="G25" s="353">
        <f t="shared" si="6"/>
        <v>7.86</v>
      </c>
      <c r="H25" s="254">
        <f t="shared" si="5"/>
        <v>0</v>
      </c>
      <c r="I25" s="129"/>
      <c r="J25" s="129"/>
      <c r="K25" s="129"/>
      <c r="L25" s="129"/>
      <c r="M25" s="129"/>
      <c r="N25" s="129"/>
    </row>
    <row r="26" s="239" customFormat="1" ht="15.95" customHeight="1" spans="1:14">
      <c r="A26" s="349"/>
      <c r="B26" s="350">
        <f>调价前!B26</f>
        <v>0</v>
      </c>
      <c r="C26" s="351"/>
      <c r="D26" s="352"/>
      <c r="E26" s="231">
        <f t="shared" si="4"/>
        <v>0</v>
      </c>
      <c r="F26" s="252"/>
      <c r="G26" s="353">
        <f t="shared" si="6"/>
        <v>7.86</v>
      </c>
      <c r="H26" s="254">
        <f t="shared" si="5"/>
        <v>0</v>
      </c>
      <c r="I26" s="129"/>
      <c r="J26" s="129"/>
      <c r="K26" s="129"/>
      <c r="L26" s="129"/>
      <c r="M26" s="129"/>
      <c r="N26" s="129"/>
    </row>
    <row r="27" s="240" customFormat="1" ht="18" customHeight="1" spans="1:14">
      <c r="A27" s="349"/>
      <c r="B27" s="350">
        <f>调价前!B27</f>
        <v>0</v>
      </c>
      <c r="C27" s="351"/>
      <c r="D27" s="352"/>
      <c r="E27" s="231">
        <f t="shared" si="4"/>
        <v>0</v>
      </c>
      <c r="F27" s="252"/>
      <c r="G27" s="353">
        <f t="shared" si="6"/>
        <v>7.86</v>
      </c>
      <c r="H27" s="254">
        <f t="shared" si="5"/>
        <v>0</v>
      </c>
      <c r="I27" s="129"/>
      <c r="J27" s="129"/>
      <c r="K27" s="129"/>
      <c r="L27" s="129"/>
      <c r="M27" s="129"/>
      <c r="N27" s="129"/>
    </row>
    <row r="28" s="239" customFormat="1" ht="15.95" customHeight="1" spans="1:14">
      <c r="A28" s="349"/>
      <c r="B28" s="350">
        <f>调价前!B28</f>
        <v>0</v>
      </c>
      <c r="C28" s="351"/>
      <c r="D28" s="351"/>
      <c r="E28" s="231">
        <f t="shared" si="4"/>
        <v>0</v>
      </c>
      <c r="F28" s="252"/>
      <c r="G28" s="353">
        <f t="shared" si="6"/>
        <v>7.86</v>
      </c>
      <c r="H28" s="254">
        <f t="shared" si="5"/>
        <v>0</v>
      </c>
      <c r="I28" s="129"/>
      <c r="J28" s="129"/>
      <c r="K28" s="129"/>
      <c r="L28" s="129"/>
      <c r="M28" s="129"/>
      <c r="N28" s="129"/>
    </row>
    <row r="29" s="239" customFormat="1" ht="15.95" hidden="1" customHeight="1" spans="1:14">
      <c r="A29" s="349"/>
      <c r="B29" s="350">
        <f>调价前!B29</f>
        <v>0</v>
      </c>
      <c r="C29" s="351"/>
      <c r="D29" s="351"/>
      <c r="E29" s="231">
        <f t="shared" si="4"/>
        <v>0</v>
      </c>
      <c r="F29" s="252"/>
      <c r="G29" s="353"/>
      <c r="H29" s="254">
        <f t="shared" si="5"/>
        <v>0</v>
      </c>
      <c r="I29" s="129"/>
      <c r="J29" s="129"/>
      <c r="K29" s="129"/>
      <c r="L29" s="129"/>
      <c r="M29" s="129"/>
      <c r="N29" s="129"/>
    </row>
    <row r="30" s="239" customFormat="1" ht="15.95" hidden="1" customHeight="1" spans="1:14">
      <c r="A30" s="349"/>
      <c r="B30" s="350">
        <f>调价前!B30</f>
        <v>0</v>
      </c>
      <c r="C30" s="351"/>
      <c r="D30" s="351"/>
      <c r="E30" s="231">
        <f t="shared" si="4"/>
        <v>0</v>
      </c>
      <c r="F30" s="252"/>
      <c r="G30" s="353"/>
      <c r="H30" s="254">
        <f t="shared" si="5"/>
        <v>0</v>
      </c>
      <c r="I30" s="129"/>
      <c r="J30" s="129"/>
      <c r="K30" s="129"/>
      <c r="L30" s="129"/>
      <c r="M30" s="129"/>
      <c r="N30" s="129"/>
    </row>
    <row r="31" s="239" customFormat="1" ht="15.95" hidden="1" customHeight="1" spans="1:14">
      <c r="A31" s="349"/>
      <c r="B31" s="350">
        <f>调价前!B31</f>
        <v>0</v>
      </c>
      <c r="C31" s="351"/>
      <c r="D31" s="351"/>
      <c r="E31" s="231">
        <f t="shared" si="4"/>
        <v>0</v>
      </c>
      <c r="F31" s="252"/>
      <c r="G31" s="353"/>
      <c r="H31" s="254">
        <f t="shared" si="5"/>
        <v>0</v>
      </c>
      <c r="I31" s="129"/>
      <c r="J31" s="129"/>
      <c r="K31" s="129"/>
      <c r="L31" s="129"/>
      <c r="M31" s="129"/>
      <c r="N31" s="129"/>
    </row>
    <row r="32" s="239" customFormat="1" ht="15.95" hidden="1" customHeight="1" spans="1:14">
      <c r="A32" s="349"/>
      <c r="B32" s="350">
        <f>调价前!B32</f>
        <v>0</v>
      </c>
      <c r="C32" s="351"/>
      <c r="D32" s="351"/>
      <c r="E32" s="231">
        <f t="shared" si="4"/>
        <v>0</v>
      </c>
      <c r="F32" s="252"/>
      <c r="G32" s="353"/>
      <c r="H32" s="254">
        <f t="shared" si="5"/>
        <v>0</v>
      </c>
      <c r="I32" s="129"/>
      <c r="J32" s="129"/>
      <c r="K32" s="129"/>
      <c r="L32" s="129"/>
      <c r="M32" s="129"/>
      <c r="N32" s="129"/>
    </row>
    <row r="33" s="239" customFormat="1" ht="15.95" hidden="1" customHeight="1" spans="1:14">
      <c r="A33" s="349"/>
      <c r="B33" s="350">
        <f>调价前!B33</f>
        <v>0</v>
      </c>
      <c r="C33" s="351"/>
      <c r="D33" s="351"/>
      <c r="E33" s="231">
        <f t="shared" si="4"/>
        <v>0</v>
      </c>
      <c r="F33" s="252"/>
      <c r="G33" s="353"/>
      <c r="H33" s="254">
        <f t="shared" si="5"/>
        <v>0</v>
      </c>
      <c r="I33" s="129"/>
      <c r="J33" s="129"/>
      <c r="K33" s="129"/>
      <c r="L33" s="129"/>
      <c r="M33" s="129"/>
      <c r="N33" s="129"/>
    </row>
    <row r="34" s="239" customFormat="1" ht="15.95" hidden="1" customHeight="1" spans="1:14">
      <c r="A34" s="349"/>
      <c r="B34" s="350">
        <f>调价前!B34</f>
        <v>0</v>
      </c>
      <c r="C34" s="351"/>
      <c r="D34" s="351"/>
      <c r="E34" s="231">
        <f t="shared" si="4"/>
        <v>0</v>
      </c>
      <c r="F34" s="252"/>
      <c r="G34" s="353"/>
      <c r="H34" s="254">
        <f t="shared" si="5"/>
        <v>0</v>
      </c>
      <c r="I34" s="129"/>
      <c r="J34" s="129"/>
      <c r="K34" s="129"/>
      <c r="L34" s="129"/>
      <c r="M34" s="129"/>
      <c r="N34" s="129"/>
    </row>
    <row r="35" s="239" customFormat="1" ht="15.95" hidden="1" customHeight="1" spans="1:14">
      <c r="A35" s="349"/>
      <c r="B35" s="350">
        <f>调价前!B35</f>
        <v>0</v>
      </c>
      <c r="C35" s="351"/>
      <c r="D35" s="351"/>
      <c r="E35" s="231">
        <f t="shared" si="4"/>
        <v>0</v>
      </c>
      <c r="F35" s="252"/>
      <c r="G35" s="353"/>
      <c r="H35" s="254">
        <f t="shared" si="5"/>
        <v>0</v>
      </c>
      <c r="I35" s="129"/>
      <c r="J35" s="129"/>
      <c r="K35" s="129"/>
      <c r="L35" s="129"/>
      <c r="M35" s="129"/>
      <c r="N35" s="129"/>
    </row>
    <row r="36" s="239" customFormat="1" ht="15.95" hidden="1" customHeight="1" spans="1:14">
      <c r="A36" s="349"/>
      <c r="B36" s="350">
        <f>调价前!B36</f>
        <v>0</v>
      </c>
      <c r="C36" s="351"/>
      <c r="D36" s="351"/>
      <c r="E36" s="231">
        <f t="shared" si="4"/>
        <v>0</v>
      </c>
      <c r="F36" s="252"/>
      <c r="G36" s="353"/>
      <c r="H36" s="254">
        <f t="shared" si="5"/>
        <v>0</v>
      </c>
      <c r="I36" s="129"/>
      <c r="J36" s="129"/>
      <c r="K36" s="129"/>
      <c r="L36" s="129"/>
      <c r="M36" s="129"/>
      <c r="N36" s="129"/>
    </row>
    <row r="37" s="239" customFormat="1" ht="15.95" hidden="1" customHeight="1" spans="1:11">
      <c r="A37" s="349"/>
      <c r="B37" s="350">
        <f>调价前!B37</f>
        <v>0</v>
      </c>
      <c r="C37" s="351"/>
      <c r="D37" s="351"/>
      <c r="E37" s="231">
        <f t="shared" si="4"/>
        <v>0</v>
      </c>
      <c r="F37" s="252"/>
      <c r="G37" s="353"/>
      <c r="H37" s="254">
        <f t="shared" si="5"/>
        <v>0</v>
      </c>
      <c r="I37" s="129"/>
      <c r="J37" s="129"/>
      <c r="K37" s="129"/>
    </row>
    <row r="38" s="239" customFormat="1" ht="15.95" hidden="1" customHeight="1" spans="1:9">
      <c r="A38" s="349"/>
      <c r="B38" s="350">
        <f>调价前!B38</f>
        <v>0</v>
      </c>
      <c r="C38" s="351"/>
      <c r="D38" s="351"/>
      <c r="E38" s="231">
        <f t="shared" si="4"/>
        <v>0</v>
      </c>
      <c r="F38" s="252"/>
      <c r="G38" s="353"/>
      <c r="H38" s="254">
        <f t="shared" si="5"/>
        <v>0</v>
      </c>
      <c r="I38" s="265"/>
    </row>
    <row r="39" s="239" customFormat="1" ht="15.95" hidden="1" customHeight="1" spans="1:9">
      <c r="A39" s="349"/>
      <c r="B39" s="350">
        <f>调价前!B39</f>
        <v>0</v>
      </c>
      <c r="C39" s="351"/>
      <c r="D39" s="351"/>
      <c r="E39" s="231">
        <f t="shared" si="4"/>
        <v>0</v>
      </c>
      <c r="F39" s="252"/>
      <c r="G39" s="353"/>
      <c r="H39" s="254">
        <f t="shared" si="5"/>
        <v>0</v>
      </c>
      <c r="I39" s="265"/>
    </row>
    <row r="40" s="239" customFormat="1" ht="15.95" hidden="1" customHeight="1" spans="1:9">
      <c r="A40" s="349"/>
      <c r="B40" s="350">
        <f>调价前!B40</f>
        <v>0</v>
      </c>
      <c r="C40" s="351"/>
      <c r="D40" s="351"/>
      <c r="E40" s="231">
        <f t="shared" si="4"/>
        <v>0</v>
      </c>
      <c r="F40" s="252"/>
      <c r="G40" s="353"/>
      <c r="H40" s="254">
        <f t="shared" si="5"/>
        <v>0</v>
      </c>
      <c r="I40" s="265"/>
    </row>
    <row r="41" s="239" customFormat="1" ht="15.95" hidden="1" customHeight="1" spans="1:9">
      <c r="A41" s="349"/>
      <c r="B41" s="350">
        <f>调价前!B41</f>
        <v>0</v>
      </c>
      <c r="C41" s="351"/>
      <c r="D41" s="351"/>
      <c r="E41" s="231">
        <f t="shared" si="4"/>
        <v>0</v>
      </c>
      <c r="F41" s="252"/>
      <c r="G41" s="353"/>
      <c r="H41" s="254">
        <f t="shared" si="5"/>
        <v>0</v>
      </c>
      <c r="I41" s="265"/>
    </row>
    <row r="42" s="239" customFormat="1" ht="15.95" hidden="1" customHeight="1" spans="1:9">
      <c r="A42" s="349"/>
      <c r="B42" s="350">
        <f>调价前!B42</f>
        <v>0</v>
      </c>
      <c r="C42" s="351"/>
      <c r="D42" s="351"/>
      <c r="E42" s="231">
        <f t="shared" si="4"/>
        <v>0</v>
      </c>
      <c r="F42" s="252"/>
      <c r="G42" s="353"/>
      <c r="H42" s="254">
        <f t="shared" si="5"/>
        <v>0</v>
      </c>
      <c r="I42" s="265"/>
    </row>
    <row r="43" s="239" customFormat="1" ht="15.95" hidden="1" customHeight="1" spans="1:9">
      <c r="A43" s="349"/>
      <c r="B43" s="350">
        <f>调价前!B43</f>
        <v>0</v>
      </c>
      <c r="C43" s="351"/>
      <c r="D43" s="351"/>
      <c r="E43" s="231">
        <f t="shared" si="4"/>
        <v>0</v>
      </c>
      <c r="F43" s="252"/>
      <c r="G43" s="353"/>
      <c r="H43" s="254">
        <f t="shared" si="5"/>
        <v>0</v>
      </c>
      <c r="I43" s="265"/>
    </row>
    <row r="44" s="239" customFormat="1" ht="15.95" hidden="1" customHeight="1" spans="1:9">
      <c r="A44" s="349"/>
      <c r="B44" s="350">
        <f>调价前!B44</f>
        <v>0</v>
      </c>
      <c r="C44" s="351"/>
      <c r="D44" s="351"/>
      <c r="E44" s="231">
        <f t="shared" si="4"/>
        <v>0</v>
      </c>
      <c r="F44" s="252"/>
      <c r="G44" s="353"/>
      <c r="H44" s="254">
        <f t="shared" si="5"/>
        <v>0</v>
      </c>
      <c r="I44" s="265"/>
    </row>
    <row r="45" s="239" customFormat="1" ht="15.95" customHeight="1" spans="1:9">
      <c r="A45" s="354" t="s">
        <v>17</v>
      </c>
      <c r="B45" s="354"/>
      <c r="C45" s="256">
        <f t="shared" ref="C45:H45" si="7">SUM(C15:C44)</f>
        <v>0</v>
      </c>
      <c r="D45" s="256">
        <f t="shared" si="7"/>
        <v>0</v>
      </c>
      <c r="E45" s="256">
        <f t="shared" si="7"/>
        <v>0</v>
      </c>
      <c r="F45" s="254" t="e">
        <f>E45/E67</f>
        <v>#DIV/0!</v>
      </c>
      <c r="G45" s="257">
        <f>G15</f>
        <v>7.86</v>
      </c>
      <c r="H45" s="258">
        <f t="shared" si="7"/>
        <v>0</v>
      </c>
      <c r="I45" s="265"/>
    </row>
    <row r="46" s="239" customFormat="1" ht="15.95" customHeight="1" spans="1:11">
      <c r="A46" s="355" t="s">
        <v>15</v>
      </c>
      <c r="B46" s="350">
        <f>调价前!B46</f>
        <v>2</v>
      </c>
      <c r="C46" s="351"/>
      <c r="D46" s="352"/>
      <c r="E46" s="231">
        <f t="shared" ref="E46:E65" si="8">D46-C46</f>
        <v>0</v>
      </c>
      <c r="F46" s="252"/>
      <c r="G46" s="353">
        <v>8.4</v>
      </c>
      <c r="H46" s="254">
        <f t="shared" ref="H46:H65" si="9">E46*G46</f>
        <v>0</v>
      </c>
      <c r="I46" s="129"/>
      <c r="J46" s="129"/>
      <c r="K46" s="129"/>
    </row>
    <row r="47" s="239" customFormat="1" ht="15.95" customHeight="1" spans="1:11">
      <c r="A47" s="356"/>
      <c r="B47" s="350">
        <f>调价前!B47</f>
        <v>5</v>
      </c>
      <c r="C47" s="351"/>
      <c r="D47" s="352"/>
      <c r="E47" s="231">
        <f t="shared" si="8"/>
        <v>0</v>
      </c>
      <c r="F47" s="252"/>
      <c r="G47" s="353">
        <f>G46</f>
        <v>8.4</v>
      </c>
      <c r="H47" s="254">
        <f t="shared" si="9"/>
        <v>0</v>
      </c>
      <c r="I47" s="129"/>
      <c r="J47" s="129"/>
      <c r="K47" s="129"/>
    </row>
    <row r="48" s="239" customFormat="1" ht="15.95" customHeight="1" spans="1:11">
      <c r="A48" s="356"/>
      <c r="B48" s="350">
        <f>调价前!B48</f>
        <v>8</v>
      </c>
      <c r="C48" s="351"/>
      <c r="D48" s="352"/>
      <c r="E48" s="231">
        <f t="shared" si="8"/>
        <v>0</v>
      </c>
      <c r="F48" s="252"/>
      <c r="G48" s="353">
        <f t="shared" ref="G48:G53" si="10">G47</f>
        <v>8.4</v>
      </c>
      <c r="H48" s="254">
        <f t="shared" si="9"/>
        <v>0</v>
      </c>
      <c r="I48" s="129"/>
      <c r="J48" s="129"/>
      <c r="K48" s="129"/>
    </row>
    <row r="49" s="239" customFormat="1" ht="15.95" customHeight="1" spans="1:11">
      <c r="A49" s="356"/>
      <c r="B49" s="350">
        <f>调价前!B49</f>
        <v>11</v>
      </c>
      <c r="C49" s="351"/>
      <c r="D49" s="352"/>
      <c r="E49" s="231">
        <f t="shared" si="8"/>
        <v>0</v>
      </c>
      <c r="F49" s="252"/>
      <c r="G49" s="353">
        <f t="shared" si="10"/>
        <v>8.4</v>
      </c>
      <c r="H49" s="254">
        <f t="shared" si="9"/>
        <v>0</v>
      </c>
      <c r="I49" s="129"/>
      <c r="J49" s="129"/>
      <c r="K49" s="129"/>
    </row>
    <row r="50" s="239" customFormat="1" ht="15.95" customHeight="1" spans="1:11">
      <c r="A50" s="356"/>
      <c r="B50" s="350">
        <f>调价前!B50</f>
        <v>14</v>
      </c>
      <c r="C50" s="351"/>
      <c r="D50" s="352"/>
      <c r="E50" s="231">
        <f t="shared" si="8"/>
        <v>0</v>
      </c>
      <c r="F50" s="252"/>
      <c r="G50" s="353">
        <f t="shared" si="10"/>
        <v>8.4</v>
      </c>
      <c r="H50" s="254">
        <f t="shared" si="9"/>
        <v>0</v>
      </c>
      <c r="I50" s="129"/>
      <c r="J50" s="129"/>
      <c r="K50" s="129"/>
    </row>
    <row r="51" s="239" customFormat="1" ht="15.95" customHeight="1" spans="1:11">
      <c r="A51" s="356"/>
      <c r="B51" s="350">
        <f>调价前!B51</f>
        <v>23</v>
      </c>
      <c r="C51" s="351"/>
      <c r="D51" s="352"/>
      <c r="E51" s="231">
        <f t="shared" si="8"/>
        <v>0</v>
      </c>
      <c r="F51" s="252"/>
      <c r="G51" s="353">
        <f t="shared" si="10"/>
        <v>8.4</v>
      </c>
      <c r="H51" s="254">
        <f t="shared" si="9"/>
        <v>0</v>
      </c>
      <c r="I51" s="129"/>
      <c r="J51" s="129"/>
      <c r="K51" s="129"/>
    </row>
    <row r="52" s="239" customFormat="1" ht="15.95" customHeight="1" spans="1:11">
      <c r="A52" s="356"/>
      <c r="B52" s="350">
        <f>调价前!B52</f>
        <v>20</v>
      </c>
      <c r="C52" s="351"/>
      <c r="D52" s="352"/>
      <c r="E52" s="231">
        <f t="shared" si="8"/>
        <v>0</v>
      </c>
      <c r="F52" s="252"/>
      <c r="G52" s="353">
        <f t="shared" si="10"/>
        <v>8.4</v>
      </c>
      <c r="H52" s="254">
        <f t="shared" si="9"/>
        <v>0</v>
      </c>
      <c r="I52" s="129"/>
      <c r="J52" s="129"/>
      <c r="K52" s="129"/>
    </row>
    <row r="53" s="239" customFormat="1" ht="15.95" customHeight="1" spans="1:11">
      <c r="A53" s="356"/>
      <c r="B53" s="350">
        <f>调价前!B53</f>
        <v>23</v>
      </c>
      <c r="C53" s="351"/>
      <c r="D53" s="352"/>
      <c r="E53" s="231">
        <f t="shared" si="8"/>
        <v>0</v>
      </c>
      <c r="F53" s="252"/>
      <c r="G53" s="353">
        <f t="shared" si="10"/>
        <v>8.4</v>
      </c>
      <c r="H53" s="254">
        <f t="shared" si="9"/>
        <v>0</v>
      </c>
      <c r="I53" s="129"/>
      <c r="J53" s="129"/>
      <c r="K53" s="129"/>
    </row>
    <row r="54" s="239" customFormat="1" ht="15.95" hidden="1" customHeight="1" spans="1:11">
      <c r="A54" s="356"/>
      <c r="B54" s="350">
        <f>调价前!B54</f>
        <v>0</v>
      </c>
      <c r="C54" s="351"/>
      <c r="D54" s="351"/>
      <c r="E54" s="231">
        <f t="shared" si="8"/>
        <v>0</v>
      </c>
      <c r="F54" s="252"/>
      <c r="G54" s="353"/>
      <c r="H54" s="254">
        <f t="shared" si="9"/>
        <v>0</v>
      </c>
      <c r="I54" s="129"/>
      <c r="J54" s="129"/>
      <c r="K54" s="129"/>
    </row>
    <row r="55" s="239" customFormat="1" ht="15" hidden="1" customHeight="1" spans="1:11">
      <c r="A55" s="356"/>
      <c r="B55" s="350">
        <f>调价前!B55</f>
        <v>0</v>
      </c>
      <c r="C55" s="351"/>
      <c r="D55" s="351"/>
      <c r="E55" s="231">
        <f t="shared" si="8"/>
        <v>0</v>
      </c>
      <c r="F55" s="252"/>
      <c r="G55" s="353"/>
      <c r="H55" s="254">
        <f t="shared" si="9"/>
        <v>0</v>
      </c>
      <c r="I55" s="129"/>
      <c r="J55" s="129"/>
      <c r="K55" s="129"/>
    </row>
    <row r="56" s="239" customFormat="1" ht="15.95" hidden="1" customHeight="1" spans="1:11">
      <c r="A56" s="356"/>
      <c r="B56" s="350">
        <f>调价前!B56</f>
        <v>0</v>
      </c>
      <c r="C56" s="351"/>
      <c r="D56" s="351"/>
      <c r="E56" s="231">
        <f t="shared" si="8"/>
        <v>0</v>
      </c>
      <c r="F56" s="252"/>
      <c r="G56" s="353"/>
      <c r="H56" s="254">
        <f t="shared" si="9"/>
        <v>0</v>
      </c>
      <c r="I56" s="129"/>
      <c r="J56" s="129"/>
      <c r="K56" s="129"/>
    </row>
    <row r="57" s="239" customFormat="1" ht="15.95" hidden="1" customHeight="1" spans="1:11">
      <c r="A57" s="356"/>
      <c r="B57" s="350">
        <f>调价前!B57</f>
        <v>0</v>
      </c>
      <c r="C57" s="351"/>
      <c r="D57" s="351"/>
      <c r="E57" s="231">
        <f t="shared" si="8"/>
        <v>0</v>
      </c>
      <c r="F57" s="252"/>
      <c r="G57" s="353"/>
      <c r="H57" s="254">
        <f t="shared" si="9"/>
        <v>0</v>
      </c>
      <c r="I57" s="129"/>
      <c r="J57" s="129"/>
      <c r="K57" s="129"/>
    </row>
    <row r="58" s="239" customFormat="1" ht="15.95" hidden="1" customHeight="1" spans="1:11">
      <c r="A58" s="356"/>
      <c r="B58" s="350">
        <f>调价前!B58</f>
        <v>0</v>
      </c>
      <c r="C58" s="351"/>
      <c r="D58" s="351"/>
      <c r="E58" s="231">
        <f t="shared" si="8"/>
        <v>0</v>
      </c>
      <c r="F58" s="252"/>
      <c r="G58" s="353"/>
      <c r="H58" s="254">
        <f t="shared" si="9"/>
        <v>0</v>
      </c>
      <c r="I58" s="129"/>
      <c r="J58" s="129"/>
      <c r="K58" s="129"/>
    </row>
    <row r="59" s="239" customFormat="1" ht="15.95" hidden="1" customHeight="1" spans="1:11">
      <c r="A59" s="356"/>
      <c r="B59" s="350">
        <f>调价前!B59</f>
        <v>0</v>
      </c>
      <c r="C59" s="351"/>
      <c r="D59" s="351"/>
      <c r="E59" s="231">
        <f t="shared" si="8"/>
        <v>0</v>
      </c>
      <c r="F59" s="252"/>
      <c r="G59" s="353"/>
      <c r="H59" s="254">
        <f t="shared" si="9"/>
        <v>0</v>
      </c>
      <c r="I59" s="129"/>
      <c r="J59" s="129"/>
      <c r="K59" s="129"/>
    </row>
    <row r="60" s="239" customFormat="1" ht="15.95" hidden="1" customHeight="1" spans="1:11">
      <c r="A60" s="356"/>
      <c r="B60" s="350">
        <f>调价前!B60</f>
        <v>0</v>
      </c>
      <c r="C60" s="351"/>
      <c r="D60" s="351"/>
      <c r="E60" s="231">
        <f t="shared" si="8"/>
        <v>0</v>
      </c>
      <c r="F60" s="252"/>
      <c r="G60" s="353"/>
      <c r="H60" s="254">
        <f t="shared" si="9"/>
        <v>0</v>
      </c>
      <c r="I60" s="129"/>
      <c r="J60" s="129"/>
      <c r="K60" s="129"/>
    </row>
    <row r="61" s="239" customFormat="1" ht="15.95" hidden="1" customHeight="1" spans="1:11">
      <c r="A61" s="356"/>
      <c r="B61" s="350">
        <f>调价前!B61</f>
        <v>0</v>
      </c>
      <c r="C61" s="351"/>
      <c r="D61" s="351"/>
      <c r="E61" s="231">
        <f t="shared" si="8"/>
        <v>0</v>
      </c>
      <c r="F61" s="252"/>
      <c r="G61" s="353"/>
      <c r="H61" s="254">
        <f t="shared" si="9"/>
        <v>0</v>
      </c>
      <c r="I61" s="129"/>
      <c r="J61" s="129"/>
      <c r="K61" s="129"/>
    </row>
    <row r="62" s="239" customFormat="1" ht="15.95" hidden="1" customHeight="1" spans="1:11">
      <c r="A62" s="356"/>
      <c r="B62" s="350">
        <f>调价前!B62</f>
        <v>0</v>
      </c>
      <c r="C62" s="351"/>
      <c r="D62" s="351"/>
      <c r="E62" s="231">
        <f t="shared" si="8"/>
        <v>0</v>
      </c>
      <c r="F62" s="252"/>
      <c r="G62" s="353"/>
      <c r="H62" s="254">
        <f t="shared" si="9"/>
        <v>0</v>
      </c>
      <c r="I62" s="129"/>
      <c r="J62" s="129"/>
      <c r="K62" s="129"/>
    </row>
    <row r="63" s="239" customFormat="1" ht="15.95" hidden="1" customHeight="1" spans="1:11">
      <c r="A63" s="356"/>
      <c r="B63" s="350">
        <f>调价前!B63</f>
        <v>0</v>
      </c>
      <c r="C63" s="351"/>
      <c r="D63" s="351"/>
      <c r="E63" s="231">
        <f t="shared" si="8"/>
        <v>0</v>
      </c>
      <c r="F63" s="252"/>
      <c r="G63" s="353"/>
      <c r="H63" s="254">
        <f t="shared" si="9"/>
        <v>0</v>
      </c>
      <c r="I63" s="129"/>
      <c r="J63" s="129"/>
      <c r="K63" s="129"/>
    </row>
    <row r="64" s="239" customFormat="1" ht="15.95" hidden="1" customHeight="1" spans="1:8">
      <c r="A64" s="356"/>
      <c r="B64" s="350">
        <f>调价前!B64</f>
        <v>0</v>
      </c>
      <c r="C64" s="351"/>
      <c r="D64" s="351"/>
      <c r="E64" s="231">
        <f t="shared" si="8"/>
        <v>0</v>
      </c>
      <c r="F64" s="252"/>
      <c r="G64" s="353"/>
      <c r="H64" s="254">
        <f t="shared" si="9"/>
        <v>0</v>
      </c>
    </row>
    <row r="65" s="239" customFormat="1" ht="15.95" hidden="1" customHeight="1" spans="1:9">
      <c r="A65" s="357"/>
      <c r="B65" s="350">
        <f>调价前!B65</f>
        <v>0</v>
      </c>
      <c r="C65" s="351"/>
      <c r="D65" s="351"/>
      <c r="E65" s="231">
        <f t="shared" si="8"/>
        <v>0</v>
      </c>
      <c r="F65" s="252"/>
      <c r="G65" s="353"/>
      <c r="H65" s="254">
        <f t="shared" si="9"/>
        <v>0</v>
      </c>
      <c r="I65" s="265"/>
    </row>
    <row r="66" s="240" customFormat="1" ht="15.95" customHeight="1" spans="1:9">
      <c r="A66" s="250" t="s">
        <v>17</v>
      </c>
      <c r="B66" s="250"/>
      <c r="C66" s="256">
        <f t="shared" ref="C66:H66" si="11">SUM(C46:C65)</f>
        <v>0</v>
      </c>
      <c r="D66" s="256">
        <f t="shared" si="11"/>
        <v>0</v>
      </c>
      <c r="E66" s="256">
        <f t="shared" si="11"/>
        <v>0</v>
      </c>
      <c r="F66" s="254" t="e">
        <f>E66/E67</f>
        <v>#DIV/0!</v>
      </c>
      <c r="G66" s="257">
        <f>G46</f>
        <v>8.4</v>
      </c>
      <c r="H66" s="258">
        <f t="shared" si="11"/>
        <v>0</v>
      </c>
      <c r="I66" s="265"/>
    </row>
    <row r="67" s="239" customFormat="1" ht="21.95" customHeight="1" spans="1:9">
      <c r="A67" s="358" t="s">
        <v>18</v>
      </c>
      <c r="B67" s="358"/>
      <c r="C67" s="359"/>
      <c r="D67" s="359"/>
      <c r="E67" s="359">
        <f>E14+E45+E66</f>
        <v>0</v>
      </c>
      <c r="F67" s="360" t="e">
        <f>F66+F45+F14</f>
        <v>#DIV/0!</v>
      </c>
      <c r="G67" s="359"/>
      <c r="H67" s="360">
        <f>H14+H45+H66</f>
        <v>0</v>
      </c>
      <c r="I67" s="265"/>
    </row>
    <row r="68" s="239" customFormat="1" ht="15.95" customHeight="1" spans="12:14">
      <c r="L68" s="364"/>
      <c r="N68" s="347"/>
    </row>
    <row r="69" s="239" customFormat="1" customHeight="1" spans="1:14">
      <c r="A69" s="263"/>
      <c r="B69" s="263"/>
      <c r="C69" s="263"/>
      <c r="D69" s="263"/>
      <c r="E69" s="263"/>
      <c r="F69" s="263"/>
      <c r="L69" s="364"/>
      <c r="N69" s="347"/>
    </row>
    <row r="70" s="241" customFormat="1" customHeight="1" spans="1:16377">
      <c r="A70" s="341" t="s">
        <v>117</v>
      </c>
      <c r="B70" s="342" t="s">
        <v>118</v>
      </c>
      <c r="C70" s="342"/>
      <c r="D70" s="342"/>
      <c r="E70" s="342"/>
      <c r="F70" s="342"/>
      <c r="XDV70" s="346"/>
      <c r="XDW70" s="346"/>
      <c r="XDX70" s="346"/>
      <c r="XDY70" s="346"/>
      <c r="XDZ70" s="346"/>
      <c r="XEA70" s="346"/>
      <c r="XEB70" s="346"/>
      <c r="XEC70" s="346"/>
      <c r="XED70" s="346"/>
      <c r="XEE70" s="346"/>
      <c r="XEF70" s="346"/>
      <c r="XEG70" s="346"/>
      <c r="XEH70" s="346"/>
      <c r="XEI70" s="346"/>
      <c r="XEJ70" s="346"/>
      <c r="XEK70" s="346"/>
      <c r="XEL70" s="346"/>
      <c r="XEM70" s="346"/>
      <c r="XEN70" s="346"/>
      <c r="XEO70" s="346"/>
      <c r="XEP70" s="346"/>
      <c r="XEQ70" s="346"/>
      <c r="XER70" s="346"/>
      <c r="XES70" s="346"/>
      <c r="XET70" s="346"/>
      <c r="XEU70" s="346"/>
      <c r="XEV70" s="346"/>
      <c r="XEW70" s="346"/>
    </row>
    <row r="71" s="241" customFormat="1" customHeight="1" spans="1:16377">
      <c r="A71" s="341"/>
      <c r="B71" s="343" t="s">
        <v>119</v>
      </c>
      <c r="C71" s="343"/>
      <c r="D71" s="343"/>
      <c r="E71" s="343"/>
      <c r="F71" s="343"/>
      <c r="XDV71" s="346"/>
      <c r="XDW71" s="346"/>
      <c r="XDX71" s="346"/>
      <c r="XDY71" s="346"/>
      <c r="XDZ71" s="346"/>
      <c r="XEA71" s="346"/>
      <c r="XEB71" s="346"/>
      <c r="XEC71" s="346"/>
      <c r="XED71" s="346"/>
      <c r="XEE71" s="346"/>
      <c r="XEF71" s="346"/>
      <c r="XEG71" s="346"/>
      <c r="XEH71" s="346"/>
      <c r="XEI71" s="346"/>
      <c r="XEJ71" s="346"/>
      <c r="XEK71" s="346"/>
      <c r="XEL71" s="346"/>
      <c r="XEM71" s="346"/>
      <c r="XEN71" s="346"/>
      <c r="XEO71" s="346"/>
      <c r="XEP71" s="346"/>
      <c r="XEQ71" s="346"/>
      <c r="XER71" s="346"/>
      <c r="XES71" s="346"/>
      <c r="XET71" s="346"/>
      <c r="XEU71" s="346"/>
      <c r="XEV71" s="346"/>
      <c r="XEW71" s="346"/>
    </row>
    <row r="72" s="239" customFormat="1" customHeight="1" spans="1:16365">
      <c r="A72" s="263"/>
      <c r="B72" s="343" t="s">
        <v>120</v>
      </c>
      <c r="C72" s="343"/>
      <c r="D72" s="343"/>
      <c r="E72" s="343"/>
      <c r="F72" s="343"/>
      <c r="G72" s="241"/>
      <c r="H72" s="241"/>
      <c r="I72" s="241"/>
      <c r="XDV72" s="243"/>
      <c r="XDW72" s="243"/>
      <c r="XDX72" s="243"/>
      <c r="XDY72" s="243"/>
      <c r="XDZ72" s="243"/>
      <c r="XEA72" s="243"/>
      <c r="XEB72" s="243"/>
      <c r="XEC72" s="243"/>
      <c r="XED72" s="243"/>
      <c r="XEE72" s="243"/>
      <c r="XEF72" s="243"/>
      <c r="XEG72" s="243"/>
      <c r="XEH72" s="243"/>
      <c r="XEI72" s="243"/>
      <c r="XEJ72" s="243"/>
      <c r="XEK72" s="243"/>
    </row>
    <row r="73" s="239" customFormat="1" customHeight="1" spans="2:16384">
      <c r="B73" s="343" t="s">
        <v>121</v>
      </c>
      <c r="C73" s="343"/>
      <c r="D73" s="343"/>
      <c r="E73" s="343"/>
      <c r="F73" s="343"/>
      <c r="G73" s="242"/>
      <c r="H73" s="243"/>
      <c r="I73" s="243"/>
      <c r="XDV73" s="243"/>
      <c r="XDW73" s="243"/>
      <c r="XDX73" s="243"/>
      <c r="XDY73" s="243"/>
      <c r="XDZ73" s="243"/>
      <c r="XEA73" s="243"/>
      <c r="XEB73" s="243"/>
      <c r="XEC73" s="243"/>
      <c r="XED73" s="243"/>
      <c r="XEE73" s="243"/>
      <c r="XEF73" s="243"/>
      <c r="XEG73" s="243"/>
      <c r="XEH73" s="243"/>
      <c r="XEI73" s="243"/>
      <c r="XEJ73" s="243"/>
      <c r="XEK73" s="243"/>
      <c r="XEL73" s="243"/>
      <c r="XEM73" s="243"/>
      <c r="XEN73" s="243"/>
      <c r="XEO73" s="243"/>
      <c r="XEP73" s="243"/>
      <c r="XEQ73" s="243"/>
      <c r="XER73" s="243"/>
      <c r="XES73" s="243"/>
      <c r="XET73" s="243"/>
      <c r="XEU73" s="243"/>
      <c r="XEV73" s="243"/>
      <c r="XEW73" s="243"/>
      <c r="XEX73" s="243"/>
      <c r="XEY73" s="243"/>
      <c r="XEZ73" s="243"/>
      <c r="XFA73" s="243"/>
      <c r="XFB73" s="243"/>
      <c r="XFC73" s="243"/>
      <c r="XFD73" s="243"/>
    </row>
    <row r="74" s="239" customFormat="1" customHeight="1" spans="2:16384">
      <c r="B74" s="343" t="s">
        <v>122</v>
      </c>
      <c r="C74" s="343"/>
      <c r="D74" s="343"/>
      <c r="E74" s="343"/>
      <c r="F74" s="343"/>
      <c r="G74" s="242"/>
      <c r="H74" s="243"/>
      <c r="I74" s="243"/>
      <c r="XDV74" s="243"/>
      <c r="XDW74" s="243"/>
      <c r="XDX74" s="243"/>
      <c r="XDY74" s="243"/>
      <c r="XDZ74" s="243"/>
      <c r="XEA74" s="243"/>
      <c r="XEB74" s="243"/>
      <c r="XEC74" s="243"/>
      <c r="XED74" s="243"/>
      <c r="XEE74" s="243"/>
      <c r="XEF74" s="243"/>
      <c r="XEG74" s="243"/>
      <c r="XEH74" s="243"/>
      <c r="XEI74" s="243"/>
      <c r="XEJ74" s="243"/>
      <c r="XEK74" s="243"/>
      <c r="XEL74" s="243"/>
      <c r="XEM74" s="243"/>
      <c r="XEN74" s="243"/>
      <c r="XEO74" s="243"/>
      <c r="XEP74" s="243"/>
      <c r="XEQ74" s="243"/>
      <c r="XER74" s="243"/>
      <c r="XES74" s="243"/>
      <c r="XET74" s="243"/>
      <c r="XEU74" s="243"/>
      <c r="XEV74" s="243"/>
      <c r="XEW74" s="243"/>
      <c r="XEX74" s="243"/>
      <c r="XEY74" s="243"/>
      <c r="XEZ74" s="243"/>
      <c r="XFA74" s="243"/>
      <c r="XFB74" s="243"/>
      <c r="XFC74" s="243"/>
      <c r="XFD74" s="243"/>
    </row>
    <row r="75" s="239" customFormat="1" customHeight="1" spans="2:16384">
      <c r="B75" s="343"/>
      <c r="C75" s="343"/>
      <c r="D75" s="343"/>
      <c r="E75" s="343"/>
      <c r="F75" s="343"/>
      <c r="G75" s="242"/>
      <c r="H75" s="243"/>
      <c r="I75" s="243"/>
      <c r="L75" s="347"/>
      <c r="N75" s="347"/>
      <c r="Q75" s="347"/>
      <c r="XEC75" s="243"/>
      <c r="XED75" s="243"/>
      <c r="XEE75" s="243"/>
      <c r="XEF75" s="243"/>
      <c r="XEG75" s="243"/>
      <c r="XEH75" s="243"/>
      <c r="XEI75" s="243"/>
      <c r="XEJ75" s="243"/>
      <c r="XEK75" s="243"/>
      <c r="XEL75" s="243"/>
      <c r="XEM75" s="243"/>
      <c r="XEN75" s="243"/>
      <c r="XEO75" s="243"/>
      <c r="XEP75" s="243"/>
      <c r="XEQ75" s="243"/>
      <c r="XER75" s="243"/>
      <c r="XES75" s="243"/>
      <c r="XET75" s="243"/>
      <c r="XEU75" s="243"/>
      <c r="XEV75" s="243"/>
      <c r="XEW75" s="243"/>
      <c r="XEX75" s="243"/>
      <c r="XEY75" s="243"/>
      <c r="XEZ75" s="243"/>
      <c r="XFA75" s="243"/>
      <c r="XFB75" s="243"/>
      <c r="XFC75" s="243"/>
      <c r="XFD75" s="243"/>
    </row>
    <row r="77" hidden="1" customHeight="1" spans="1:1">
      <c r="A77" s="239" t="s">
        <v>140</v>
      </c>
    </row>
    <row r="78" hidden="1" customHeight="1" spans="1:4">
      <c r="A78" s="322" t="s">
        <v>2</v>
      </c>
      <c r="B78" s="322" t="s">
        <v>3</v>
      </c>
      <c r="C78" s="322" t="s">
        <v>4</v>
      </c>
      <c r="D78" s="322" t="s">
        <v>5</v>
      </c>
    </row>
    <row r="79" hidden="1" customHeight="1" spans="1:4">
      <c r="A79" s="361" t="s">
        <v>124</v>
      </c>
      <c r="B79" s="361">
        <f>$E$14</f>
        <v>0</v>
      </c>
      <c r="C79" s="361">
        <f>$G$14</f>
        <v>7.48</v>
      </c>
      <c r="D79" s="361">
        <f t="shared" ref="D79:D81" si="12">B79*C79</f>
        <v>0</v>
      </c>
    </row>
    <row r="80" hidden="1" customHeight="1" spans="1:4">
      <c r="A80" s="361" t="s">
        <v>125</v>
      </c>
      <c r="B80" s="361">
        <f>$E$45</f>
        <v>0</v>
      </c>
      <c r="C80" s="361">
        <f>$G$45</f>
        <v>7.86</v>
      </c>
      <c r="D80" s="361">
        <f t="shared" si="12"/>
        <v>0</v>
      </c>
    </row>
    <row r="81" hidden="1" customHeight="1" spans="1:4">
      <c r="A81" s="361" t="s">
        <v>126</v>
      </c>
      <c r="B81" s="361">
        <f>$E$66</f>
        <v>0</v>
      </c>
      <c r="C81" s="361">
        <f>$G$66</f>
        <v>8.4</v>
      </c>
      <c r="D81" s="361">
        <f t="shared" si="12"/>
        <v>0</v>
      </c>
    </row>
    <row r="82" hidden="1" customHeight="1" spans="1:4">
      <c r="A82" s="362" t="s">
        <v>16</v>
      </c>
      <c r="B82" s="363">
        <f>SUM(B79:B81)</f>
        <v>0</v>
      </c>
      <c r="C82" s="363"/>
      <c r="D82" s="363">
        <f>ROUND(D79,2)+ROUND(D80,2)+ROUND(D81,2)</f>
        <v>0</v>
      </c>
    </row>
  </sheetData>
  <sheetProtection formatCells="0" insertHyperlinks="0" sort="0" autoFilter="0"/>
  <mergeCells count="16">
    <mergeCell ref="A1:C1"/>
    <mergeCell ref="D1:H1"/>
    <mergeCell ref="A2:H2"/>
    <mergeCell ref="A14:B14"/>
    <mergeCell ref="A45:B45"/>
    <mergeCell ref="A66:B66"/>
    <mergeCell ref="A67:B67"/>
    <mergeCell ref="B70:F70"/>
    <mergeCell ref="B71:F71"/>
    <mergeCell ref="B72:F72"/>
    <mergeCell ref="B73:F73"/>
    <mergeCell ref="B74:F74"/>
    <mergeCell ref="B75:F75"/>
    <mergeCell ref="A4:A13"/>
    <mergeCell ref="A15:A44"/>
    <mergeCell ref="A46:A6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XFD170"/>
  <sheetViews>
    <sheetView zoomScale="80" zoomScaleNormal="80" workbookViewId="0">
      <pane ySplit="2" topLeftCell="A66" activePane="bottomLeft" state="frozen"/>
      <selection/>
      <selection pane="bottomLeft" activeCell="H71" sqref="H71"/>
    </sheetView>
  </sheetViews>
  <sheetFormatPr defaultColWidth="9" defaultRowHeight="20.1" customHeight="1"/>
  <cols>
    <col min="1" max="1" width="9.87962962962963" style="239" customWidth="1"/>
    <col min="2" max="2" width="17.8796296296296" style="239" customWidth="1"/>
    <col min="3" max="4" width="16.8796296296296" style="239" customWidth="1"/>
    <col min="5" max="5" width="15.8796296296296" style="239" customWidth="1"/>
    <col min="6" max="6" width="15" style="239" customWidth="1"/>
    <col min="7" max="7" width="17.3796296296296" style="242" customWidth="1"/>
    <col min="8" max="8" width="14.75" style="243" customWidth="1"/>
    <col min="9" max="9" width="11.3796296296296" style="243" customWidth="1"/>
    <col min="10" max="11" width="13.1296296296296" style="239" customWidth="1"/>
    <col min="12" max="12" width="12.1296296296296" style="239" customWidth="1"/>
    <col min="13" max="13" width="14.75" style="239" customWidth="1"/>
    <col min="14" max="14" width="10.7777777777778" style="239"/>
    <col min="15" max="16348" width="9" style="239"/>
    <col min="16349" max="16384" width="9" style="243"/>
  </cols>
  <sheetData>
    <row r="1" s="239" customFormat="1" ht="25.8" spans="1:13">
      <c r="A1" s="244" t="str">
        <f>调价前!A1</f>
        <v>T-XJ</v>
      </c>
      <c r="B1" s="244"/>
      <c r="C1" s="244"/>
      <c r="D1" s="245" t="s">
        <v>142</v>
      </c>
      <c r="E1" s="245"/>
      <c r="F1" s="245"/>
      <c r="G1" s="245"/>
      <c r="H1" s="245"/>
      <c r="I1" s="263"/>
      <c r="J1" s="231" t="s">
        <v>2</v>
      </c>
      <c r="K1" s="231" t="s">
        <v>3</v>
      </c>
      <c r="L1" s="231" t="s">
        <v>4</v>
      </c>
      <c r="M1" s="231" t="s">
        <v>5</v>
      </c>
    </row>
    <row r="2" s="239" customFormat="1" ht="18" customHeight="1" spans="1:14">
      <c r="A2" s="246" t="str">
        <f>调价前!A2</f>
        <v>20日       天气：  /阴           </v>
      </c>
      <c r="B2" s="247"/>
      <c r="C2" s="248"/>
      <c r="D2" s="248"/>
      <c r="E2" s="247"/>
      <c r="F2" s="248"/>
      <c r="G2" s="242"/>
      <c r="H2" s="249"/>
      <c r="I2" s="263"/>
      <c r="J2" s="264" t="s">
        <v>7</v>
      </c>
      <c r="K2" s="264">
        <f>$E$14</f>
        <v>149.74</v>
      </c>
      <c r="L2" s="264">
        <f>$G$14</f>
        <v>0</v>
      </c>
      <c r="M2" s="264">
        <f>$H$14</f>
        <v>1120.0552</v>
      </c>
      <c r="N2" s="239">
        <f>ROUND(M2,2)</f>
        <v>1120.06</v>
      </c>
    </row>
    <row r="3" s="239" customFormat="1" ht="15.95" customHeight="1" spans="1:14">
      <c r="A3" s="250" t="s">
        <v>8</v>
      </c>
      <c r="B3" s="250"/>
      <c r="C3" s="250" t="s">
        <v>9</v>
      </c>
      <c r="D3" s="250" t="s">
        <v>10</v>
      </c>
      <c r="E3" s="250" t="s">
        <v>11</v>
      </c>
      <c r="F3" s="250" t="s">
        <v>12</v>
      </c>
      <c r="G3" s="250" t="s">
        <v>4</v>
      </c>
      <c r="H3" s="250" t="s">
        <v>13</v>
      </c>
      <c r="I3" s="265"/>
      <c r="J3" s="264" t="s">
        <v>14</v>
      </c>
      <c r="K3" s="264">
        <f>$E$45</f>
        <v>1897.07</v>
      </c>
      <c r="L3" s="264">
        <f>$G$45</f>
        <v>0</v>
      </c>
      <c r="M3" s="264">
        <f>$H$45</f>
        <v>14910.9702</v>
      </c>
      <c r="N3" s="239">
        <f>ROUND(M3,2)</f>
        <v>14910.97</v>
      </c>
    </row>
    <row r="4" s="239" customFormat="1" ht="15.95" customHeight="1" spans="1:16376">
      <c r="A4" s="250" t="s">
        <v>7</v>
      </c>
      <c r="B4" s="251">
        <f>调价前!B4</f>
        <v>3</v>
      </c>
      <c r="C4" s="231">
        <f>调价前!C4</f>
        <v>0</v>
      </c>
      <c r="D4" s="231">
        <f>调价后!D4</f>
        <v>0</v>
      </c>
      <c r="E4" s="231">
        <f t="shared" ref="E4:E13" si="0">D4-C4</f>
        <v>0</v>
      </c>
      <c r="F4" s="252"/>
      <c r="G4" s="253"/>
      <c r="H4" s="254">
        <f>调价前!H4+调价中!H4+调价后!H4</f>
        <v>463.0868</v>
      </c>
      <c r="I4" s="265"/>
      <c r="J4" s="264" t="s">
        <v>15</v>
      </c>
      <c r="K4" s="264">
        <f>$E$66</f>
        <v>466.14</v>
      </c>
      <c r="L4" s="264">
        <f>$G$66</f>
        <v>0</v>
      </c>
      <c r="M4" s="264">
        <f>$H$66</f>
        <v>3915.576</v>
      </c>
      <c r="N4" s="239">
        <f>ROUND(M4,2)</f>
        <v>3915.58</v>
      </c>
      <c r="XDU4" s="243"/>
      <c r="XDV4" s="243"/>
      <c r="XDW4" s="243"/>
      <c r="XDX4" s="243"/>
      <c r="XDY4" s="243"/>
      <c r="XDZ4" s="243"/>
      <c r="XEA4" s="243"/>
      <c r="XEB4" s="243"/>
      <c r="XEC4" s="243"/>
      <c r="XED4" s="243"/>
      <c r="XEE4" s="243"/>
      <c r="XEF4" s="243"/>
      <c r="XEG4" s="243"/>
      <c r="XEH4" s="243"/>
      <c r="XEI4" s="243"/>
      <c r="XEJ4" s="243"/>
      <c r="XEK4" s="243"/>
      <c r="XEL4" s="243"/>
      <c r="XEM4" s="243"/>
      <c r="XEN4" s="243"/>
      <c r="XEO4" s="243"/>
      <c r="XEP4" s="243"/>
      <c r="XEQ4" s="243"/>
      <c r="XER4" s="243"/>
      <c r="XES4" s="243"/>
      <c r="XET4" s="243"/>
      <c r="XEU4" s="243"/>
      <c r="XEV4" s="243"/>
    </row>
    <row r="5" s="239" customFormat="1" ht="15.95" customHeight="1" spans="1:16376">
      <c r="A5" s="250"/>
      <c r="B5" s="251">
        <f>调价前!B5</f>
        <v>6</v>
      </c>
      <c r="C5" s="231">
        <f>调价前!C5</f>
        <v>0</v>
      </c>
      <c r="D5" s="231">
        <f>调价后!D5</f>
        <v>0</v>
      </c>
      <c r="E5" s="231">
        <f t="shared" si="0"/>
        <v>0</v>
      </c>
      <c r="F5" s="252"/>
      <c r="G5" s="253"/>
      <c r="H5" s="254">
        <f>调价前!H5+调价中!H5+调价后!H5</f>
        <v>656.9684</v>
      </c>
      <c r="I5" s="265"/>
      <c r="XDU5" s="243"/>
      <c r="XDV5" s="243"/>
      <c r="XDW5" s="243"/>
      <c r="XDX5" s="243"/>
      <c r="XDY5" s="243"/>
      <c r="XDZ5" s="243"/>
      <c r="XEA5" s="243"/>
      <c r="XEB5" s="243"/>
      <c r="XEC5" s="243"/>
      <c r="XED5" s="243"/>
      <c r="XEE5" s="243"/>
      <c r="XEF5" s="243"/>
      <c r="XEG5" s="243"/>
      <c r="XEH5" s="243"/>
      <c r="XEI5" s="243"/>
      <c r="XEJ5" s="243"/>
      <c r="XEK5" s="243"/>
      <c r="XEL5" s="243"/>
      <c r="XEM5" s="243"/>
      <c r="XEN5" s="243"/>
      <c r="XEO5" s="243"/>
      <c r="XEP5" s="243"/>
      <c r="XEQ5" s="243"/>
      <c r="XER5" s="243"/>
      <c r="XES5" s="243"/>
      <c r="XET5" s="243"/>
      <c r="XEU5" s="243"/>
      <c r="XEV5" s="243"/>
    </row>
    <row r="6" s="239" customFormat="1" ht="15.95" customHeight="1" spans="1:16376">
      <c r="A6" s="250"/>
      <c r="B6" s="251">
        <f>调价前!B6</f>
        <v>0</v>
      </c>
      <c r="C6" s="231">
        <f>调价前!C6</f>
        <v>0</v>
      </c>
      <c r="D6" s="231">
        <f>调价后!D6</f>
        <v>0</v>
      </c>
      <c r="E6" s="231">
        <f t="shared" si="0"/>
        <v>0</v>
      </c>
      <c r="F6" s="252"/>
      <c r="G6" s="253"/>
      <c r="H6" s="254">
        <f>调价前!H6+调价中!H6+调价后!H6</f>
        <v>0</v>
      </c>
      <c r="I6" s="265"/>
      <c r="XDU6" s="243"/>
      <c r="XDV6" s="243"/>
      <c r="XDW6" s="243"/>
      <c r="XDX6" s="243"/>
      <c r="XDY6" s="243"/>
      <c r="XDZ6" s="243"/>
      <c r="XEA6" s="243"/>
      <c r="XEB6" s="243"/>
      <c r="XEC6" s="243"/>
      <c r="XED6" s="243"/>
      <c r="XEE6" s="243"/>
      <c r="XEF6" s="243"/>
      <c r="XEG6" s="243"/>
      <c r="XEH6" s="243"/>
      <c r="XEI6" s="243"/>
      <c r="XEJ6" s="243"/>
      <c r="XEK6" s="243"/>
      <c r="XEL6" s="243"/>
      <c r="XEM6" s="243"/>
      <c r="XEN6" s="243"/>
      <c r="XEO6" s="243"/>
      <c r="XEP6" s="243"/>
      <c r="XEQ6" s="243"/>
      <c r="XER6" s="243"/>
      <c r="XES6" s="243"/>
      <c r="XET6" s="243"/>
      <c r="XEU6" s="243"/>
      <c r="XEV6" s="243"/>
    </row>
    <row r="7" s="239" customFormat="1" ht="15.95" hidden="1" customHeight="1" spans="1:16376">
      <c r="A7" s="250"/>
      <c r="B7" s="231">
        <f>调价前!B7</f>
        <v>0</v>
      </c>
      <c r="C7" s="231">
        <f>调价前!C7</f>
        <v>0</v>
      </c>
      <c r="D7" s="231">
        <f>调价后!D7</f>
        <v>0</v>
      </c>
      <c r="E7" s="231">
        <f t="shared" si="0"/>
        <v>0</v>
      </c>
      <c r="F7" s="252"/>
      <c r="G7" s="253"/>
      <c r="H7" s="254">
        <f>调价前!H7+调价中!H7+调价后!H7</f>
        <v>0</v>
      </c>
      <c r="I7" s="265"/>
      <c r="XDU7" s="243"/>
      <c r="XDV7" s="243"/>
      <c r="XDW7" s="243"/>
      <c r="XDX7" s="243"/>
      <c r="XDY7" s="243"/>
      <c r="XDZ7" s="243"/>
      <c r="XEA7" s="243"/>
      <c r="XEB7" s="243"/>
      <c r="XEC7" s="243"/>
      <c r="XED7" s="243"/>
      <c r="XEE7" s="243"/>
      <c r="XEF7" s="243"/>
      <c r="XEG7" s="243"/>
      <c r="XEH7" s="243"/>
      <c r="XEI7" s="243"/>
      <c r="XEJ7" s="243"/>
      <c r="XEK7" s="243"/>
      <c r="XEL7" s="243"/>
      <c r="XEM7" s="243"/>
      <c r="XEN7" s="243"/>
      <c r="XEO7" s="243"/>
      <c r="XEP7" s="243"/>
      <c r="XEQ7" s="243"/>
      <c r="XER7" s="243"/>
      <c r="XES7" s="243"/>
      <c r="XET7" s="243"/>
      <c r="XEU7" s="243"/>
      <c r="XEV7" s="243"/>
    </row>
    <row r="8" s="239" customFormat="1" ht="15.95" hidden="1" customHeight="1" spans="1:16376">
      <c r="A8" s="250"/>
      <c r="B8" s="231">
        <f>调价前!B8</f>
        <v>0</v>
      </c>
      <c r="C8" s="231">
        <f>调价前!C8</f>
        <v>0</v>
      </c>
      <c r="D8" s="231">
        <f>调价后!D8</f>
        <v>0</v>
      </c>
      <c r="E8" s="231">
        <f t="shared" si="0"/>
        <v>0</v>
      </c>
      <c r="F8" s="252"/>
      <c r="G8" s="253"/>
      <c r="H8" s="254">
        <f>调价前!H8+调价中!H8+调价后!H8</f>
        <v>0</v>
      </c>
      <c r="I8" s="265"/>
      <c r="XDU8" s="243"/>
      <c r="XDV8" s="243"/>
      <c r="XDW8" s="243"/>
      <c r="XDX8" s="243"/>
      <c r="XDY8" s="243"/>
      <c r="XDZ8" s="243"/>
      <c r="XEA8" s="243"/>
      <c r="XEB8" s="243"/>
      <c r="XEC8" s="243"/>
      <c r="XED8" s="243"/>
      <c r="XEE8" s="243"/>
      <c r="XEF8" s="243"/>
      <c r="XEG8" s="243"/>
      <c r="XEH8" s="243"/>
      <c r="XEI8" s="243"/>
      <c r="XEJ8" s="243"/>
      <c r="XEK8" s="243"/>
      <c r="XEL8" s="243"/>
      <c r="XEM8" s="243"/>
      <c r="XEN8" s="243"/>
      <c r="XEO8" s="243"/>
      <c r="XEP8" s="243"/>
      <c r="XEQ8" s="243"/>
      <c r="XER8" s="243"/>
      <c r="XES8" s="243"/>
      <c r="XET8" s="243"/>
      <c r="XEU8" s="243"/>
      <c r="XEV8" s="243"/>
    </row>
    <row r="9" s="239" customFormat="1" ht="15.95" hidden="1" customHeight="1" spans="1:16376">
      <c r="A9" s="250"/>
      <c r="B9" s="231">
        <f>调价前!B9</f>
        <v>0</v>
      </c>
      <c r="C9" s="231">
        <f>调价前!C9</f>
        <v>0</v>
      </c>
      <c r="D9" s="231">
        <f>调价后!D9</f>
        <v>0</v>
      </c>
      <c r="E9" s="231">
        <f t="shared" si="0"/>
        <v>0</v>
      </c>
      <c r="F9" s="252"/>
      <c r="G9" s="253"/>
      <c r="H9" s="254">
        <f>调价前!H9+调价中!H9+调价后!H9</f>
        <v>0</v>
      </c>
      <c r="I9" s="265"/>
      <c r="XDU9" s="243"/>
      <c r="XDV9" s="243"/>
      <c r="XDW9" s="243"/>
      <c r="XDX9" s="243"/>
      <c r="XDY9" s="243"/>
      <c r="XDZ9" s="243"/>
      <c r="XEA9" s="243"/>
      <c r="XEB9" s="243"/>
      <c r="XEC9" s="243"/>
      <c r="XED9" s="243"/>
      <c r="XEE9" s="243"/>
      <c r="XEF9" s="243"/>
      <c r="XEG9" s="243"/>
      <c r="XEH9" s="243"/>
      <c r="XEI9" s="243"/>
      <c r="XEJ9" s="243"/>
      <c r="XEK9" s="243"/>
      <c r="XEL9" s="243"/>
      <c r="XEM9" s="243"/>
      <c r="XEN9" s="243"/>
      <c r="XEO9" s="243"/>
      <c r="XEP9" s="243"/>
      <c r="XEQ9" s="243"/>
      <c r="XER9" s="243"/>
      <c r="XES9" s="243"/>
      <c r="XET9" s="243"/>
      <c r="XEU9" s="243"/>
      <c r="XEV9" s="243"/>
    </row>
    <row r="10" s="239" customFormat="1" ht="15.95" hidden="1" customHeight="1" spans="1:16376">
      <c r="A10" s="250"/>
      <c r="B10" s="231">
        <f>调价前!B10</f>
        <v>0</v>
      </c>
      <c r="C10" s="231">
        <f>调价前!C10</f>
        <v>0</v>
      </c>
      <c r="D10" s="231">
        <f>调价后!D10</f>
        <v>0</v>
      </c>
      <c r="E10" s="231">
        <f t="shared" si="0"/>
        <v>0</v>
      </c>
      <c r="F10" s="252"/>
      <c r="G10" s="253"/>
      <c r="H10" s="254">
        <f>调价前!H10+调价中!H10+调价后!H10</f>
        <v>0</v>
      </c>
      <c r="I10" s="265"/>
      <c r="XDU10" s="243"/>
      <c r="XDV10" s="243"/>
      <c r="XDW10" s="243"/>
      <c r="XDX10" s="243"/>
      <c r="XDY10" s="243"/>
      <c r="XDZ10" s="243"/>
      <c r="XEA10" s="243"/>
      <c r="XEB10" s="243"/>
      <c r="XEC10" s="243"/>
      <c r="XED10" s="243"/>
      <c r="XEE10" s="243"/>
      <c r="XEF10" s="243"/>
      <c r="XEG10" s="243"/>
      <c r="XEH10" s="243"/>
      <c r="XEI10" s="243"/>
      <c r="XEJ10" s="243"/>
      <c r="XEK10" s="243"/>
      <c r="XEL10" s="243"/>
      <c r="XEM10" s="243"/>
      <c r="XEN10" s="243"/>
      <c r="XEO10" s="243"/>
      <c r="XEP10" s="243"/>
      <c r="XEQ10" s="243"/>
      <c r="XER10" s="243"/>
      <c r="XES10" s="243"/>
      <c r="XET10" s="243"/>
      <c r="XEU10" s="243"/>
      <c r="XEV10" s="243"/>
    </row>
    <row r="11" s="239" customFormat="1" ht="15.95" hidden="1" customHeight="1" spans="1:16376">
      <c r="A11" s="250"/>
      <c r="B11" s="231">
        <f>调价前!B11</f>
        <v>0</v>
      </c>
      <c r="C11" s="231">
        <f>调价前!C11</f>
        <v>0</v>
      </c>
      <c r="D11" s="231">
        <f>调价后!D11</f>
        <v>0</v>
      </c>
      <c r="E11" s="231">
        <f t="shared" si="0"/>
        <v>0</v>
      </c>
      <c r="F11" s="252"/>
      <c r="G11" s="253"/>
      <c r="H11" s="254">
        <f>调价前!H11+调价中!H11+调价后!H11</f>
        <v>0</v>
      </c>
      <c r="I11" s="265"/>
      <c r="XDU11" s="243"/>
      <c r="XDV11" s="243"/>
      <c r="XDW11" s="243"/>
      <c r="XDX11" s="243"/>
      <c r="XDY11" s="243"/>
      <c r="XDZ11" s="243"/>
      <c r="XEA11" s="243"/>
      <c r="XEB11" s="243"/>
      <c r="XEC11" s="243"/>
      <c r="XED11" s="243"/>
      <c r="XEE11" s="243"/>
      <c r="XEF11" s="243"/>
      <c r="XEG11" s="243"/>
      <c r="XEH11" s="243"/>
      <c r="XEI11" s="243"/>
      <c r="XEJ11" s="243"/>
      <c r="XEK11" s="243"/>
      <c r="XEL11" s="243"/>
      <c r="XEM11" s="243"/>
      <c r="XEN11" s="243"/>
      <c r="XEO11" s="243"/>
      <c r="XEP11" s="243"/>
      <c r="XEQ11" s="243"/>
      <c r="XER11" s="243"/>
      <c r="XES11" s="243"/>
      <c r="XET11" s="243"/>
      <c r="XEU11" s="243"/>
      <c r="XEV11" s="243"/>
    </row>
    <row r="12" s="239" customFormat="1" ht="15.95" hidden="1" customHeight="1" spans="1:16376">
      <c r="A12" s="250"/>
      <c r="B12" s="231">
        <f>调价前!B12</f>
        <v>0</v>
      </c>
      <c r="C12" s="231">
        <f>调价前!C12</f>
        <v>0</v>
      </c>
      <c r="D12" s="231">
        <f>调价后!D12</f>
        <v>0</v>
      </c>
      <c r="E12" s="231">
        <f t="shared" si="0"/>
        <v>0</v>
      </c>
      <c r="F12" s="252"/>
      <c r="G12" s="253"/>
      <c r="H12" s="254">
        <f>调价前!H12+调价中!H12+调价后!H12</f>
        <v>0</v>
      </c>
      <c r="I12" s="265"/>
      <c r="XDU12" s="243"/>
      <c r="XDV12" s="243"/>
      <c r="XDW12" s="243"/>
      <c r="XDX12" s="243"/>
      <c r="XDY12" s="243"/>
      <c r="XDZ12" s="243"/>
      <c r="XEA12" s="243"/>
      <c r="XEB12" s="243"/>
      <c r="XEC12" s="243"/>
      <c r="XED12" s="243"/>
      <c r="XEE12" s="243"/>
      <c r="XEF12" s="243"/>
      <c r="XEG12" s="243"/>
      <c r="XEH12" s="243"/>
      <c r="XEI12" s="243"/>
      <c r="XEJ12" s="243"/>
      <c r="XEK12" s="243"/>
      <c r="XEL12" s="243"/>
      <c r="XEM12" s="243"/>
      <c r="XEN12" s="243"/>
      <c r="XEO12" s="243"/>
      <c r="XEP12" s="243"/>
      <c r="XEQ12" s="243"/>
      <c r="XER12" s="243"/>
      <c r="XES12" s="243"/>
      <c r="XET12" s="243"/>
      <c r="XEU12" s="243"/>
      <c r="XEV12" s="243"/>
    </row>
    <row r="13" s="239" customFormat="1" ht="15.95" hidden="1" customHeight="1" spans="1:16376">
      <c r="A13" s="250"/>
      <c r="B13" s="231">
        <f>调价前!B13</f>
        <v>0</v>
      </c>
      <c r="C13" s="231">
        <f>调价前!C13</f>
        <v>0</v>
      </c>
      <c r="D13" s="231">
        <f>调价后!D13</f>
        <v>0</v>
      </c>
      <c r="E13" s="231">
        <f t="shared" si="0"/>
        <v>0</v>
      </c>
      <c r="F13" s="252"/>
      <c r="G13" s="253"/>
      <c r="H13" s="254">
        <f>调价前!H13+调价中!H13+调价后!H13</f>
        <v>0</v>
      </c>
      <c r="I13" s="265"/>
      <c r="XDU13" s="243"/>
      <c r="XDV13" s="243"/>
      <c r="XDW13" s="243"/>
      <c r="XDX13" s="243"/>
      <c r="XDY13" s="243"/>
      <c r="XDZ13" s="243"/>
      <c r="XEA13" s="243"/>
      <c r="XEB13" s="243"/>
      <c r="XEC13" s="243"/>
      <c r="XED13" s="243"/>
      <c r="XEE13" s="243"/>
      <c r="XEF13" s="243"/>
      <c r="XEG13" s="243"/>
      <c r="XEH13" s="243"/>
      <c r="XEI13" s="243"/>
      <c r="XEJ13" s="243"/>
      <c r="XEK13" s="243"/>
      <c r="XEL13" s="243"/>
      <c r="XEM13" s="243"/>
      <c r="XEN13" s="243"/>
      <c r="XEO13" s="243"/>
      <c r="XEP13" s="243"/>
      <c r="XEQ13" s="243"/>
      <c r="XER13" s="243"/>
      <c r="XES13" s="243"/>
      <c r="XET13" s="243"/>
      <c r="XEU13" s="243"/>
      <c r="XEV13" s="243"/>
    </row>
    <row r="14" s="240" customFormat="1" ht="18" customHeight="1" spans="1:9">
      <c r="A14" s="255" t="s">
        <v>17</v>
      </c>
      <c r="B14" s="255"/>
      <c r="C14" s="256">
        <f>SUM(C4:C13)</f>
        <v>0</v>
      </c>
      <c r="D14" s="256">
        <f>SUM(D4:D13)</f>
        <v>0</v>
      </c>
      <c r="E14" s="256">
        <f>调价前!E14+调价中!E14+调价后!E14</f>
        <v>149.74</v>
      </c>
      <c r="F14" s="254">
        <f>E14/E67</f>
        <v>0.0595873375912772</v>
      </c>
      <c r="G14" s="257">
        <f>G4</f>
        <v>0</v>
      </c>
      <c r="H14" s="258">
        <f>调价前!H14+调价中!H14+调价后!H14</f>
        <v>1120.0552</v>
      </c>
      <c r="I14" s="265"/>
    </row>
    <row r="15" s="239" customFormat="1" ht="17.1" customHeight="1" spans="1:9">
      <c r="A15" s="250" t="s">
        <v>14</v>
      </c>
      <c r="B15" s="251">
        <f>调价前!B15</f>
        <v>1</v>
      </c>
      <c r="C15" s="231">
        <f>调价前!C15</f>
        <v>0</v>
      </c>
      <c r="D15" s="231">
        <f>调价后!D15</f>
        <v>0</v>
      </c>
      <c r="E15" s="231">
        <f t="shared" ref="E15:E44" si="1">D15-C15</f>
        <v>0</v>
      </c>
      <c r="F15" s="252"/>
      <c r="G15" s="253"/>
      <c r="H15" s="254">
        <f>调价前!H15+调价中!H15+调价后!H15</f>
        <v>1614.1296</v>
      </c>
      <c r="I15" s="265"/>
    </row>
    <row r="16" s="239" customFormat="1" ht="15.95" customHeight="1" spans="1:9">
      <c r="A16" s="250"/>
      <c r="B16" s="251">
        <f>调价前!B16</f>
        <v>4</v>
      </c>
      <c r="C16" s="231">
        <f>调价前!C16</f>
        <v>0</v>
      </c>
      <c r="D16" s="231">
        <f>调价后!D16</f>
        <v>0</v>
      </c>
      <c r="E16" s="231">
        <f t="shared" si="1"/>
        <v>0</v>
      </c>
      <c r="F16" s="252"/>
      <c r="G16" s="253"/>
      <c r="H16" s="254">
        <f>调价前!H16+调价中!H16+调价后!H16</f>
        <v>3278.1702</v>
      </c>
      <c r="I16" s="265"/>
    </row>
    <row r="17" s="239" customFormat="1" ht="15.95" customHeight="1" spans="1:9">
      <c r="A17" s="250"/>
      <c r="B17" s="251">
        <f>调价前!B17</f>
        <v>9</v>
      </c>
      <c r="C17" s="231">
        <f>调价前!C17</f>
        <v>0</v>
      </c>
      <c r="D17" s="231">
        <f>调价后!D17</f>
        <v>0</v>
      </c>
      <c r="E17" s="231">
        <f t="shared" si="1"/>
        <v>0</v>
      </c>
      <c r="F17" s="252"/>
      <c r="G17" s="253"/>
      <c r="H17" s="254">
        <f>调价前!H17+调价中!H17+调价后!H17</f>
        <v>3615.1284</v>
      </c>
      <c r="I17" s="265"/>
    </row>
    <row r="18" s="239" customFormat="1" ht="15.95" customHeight="1" spans="1:9">
      <c r="A18" s="250"/>
      <c r="B18" s="251">
        <f>调价前!B18</f>
        <v>12</v>
      </c>
      <c r="C18" s="231">
        <f>调价前!C18</f>
        <v>0</v>
      </c>
      <c r="D18" s="231">
        <f>调价后!D18</f>
        <v>0</v>
      </c>
      <c r="E18" s="231">
        <f t="shared" si="1"/>
        <v>0</v>
      </c>
      <c r="F18" s="252"/>
      <c r="G18" s="253"/>
      <c r="H18" s="254">
        <f>调价前!H18+调价中!H18+调价后!H18</f>
        <v>2651.964</v>
      </c>
      <c r="I18" s="265"/>
    </row>
    <row r="19" s="239" customFormat="1" ht="15.95" customHeight="1" spans="1:9">
      <c r="A19" s="250"/>
      <c r="B19" s="251">
        <f>调价前!B19</f>
        <v>15</v>
      </c>
      <c r="C19" s="231">
        <f>调价前!C19</f>
        <v>0</v>
      </c>
      <c r="D19" s="231">
        <f>调价后!D19</f>
        <v>0</v>
      </c>
      <c r="E19" s="231">
        <f t="shared" si="1"/>
        <v>0</v>
      </c>
      <c r="F19" s="252"/>
      <c r="G19" s="253"/>
      <c r="H19" s="254">
        <f>调价前!H19+调价中!H19+调价后!H19</f>
        <v>1459.9164</v>
      </c>
      <c r="I19" s="265"/>
    </row>
    <row r="20" s="239" customFormat="1" ht="15.95" customHeight="1" spans="1:9">
      <c r="A20" s="250"/>
      <c r="B20" s="251">
        <f>调价前!B20</f>
        <v>18</v>
      </c>
      <c r="C20" s="231">
        <f>调价前!C20</f>
        <v>0</v>
      </c>
      <c r="D20" s="231">
        <f>调价后!D20</f>
        <v>0</v>
      </c>
      <c r="E20" s="231">
        <f t="shared" si="1"/>
        <v>0</v>
      </c>
      <c r="F20" s="252"/>
      <c r="G20" s="253"/>
      <c r="H20" s="254">
        <f>调价前!H20+调价中!H20+调价后!H20</f>
        <v>1022.193</v>
      </c>
      <c r="I20" s="265"/>
    </row>
    <row r="21" s="239" customFormat="1" ht="15.95" customHeight="1" spans="1:9">
      <c r="A21" s="250"/>
      <c r="B21" s="251">
        <f>调价前!B21</f>
        <v>19</v>
      </c>
      <c r="C21" s="231">
        <f>调价前!C21</f>
        <v>0</v>
      </c>
      <c r="D21" s="231">
        <f>调价后!D21</f>
        <v>0</v>
      </c>
      <c r="E21" s="231">
        <f t="shared" si="1"/>
        <v>0</v>
      </c>
      <c r="F21" s="252"/>
      <c r="G21" s="253"/>
      <c r="H21" s="254">
        <f>调价前!H21+调价中!H21+调价后!H21</f>
        <v>979.8276</v>
      </c>
      <c r="I21" s="265"/>
    </row>
    <row r="22" s="239" customFormat="1" ht="15.95" customHeight="1" spans="1:9">
      <c r="A22" s="250"/>
      <c r="B22" s="251">
        <f>调价前!B22</f>
        <v>22</v>
      </c>
      <c r="C22" s="231">
        <f>调价前!C22</f>
        <v>0</v>
      </c>
      <c r="D22" s="231">
        <f>调价后!D22</f>
        <v>0</v>
      </c>
      <c r="E22" s="231">
        <f t="shared" si="1"/>
        <v>0</v>
      </c>
      <c r="F22" s="252"/>
      <c r="G22" s="253"/>
      <c r="H22" s="254">
        <f>调价前!H22+调价中!H22+调价后!H22</f>
        <v>289.641</v>
      </c>
      <c r="I22" s="265"/>
    </row>
    <row r="23" s="239" customFormat="1" ht="15.95" customHeight="1" spans="1:9">
      <c r="A23" s="250"/>
      <c r="B23" s="251">
        <f>调价前!B23</f>
        <v>16</v>
      </c>
      <c r="C23" s="231">
        <f>调价前!C23</f>
        <v>0</v>
      </c>
      <c r="D23" s="231">
        <f>调价后!D23</f>
        <v>0</v>
      </c>
      <c r="E23" s="231">
        <f t="shared" si="1"/>
        <v>0</v>
      </c>
      <c r="F23" s="252"/>
      <c r="G23" s="253"/>
      <c r="H23" s="254">
        <f>调价前!H23+调价中!H23+调价后!H23</f>
        <v>0</v>
      </c>
      <c r="I23" s="265"/>
    </row>
    <row r="24" s="239" customFormat="1" ht="15.95" customHeight="1" spans="1:9">
      <c r="A24" s="250"/>
      <c r="B24" s="251">
        <f>调价前!B24</f>
        <v>0</v>
      </c>
      <c r="C24" s="231">
        <f>调价前!C24</f>
        <v>0</v>
      </c>
      <c r="D24" s="231">
        <f>调价后!D24</f>
        <v>0</v>
      </c>
      <c r="E24" s="231">
        <f t="shared" si="1"/>
        <v>0</v>
      </c>
      <c r="F24" s="252"/>
      <c r="G24" s="253"/>
      <c r="H24" s="254">
        <f>调价前!H24+调价中!H24+调价后!H24</f>
        <v>0</v>
      </c>
      <c r="I24" s="265"/>
    </row>
    <row r="25" s="239" customFormat="1" ht="15.95" customHeight="1" spans="1:9">
      <c r="A25" s="250"/>
      <c r="B25" s="251">
        <f>调价前!B25</f>
        <v>0</v>
      </c>
      <c r="C25" s="231">
        <f>调价前!C25</f>
        <v>0</v>
      </c>
      <c r="D25" s="231">
        <f>调价后!D25</f>
        <v>0</v>
      </c>
      <c r="E25" s="231">
        <f t="shared" si="1"/>
        <v>0</v>
      </c>
      <c r="F25" s="252"/>
      <c r="G25" s="253"/>
      <c r="H25" s="254">
        <f>调价前!H25+调价中!H25+调价后!H25</f>
        <v>0</v>
      </c>
      <c r="I25" s="265"/>
    </row>
    <row r="26" s="239" customFormat="1" ht="15.95" customHeight="1" spans="1:9">
      <c r="A26" s="250"/>
      <c r="B26" s="251">
        <f>调价前!B26</f>
        <v>0</v>
      </c>
      <c r="C26" s="231">
        <f>调价前!C26</f>
        <v>0</v>
      </c>
      <c r="D26" s="231">
        <f>调价后!D26</f>
        <v>0</v>
      </c>
      <c r="E26" s="231">
        <f t="shared" si="1"/>
        <v>0</v>
      </c>
      <c r="F26" s="252"/>
      <c r="G26" s="253"/>
      <c r="H26" s="254">
        <f>调价前!H26+调价中!H26+调价后!H26</f>
        <v>0</v>
      </c>
      <c r="I26" s="265"/>
    </row>
    <row r="27" s="240" customFormat="1" ht="18" customHeight="1" spans="1:9">
      <c r="A27" s="250"/>
      <c r="B27" s="251">
        <f>调价前!B27</f>
        <v>0</v>
      </c>
      <c r="C27" s="231">
        <f>调价前!C27</f>
        <v>0</v>
      </c>
      <c r="D27" s="231">
        <f>调价后!D27</f>
        <v>0</v>
      </c>
      <c r="E27" s="231">
        <f t="shared" si="1"/>
        <v>0</v>
      </c>
      <c r="F27" s="252"/>
      <c r="G27" s="253"/>
      <c r="H27" s="254">
        <f>调价前!H27+调价中!H27+调价后!H27</f>
        <v>0</v>
      </c>
      <c r="I27" s="265"/>
    </row>
    <row r="28" s="239" customFormat="1" ht="15.95" hidden="1" customHeight="1" spans="1:9">
      <c r="A28" s="250"/>
      <c r="B28" s="231">
        <f>调价前!B28</f>
        <v>0</v>
      </c>
      <c r="C28" s="231">
        <f>调价前!C28</f>
        <v>0</v>
      </c>
      <c r="D28" s="231">
        <f>调价后!D28</f>
        <v>0</v>
      </c>
      <c r="E28" s="231">
        <f t="shared" si="1"/>
        <v>0</v>
      </c>
      <c r="F28" s="252"/>
      <c r="G28" s="253"/>
      <c r="H28" s="254">
        <f>调价前!H28+调价中!H28+调价后!H28</f>
        <v>0</v>
      </c>
      <c r="I28" s="265"/>
    </row>
    <row r="29" s="239" customFormat="1" ht="15.95" hidden="1" customHeight="1" spans="1:9">
      <c r="A29" s="250"/>
      <c r="B29" s="231">
        <f>调价前!B29</f>
        <v>0</v>
      </c>
      <c r="C29" s="231">
        <f>调价前!C29</f>
        <v>0</v>
      </c>
      <c r="D29" s="231">
        <f>调价后!D29</f>
        <v>0</v>
      </c>
      <c r="E29" s="231">
        <f t="shared" si="1"/>
        <v>0</v>
      </c>
      <c r="F29" s="252"/>
      <c r="G29" s="253"/>
      <c r="H29" s="254">
        <f>调价前!H29+调价中!H29+调价后!H29</f>
        <v>0</v>
      </c>
      <c r="I29" s="265"/>
    </row>
    <row r="30" s="239" customFormat="1" ht="15.95" hidden="1" customHeight="1" spans="1:9">
      <c r="A30" s="250"/>
      <c r="B30" s="231">
        <f>调价前!B30</f>
        <v>0</v>
      </c>
      <c r="C30" s="231">
        <f>调价前!C30</f>
        <v>0</v>
      </c>
      <c r="D30" s="231">
        <f>调价后!D30</f>
        <v>0</v>
      </c>
      <c r="E30" s="231">
        <f t="shared" si="1"/>
        <v>0</v>
      </c>
      <c r="F30" s="252"/>
      <c r="G30" s="253"/>
      <c r="H30" s="254">
        <f>调价前!H30+调价中!H30+调价后!H30</f>
        <v>0</v>
      </c>
      <c r="I30" s="265"/>
    </row>
    <row r="31" s="239" customFormat="1" ht="15.95" hidden="1" customHeight="1" spans="1:9">
      <c r="A31" s="250"/>
      <c r="B31" s="231">
        <f>调价前!B31</f>
        <v>0</v>
      </c>
      <c r="C31" s="231">
        <f>调价前!C31</f>
        <v>0</v>
      </c>
      <c r="D31" s="231">
        <f>调价后!D31</f>
        <v>0</v>
      </c>
      <c r="E31" s="231">
        <f t="shared" si="1"/>
        <v>0</v>
      </c>
      <c r="F31" s="252"/>
      <c r="G31" s="253"/>
      <c r="H31" s="254">
        <f>调价前!H31+调价中!H31+调价后!H31</f>
        <v>0</v>
      </c>
      <c r="I31" s="265"/>
    </row>
    <row r="32" s="239" customFormat="1" ht="15.95" hidden="1" customHeight="1" spans="1:9">
      <c r="A32" s="250"/>
      <c r="B32" s="231">
        <f>调价前!B32</f>
        <v>0</v>
      </c>
      <c r="C32" s="231">
        <f>调价前!C32</f>
        <v>0</v>
      </c>
      <c r="D32" s="231">
        <f>调价后!D32</f>
        <v>0</v>
      </c>
      <c r="E32" s="231">
        <f t="shared" si="1"/>
        <v>0</v>
      </c>
      <c r="F32" s="252"/>
      <c r="G32" s="253"/>
      <c r="H32" s="254">
        <f>调价前!H32+调价中!H32+调价后!H32</f>
        <v>0</v>
      </c>
      <c r="I32" s="265"/>
    </row>
    <row r="33" s="239" customFormat="1" ht="15.95" hidden="1" customHeight="1" spans="1:9">
      <c r="A33" s="250"/>
      <c r="B33" s="231">
        <f>调价前!B33</f>
        <v>0</v>
      </c>
      <c r="C33" s="231">
        <f>调价前!C33</f>
        <v>0</v>
      </c>
      <c r="D33" s="231">
        <f>调价后!D33</f>
        <v>0</v>
      </c>
      <c r="E33" s="231">
        <f t="shared" si="1"/>
        <v>0</v>
      </c>
      <c r="F33" s="252"/>
      <c r="G33" s="253"/>
      <c r="H33" s="254">
        <f>调价前!H33+调价中!H33+调价后!H33</f>
        <v>0</v>
      </c>
      <c r="I33" s="265"/>
    </row>
    <row r="34" s="239" customFormat="1" ht="15.95" hidden="1" customHeight="1" spans="1:9">
      <c r="A34" s="250"/>
      <c r="B34" s="231">
        <f>调价前!B34</f>
        <v>0</v>
      </c>
      <c r="C34" s="231">
        <f>调价前!C34</f>
        <v>0</v>
      </c>
      <c r="D34" s="231">
        <f>调价后!D34</f>
        <v>0</v>
      </c>
      <c r="E34" s="231">
        <f t="shared" si="1"/>
        <v>0</v>
      </c>
      <c r="F34" s="252"/>
      <c r="G34" s="253"/>
      <c r="H34" s="254">
        <f>调价前!H34+调价中!H34+调价后!H34</f>
        <v>0</v>
      </c>
      <c r="I34" s="265"/>
    </row>
    <row r="35" s="239" customFormat="1" ht="15.95" hidden="1" customHeight="1" spans="1:9">
      <c r="A35" s="250"/>
      <c r="B35" s="231">
        <f>调价前!B35</f>
        <v>0</v>
      </c>
      <c r="C35" s="231">
        <f>调价前!C35</f>
        <v>0</v>
      </c>
      <c r="D35" s="231">
        <f>调价后!D35</f>
        <v>0</v>
      </c>
      <c r="E35" s="231">
        <f t="shared" si="1"/>
        <v>0</v>
      </c>
      <c r="F35" s="252"/>
      <c r="G35" s="253"/>
      <c r="H35" s="254">
        <f>调价前!H35+调价中!H35+调价后!H35</f>
        <v>0</v>
      </c>
      <c r="I35" s="265"/>
    </row>
    <row r="36" s="239" customFormat="1" ht="15.95" hidden="1" customHeight="1" spans="1:9">
      <c r="A36" s="250"/>
      <c r="B36" s="231">
        <f>调价前!B36</f>
        <v>0</v>
      </c>
      <c r="C36" s="231">
        <f>调价前!C36</f>
        <v>0</v>
      </c>
      <c r="D36" s="231">
        <f>调价后!D36</f>
        <v>0</v>
      </c>
      <c r="E36" s="231">
        <f t="shared" si="1"/>
        <v>0</v>
      </c>
      <c r="F36" s="252"/>
      <c r="G36" s="253"/>
      <c r="H36" s="254">
        <f>调价前!H36+调价中!H36+调价后!H36</f>
        <v>0</v>
      </c>
      <c r="I36" s="265"/>
    </row>
    <row r="37" s="239" customFormat="1" ht="15.95" hidden="1" customHeight="1" spans="1:9">
      <c r="A37" s="250"/>
      <c r="B37" s="231">
        <f>调价前!B37</f>
        <v>0</v>
      </c>
      <c r="C37" s="231">
        <f>调价前!C37</f>
        <v>0</v>
      </c>
      <c r="D37" s="231">
        <f>调价后!D37</f>
        <v>0</v>
      </c>
      <c r="E37" s="231">
        <f t="shared" si="1"/>
        <v>0</v>
      </c>
      <c r="F37" s="252"/>
      <c r="G37" s="253"/>
      <c r="H37" s="254">
        <f>调价前!H37+调价中!H37+调价后!H37</f>
        <v>0</v>
      </c>
      <c r="I37" s="265"/>
    </row>
    <row r="38" s="239" customFormat="1" ht="15.95" hidden="1" customHeight="1" spans="1:9">
      <c r="A38" s="250"/>
      <c r="B38" s="231">
        <f>调价前!B38</f>
        <v>0</v>
      </c>
      <c r="C38" s="231">
        <f>调价前!C38</f>
        <v>0</v>
      </c>
      <c r="D38" s="231">
        <f>调价后!D38</f>
        <v>0</v>
      </c>
      <c r="E38" s="231">
        <f t="shared" si="1"/>
        <v>0</v>
      </c>
      <c r="F38" s="252"/>
      <c r="G38" s="253"/>
      <c r="H38" s="254">
        <f>调价前!H38+调价中!H38+调价后!H38</f>
        <v>0</v>
      </c>
      <c r="I38" s="265"/>
    </row>
    <row r="39" s="239" customFormat="1" ht="15.95" hidden="1" customHeight="1" spans="1:9">
      <c r="A39" s="250"/>
      <c r="B39" s="231">
        <f>调价前!B39</f>
        <v>0</v>
      </c>
      <c r="C39" s="231">
        <f>调价前!C39</f>
        <v>0</v>
      </c>
      <c r="D39" s="231">
        <f>调价后!D39</f>
        <v>0</v>
      </c>
      <c r="E39" s="231">
        <f t="shared" si="1"/>
        <v>0</v>
      </c>
      <c r="F39" s="252"/>
      <c r="G39" s="253"/>
      <c r="H39" s="254">
        <f>调价前!H39+调价中!H39+调价后!H39</f>
        <v>0</v>
      </c>
      <c r="I39" s="265"/>
    </row>
    <row r="40" s="239" customFormat="1" ht="15.95" hidden="1" customHeight="1" spans="1:9">
      <c r="A40" s="250"/>
      <c r="B40" s="231">
        <f>调价前!B40</f>
        <v>0</v>
      </c>
      <c r="C40" s="231">
        <f>调价前!C40</f>
        <v>0</v>
      </c>
      <c r="D40" s="231">
        <f>调价后!D40</f>
        <v>0</v>
      </c>
      <c r="E40" s="231">
        <f t="shared" si="1"/>
        <v>0</v>
      </c>
      <c r="F40" s="252"/>
      <c r="G40" s="253"/>
      <c r="H40" s="254">
        <f>调价前!H40+调价中!H40+调价后!H40</f>
        <v>0</v>
      </c>
      <c r="I40" s="265"/>
    </row>
    <row r="41" s="239" customFormat="1" ht="15.95" hidden="1" customHeight="1" spans="1:9">
      <c r="A41" s="250"/>
      <c r="B41" s="231">
        <f>调价前!B41</f>
        <v>0</v>
      </c>
      <c r="C41" s="231">
        <f>调价前!C41</f>
        <v>0</v>
      </c>
      <c r="D41" s="231">
        <f>调价后!D41</f>
        <v>0</v>
      </c>
      <c r="E41" s="231">
        <f t="shared" si="1"/>
        <v>0</v>
      </c>
      <c r="F41" s="252"/>
      <c r="G41" s="253"/>
      <c r="H41" s="254">
        <f>调价前!H41+调价中!H41+调价后!H41</f>
        <v>0</v>
      </c>
      <c r="I41" s="265"/>
    </row>
    <row r="42" s="239" customFormat="1" ht="15.95" hidden="1" customHeight="1" spans="1:9">
      <c r="A42" s="250"/>
      <c r="B42" s="231">
        <f>调价前!B42</f>
        <v>0</v>
      </c>
      <c r="C42" s="231">
        <f>调价前!C42</f>
        <v>0</v>
      </c>
      <c r="D42" s="231">
        <f>调价后!D42</f>
        <v>0</v>
      </c>
      <c r="E42" s="231">
        <f t="shared" si="1"/>
        <v>0</v>
      </c>
      <c r="F42" s="252"/>
      <c r="G42" s="253"/>
      <c r="H42" s="254">
        <f>调价前!H42+调价中!H42+调价后!H42</f>
        <v>0</v>
      </c>
      <c r="I42" s="265"/>
    </row>
    <row r="43" s="239" customFormat="1" ht="15.95" hidden="1" customHeight="1" spans="1:9">
      <c r="A43" s="250"/>
      <c r="B43" s="231">
        <f>调价前!B43</f>
        <v>0</v>
      </c>
      <c r="C43" s="231">
        <f>调价前!C43</f>
        <v>0</v>
      </c>
      <c r="D43" s="231">
        <f>调价后!D43</f>
        <v>0</v>
      </c>
      <c r="E43" s="231">
        <f t="shared" si="1"/>
        <v>0</v>
      </c>
      <c r="F43" s="252"/>
      <c r="G43" s="253"/>
      <c r="H43" s="254">
        <f>调价前!H43+调价中!H43+调价后!H43</f>
        <v>0</v>
      </c>
      <c r="I43" s="265"/>
    </row>
    <row r="44" s="239" customFormat="1" ht="15.95" hidden="1" customHeight="1" spans="1:9">
      <c r="A44" s="250"/>
      <c r="B44" s="231">
        <f>调价前!B44</f>
        <v>0</v>
      </c>
      <c r="C44" s="231">
        <f>调价前!C44</f>
        <v>0</v>
      </c>
      <c r="D44" s="231">
        <f>调价后!D44</f>
        <v>0</v>
      </c>
      <c r="E44" s="231">
        <f t="shared" si="1"/>
        <v>0</v>
      </c>
      <c r="F44" s="252"/>
      <c r="G44" s="253"/>
      <c r="H44" s="254">
        <f>调价前!H44+调价中!H44+调价后!H44</f>
        <v>0</v>
      </c>
      <c r="I44" s="265"/>
    </row>
    <row r="45" s="239" customFormat="1" ht="15.95" customHeight="1" spans="1:9">
      <c r="A45" s="255" t="s">
        <v>17</v>
      </c>
      <c r="B45" s="255"/>
      <c r="C45" s="256">
        <f>SUM(C15:C44)</f>
        <v>0</v>
      </c>
      <c r="D45" s="256">
        <f>SUM(D15:D44)</f>
        <v>0</v>
      </c>
      <c r="E45" s="256">
        <f>调价前!E45+调价中!E45+调价后!E45</f>
        <v>1897.07</v>
      </c>
      <c r="F45" s="254">
        <f>E45/E67</f>
        <v>0.754917527209057</v>
      </c>
      <c r="G45" s="257">
        <f>G15</f>
        <v>0</v>
      </c>
      <c r="H45" s="258">
        <f>调价前!H45+调价中!H45+调价后!H45</f>
        <v>14910.9702</v>
      </c>
      <c r="I45" s="265"/>
    </row>
    <row r="46" s="239" customFormat="1" ht="15.95" customHeight="1" spans="1:9">
      <c r="A46" s="259" t="s">
        <v>15</v>
      </c>
      <c r="B46" s="260">
        <f>调价前!B46</f>
        <v>2</v>
      </c>
      <c r="C46" s="231">
        <f>调价前!C46</f>
        <v>0</v>
      </c>
      <c r="D46" s="231">
        <f>调价后!D46</f>
        <v>0</v>
      </c>
      <c r="E46" s="231">
        <f t="shared" ref="E46:E65" si="2">D46-C46</f>
        <v>0</v>
      </c>
      <c r="F46" s="252"/>
      <c r="G46" s="253"/>
      <c r="H46" s="254">
        <f>调价前!H46+调价中!H46+调价后!H46</f>
        <v>354.9</v>
      </c>
      <c r="I46" s="265"/>
    </row>
    <row r="47" s="239" customFormat="1" ht="15.95" customHeight="1" spans="1:9">
      <c r="A47" s="261"/>
      <c r="B47" s="260">
        <f>调价前!B47</f>
        <v>5</v>
      </c>
      <c r="C47" s="231">
        <f>调价前!C47</f>
        <v>0</v>
      </c>
      <c r="D47" s="231">
        <f>调价后!D47</f>
        <v>0</v>
      </c>
      <c r="E47" s="231">
        <f t="shared" si="2"/>
        <v>0</v>
      </c>
      <c r="F47" s="252"/>
      <c r="G47" s="253"/>
      <c r="H47" s="254">
        <f>调价前!H47+调价中!H47+调价后!H47</f>
        <v>570.78</v>
      </c>
      <c r="I47" s="265"/>
    </row>
    <row r="48" s="239" customFormat="1" ht="15.95" customHeight="1" spans="1:9">
      <c r="A48" s="261"/>
      <c r="B48" s="260">
        <f>调价前!B48</f>
        <v>8</v>
      </c>
      <c r="C48" s="231">
        <f>调价前!C48</f>
        <v>0</v>
      </c>
      <c r="D48" s="231">
        <f>调价后!D48</f>
        <v>0</v>
      </c>
      <c r="E48" s="231">
        <f t="shared" si="2"/>
        <v>0</v>
      </c>
      <c r="F48" s="252"/>
      <c r="G48" s="253"/>
      <c r="H48" s="254">
        <f>调价前!H48+调价中!H48+调价后!H48</f>
        <v>895.188</v>
      </c>
      <c r="I48" s="265"/>
    </row>
    <row r="49" s="239" customFormat="1" ht="15.95" customHeight="1" spans="1:9">
      <c r="A49" s="261"/>
      <c r="B49" s="260">
        <f>调价前!B49</f>
        <v>11</v>
      </c>
      <c r="C49" s="231">
        <f>调价前!C49</f>
        <v>0</v>
      </c>
      <c r="D49" s="231">
        <f>调价后!D49</f>
        <v>0</v>
      </c>
      <c r="E49" s="231">
        <f t="shared" si="2"/>
        <v>0</v>
      </c>
      <c r="F49" s="252"/>
      <c r="G49" s="253"/>
      <c r="H49" s="254">
        <f>调价前!H49+调价中!H49+调价后!H49</f>
        <v>596.484</v>
      </c>
      <c r="I49" s="265"/>
    </row>
    <row r="50" s="239" customFormat="1" ht="15.95" customHeight="1" spans="1:9">
      <c r="A50" s="261"/>
      <c r="B50" s="260">
        <f>调价前!B50</f>
        <v>14</v>
      </c>
      <c r="C50" s="231">
        <f>调价前!C50</f>
        <v>0</v>
      </c>
      <c r="D50" s="231">
        <f>调价后!D50</f>
        <v>0</v>
      </c>
      <c r="E50" s="231">
        <f t="shared" si="2"/>
        <v>0</v>
      </c>
      <c r="F50" s="252"/>
      <c r="G50" s="253"/>
      <c r="H50" s="254">
        <f>调价前!H50+调价中!H50+调价后!H50</f>
        <v>935.76</v>
      </c>
      <c r="I50" s="265"/>
    </row>
    <row r="51" s="239" customFormat="1" ht="15.95" customHeight="1" spans="1:11">
      <c r="A51" s="261"/>
      <c r="B51" s="260">
        <f>调价前!B51</f>
        <v>23</v>
      </c>
      <c r="C51" s="231">
        <f>调价前!C51</f>
        <v>0</v>
      </c>
      <c r="D51" s="231">
        <f>调价后!D51</f>
        <v>0</v>
      </c>
      <c r="E51" s="231">
        <f t="shared" si="2"/>
        <v>0</v>
      </c>
      <c r="F51" s="252"/>
      <c r="G51" s="253"/>
      <c r="H51" s="254">
        <f>调价前!H51+调价中!H51+调价后!H51</f>
        <v>33.348</v>
      </c>
      <c r="I51" s="265"/>
      <c r="J51" s="239">
        <v>72569.19</v>
      </c>
      <c r="K51" s="239">
        <f>J51/3</f>
        <v>24189.73</v>
      </c>
    </row>
    <row r="52" s="239" customFormat="1" ht="15.95" customHeight="1" spans="1:9">
      <c r="A52" s="261"/>
      <c r="B52" s="260">
        <f>调价前!B52</f>
        <v>20</v>
      </c>
      <c r="C52" s="231">
        <f>调价前!C52</f>
        <v>0</v>
      </c>
      <c r="D52" s="231">
        <f>调价后!D52</f>
        <v>0</v>
      </c>
      <c r="E52" s="231">
        <f t="shared" si="2"/>
        <v>0</v>
      </c>
      <c r="F52" s="252"/>
      <c r="G52" s="253"/>
      <c r="H52" s="254">
        <f>调价前!H52+调价中!H52+调价后!H52</f>
        <v>529.116</v>
      </c>
      <c r="I52" s="265"/>
    </row>
    <row r="53" s="239" customFormat="1" ht="15.95" customHeight="1" spans="1:9">
      <c r="A53" s="261"/>
      <c r="B53" s="260">
        <f>调价前!B53</f>
        <v>23</v>
      </c>
      <c r="C53" s="231">
        <f>调价前!C53</f>
        <v>0</v>
      </c>
      <c r="D53" s="231">
        <f>调价后!D53</f>
        <v>0</v>
      </c>
      <c r="E53" s="231">
        <f t="shared" si="2"/>
        <v>0</v>
      </c>
      <c r="F53" s="252"/>
      <c r="G53" s="253"/>
      <c r="H53" s="254">
        <f>调价前!H53+调价中!H53+调价后!H53</f>
        <v>0</v>
      </c>
      <c r="I53" s="265"/>
    </row>
    <row r="54" s="239" customFormat="1" ht="15.95" hidden="1" customHeight="1" spans="1:9">
      <c r="A54" s="261"/>
      <c r="B54" s="262">
        <f>调价前!B54</f>
        <v>0</v>
      </c>
      <c r="C54" s="231">
        <f>调价前!C54</f>
        <v>0</v>
      </c>
      <c r="D54" s="231">
        <f>调价后!D54</f>
        <v>0</v>
      </c>
      <c r="E54" s="231">
        <f t="shared" si="2"/>
        <v>0</v>
      </c>
      <c r="F54" s="252"/>
      <c r="G54" s="253"/>
      <c r="H54" s="254">
        <f>调价前!H54+调价中!H54+调价后!H54</f>
        <v>0</v>
      </c>
      <c r="I54" s="265"/>
    </row>
    <row r="55" s="239" customFormat="1" ht="15" hidden="1" customHeight="1" spans="1:9">
      <c r="A55" s="261"/>
      <c r="B55" s="262">
        <f>调价前!B55</f>
        <v>0</v>
      </c>
      <c r="C55" s="231">
        <f>调价前!C55</f>
        <v>0</v>
      </c>
      <c r="D55" s="231">
        <f>调价后!D55</f>
        <v>0</v>
      </c>
      <c r="E55" s="231">
        <f t="shared" si="2"/>
        <v>0</v>
      </c>
      <c r="F55" s="252"/>
      <c r="G55" s="253"/>
      <c r="H55" s="254">
        <f>调价前!H55+调价中!H55+调价后!H55</f>
        <v>0</v>
      </c>
      <c r="I55" s="265"/>
    </row>
    <row r="56" s="239" customFormat="1" ht="15.95" hidden="1" customHeight="1" spans="1:9">
      <c r="A56" s="261"/>
      <c r="B56" s="262">
        <f>调价前!B56</f>
        <v>0</v>
      </c>
      <c r="C56" s="231">
        <f>调价前!C56</f>
        <v>0</v>
      </c>
      <c r="D56" s="231">
        <f>调价后!D56</f>
        <v>0</v>
      </c>
      <c r="E56" s="231">
        <f t="shared" si="2"/>
        <v>0</v>
      </c>
      <c r="F56" s="252"/>
      <c r="G56" s="253"/>
      <c r="H56" s="254">
        <f>调价前!H56+调价中!H56+调价后!H56</f>
        <v>0</v>
      </c>
      <c r="I56" s="265"/>
    </row>
    <row r="57" s="239" customFormat="1" ht="15.95" hidden="1" customHeight="1" spans="1:9">
      <c r="A57" s="261"/>
      <c r="B57" s="262">
        <f>调价前!B57</f>
        <v>0</v>
      </c>
      <c r="C57" s="231">
        <f>调价前!C57</f>
        <v>0</v>
      </c>
      <c r="D57" s="231">
        <f>调价后!D57</f>
        <v>0</v>
      </c>
      <c r="E57" s="231">
        <f t="shared" si="2"/>
        <v>0</v>
      </c>
      <c r="F57" s="252"/>
      <c r="G57" s="253"/>
      <c r="H57" s="254">
        <f>调价前!H57+调价中!H57+调价后!H57</f>
        <v>0</v>
      </c>
      <c r="I57" s="265"/>
    </row>
    <row r="58" s="239" customFormat="1" ht="15.95" hidden="1" customHeight="1" spans="1:9">
      <c r="A58" s="261"/>
      <c r="B58" s="262">
        <f>调价前!B58</f>
        <v>0</v>
      </c>
      <c r="C58" s="231">
        <f>调价前!C58</f>
        <v>0</v>
      </c>
      <c r="D58" s="231">
        <f>调价后!D58</f>
        <v>0</v>
      </c>
      <c r="E58" s="231">
        <f t="shared" si="2"/>
        <v>0</v>
      </c>
      <c r="F58" s="252"/>
      <c r="G58" s="253"/>
      <c r="H58" s="254">
        <f>调价前!H58+调价中!H58+调价后!H58</f>
        <v>0</v>
      </c>
      <c r="I58" s="265"/>
    </row>
    <row r="59" s="239" customFormat="1" ht="15.95" hidden="1" customHeight="1" spans="1:9">
      <c r="A59" s="261"/>
      <c r="B59" s="262">
        <f>调价前!B59</f>
        <v>0</v>
      </c>
      <c r="C59" s="231">
        <f>调价前!C59</f>
        <v>0</v>
      </c>
      <c r="D59" s="231">
        <f>调价后!D59</f>
        <v>0</v>
      </c>
      <c r="E59" s="231">
        <f t="shared" si="2"/>
        <v>0</v>
      </c>
      <c r="F59" s="252"/>
      <c r="G59" s="253"/>
      <c r="H59" s="254">
        <f>调价前!H59+调价中!H59+调价后!H59</f>
        <v>0</v>
      </c>
      <c r="I59" s="265"/>
    </row>
    <row r="60" s="239" customFormat="1" ht="15.95" hidden="1" customHeight="1" spans="1:9">
      <c r="A60" s="261"/>
      <c r="B60" s="262">
        <f>调价前!B60</f>
        <v>0</v>
      </c>
      <c r="C60" s="231">
        <f>调价前!C60</f>
        <v>0</v>
      </c>
      <c r="D60" s="231">
        <f>调价后!D60</f>
        <v>0</v>
      </c>
      <c r="E60" s="231">
        <f t="shared" si="2"/>
        <v>0</v>
      </c>
      <c r="F60" s="252"/>
      <c r="G60" s="253"/>
      <c r="H60" s="254">
        <f>调价前!H60+调价中!H60+调价后!H60</f>
        <v>0</v>
      </c>
      <c r="I60" s="265"/>
    </row>
    <row r="61" s="239" customFormat="1" ht="15.95" hidden="1" customHeight="1" spans="1:9">
      <c r="A61" s="261"/>
      <c r="B61" s="262">
        <f>调价前!B61</f>
        <v>0</v>
      </c>
      <c r="C61" s="231">
        <f>调价前!C61</f>
        <v>0</v>
      </c>
      <c r="D61" s="231">
        <f>调价后!D61</f>
        <v>0</v>
      </c>
      <c r="E61" s="231">
        <f t="shared" si="2"/>
        <v>0</v>
      </c>
      <c r="F61" s="252"/>
      <c r="G61" s="253"/>
      <c r="H61" s="254">
        <f>调价前!H61+调价中!H61+调价后!H61</f>
        <v>0</v>
      </c>
      <c r="I61" s="265"/>
    </row>
    <row r="62" s="239" customFormat="1" ht="15.95" hidden="1" customHeight="1" spans="1:9">
      <c r="A62" s="261"/>
      <c r="B62" s="262">
        <f>调价前!B62</f>
        <v>0</v>
      </c>
      <c r="C62" s="231">
        <f>调价前!C62</f>
        <v>0</v>
      </c>
      <c r="D62" s="231">
        <f>调价后!D62</f>
        <v>0</v>
      </c>
      <c r="E62" s="231">
        <f t="shared" si="2"/>
        <v>0</v>
      </c>
      <c r="F62" s="252"/>
      <c r="G62" s="253"/>
      <c r="H62" s="254">
        <f>调价前!H62+调价中!H62+调价后!H62</f>
        <v>0</v>
      </c>
      <c r="I62" s="265"/>
    </row>
    <row r="63" s="239" customFormat="1" ht="15.95" hidden="1" customHeight="1" spans="1:9">
      <c r="A63" s="261"/>
      <c r="B63" s="262">
        <f>调价前!B63</f>
        <v>0</v>
      </c>
      <c r="C63" s="231">
        <f>调价前!C63</f>
        <v>0</v>
      </c>
      <c r="D63" s="231">
        <f>调价后!D63</f>
        <v>0</v>
      </c>
      <c r="E63" s="231">
        <f t="shared" si="2"/>
        <v>0</v>
      </c>
      <c r="F63" s="252"/>
      <c r="G63" s="253"/>
      <c r="H63" s="254">
        <f>调价前!H63+调价中!H63+调价后!H63</f>
        <v>0</v>
      </c>
      <c r="I63" s="265"/>
    </row>
    <row r="64" s="239" customFormat="1" ht="15.95" hidden="1" customHeight="1" spans="1:9">
      <c r="A64" s="261"/>
      <c r="B64" s="262">
        <f>调价前!B64</f>
        <v>0</v>
      </c>
      <c r="C64" s="231">
        <f>调价前!C64</f>
        <v>0</v>
      </c>
      <c r="D64" s="231">
        <f>调价后!D64</f>
        <v>0</v>
      </c>
      <c r="E64" s="231">
        <f t="shared" si="2"/>
        <v>0</v>
      </c>
      <c r="F64" s="252"/>
      <c r="G64" s="253"/>
      <c r="H64" s="254">
        <f>调价前!H64+调价中!H64+调价后!H64</f>
        <v>0</v>
      </c>
      <c r="I64" s="265"/>
    </row>
    <row r="65" s="239" customFormat="1" ht="15.95" hidden="1" customHeight="1" spans="1:9">
      <c r="A65" s="266"/>
      <c r="B65" s="262">
        <f>调价前!B65</f>
        <v>0</v>
      </c>
      <c r="C65" s="231">
        <f>调价前!C65</f>
        <v>0</v>
      </c>
      <c r="D65" s="231">
        <f>调价后!D65</f>
        <v>0</v>
      </c>
      <c r="E65" s="231">
        <f t="shared" si="2"/>
        <v>0</v>
      </c>
      <c r="F65" s="252"/>
      <c r="G65" s="253"/>
      <c r="H65" s="254">
        <f>调价前!H65+调价中!H65+调价后!H65</f>
        <v>0</v>
      </c>
      <c r="I65" s="265"/>
    </row>
    <row r="66" s="240" customFormat="1" ht="15.95" customHeight="1" spans="1:9">
      <c r="A66" s="250" t="s">
        <v>17</v>
      </c>
      <c r="B66" s="250"/>
      <c r="C66" s="256">
        <f>SUM(C46:C65)</f>
        <v>0</v>
      </c>
      <c r="D66" s="256">
        <f>SUM(D46:D65)</f>
        <v>0</v>
      </c>
      <c r="E66" s="256">
        <f>调价前!E66+调价中!E66+调价后!E66</f>
        <v>466.14</v>
      </c>
      <c r="F66" s="254">
        <f>E66/E67</f>
        <v>0.185495135199666</v>
      </c>
      <c r="G66" s="257">
        <f>G46</f>
        <v>0</v>
      </c>
      <c r="H66" s="258">
        <f>调价前!H66+调价中!H66+调价后!H66</f>
        <v>3915.576</v>
      </c>
      <c r="I66" s="265"/>
    </row>
    <row r="67" s="239" customFormat="1" ht="21.95" customHeight="1" spans="1:11">
      <c r="A67" s="267" t="s">
        <v>18</v>
      </c>
      <c r="B67" s="267"/>
      <c r="C67" s="268"/>
      <c r="D67" s="268"/>
      <c r="E67" s="268">
        <f>E14+E45+E66</f>
        <v>2512.95</v>
      </c>
      <c r="F67" s="269">
        <f>SUM(F14+F45+F66)</f>
        <v>1</v>
      </c>
      <c r="G67" s="270"/>
      <c r="H67" s="269">
        <f>H14+H45+H66</f>
        <v>19946.6014</v>
      </c>
      <c r="I67" s="265"/>
      <c r="J67" s="239">
        <v>24189.73</v>
      </c>
      <c r="K67" s="239">
        <f>H67-J67</f>
        <v>-4243.1286</v>
      </c>
    </row>
    <row r="68" s="239" customFormat="1" ht="18" customHeight="1" spans="1:9">
      <c r="A68" s="271" t="s">
        <v>19</v>
      </c>
      <c r="B68" s="272" t="s">
        <v>20</v>
      </c>
      <c r="C68" s="273">
        <f>调价前!C68</f>
        <v>0</v>
      </c>
      <c r="D68" s="274" t="s">
        <v>21</v>
      </c>
      <c r="E68" s="275">
        <f>C68+C69+C70+C71+C72+C73-E69</f>
        <v>1333.33</v>
      </c>
      <c r="F68" s="276"/>
      <c r="G68" s="277" t="s">
        <v>22</v>
      </c>
      <c r="H68" s="273">
        <f>调价前!H68</f>
        <v>0</v>
      </c>
      <c r="I68" s="265"/>
    </row>
    <row r="69" s="239" customFormat="1" ht="18" customHeight="1" spans="1:9">
      <c r="A69" s="278"/>
      <c r="B69" s="279" t="s">
        <v>23</v>
      </c>
      <c r="C69" s="280">
        <f>调价前!C69</f>
        <v>0</v>
      </c>
      <c r="D69" s="281" t="s">
        <v>24</v>
      </c>
      <c r="E69" s="282">
        <f>调价前!E69</f>
        <v>0</v>
      </c>
      <c r="F69" s="231"/>
      <c r="G69" s="262" t="s">
        <v>25</v>
      </c>
      <c r="H69" s="280">
        <f>调价前!H69</f>
        <v>0</v>
      </c>
      <c r="I69" s="265"/>
    </row>
    <row r="70" s="239" customFormat="1" ht="18" customHeight="1" spans="1:9">
      <c r="A70" s="278"/>
      <c r="B70" s="279" t="s">
        <v>26</v>
      </c>
      <c r="C70" s="280">
        <f>调价前!C70</f>
        <v>0</v>
      </c>
      <c r="D70" s="283" t="s">
        <v>27</v>
      </c>
      <c r="E70" s="282">
        <f>调价前!E70</f>
        <v>0</v>
      </c>
      <c r="F70" s="231"/>
      <c r="G70" s="262" t="s">
        <v>28</v>
      </c>
      <c r="H70" s="280">
        <f>调价前!H70</f>
        <v>0</v>
      </c>
      <c r="I70" s="265"/>
    </row>
    <row r="71" s="239" customFormat="1" ht="18" customHeight="1" spans="1:9">
      <c r="A71" s="278"/>
      <c r="B71" s="279" t="s">
        <v>29</v>
      </c>
      <c r="C71" s="280">
        <f>调价前!C71</f>
        <v>0</v>
      </c>
      <c r="D71" s="284" t="s">
        <v>30</v>
      </c>
      <c r="E71" s="282">
        <f>调价前!E71</f>
        <v>0</v>
      </c>
      <c r="F71" s="262"/>
      <c r="G71" s="262" t="s">
        <v>31</v>
      </c>
      <c r="H71" s="280">
        <f>调价前!H71</f>
        <v>577</v>
      </c>
      <c r="I71" s="265"/>
    </row>
    <row r="72" s="239" customFormat="1" ht="18" customHeight="1" spans="1:9">
      <c r="A72" s="278"/>
      <c r="B72" s="285" t="s">
        <v>32</v>
      </c>
      <c r="C72" s="280">
        <f>调价前!C72</f>
        <v>0</v>
      </c>
      <c r="D72" s="286" t="s">
        <v>33</v>
      </c>
      <c r="E72" s="282">
        <f>调价前!E72</f>
        <v>0</v>
      </c>
      <c r="F72" s="262"/>
      <c r="G72" s="262" t="s">
        <v>127</v>
      </c>
      <c r="H72" s="280">
        <f>调价前!H72</f>
        <v>0</v>
      </c>
      <c r="I72" s="265"/>
    </row>
    <row r="73" s="239" customFormat="1" ht="18" customHeight="1" spans="1:8">
      <c r="A73" s="278"/>
      <c r="B73" s="287" t="s">
        <v>35</v>
      </c>
      <c r="C73" s="288">
        <f>调价前!C73</f>
        <v>1333.33</v>
      </c>
      <c r="D73" s="284" t="s">
        <v>36</v>
      </c>
      <c r="E73" s="282">
        <f>调价前!E73</f>
        <v>0</v>
      </c>
      <c r="F73" s="289"/>
      <c r="G73" s="231"/>
      <c r="H73" s="280"/>
    </row>
    <row r="74" s="239" customFormat="1" ht="18" customHeight="1" spans="1:8">
      <c r="A74" s="290"/>
      <c r="B74" s="291" t="s">
        <v>38</v>
      </c>
      <c r="C74" s="292">
        <f>调价前!C74</f>
        <v>0</v>
      </c>
      <c r="D74" s="262" t="s">
        <v>39</v>
      </c>
      <c r="E74" s="282">
        <f>调价前!E74</f>
        <v>0</v>
      </c>
      <c r="F74" s="289"/>
      <c r="G74" s="231"/>
      <c r="H74" s="280"/>
    </row>
    <row r="75" s="239" customFormat="1" ht="18" customHeight="1" spans="1:9">
      <c r="A75" s="293"/>
      <c r="B75" s="294" t="s">
        <v>41</v>
      </c>
      <c r="C75" s="294">
        <f>调价前!C75</f>
        <v>0</v>
      </c>
      <c r="D75" s="294" t="str">
        <f>调价前!D75</f>
        <v>新增备用1</v>
      </c>
      <c r="E75" s="295">
        <f>调价前!E75</f>
        <v>0</v>
      </c>
      <c r="F75" s="294"/>
      <c r="G75" s="296" t="s">
        <v>43</v>
      </c>
      <c r="H75" s="297">
        <f>SUM(C74:C75)+SUM(E68:E75)+SUM(H69:H74)</f>
        <v>1910.33</v>
      </c>
      <c r="I75" s="247"/>
    </row>
    <row r="76" s="239" customFormat="1" ht="18" customHeight="1" spans="1:9">
      <c r="A76" s="298" t="s">
        <v>44</v>
      </c>
      <c r="B76" s="299" t="s">
        <v>45</v>
      </c>
      <c r="C76" s="276">
        <f>调价前!C76</f>
        <v>0</v>
      </c>
      <c r="D76" s="300" t="s">
        <v>46</v>
      </c>
      <c r="E76" s="276">
        <f>调价前!E76</f>
        <v>21.67</v>
      </c>
      <c r="F76" s="301"/>
      <c r="G76" s="302" t="s">
        <v>47</v>
      </c>
      <c r="H76" s="303">
        <f>调价前!H76</f>
        <v>235.58</v>
      </c>
      <c r="I76" s="247"/>
    </row>
    <row r="77" s="239" customFormat="1" ht="18" customHeight="1" spans="1:9">
      <c r="A77" s="304"/>
      <c r="B77" s="305" t="s">
        <v>48</v>
      </c>
      <c r="C77" s="306">
        <f>调价前!C77</f>
        <v>0</v>
      </c>
      <c r="D77" s="307" t="s">
        <v>49</v>
      </c>
      <c r="E77" s="306">
        <f>调价前!E77</f>
        <v>0</v>
      </c>
      <c r="F77" s="306"/>
      <c r="G77" s="308" t="s">
        <v>50</v>
      </c>
      <c r="H77" s="309">
        <f>调价前!H77</f>
        <v>0</v>
      </c>
      <c r="I77" s="247"/>
    </row>
    <row r="78" s="239" customFormat="1" ht="18" customHeight="1" spans="1:9">
      <c r="A78" s="304"/>
      <c r="B78" s="310" t="s">
        <v>51</v>
      </c>
      <c r="C78" s="306">
        <f>调价前!C78</f>
        <v>0</v>
      </c>
      <c r="D78" s="308" t="s">
        <v>52</v>
      </c>
      <c r="E78" s="306">
        <f>调价前!E78</f>
        <v>0</v>
      </c>
      <c r="F78" s="311"/>
      <c r="G78" s="308" t="s">
        <v>53</v>
      </c>
      <c r="H78" s="309">
        <f>调价前!H78</f>
        <v>1029.73</v>
      </c>
      <c r="I78" s="247"/>
    </row>
    <row r="79" s="239" customFormat="1" ht="18" customHeight="1" spans="1:11">
      <c r="A79" s="304"/>
      <c r="B79" s="305" t="s">
        <v>54</v>
      </c>
      <c r="C79" s="306">
        <f>调价前!C79</f>
        <v>0</v>
      </c>
      <c r="D79" s="312" t="s">
        <v>55</v>
      </c>
      <c r="E79" s="306">
        <f>调价前!E79</f>
        <v>0</v>
      </c>
      <c r="F79" s="311"/>
      <c r="G79" s="308" t="s">
        <v>56</v>
      </c>
      <c r="H79" s="309">
        <f>调价前!H79</f>
        <v>0</v>
      </c>
      <c r="I79" s="247"/>
      <c r="J79" s="239">
        <v>680</v>
      </c>
      <c r="K79" s="239">
        <v>183.63</v>
      </c>
    </row>
    <row r="80" s="239" customFormat="1" ht="18" customHeight="1" spans="1:9">
      <c r="A80" s="304"/>
      <c r="B80" s="305" t="s">
        <v>57</v>
      </c>
      <c r="C80" s="306">
        <f>调价前!C80</f>
        <v>0</v>
      </c>
      <c r="D80" s="312" t="s">
        <v>132</v>
      </c>
      <c r="E80" s="306">
        <f>调价前!E80</f>
        <v>46.33</v>
      </c>
      <c r="F80" s="311"/>
      <c r="G80" s="308" t="s">
        <v>59</v>
      </c>
      <c r="H80" s="309">
        <f>调价前!H80</f>
        <v>0</v>
      </c>
      <c r="I80" s="247"/>
    </row>
    <row r="81" s="239" customFormat="1" ht="18" customHeight="1" spans="1:12">
      <c r="A81" s="304"/>
      <c r="B81" s="305" t="s">
        <v>60</v>
      </c>
      <c r="C81" s="306">
        <f>调价前!C81</f>
        <v>0</v>
      </c>
      <c r="D81" s="310" t="s">
        <v>61</v>
      </c>
      <c r="E81" s="306">
        <f>调价前!E81</f>
        <v>118.47</v>
      </c>
      <c r="F81" s="311"/>
      <c r="G81" s="308" t="s">
        <v>62</v>
      </c>
      <c r="H81" s="309">
        <f>调价前!H81</f>
        <v>0</v>
      </c>
      <c r="I81" s="247"/>
      <c r="J81" s="239">
        <v>0</v>
      </c>
      <c r="K81" s="239">
        <v>170.957</v>
      </c>
      <c r="L81" s="239">
        <v>789.37</v>
      </c>
    </row>
    <row r="82" s="239" customFormat="1" ht="18" customHeight="1" spans="1:9">
      <c r="A82" s="304"/>
      <c r="B82" s="305" t="s">
        <v>63</v>
      </c>
      <c r="C82" s="306">
        <f>调价前!C82</f>
        <v>0</v>
      </c>
      <c r="D82" s="305" t="s">
        <v>64</v>
      </c>
      <c r="E82" s="306">
        <f>调价前!E82</f>
        <v>56.7</v>
      </c>
      <c r="F82" s="306">
        <f>F79+F81</f>
        <v>0</v>
      </c>
      <c r="G82" s="308" t="s">
        <v>65</v>
      </c>
      <c r="H82" s="309">
        <f>调价前!H82</f>
        <v>0</v>
      </c>
      <c r="I82" s="247"/>
    </row>
    <row r="83" s="239" customFormat="1" ht="18" customHeight="1" spans="1:9">
      <c r="A83" s="304"/>
      <c r="B83" s="305" t="s">
        <v>66</v>
      </c>
      <c r="C83" s="306">
        <f>调价前!C83</f>
        <v>0</v>
      </c>
      <c r="D83" s="305" t="s">
        <v>67</v>
      </c>
      <c r="E83" s="306">
        <f>调价前!E83</f>
        <v>813</v>
      </c>
      <c r="F83" s="306"/>
      <c r="G83" s="305" t="s">
        <v>68</v>
      </c>
      <c r="H83" s="309">
        <f>调价前!H83</f>
        <v>0</v>
      </c>
      <c r="I83" s="247"/>
    </row>
    <row r="84" s="239" customFormat="1" ht="18" customHeight="1" spans="1:9">
      <c r="A84" s="304"/>
      <c r="B84" s="305" t="s">
        <v>69</v>
      </c>
      <c r="C84" s="306">
        <f>调价前!C84</f>
        <v>0</v>
      </c>
      <c r="D84" s="307" t="s">
        <v>70</v>
      </c>
      <c r="E84" s="306">
        <f>调价前!E84</f>
        <v>0</v>
      </c>
      <c r="F84" s="306"/>
      <c r="G84" s="310" t="s">
        <v>71</v>
      </c>
      <c r="H84" s="309">
        <f>调价前!H84</f>
        <v>0</v>
      </c>
      <c r="I84" s="247"/>
    </row>
    <row r="85" s="239" customFormat="1" ht="18" customHeight="1" spans="1:9">
      <c r="A85" s="304"/>
      <c r="B85" s="305" t="s">
        <v>72</v>
      </c>
      <c r="C85" s="306">
        <f>调价前!C85</f>
        <v>0</v>
      </c>
      <c r="D85" s="305" t="s">
        <v>73</v>
      </c>
      <c r="E85" s="306">
        <f>调价前!E85</f>
        <v>0</v>
      </c>
      <c r="F85" s="306"/>
      <c r="G85" s="308" t="s">
        <v>74</v>
      </c>
      <c r="H85" s="309">
        <f>调价前!H85</f>
        <v>0</v>
      </c>
      <c r="I85" s="247"/>
    </row>
    <row r="86" s="239" customFormat="1" ht="18" customHeight="1" spans="1:9">
      <c r="A86" s="304"/>
      <c r="B86" s="305" t="s">
        <v>75</v>
      </c>
      <c r="C86" s="306">
        <f>调价前!C86</f>
        <v>0</v>
      </c>
      <c r="D86" s="310" t="s">
        <v>76</v>
      </c>
      <c r="E86" s="306">
        <f>调价前!E86</f>
        <v>0</v>
      </c>
      <c r="F86" s="306"/>
      <c r="G86" s="313" t="s">
        <v>77</v>
      </c>
      <c r="H86" s="309">
        <f>调价前!H86</f>
        <v>0</v>
      </c>
      <c r="I86" s="247"/>
    </row>
    <row r="87" s="239" customFormat="1" ht="18" customHeight="1" spans="1:9">
      <c r="A87" s="304"/>
      <c r="B87" s="305" t="s">
        <v>78</v>
      </c>
      <c r="C87" s="306">
        <f>调价前!C87</f>
        <v>0</v>
      </c>
      <c r="D87" s="231" t="s">
        <v>79</v>
      </c>
      <c r="E87" s="306">
        <f>调价前!E87</f>
        <v>0</v>
      </c>
      <c r="F87" s="306"/>
      <c r="G87" s="307" t="s">
        <v>80</v>
      </c>
      <c r="H87" s="309">
        <f>调价前!H87</f>
        <v>0</v>
      </c>
      <c r="I87" s="247"/>
    </row>
    <row r="88" s="241" customFormat="1" ht="18" customHeight="1" spans="1:10">
      <c r="A88" s="304"/>
      <c r="B88" s="305" t="s">
        <v>81</v>
      </c>
      <c r="C88" s="306">
        <f>调价前!C88</f>
        <v>2040.74</v>
      </c>
      <c r="D88" s="305" t="s">
        <v>82</v>
      </c>
      <c r="E88" s="306">
        <f>调价前!E88</f>
        <v>0</v>
      </c>
      <c r="F88" s="306"/>
      <c r="G88" s="305" t="s">
        <v>83</v>
      </c>
      <c r="H88" s="309">
        <f>调价前!H88</f>
        <v>0</v>
      </c>
      <c r="I88" s="247"/>
      <c r="J88" s="239"/>
    </row>
    <row r="89" s="241" customFormat="1" ht="18" customHeight="1" spans="1:10">
      <c r="A89" s="304"/>
      <c r="B89" s="231" t="s">
        <v>84</v>
      </c>
      <c r="C89" s="306">
        <f>调价前!C89</f>
        <v>0</v>
      </c>
      <c r="D89" s="314" t="s">
        <v>85</v>
      </c>
      <c r="E89" s="306">
        <f>调价前!E89</f>
        <v>0</v>
      </c>
      <c r="F89" s="306"/>
      <c r="G89" s="305" t="s">
        <v>86</v>
      </c>
      <c r="H89" s="309">
        <f>调价前!H89</f>
        <v>0</v>
      </c>
      <c r="I89" s="247"/>
      <c r="J89" s="239"/>
    </row>
    <row r="90" s="241" customFormat="1" ht="18" customHeight="1" spans="1:10">
      <c r="A90" s="304"/>
      <c r="B90" s="315" t="s">
        <v>87</v>
      </c>
      <c r="C90" s="306">
        <f>调价前!C90</f>
        <v>0</v>
      </c>
      <c r="D90" s="308" t="s">
        <v>88</v>
      </c>
      <c r="E90" s="306">
        <f>调价前!E90</f>
        <v>2282</v>
      </c>
      <c r="F90" s="306"/>
      <c r="G90" s="305" t="s">
        <v>89</v>
      </c>
      <c r="H90" s="309">
        <f>调价前!H90</f>
        <v>0</v>
      </c>
      <c r="I90" s="247"/>
      <c r="J90" s="239"/>
    </row>
    <row r="91" s="241" customFormat="1" ht="18" customHeight="1" spans="1:10">
      <c r="A91" s="304"/>
      <c r="B91" s="231" t="s">
        <v>90</v>
      </c>
      <c r="C91" s="306">
        <f>调价前!C91</f>
        <v>0</v>
      </c>
      <c r="D91" s="310" t="s">
        <v>91</v>
      </c>
      <c r="E91" s="306">
        <f>调价前!E91</f>
        <v>0</v>
      </c>
      <c r="F91" s="306"/>
      <c r="G91" s="305" t="s">
        <v>92</v>
      </c>
      <c r="H91" s="309">
        <f>调价前!H91</f>
        <v>0</v>
      </c>
      <c r="I91" s="247"/>
      <c r="J91" s="239"/>
    </row>
    <row r="92" s="241" customFormat="1" ht="18" customHeight="1" spans="1:10">
      <c r="A92" s="304"/>
      <c r="B92" s="231" t="s">
        <v>133</v>
      </c>
      <c r="C92" s="306">
        <f>调价前!C92</f>
        <v>188</v>
      </c>
      <c r="D92" s="316" t="s">
        <v>94</v>
      </c>
      <c r="E92" s="306">
        <f>调价前!E92</f>
        <v>0</v>
      </c>
      <c r="F92" s="306"/>
      <c r="G92" s="308" t="s">
        <v>134</v>
      </c>
      <c r="H92" s="309">
        <f>调价前!H92</f>
        <v>6378.55</v>
      </c>
      <c r="I92" s="247"/>
      <c r="J92" s="239"/>
    </row>
    <row r="93" s="241" customFormat="1" ht="18" customHeight="1" spans="1:10">
      <c r="A93" s="317"/>
      <c r="B93" s="231" t="s">
        <v>97</v>
      </c>
      <c r="C93" s="306">
        <f>调价前!C93</f>
        <v>2044.68</v>
      </c>
      <c r="D93" s="318" t="s">
        <v>98</v>
      </c>
      <c r="E93" s="306">
        <f>调价前!E93</f>
        <v>0</v>
      </c>
      <c r="F93" s="319"/>
      <c r="G93" s="320" t="s">
        <v>135</v>
      </c>
      <c r="H93" s="309">
        <f>调价前!H93</f>
        <v>6230.64</v>
      </c>
      <c r="I93" s="247"/>
      <c r="J93" s="239"/>
    </row>
    <row r="94" s="241" customFormat="1" ht="18" customHeight="1" spans="1:10">
      <c r="A94" s="317"/>
      <c r="B94" s="231" t="s">
        <v>100</v>
      </c>
      <c r="C94" s="306">
        <f>调价前!C94</f>
        <v>0</v>
      </c>
      <c r="D94" s="318" t="s">
        <v>101</v>
      </c>
      <c r="E94" s="306">
        <f>调价前!E94</f>
        <v>0</v>
      </c>
      <c r="F94" s="319"/>
      <c r="G94" s="320" t="s">
        <v>102</v>
      </c>
      <c r="H94" s="309">
        <f>调价前!H94</f>
        <v>4.11</v>
      </c>
      <c r="I94" s="247"/>
      <c r="J94" s="239"/>
    </row>
    <row r="95" s="241" customFormat="1" ht="18" customHeight="1" spans="1:9">
      <c r="A95" s="321"/>
      <c r="B95" s="322" t="s">
        <v>136</v>
      </c>
      <c r="C95" s="306">
        <f>调价前!C95</f>
        <v>367.33</v>
      </c>
      <c r="D95" s="323" t="s">
        <v>137</v>
      </c>
      <c r="E95" s="306">
        <f>调价前!E95</f>
        <v>0</v>
      </c>
      <c r="F95" s="324"/>
      <c r="G95" s="296" t="s">
        <v>105</v>
      </c>
      <c r="H95" s="325">
        <f>SUM(C76:C95)+SUM(E76:E95)+SUM(H76:H94)</f>
        <v>21857.53</v>
      </c>
      <c r="I95" s="247"/>
    </row>
    <row r="96" s="239" customFormat="1" ht="18" customHeight="1" spans="1:9">
      <c r="A96" s="326" t="s">
        <v>138</v>
      </c>
      <c r="B96" s="327" t="s">
        <v>106</v>
      </c>
      <c r="C96" s="275">
        <f>H67+H75-H95</f>
        <v>-0.598599999997532</v>
      </c>
      <c r="D96" s="328" t="s">
        <v>107</v>
      </c>
      <c r="E96" s="276">
        <f>调价前!E96</f>
        <v>0</v>
      </c>
      <c r="F96" s="329"/>
      <c r="G96" s="327" t="s">
        <v>108</v>
      </c>
      <c r="H96" s="303">
        <f>调价前!H96</f>
        <v>2282</v>
      </c>
      <c r="I96" s="247"/>
    </row>
    <row r="97" s="239" customFormat="1" ht="18" customHeight="1" spans="1:9">
      <c r="A97" s="330"/>
      <c r="B97" s="294" t="s">
        <v>109</v>
      </c>
      <c r="C97" s="331">
        <f>C96-E96</f>
        <v>-0.598599999997532</v>
      </c>
      <c r="D97" s="332"/>
      <c r="E97" s="333"/>
      <c r="F97" s="294"/>
      <c r="G97" s="294" t="s">
        <v>111</v>
      </c>
      <c r="H97" s="334">
        <f>E90</f>
        <v>2282</v>
      </c>
      <c r="I97" s="344"/>
    </row>
    <row r="98" s="239" customFormat="1" ht="36" customHeight="1" spans="1:8">
      <c r="A98" s="335" t="s">
        <v>112</v>
      </c>
      <c r="B98" s="336">
        <f>调价前!B98</f>
        <v>0</v>
      </c>
      <c r="C98" s="337"/>
      <c r="D98" s="337"/>
      <c r="E98" s="337"/>
      <c r="F98" s="337"/>
      <c r="G98" s="337"/>
      <c r="H98" s="338"/>
    </row>
    <row r="99" s="239" customFormat="1" ht="47.1" customHeight="1" spans="1:9">
      <c r="A99" s="339" t="s">
        <v>113</v>
      </c>
      <c r="B99" s="340">
        <f>调价前!B99</f>
        <v>0</v>
      </c>
      <c r="C99" s="340"/>
      <c r="D99" s="340"/>
      <c r="E99" s="340"/>
      <c r="F99" s="340"/>
      <c r="G99" s="340"/>
      <c r="H99" s="340"/>
      <c r="I99" s="345"/>
    </row>
    <row r="100" s="239" customFormat="1" ht="18" customHeight="1" spans="1:9">
      <c r="A100" s="231" t="s">
        <v>114</v>
      </c>
      <c r="B100" s="252"/>
      <c r="C100" s="231" t="str">
        <f>调价前!C100</f>
        <v>马雪梅</v>
      </c>
      <c r="D100" s="231"/>
      <c r="E100" s="231" t="s">
        <v>116</v>
      </c>
      <c r="F100" s="231" t="str">
        <f>调价前!F100</f>
        <v>马雪梅</v>
      </c>
      <c r="G100" s="231"/>
      <c r="H100" s="231"/>
      <c r="I100" s="247"/>
    </row>
    <row r="101" s="239" customFormat="1" ht="15.95" customHeight="1"/>
    <row r="102" s="239" customFormat="1" customHeight="1" spans="1:6">
      <c r="A102" s="263"/>
      <c r="B102" s="263"/>
      <c r="C102" s="263"/>
      <c r="D102" s="263"/>
      <c r="E102" s="263"/>
      <c r="F102" s="263"/>
    </row>
    <row r="103" s="241" customFormat="1" customHeight="1" spans="1:16377">
      <c r="A103" s="341" t="s">
        <v>117</v>
      </c>
      <c r="B103" s="342" t="s">
        <v>118</v>
      </c>
      <c r="C103" s="342"/>
      <c r="D103" s="342"/>
      <c r="E103" s="342"/>
      <c r="F103" s="342"/>
      <c r="XDV103" s="346"/>
      <c r="XDW103" s="346"/>
      <c r="XDX103" s="346"/>
      <c r="XDY103" s="346"/>
      <c r="XDZ103" s="346"/>
      <c r="XEA103" s="346"/>
      <c r="XEB103" s="346"/>
      <c r="XEC103" s="346"/>
      <c r="XED103" s="346"/>
      <c r="XEE103" s="346"/>
      <c r="XEF103" s="346"/>
      <c r="XEG103" s="346"/>
      <c r="XEH103" s="346"/>
      <c r="XEI103" s="346"/>
      <c r="XEJ103" s="346"/>
      <c r="XEK103" s="346"/>
      <c r="XEL103" s="346"/>
      <c r="XEM103" s="346"/>
      <c r="XEN103" s="346"/>
      <c r="XEO103" s="346"/>
      <c r="XEP103" s="346"/>
      <c r="XEQ103" s="346"/>
      <c r="XER103" s="346"/>
      <c r="XES103" s="346"/>
      <c r="XET103" s="346"/>
      <c r="XEU103" s="346"/>
      <c r="XEV103" s="346"/>
      <c r="XEW103" s="346"/>
    </row>
    <row r="104" s="241" customFormat="1" customHeight="1" spans="1:16377">
      <c r="A104" s="341"/>
      <c r="B104" s="343" t="s">
        <v>119</v>
      </c>
      <c r="C104" s="343"/>
      <c r="D104" s="343"/>
      <c r="E104" s="343"/>
      <c r="F104" s="343"/>
      <c r="XDV104" s="346"/>
      <c r="XDW104" s="346"/>
      <c r="XDX104" s="346"/>
      <c r="XDY104" s="346"/>
      <c r="XDZ104" s="346"/>
      <c r="XEA104" s="346"/>
      <c r="XEB104" s="346"/>
      <c r="XEC104" s="346"/>
      <c r="XED104" s="346"/>
      <c r="XEE104" s="346"/>
      <c r="XEF104" s="346"/>
      <c r="XEG104" s="346"/>
      <c r="XEH104" s="346"/>
      <c r="XEI104" s="346"/>
      <c r="XEJ104" s="346"/>
      <c r="XEK104" s="346"/>
      <c r="XEL104" s="346"/>
      <c r="XEM104" s="346"/>
      <c r="XEN104" s="346"/>
      <c r="XEO104" s="346"/>
      <c r="XEP104" s="346"/>
      <c r="XEQ104" s="346"/>
      <c r="XER104" s="346"/>
      <c r="XES104" s="346"/>
      <c r="XET104" s="346"/>
      <c r="XEU104" s="346"/>
      <c r="XEV104" s="346"/>
      <c r="XEW104" s="346"/>
    </row>
    <row r="105" s="239" customFormat="1" customHeight="1" spans="1:16365">
      <c r="A105" s="263"/>
      <c r="B105" s="343" t="s">
        <v>120</v>
      </c>
      <c r="C105" s="343"/>
      <c r="D105" s="343"/>
      <c r="E105" s="343"/>
      <c r="F105" s="343"/>
      <c r="G105" s="241"/>
      <c r="H105" s="241"/>
      <c r="I105" s="241"/>
      <c r="XDV105" s="243"/>
      <c r="XDW105" s="243"/>
      <c r="XDX105" s="243"/>
      <c r="XDY105" s="243"/>
      <c r="XDZ105" s="243"/>
      <c r="XEA105" s="243"/>
      <c r="XEB105" s="243"/>
      <c r="XEC105" s="243"/>
      <c r="XED105" s="243"/>
      <c r="XEE105" s="243"/>
      <c r="XEF105" s="243"/>
      <c r="XEG105" s="243"/>
      <c r="XEH105" s="243"/>
      <c r="XEI105" s="243"/>
      <c r="XEJ105" s="243"/>
      <c r="XEK105" s="243"/>
    </row>
    <row r="106" s="239" customFormat="1" customHeight="1" spans="2:16384">
      <c r="B106" s="343" t="s">
        <v>121</v>
      </c>
      <c r="C106" s="343"/>
      <c r="D106" s="343"/>
      <c r="E106" s="343"/>
      <c r="F106" s="343"/>
      <c r="G106" s="241"/>
      <c r="H106" s="241"/>
      <c r="I106" s="241"/>
      <c r="XDV106" s="243"/>
      <c r="XDW106" s="243"/>
      <c r="XDX106" s="243"/>
      <c r="XDY106" s="243"/>
      <c r="XDZ106" s="243"/>
      <c r="XEA106" s="243"/>
      <c r="XEB106" s="243"/>
      <c r="XEC106" s="243"/>
      <c r="XED106" s="243"/>
      <c r="XEE106" s="243"/>
      <c r="XEF106" s="243"/>
      <c r="XEG106" s="243"/>
      <c r="XEH106" s="243"/>
      <c r="XEI106" s="243"/>
      <c r="XEJ106" s="243"/>
      <c r="XEK106" s="243"/>
      <c r="XEL106" s="243"/>
      <c r="XEM106" s="243"/>
      <c r="XEN106" s="243"/>
      <c r="XEO106" s="243"/>
      <c r="XEP106" s="243"/>
      <c r="XEQ106" s="243"/>
      <c r="XER106" s="243"/>
      <c r="XES106" s="243"/>
      <c r="XET106" s="243"/>
      <c r="XEU106" s="243"/>
      <c r="XEV106" s="243"/>
      <c r="XEW106" s="243"/>
      <c r="XEX106" s="243"/>
      <c r="XEY106" s="243"/>
      <c r="XEZ106" s="243"/>
      <c r="XFA106" s="243"/>
      <c r="XFB106" s="243"/>
      <c r="XFC106" s="243"/>
      <c r="XFD106" s="243"/>
    </row>
    <row r="107" s="239" customFormat="1" customHeight="1" spans="2:16384">
      <c r="B107" s="343" t="s">
        <v>122</v>
      </c>
      <c r="C107" s="343"/>
      <c r="D107" s="343"/>
      <c r="E107" s="343"/>
      <c r="F107" s="343"/>
      <c r="G107" s="241"/>
      <c r="H107" s="241"/>
      <c r="I107" s="241"/>
      <c r="XDV107" s="243"/>
      <c r="XDW107" s="243"/>
      <c r="XDX107" s="243"/>
      <c r="XDY107" s="243"/>
      <c r="XDZ107" s="243"/>
      <c r="XEA107" s="243"/>
      <c r="XEB107" s="243"/>
      <c r="XEC107" s="243"/>
      <c r="XED107" s="243"/>
      <c r="XEE107" s="243"/>
      <c r="XEF107" s="243"/>
      <c r="XEG107" s="243"/>
      <c r="XEH107" s="243"/>
      <c r="XEI107" s="243"/>
      <c r="XEJ107" s="243"/>
      <c r="XEK107" s="243"/>
      <c r="XEL107" s="243"/>
      <c r="XEM107" s="243"/>
      <c r="XEN107" s="243"/>
      <c r="XEO107" s="243"/>
      <c r="XEP107" s="243"/>
      <c r="XEQ107" s="243"/>
      <c r="XER107" s="243"/>
      <c r="XES107" s="243"/>
      <c r="XET107" s="243"/>
      <c r="XEU107" s="243"/>
      <c r="XEV107" s="243"/>
      <c r="XEW107" s="243"/>
      <c r="XEX107" s="243"/>
      <c r="XEY107" s="243"/>
      <c r="XEZ107" s="243"/>
      <c r="XFA107" s="243"/>
      <c r="XFB107" s="243"/>
      <c r="XFC107" s="243"/>
      <c r="XFD107" s="243"/>
    </row>
    <row r="108" customHeight="1" spans="7:9">
      <c r="G108" s="241"/>
      <c r="H108" s="241"/>
      <c r="I108" s="241"/>
    </row>
    <row r="109" customHeight="1" spans="7:9">
      <c r="G109" s="241"/>
      <c r="H109" s="241"/>
      <c r="I109" s="241"/>
    </row>
    <row r="110" customHeight="1" spans="7:9">
      <c r="G110" s="241"/>
      <c r="H110" s="241"/>
      <c r="I110" s="241"/>
    </row>
    <row r="111" customHeight="1" spans="7:9">
      <c r="G111" s="241"/>
      <c r="H111" s="241"/>
      <c r="I111" s="241"/>
    </row>
    <row r="112" customHeight="1" spans="7:9">
      <c r="G112" s="241"/>
      <c r="H112" s="241"/>
      <c r="I112" s="241"/>
    </row>
    <row r="113" customHeight="1" spans="7:9">
      <c r="G113" s="241"/>
      <c r="H113" s="241"/>
      <c r="I113" s="241"/>
    </row>
    <row r="114" customHeight="1" spans="7:9">
      <c r="G114" s="241"/>
      <c r="H114" s="241"/>
      <c r="I114" s="241"/>
    </row>
    <row r="115" customHeight="1" spans="7:9">
      <c r="G115" s="241"/>
      <c r="H115" s="241"/>
      <c r="I115" s="241"/>
    </row>
    <row r="116" customHeight="1" spans="7:9">
      <c r="G116" s="241"/>
      <c r="H116" s="241"/>
      <c r="I116" s="241"/>
    </row>
    <row r="117" customHeight="1" spans="7:9">
      <c r="G117" s="241"/>
      <c r="H117" s="241"/>
      <c r="I117" s="241"/>
    </row>
    <row r="118" customHeight="1" spans="7:9">
      <c r="G118" s="241"/>
      <c r="H118" s="241"/>
      <c r="I118" s="241"/>
    </row>
    <row r="119" customHeight="1" spans="7:9">
      <c r="G119" s="241"/>
      <c r="H119" s="241"/>
      <c r="I119" s="241"/>
    </row>
    <row r="120" customHeight="1" spans="7:9">
      <c r="G120" s="241"/>
      <c r="H120" s="241"/>
      <c r="I120" s="241"/>
    </row>
    <row r="121" customHeight="1" spans="7:9">
      <c r="G121" s="241"/>
      <c r="H121" s="241"/>
      <c r="I121" s="241"/>
    </row>
    <row r="122" customHeight="1" spans="7:9">
      <c r="G122" s="241"/>
      <c r="H122" s="241"/>
      <c r="I122" s="241"/>
    </row>
    <row r="123" customHeight="1" spans="7:9">
      <c r="G123" s="241"/>
      <c r="H123" s="241"/>
      <c r="I123" s="241"/>
    </row>
    <row r="124" customHeight="1" spans="7:9">
      <c r="G124" s="241"/>
      <c r="H124" s="241"/>
      <c r="I124" s="241"/>
    </row>
    <row r="125" customHeight="1" spans="7:9">
      <c r="G125" s="241"/>
      <c r="H125" s="241"/>
      <c r="I125" s="241"/>
    </row>
    <row r="126" customHeight="1" spans="7:9">
      <c r="G126" s="241"/>
      <c r="H126" s="241"/>
      <c r="I126" s="241"/>
    </row>
    <row r="127" customHeight="1" spans="7:9">
      <c r="G127" s="241"/>
      <c r="H127" s="241"/>
      <c r="I127" s="241"/>
    </row>
    <row r="128" customHeight="1" spans="7:9">
      <c r="G128" s="241"/>
      <c r="H128" s="241"/>
      <c r="I128" s="241"/>
    </row>
    <row r="129" customHeight="1" spans="7:9">
      <c r="G129" s="241"/>
      <c r="H129" s="241"/>
      <c r="I129" s="241"/>
    </row>
    <row r="130" customHeight="1" spans="7:9">
      <c r="G130" s="241"/>
      <c r="H130" s="241"/>
      <c r="I130" s="241"/>
    </row>
    <row r="131" customHeight="1" spans="7:9">
      <c r="G131" s="241"/>
      <c r="H131" s="241"/>
      <c r="I131" s="241"/>
    </row>
    <row r="132" customHeight="1" spans="7:9">
      <c r="G132" s="241"/>
      <c r="H132" s="241"/>
      <c r="I132" s="241"/>
    </row>
    <row r="133" customHeight="1" spans="7:9">
      <c r="G133" s="241"/>
      <c r="H133" s="241"/>
      <c r="I133" s="241"/>
    </row>
    <row r="134" customHeight="1" spans="7:9">
      <c r="G134" s="241"/>
      <c r="H134" s="241"/>
      <c r="I134" s="241"/>
    </row>
    <row r="135" customHeight="1" spans="7:9">
      <c r="G135" s="241"/>
      <c r="H135" s="241"/>
      <c r="I135" s="241"/>
    </row>
    <row r="136" customHeight="1" spans="7:9">
      <c r="G136" s="241"/>
      <c r="H136" s="241"/>
      <c r="I136" s="241"/>
    </row>
    <row r="137" customHeight="1" spans="7:9">
      <c r="G137" s="241"/>
      <c r="H137" s="241"/>
      <c r="I137" s="241"/>
    </row>
    <row r="138" customHeight="1" spans="7:9">
      <c r="G138" s="241"/>
      <c r="H138" s="241"/>
      <c r="I138" s="241"/>
    </row>
    <row r="139" customHeight="1" spans="7:9">
      <c r="G139" s="241"/>
      <c r="H139" s="241"/>
      <c r="I139" s="241"/>
    </row>
    <row r="140" customHeight="1" spans="7:9">
      <c r="G140" s="241"/>
      <c r="H140" s="241"/>
      <c r="I140" s="241"/>
    </row>
    <row r="141" customHeight="1" spans="7:9">
      <c r="G141" s="241"/>
      <c r="H141" s="241"/>
      <c r="I141" s="241"/>
    </row>
    <row r="142" customHeight="1" spans="7:9">
      <c r="G142" s="241"/>
      <c r="H142" s="241"/>
      <c r="I142" s="241"/>
    </row>
    <row r="143" customHeight="1" spans="7:9">
      <c r="G143" s="241"/>
      <c r="H143" s="241"/>
      <c r="I143" s="241"/>
    </row>
    <row r="144" customHeight="1" spans="7:9">
      <c r="G144" s="241"/>
      <c r="H144" s="241"/>
      <c r="I144" s="241"/>
    </row>
    <row r="145" customHeight="1" spans="7:9">
      <c r="G145" s="241"/>
      <c r="H145" s="241"/>
      <c r="I145" s="241"/>
    </row>
    <row r="146" customHeight="1" spans="7:9">
      <c r="G146" s="241"/>
      <c r="H146" s="241"/>
      <c r="I146" s="241"/>
    </row>
    <row r="147" customHeight="1" spans="7:9">
      <c r="G147" s="241"/>
      <c r="H147" s="241"/>
      <c r="I147" s="241"/>
    </row>
    <row r="148" customHeight="1" spans="7:9">
      <c r="G148" s="241"/>
      <c r="H148" s="241"/>
      <c r="I148" s="241"/>
    </row>
    <row r="149" customHeight="1" spans="7:9">
      <c r="G149" s="241"/>
      <c r="H149" s="241"/>
      <c r="I149" s="241"/>
    </row>
    <row r="150" customHeight="1" spans="7:9">
      <c r="G150" s="241"/>
      <c r="H150" s="241"/>
      <c r="I150" s="241"/>
    </row>
    <row r="151" customHeight="1" spans="7:9">
      <c r="G151" s="241"/>
      <c r="H151" s="241"/>
      <c r="I151" s="241"/>
    </row>
    <row r="152" customHeight="1" spans="7:9">
      <c r="G152" s="241"/>
      <c r="H152" s="241"/>
      <c r="I152" s="241"/>
    </row>
    <row r="153" customHeight="1" spans="7:9">
      <c r="G153" s="241"/>
      <c r="H153" s="241"/>
      <c r="I153" s="241"/>
    </row>
    <row r="154" customHeight="1" spans="7:9">
      <c r="G154" s="241"/>
      <c r="H154" s="241"/>
      <c r="I154" s="241"/>
    </row>
    <row r="155" customHeight="1" spans="7:9">
      <c r="G155" s="241"/>
      <c r="H155" s="241"/>
      <c r="I155" s="241"/>
    </row>
    <row r="156" customHeight="1" spans="7:9">
      <c r="G156" s="241"/>
      <c r="H156" s="241"/>
      <c r="I156" s="241"/>
    </row>
    <row r="157" customHeight="1" spans="7:9">
      <c r="G157" s="241"/>
      <c r="H157" s="241"/>
      <c r="I157" s="241"/>
    </row>
    <row r="158" customHeight="1" spans="7:9">
      <c r="G158" s="241"/>
      <c r="H158" s="241"/>
      <c r="I158" s="241"/>
    </row>
    <row r="159" customHeight="1" spans="7:9">
      <c r="G159" s="241"/>
      <c r="H159" s="241"/>
      <c r="I159" s="241"/>
    </row>
    <row r="160" customHeight="1" spans="7:9">
      <c r="G160" s="241"/>
      <c r="H160" s="241"/>
      <c r="I160" s="241"/>
    </row>
    <row r="161" customHeight="1" spans="7:9">
      <c r="G161" s="241"/>
      <c r="H161" s="241"/>
      <c r="I161" s="241"/>
    </row>
    <row r="162" customHeight="1" spans="7:9">
      <c r="G162" s="241"/>
      <c r="H162" s="241"/>
      <c r="I162" s="241"/>
    </row>
    <row r="163" customHeight="1" spans="7:9">
      <c r="G163" s="241"/>
      <c r="H163" s="241"/>
      <c r="I163" s="241"/>
    </row>
    <row r="164" customHeight="1" spans="7:9">
      <c r="G164" s="241"/>
      <c r="H164" s="241"/>
      <c r="I164" s="241"/>
    </row>
    <row r="165" customHeight="1" spans="7:9">
      <c r="G165" s="241"/>
      <c r="H165" s="241"/>
      <c r="I165" s="241"/>
    </row>
    <row r="166" customHeight="1" spans="7:9">
      <c r="G166" s="241"/>
      <c r="H166" s="241"/>
      <c r="I166" s="241"/>
    </row>
    <row r="167" customHeight="1" spans="7:9">
      <c r="G167" s="241"/>
      <c r="H167" s="241"/>
      <c r="I167" s="241"/>
    </row>
    <row r="168" customHeight="1" spans="7:9">
      <c r="G168" s="241"/>
      <c r="H168" s="241"/>
      <c r="I168" s="241"/>
    </row>
    <row r="169" customHeight="1" spans="7:9">
      <c r="G169" s="241"/>
      <c r="H169" s="241"/>
      <c r="I169" s="241"/>
    </row>
    <row r="170" customHeight="1" spans="7:9">
      <c r="G170" s="241"/>
      <c r="H170" s="241"/>
      <c r="I170" s="241"/>
    </row>
  </sheetData>
  <sheetProtection formatCells="0" insertHyperlinks="0" autoFilter="0"/>
  <mergeCells count="23">
    <mergeCell ref="A1:C1"/>
    <mergeCell ref="D1:H1"/>
    <mergeCell ref="A2:H2"/>
    <mergeCell ref="A14:B14"/>
    <mergeCell ref="A45:B45"/>
    <mergeCell ref="A66:B66"/>
    <mergeCell ref="A67:B67"/>
    <mergeCell ref="B98:H98"/>
    <mergeCell ref="B99:H99"/>
    <mergeCell ref="A100:B100"/>
    <mergeCell ref="C100:D100"/>
    <mergeCell ref="F100:H100"/>
    <mergeCell ref="B103:F103"/>
    <mergeCell ref="B104:F104"/>
    <mergeCell ref="B105:F105"/>
    <mergeCell ref="B106:F106"/>
    <mergeCell ref="B107:F107"/>
    <mergeCell ref="A4:A13"/>
    <mergeCell ref="A15:A44"/>
    <mergeCell ref="A46:A65"/>
    <mergeCell ref="A68:A75"/>
    <mergeCell ref="A76:A95"/>
    <mergeCell ref="A96:A97"/>
  </mergeCells>
  <conditionalFormatting sqref="C97">
    <cfRule type="aboveAverage" priority="1" aboveAverage="0" stdDev="3"/>
  </conditionalFormatting>
  <pageMargins left="0.75" right="0.75" top="1" bottom="1" header="0.5" footer="0.5"/>
  <headerFooter/>
  <ignoredErrors>
    <ignoredError sqref="E45 E1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8"/>
  <sheetViews>
    <sheetView topLeftCell="A54" workbookViewId="0">
      <selection activeCell="E60" sqref="E60"/>
    </sheetView>
  </sheetViews>
  <sheetFormatPr defaultColWidth="9" defaultRowHeight="14.4"/>
  <cols>
    <col min="1" max="1" width="12.75" style="129" customWidth="1"/>
    <col min="2" max="2" width="9.75" style="129" customWidth="1"/>
    <col min="3" max="3" width="11.8796296296296" style="129" customWidth="1"/>
    <col min="4" max="5" width="13.1296296296296" style="129" customWidth="1"/>
    <col min="6" max="6" width="17.6296296296296" style="129" customWidth="1"/>
    <col min="7" max="7" width="13.6296296296296" style="129" customWidth="1"/>
    <col min="8" max="8" width="15.75" style="129" customWidth="1"/>
    <col min="9" max="9" width="13" style="129" customWidth="1"/>
    <col min="10" max="10" width="12.6296296296296" style="129" customWidth="1"/>
    <col min="11" max="14" width="11.1296296296296" style="129" customWidth="1"/>
    <col min="15" max="15" width="16.5555555555556" style="129" customWidth="1"/>
    <col min="16" max="16" width="9" style="129"/>
    <col min="17" max="17" width="11.1296296296296" style="129" customWidth="1"/>
    <col min="18" max="16384" width="9" style="129"/>
  </cols>
  <sheetData>
    <row r="1" s="208" customFormat="1" ht="30.95" customHeight="1" spans="1:8">
      <c r="A1" s="211" t="str">
        <f>[1]调价前!A1</f>
        <v>T-XJ</v>
      </c>
      <c r="B1" s="211"/>
      <c r="C1" s="211"/>
      <c r="D1" s="212" t="s">
        <v>143</v>
      </c>
      <c r="E1" s="212"/>
      <c r="F1" s="212"/>
      <c r="G1" s="212"/>
      <c r="H1" s="212"/>
    </row>
    <row r="2" s="209" customFormat="1" ht="15.6" spans="1:8">
      <c r="A2" s="213" t="s">
        <v>144</v>
      </c>
      <c r="B2" s="214" t="s">
        <v>145</v>
      </c>
      <c r="C2" s="214" t="s">
        <v>146</v>
      </c>
      <c r="D2" s="214" t="s">
        <v>147</v>
      </c>
      <c r="E2" s="214" t="s">
        <v>148</v>
      </c>
      <c r="F2" s="214" t="s">
        <v>149</v>
      </c>
      <c r="G2" s="214" t="s">
        <v>150</v>
      </c>
      <c r="H2" s="214" t="s">
        <v>151</v>
      </c>
    </row>
    <row r="3" s="208" customFormat="1" ht="15.6" spans="1:8">
      <c r="A3" s="215" t="s">
        <v>152</v>
      </c>
      <c r="B3" s="214" t="s">
        <v>7</v>
      </c>
      <c r="C3" s="216">
        <v>15252.07</v>
      </c>
      <c r="D3" s="148">
        <v>460.84</v>
      </c>
      <c r="E3" s="132"/>
      <c r="F3" s="214">
        <f t="shared" ref="F3:F66" si="0">C3-D3+E3</f>
        <v>14791.23</v>
      </c>
      <c r="G3" s="139">
        <v>14786.19</v>
      </c>
      <c r="H3" s="214">
        <f t="shared" ref="H3:H66" si="1">F3-G3</f>
        <v>5.03999999999905</v>
      </c>
    </row>
    <row r="4" s="208" customFormat="1" ht="15.6" spans="1:9">
      <c r="A4" s="217"/>
      <c r="B4" s="214" t="s">
        <v>14</v>
      </c>
      <c r="C4" s="216">
        <v>24142.25</v>
      </c>
      <c r="D4" s="148">
        <v>6820.38</v>
      </c>
      <c r="E4" s="132">
        <v>6541.88948306595</v>
      </c>
      <c r="F4" s="214">
        <f t="shared" si="0"/>
        <v>23863.759483066</v>
      </c>
      <c r="G4" s="139">
        <v>17878.02</v>
      </c>
      <c r="H4" s="214">
        <f t="shared" si="1"/>
        <v>5985.73948306595</v>
      </c>
      <c r="I4" s="208" t="s">
        <v>153</v>
      </c>
    </row>
    <row r="5" s="208" customFormat="1" ht="15.6" spans="1:8">
      <c r="A5" s="218"/>
      <c r="B5" s="214" t="s">
        <v>15</v>
      </c>
      <c r="C5" s="216">
        <v>4575.37</v>
      </c>
      <c r="D5" s="148">
        <v>1430.17</v>
      </c>
      <c r="E5" s="132"/>
      <c r="F5" s="214">
        <f t="shared" si="0"/>
        <v>3145.2</v>
      </c>
      <c r="G5" s="139">
        <v>3124.99</v>
      </c>
      <c r="H5" s="214">
        <f t="shared" si="1"/>
        <v>20.21</v>
      </c>
    </row>
    <row r="6" s="208" customFormat="1" ht="15.6" spans="1:8">
      <c r="A6" s="215" t="s">
        <v>154</v>
      </c>
      <c r="B6" s="214" t="s">
        <v>7</v>
      </c>
      <c r="C6" s="216">
        <f t="shared" ref="C6:C69" si="2">G3</f>
        <v>14786.19</v>
      </c>
      <c r="D6" s="148">
        <v>517.86</v>
      </c>
      <c r="E6" s="132"/>
      <c r="F6" s="214">
        <f t="shared" si="0"/>
        <v>14268.33</v>
      </c>
      <c r="G6" s="139">
        <v>14262.76</v>
      </c>
      <c r="H6" s="214">
        <f t="shared" si="1"/>
        <v>5.56999999999971</v>
      </c>
    </row>
    <row r="7" s="208" customFormat="1" ht="15.6" spans="1:9">
      <c r="A7" s="217"/>
      <c r="B7" s="214" t="s">
        <v>14</v>
      </c>
      <c r="C7" s="216">
        <f t="shared" si="2"/>
        <v>17878.02</v>
      </c>
      <c r="D7" s="148">
        <v>2281.92</v>
      </c>
      <c r="E7" s="132"/>
      <c r="F7" s="214">
        <f t="shared" si="0"/>
        <v>15596.1</v>
      </c>
      <c r="G7" s="139">
        <v>21632.91</v>
      </c>
      <c r="H7" s="214">
        <f t="shared" si="1"/>
        <v>-6036.81</v>
      </c>
      <c r="I7" s="208" t="s">
        <v>155</v>
      </c>
    </row>
    <row r="8" s="208" customFormat="1" ht="15.6" spans="1:8">
      <c r="A8" s="218"/>
      <c r="B8" s="214" t="s">
        <v>15</v>
      </c>
      <c r="C8" s="216">
        <f t="shared" si="2"/>
        <v>3124.99</v>
      </c>
      <c r="D8" s="148">
        <v>366.5</v>
      </c>
      <c r="E8" s="132"/>
      <c r="F8" s="214">
        <f t="shared" si="0"/>
        <v>2758.49</v>
      </c>
      <c r="G8" s="139">
        <v>2751.79</v>
      </c>
      <c r="H8" s="214">
        <f t="shared" si="1"/>
        <v>6.69999999999982</v>
      </c>
    </row>
    <row r="9" s="208" customFormat="1" ht="15.6" spans="1:8">
      <c r="A9" s="215" t="s">
        <v>156</v>
      </c>
      <c r="B9" s="214" t="s">
        <v>7</v>
      </c>
      <c r="C9" s="216">
        <f t="shared" si="2"/>
        <v>14262.76</v>
      </c>
      <c r="D9" s="132">
        <v>446.25</v>
      </c>
      <c r="E9" s="132"/>
      <c r="F9" s="214">
        <f t="shared" si="0"/>
        <v>13816.51</v>
      </c>
      <c r="G9" s="139">
        <v>13814.72</v>
      </c>
      <c r="H9" s="214">
        <f t="shared" si="1"/>
        <v>1.79000000000087</v>
      </c>
    </row>
    <row r="10" s="208" customFormat="1" ht="15.6" spans="1:8">
      <c r="A10" s="217"/>
      <c r="B10" s="214" t="s">
        <v>14</v>
      </c>
      <c r="C10" s="216">
        <f t="shared" si="2"/>
        <v>21632.91</v>
      </c>
      <c r="D10" s="132">
        <v>1858.13</v>
      </c>
      <c r="E10" s="132"/>
      <c r="F10" s="214">
        <f t="shared" si="0"/>
        <v>19774.78</v>
      </c>
      <c r="G10" s="139">
        <v>19762.01</v>
      </c>
      <c r="H10" s="214">
        <f t="shared" si="1"/>
        <v>12.7700000000004</v>
      </c>
    </row>
    <row r="11" s="208" customFormat="1" ht="15.6" spans="1:8">
      <c r="A11" s="218"/>
      <c r="B11" s="214" t="s">
        <v>15</v>
      </c>
      <c r="C11" s="216">
        <f t="shared" si="2"/>
        <v>2751.79</v>
      </c>
      <c r="D11" s="132">
        <v>486.73</v>
      </c>
      <c r="E11" s="132"/>
      <c r="F11" s="214">
        <f t="shared" si="0"/>
        <v>2265.06</v>
      </c>
      <c r="G11" s="139">
        <v>2259.91</v>
      </c>
      <c r="H11" s="214">
        <f t="shared" si="1"/>
        <v>5.15000000000009</v>
      </c>
    </row>
    <row r="12" s="208" customFormat="1" ht="15.6" spans="1:8">
      <c r="A12" s="215" t="s">
        <v>157</v>
      </c>
      <c r="B12" s="214" t="s">
        <v>7</v>
      </c>
      <c r="C12" s="216">
        <f t="shared" si="2"/>
        <v>13814.72</v>
      </c>
      <c r="D12" s="132">
        <v>628.26</v>
      </c>
      <c r="E12" s="132"/>
      <c r="F12" s="214">
        <f t="shared" si="0"/>
        <v>13186.46</v>
      </c>
      <c r="G12" s="139">
        <v>13180.41</v>
      </c>
      <c r="H12" s="214">
        <f t="shared" si="1"/>
        <v>6.04999999999927</v>
      </c>
    </row>
    <row r="13" s="208" customFormat="1" ht="15.6" spans="1:8">
      <c r="A13" s="217"/>
      <c r="B13" s="214" t="s">
        <v>14</v>
      </c>
      <c r="C13" s="216">
        <f t="shared" si="2"/>
        <v>19762.01</v>
      </c>
      <c r="D13" s="132">
        <v>6553.52</v>
      </c>
      <c r="E13" s="135">
        <v>6756.76</v>
      </c>
      <c r="F13" s="214">
        <f t="shared" si="0"/>
        <v>19965.25</v>
      </c>
      <c r="G13" s="139">
        <v>20008.74</v>
      </c>
      <c r="H13" s="214">
        <f t="shared" si="1"/>
        <v>-43.4900000000016</v>
      </c>
    </row>
    <row r="14" s="208" customFormat="1" ht="15.6" spans="1:9">
      <c r="A14" s="218"/>
      <c r="B14" s="214" t="s">
        <v>15</v>
      </c>
      <c r="C14" s="216">
        <f t="shared" si="2"/>
        <v>2259.91</v>
      </c>
      <c r="D14" s="132">
        <v>1202.08</v>
      </c>
      <c r="E14" s="132">
        <v>7020.13</v>
      </c>
      <c r="F14" s="214">
        <f t="shared" si="0"/>
        <v>8077.96</v>
      </c>
      <c r="G14" s="139">
        <v>8222.23</v>
      </c>
      <c r="H14" s="214">
        <f t="shared" si="1"/>
        <v>-144.27</v>
      </c>
      <c r="I14" s="208" t="s">
        <v>158</v>
      </c>
    </row>
    <row r="15" s="208" customFormat="1" ht="15.6" spans="1:8">
      <c r="A15" s="215" t="s">
        <v>159</v>
      </c>
      <c r="B15" s="214" t="s">
        <v>7</v>
      </c>
      <c r="C15" s="216">
        <f t="shared" si="2"/>
        <v>13180.41</v>
      </c>
      <c r="D15" s="148">
        <v>534.14</v>
      </c>
      <c r="E15" s="132"/>
      <c r="F15" s="214">
        <f t="shared" si="0"/>
        <v>12646.27</v>
      </c>
      <c r="G15" s="139">
        <v>12639.81</v>
      </c>
      <c r="H15" s="214">
        <f t="shared" si="1"/>
        <v>6.46000000000095</v>
      </c>
    </row>
    <row r="16" s="208" customFormat="1" ht="15.6" spans="1:9">
      <c r="A16" s="217"/>
      <c r="B16" s="214" t="s">
        <v>14</v>
      </c>
      <c r="C16" s="216">
        <f t="shared" si="2"/>
        <v>20008.74</v>
      </c>
      <c r="D16" s="148">
        <v>7287.98</v>
      </c>
      <c r="E16" s="132"/>
      <c r="F16" s="214">
        <f t="shared" si="0"/>
        <v>12720.76</v>
      </c>
      <c r="G16" s="139">
        <v>12564.49</v>
      </c>
      <c r="H16" s="214">
        <f t="shared" si="1"/>
        <v>156.270000000002</v>
      </c>
      <c r="I16" s="208" t="s">
        <v>155</v>
      </c>
    </row>
    <row r="17" s="208" customFormat="1" ht="15.6" spans="1:8">
      <c r="A17" s="218"/>
      <c r="B17" s="214" t="s">
        <v>15</v>
      </c>
      <c r="C17" s="216">
        <f t="shared" si="2"/>
        <v>8222.23</v>
      </c>
      <c r="D17" s="148">
        <v>1680.45</v>
      </c>
      <c r="E17" s="132"/>
      <c r="F17" s="214">
        <f t="shared" si="0"/>
        <v>6541.78</v>
      </c>
      <c r="G17" s="139">
        <v>6523.96</v>
      </c>
      <c r="H17" s="214">
        <f t="shared" si="1"/>
        <v>17.8199999999997</v>
      </c>
    </row>
    <row r="18" s="208" customFormat="1" ht="15.6" spans="1:8">
      <c r="A18" s="215" t="s">
        <v>160</v>
      </c>
      <c r="B18" s="214" t="s">
        <v>7</v>
      </c>
      <c r="C18" s="216">
        <f t="shared" si="2"/>
        <v>12639.81</v>
      </c>
      <c r="D18" s="132">
        <v>682.58</v>
      </c>
      <c r="E18" s="132"/>
      <c r="F18" s="214">
        <f t="shared" si="0"/>
        <v>11957.23</v>
      </c>
      <c r="G18" s="139">
        <v>11952.68</v>
      </c>
      <c r="H18" s="214">
        <f t="shared" si="1"/>
        <v>4.54999999999927</v>
      </c>
    </row>
    <row r="19" s="208" customFormat="1" ht="15.6" spans="1:9">
      <c r="A19" s="217"/>
      <c r="B19" s="214" t="s">
        <v>14</v>
      </c>
      <c r="C19" s="216">
        <f t="shared" si="2"/>
        <v>12564.49</v>
      </c>
      <c r="D19" s="132">
        <v>1658.32</v>
      </c>
      <c r="E19" s="132">
        <v>14655.41</v>
      </c>
      <c r="F19" s="214">
        <f t="shared" si="0"/>
        <v>25561.58</v>
      </c>
      <c r="G19" s="139">
        <v>25780.05</v>
      </c>
      <c r="H19" s="214">
        <f t="shared" si="1"/>
        <v>-218.469999999998</v>
      </c>
      <c r="I19" s="208" t="s">
        <v>158</v>
      </c>
    </row>
    <row r="20" s="208" customFormat="1" ht="15.6" spans="1:8">
      <c r="A20" s="218"/>
      <c r="B20" s="214" t="s">
        <v>15</v>
      </c>
      <c r="C20" s="216">
        <f t="shared" si="2"/>
        <v>6523.96</v>
      </c>
      <c r="D20" s="209">
        <v>492.85</v>
      </c>
      <c r="E20" s="132"/>
      <c r="F20" s="214">
        <f t="shared" si="0"/>
        <v>6031.11</v>
      </c>
      <c r="G20" s="139">
        <v>6025.88</v>
      </c>
      <c r="H20" s="214">
        <f t="shared" si="1"/>
        <v>5.22999999999956</v>
      </c>
    </row>
    <row r="21" s="208" customFormat="1" ht="15.6" spans="1:10">
      <c r="A21" s="215" t="s">
        <v>161</v>
      </c>
      <c r="B21" s="214" t="s">
        <v>7</v>
      </c>
      <c r="C21" s="216">
        <f t="shared" si="2"/>
        <v>11952.68</v>
      </c>
      <c r="D21" s="132">
        <v>260.46</v>
      </c>
      <c r="E21" s="132"/>
      <c r="F21" s="214">
        <f t="shared" si="0"/>
        <v>11692.22</v>
      </c>
      <c r="G21" s="139">
        <v>11690.03</v>
      </c>
      <c r="H21" s="214">
        <f t="shared" si="1"/>
        <v>2.19000000000051</v>
      </c>
      <c r="J21" s="227"/>
    </row>
    <row r="22" s="208" customFormat="1" ht="15.6" spans="1:10">
      <c r="A22" s="217"/>
      <c r="B22" s="214" t="s">
        <v>14</v>
      </c>
      <c r="C22" s="216">
        <f t="shared" si="2"/>
        <v>25780.05</v>
      </c>
      <c r="D22" s="132">
        <v>2024.09</v>
      </c>
      <c r="E22" s="132"/>
      <c r="F22" s="214">
        <f t="shared" si="0"/>
        <v>23755.96</v>
      </c>
      <c r="G22" s="139">
        <v>23790.5</v>
      </c>
      <c r="H22" s="214">
        <f t="shared" si="1"/>
        <v>-34.5400000000009</v>
      </c>
      <c r="J22" s="227"/>
    </row>
    <row r="23" s="208" customFormat="1" ht="15.6" spans="1:10">
      <c r="A23" s="218"/>
      <c r="B23" s="214" t="s">
        <v>15</v>
      </c>
      <c r="C23" s="216">
        <f t="shared" si="2"/>
        <v>6025.88</v>
      </c>
      <c r="D23" s="209">
        <v>357.69</v>
      </c>
      <c r="E23" s="132"/>
      <c r="F23" s="214">
        <f t="shared" si="0"/>
        <v>5668.19</v>
      </c>
      <c r="G23" s="139">
        <v>5662.67</v>
      </c>
      <c r="H23" s="214">
        <f t="shared" si="1"/>
        <v>5.52000000000044</v>
      </c>
      <c r="J23" s="227"/>
    </row>
    <row r="24" s="208" customFormat="1" ht="15.6" spans="1:10">
      <c r="A24" s="215" t="s">
        <v>162</v>
      </c>
      <c r="B24" s="214" t="s">
        <v>7</v>
      </c>
      <c r="C24" s="216">
        <f t="shared" si="2"/>
        <v>11690.03</v>
      </c>
      <c r="D24" s="132">
        <v>349.37</v>
      </c>
      <c r="E24" s="132"/>
      <c r="F24" s="214">
        <f t="shared" si="0"/>
        <v>11340.66</v>
      </c>
      <c r="G24" s="139">
        <v>11336.28</v>
      </c>
      <c r="H24" s="214">
        <f t="shared" si="1"/>
        <v>4.3799999999992</v>
      </c>
      <c r="J24" s="227"/>
    </row>
    <row r="25" s="208" customFormat="1" ht="15.6" spans="1:8">
      <c r="A25" s="217"/>
      <c r="B25" s="214" t="s">
        <v>14</v>
      </c>
      <c r="C25" s="216">
        <f t="shared" si="2"/>
        <v>23790.5</v>
      </c>
      <c r="D25" s="132">
        <v>5802.21</v>
      </c>
      <c r="E25" s="132"/>
      <c r="F25" s="214">
        <f t="shared" si="0"/>
        <v>17988.29</v>
      </c>
      <c r="G25" s="139">
        <v>17927.69</v>
      </c>
      <c r="H25" s="214">
        <f t="shared" si="1"/>
        <v>60.6000000000022</v>
      </c>
    </row>
    <row r="26" s="208" customFormat="1" ht="15.6" spans="1:8">
      <c r="A26" s="218"/>
      <c r="B26" s="214" t="s">
        <v>15</v>
      </c>
      <c r="C26" s="216">
        <f t="shared" si="2"/>
        <v>5662.67</v>
      </c>
      <c r="D26" s="132">
        <v>1279.87</v>
      </c>
      <c r="E26" s="132"/>
      <c r="F26" s="214">
        <f t="shared" si="0"/>
        <v>4382.8</v>
      </c>
      <c r="G26" s="139">
        <v>4366.63</v>
      </c>
      <c r="H26" s="214">
        <f t="shared" si="1"/>
        <v>16.1700000000001</v>
      </c>
    </row>
    <row r="27" s="208" customFormat="1" ht="15.6" spans="1:8">
      <c r="A27" s="215" t="s">
        <v>163</v>
      </c>
      <c r="B27" s="214" t="s">
        <v>7</v>
      </c>
      <c r="C27" s="216">
        <f t="shared" si="2"/>
        <v>11336.28</v>
      </c>
      <c r="D27" s="132">
        <v>286.32</v>
      </c>
      <c r="E27" s="132"/>
      <c r="F27" s="214">
        <f t="shared" si="0"/>
        <v>11049.96</v>
      </c>
      <c r="G27" s="139">
        <v>11046.95</v>
      </c>
      <c r="H27" s="214">
        <f t="shared" si="1"/>
        <v>3.01000000000022</v>
      </c>
    </row>
    <row r="28" s="208" customFormat="1" ht="15.6" spans="1:8">
      <c r="A28" s="217"/>
      <c r="B28" s="214" t="s">
        <v>14</v>
      </c>
      <c r="C28" s="216">
        <f t="shared" si="2"/>
        <v>17927.69</v>
      </c>
      <c r="D28" s="132">
        <v>1768.54</v>
      </c>
      <c r="E28" s="132"/>
      <c r="F28" s="214">
        <f t="shared" si="0"/>
        <v>16159.15</v>
      </c>
      <c r="G28" s="139">
        <v>16135.98</v>
      </c>
      <c r="H28" s="214">
        <f t="shared" si="1"/>
        <v>23.1699999999983</v>
      </c>
    </row>
    <row r="29" s="210" customFormat="1" ht="15.6" spans="1:10">
      <c r="A29" s="218"/>
      <c r="B29" s="214" t="s">
        <v>15</v>
      </c>
      <c r="C29" s="216">
        <f t="shared" si="2"/>
        <v>4366.63</v>
      </c>
      <c r="D29" s="209">
        <v>458.43</v>
      </c>
      <c r="E29" s="132"/>
      <c r="F29" s="214">
        <f t="shared" si="0"/>
        <v>3908.2</v>
      </c>
      <c r="G29" s="139">
        <v>3902.54</v>
      </c>
      <c r="H29" s="214">
        <f t="shared" si="1"/>
        <v>5.66000000000031</v>
      </c>
      <c r="J29" s="208"/>
    </row>
    <row r="30" s="208" customFormat="1" ht="15.6" spans="1:12">
      <c r="A30" s="215" t="s">
        <v>164</v>
      </c>
      <c r="B30" s="214" t="s">
        <v>7</v>
      </c>
      <c r="C30" s="216">
        <f t="shared" si="2"/>
        <v>11046.95</v>
      </c>
      <c r="D30" s="132">
        <v>704.31</v>
      </c>
      <c r="E30" s="132"/>
      <c r="F30" s="214">
        <f t="shared" si="0"/>
        <v>10342.64</v>
      </c>
      <c r="G30" s="139">
        <v>10335.32</v>
      </c>
      <c r="H30" s="214">
        <f t="shared" si="1"/>
        <v>7.32000000000153</v>
      </c>
      <c r="I30" s="210"/>
      <c r="L30" s="208">
        <v>32.12</v>
      </c>
    </row>
    <row r="31" s="208" customFormat="1" ht="15.6" spans="1:8">
      <c r="A31" s="217"/>
      <c r="B31" s="214" t="s">
        <v>14</v>
      </c>
      <c r="C31" s="216">
        <f t="shared" si="2"/>
        <v>16135.98</v>
      </c>
      <c r="D31" s="132">
        <v>1820.2</v>
      </c>
      <c r="E31" s="132"/>
      <c r="F31" s="214">
        <f t="shared" si="0"/>
        <v>14315.78</v>
      </c>
      <c r="G31" s="139">
        <v>14283.75</v>
      </c>
      <c r="H31" s="214">
        <f t="shared" si="1"/>
        <v>32.0299999999988</v>
      </c>
    </row>
    <row r="32" s="208" customFormat="1" ht="15.6" spans="1:12">
      <c r="A32" s="218"/>
      <c r="B32" s="214" t="s">
        <v>15</v>
      </c>
      <c r="C32" s="216">
        <f t="shared" si="2"/>
        <v>3902.54</v>
      </c>
      <c r="D32" s="132">
        <v>370.06</v>
      </c>
      <c r="E32" s="132"/>
      <c r="F32" s="214">
        <f t="shared" si="0"/>
        <v>3532.48</v>
      </c>
      <c r="G32" s="139">
        <v>3526.22</v>
      </c>
      <c r="H32" s="214">
        <f t="shared" si="1"/>
        <v>6.26000000000022</v>
      </c>
      <c r="L32" s="208">
        <f>L30/3</f>
        <v>10.7066666666667</v>
      </c>
    </row>
    <row r="33" s="208" customFormat="1" ht="15.6" spans="1:12">
      <c r="A33" s="215" t="s">
        <v>165</v>
      </c>
      <c r="B33" s="214" t="s">
        <v>7</v>
      </c>
      <c r="C33" s="216">
        <f t="shared" si="2"/>
        <v>10335.32</v>
      </c>
      <c r="D33" s="132">
        <v>551.05</v>
      </c>
      <c r="E33" s="132"/>
      <c r="F33" s="214">
        <f t="shared" si="0"/>
        <v>9784.27</v>
      </c>
      <c r="G33" s="139">
        <v>9777.46</v>
      </c>
      <c r="H33" s="214">
        <f t="shared" si="1"/>
        <v>6.81000000000131</v>
      </c>
      <c r="L33" s="208">
        <f>L32/0.738</f>
        <v>14.5076784101174</v>
      </c>
    </row>
    <row r="34" s="208" customFormat="1" ht="15.6" spans="1:9">
      <c r="A34" s="217"/>
      <c r="B34" s="214" t="s">
        <v>14</v>
      </c>
      <c r="C34" s="216">
        <f t="shared" si="2"/>
        <v>14283.75</v>
      </c>
      <c r="D34" s="132">
        <v>7441.14</v>
      </c>
      <c r="E34" s="132">
        <v>7044.74</v>
      </c>
      <c r="F34" s="214">
        <f t="shared" si="0"/>
        <v>13887.35</v>
      </c>
      <c r="G34" s="139">
        <v>13963.78</v>
      </c>
      <c r="H34" s="214">
        <f t="shared" si="1"/>
        <v>-76.4300000000021</v>
      </c>
      <c r="I34" s="208" t="s">
        <v>158</v>
      </c>
    </row>
    <row r="35" s="208" customFormat="1" ht="15.6" spans="1:9">
      <c r="A35" s="218"/>
      <c r="B35" s="214" t="s">
        <v>15</v>
      </c>
      <c r="C35" s="216">
        <f t="shared" si="2"/>
        <v>3526.22</v>
      </c>
      <c r="D35" s="132">
        <v>1648.27</v>
      </c>
      <c r="E35" s="132">
        <v>6702.61</v>
      </c>
      <c r="F35" s="214">
        <f t="shared" si="0"/>
        <v>8580.56</v>
      </c>
      <c r="G35" s="139">
        <v>8668.05</v>
      </c>
      <c r="H35" s="214">
        <f t="shared" si="1"/>
        <v>-87.4899999999998</v>
      </c>
      <c r="I35" s="210"/>
    </row>
    <row r="36" s="210" customFormat="1" ht="15.6" spans="1:8">
      <c r="A36" s="215" t="s">
        <v>166</v>
      </c>
      <c r="B36" s="214" t="s">
        <v>7</v>
      </c>
      <c r="C36" s="216">
        <f t="shared" si="2"/>
        <v>9777.46</v>
      </c>
      <c r="D36" s="219">
        <v>325.29</v>
      </c>
      <c r="E36" s="132"/>
      <c r="F36" s="214">
        <f t="shared" si="0"/>
        <v>9452.17</v>
      </c>
      <c r="G36" s="139">
        <v>9449.1</v>
      </c>
      <c r="H36" s="214">
        <f t="shared" si="1"/>
        <v>3.06999999999789</v>
      </c>
    </row>
    <row r="37" s="210" customFormat="1" ht="15.6" spans="1:9">
      <c r="A37" s="217"/>
      <c r="B37" s="214" t="s">
        <v>14</v>
      </c>
      <c r="C37" s="216">
        <f t="shared" si="2"/>
        <v>13963.78</v>
      </c>
      <c r="D37" s="220">
        <v>7550.61</v>
      </c>
      <c r="E37" s="132"/>
      <c r="F37" s="214">
        <f t="shared" si="0"/>
        <v>6413.17</v>
      </c>
      <c r="G37" s="139">
        <v>6306.63</v>
      </c>
      <c r="H37" s="214">
        <f t="shared" si="1"/>
        <v>106.540000000001</v>
      </c>
      <c r="I37" s="210" t="s">
        <v>155</v>
      </c>
    </row>
    <row r="38" s="210" customFormat="1" ht="15.6" spans="1:8">
      <c r="A38" s="218"/>
      <c r="B38" s="214" t="s">
        <v>15</v>
      </c>
      <c r="C38" s="216">
        <f t="shared" si="2"/>
        <v>8668.05</v>
      </c>
      <c r="D38" s="132">
        <v>1438</v>
      </c>
      <c r="E38" s="132"/>
      <c r="F38" s="214">
        <f t="shared" si="0"/>
        <v>7230.05</v>
      </c>
      <c r="G38" s="139">
        <v>7217.01</v>
      </c>
      <c r="H38" s="214">
        <f t="shared" si="1"/>
        <v>13.0399999999991</v>
      </c>
    </row>
    <row r="39" s="210" customFormat="1" ht="15.6" spans="1:8">
      <c r="A39" s="215" t="s">
        <v>167</v>
      </c>
      <c r="B39" s="214" t="s">
        <v>7</v>
      </c>
      <c r="C39" s="216">
        <f t="shared" si="2"/>
        <v>9449.1</v>
      </c>
      <c r="D39" s="219">
        <v>367.84</v>
      </c>
      <c r="E39" s="132"/>
      <c r="F39" s="214">
        <f t="shared" si="0"/>
        <v>9081.26</v>
      </c>
      <c r="G39" s="139">
        <v>9076.69</v>
      </c>
      <c r="H39" s="214">
        <f t="shared" si="1"/>
        <v>4.56999999999971</v>
      </c>
    </row>
    <row r="40" s="210" customFormat="1" ht="15.6" spans="1:9">
      <c r="A40" s="217"/>
      <c r="B40" s="214" t="s">
        <v>14</v>
      </c>
      <c r="C40" s="216">
        <f t="shared" si="2"/>
        <v>6306.63</v>
      </c>
      <c r="D40" s="220">
        <v>1577.68</v>
      </c>
      <c r="E40" s="132">
        <v>14626.63</v>
      </c>
      <c r="F40" s="214">
        <f t="shared" si="0"/>
        <v>19355.58</v>
      </c>
      <c r="G40" s="139">
        <v>19601.91</v>
      </c>
      <c r="H40" s="214">
        <f t="shared" si="1"/>
        <v>-246.330000000002</v>
      </c>
      <c r="I40" s="208" t="s">
        <v>158</v>
      </c>
    </row>
    <row r="41" s="210" customFormat="1" ht="15.6" spans="1:8">
      <c r="A41" s="218"/>
      <c r="B41" s="214" t="s">
        <v>15</v>
      </c>
      <c r="C41" s="216">
        <f t="shared" si="2"/>
        <v>7217.01</v>
      </c>
      <c r="D41" s="132">
        <v>276.23</v>
      </c>
      <c r="E41" s="132"/>
      <c r="F41" s="214">
        <f t="shared" si="0"/>
        <v>6940.78</v>
      </c>
      <c r="G41" s="139">
        <v>6936.79</v>
      </c>
      <c r="H41" s="214">
        <f t="shared" si="1"/>
        <v>3.99000000000069</v>
      </c>
    </row>
    <row r="42" s="210" customFormat="1" ht="15.6" spans="1:8">
      <c r="A42" s="215" t="s">
        <v>168</v>
      </c>
      <c r="B42" s="214" t="s">
        <v>7</v>
      </c>
      <c r="C42" s="216">
        <f t="shared" si="2"/>
        <v>9076.69</v>
      </c>
      <c r="D42" s="219">
        <v>527.31</v>
      </c>
      <c r="E42" s="221"/>
      <c r="F42" s="214">
        <f t="shared" si="0"/>
        <v>8549.38</v>
      </c>
      <c r="G42" s="139">
        <v>8542.57</v>
      </c>
      <c r="H42" s="214">
        <f t="shared" si="1"/>
        <v>6.81000000000131</v>
      </c>
    </row>
    <row r="43" s="210" customFormat="1" ht="15.6" spans="1:8">
      <c r="A43" s="217"/>
      <c r="B43" s="214" t="s">
        <v>14</v>
      </c>
      <c r="C43" s="216">
        <f t="shared" si="2"/>
        <v>19601.91</v>
      </c>
      <c r="D43" s="220">
        <v>1787.79</v>
      </c>
      <c r="E43" s="132"/>
      <c r="F43" s="214">
        <f t="shared" si="0"/>
        <v>17814.12</v>
      </c>
      <c r="G43" s="139">
        <v>17805.99</v>
      </c>
      <c r="H43" s="214">
        <f t="shared" si="1"/>
        <v>8.12999999999738</v>
      </c>
    </row>
    <row r="44" s="210" customFormat="1" ht="15.6" spans="1:8">
      <c r="A44" s="218"/>
      <c r="B44" s="214" t="s">
        <v>15</v>
      </c>
      <c r="C44" s="216">
        <f t="shared" si="2"/>
        <v>6936.79</v>
      </c>
      <c r="D44" s="132">
        <v>388.73</v>
      </c>
      <c r="E44" s="132"/>
      <c r="F44" s="214">
        <f t="shared" si="0"/>
        <v>6548.06</v>
      </c>
      <c r="G44" s="139">
        <v>6543.97</v>
      </c>
      <c r="H44" s="214">
        <f t="shared" si="1"/>
        <v>4.08999999999924</v>
      </c>
    </row>
    <row r="45" s="208" customFormat="1" ht="15.6" spans="1:8">
      <c r="A45" s="215" t="s">
        <v>169</v>
      </c>
      <c r="B45" s="214" t="s">
        <v>7</v>
      </c>
      <c r="C45" s="216">
        <f t="shared" si="2"/>
        <v>8542.57</v>
      </c>
      <c r="D45" s="222">
        <v>641.96</v>
      </c>
      <c r="E45" s="132"/>
      <c r="F45" s="214">
        <f t="shared" si="0"/>
        <v>7900.61</v>
      </c>
      <c r="G45" s="139">
        <v>7891.98</v>
      </c>
      <c r="H45" s="214">
        <f t="shared" si="1"/>
        <v>8.63000000000011</v>
      </c>
    </row>
    <row r="46" s="208" customFormat="1" ht="15.6" spans="1:9">
      <c r="A46" s="217"/>
      <c r="B46" s="214" t="s">
        <v>14</v>
      </c>
      <c r="C46" s="216">
        <f t="shared" si="2"/>
        <v>17805.99</v>
      </c>
      <c r="D46" s="223">
        <v>7126.84</v>
      </c>
      <c r="E46" s="132">
        <v>14532.09</v>
      </c>
      <c r="F46" s="214">
        <f t="shared" si="0"/>
        <v>25211.24</v>
      </c>
      <c r="G46" s="139">
        <v>25368.3</v>
      </c>
      <c r="H46" s="214">
        <f t="shared" si="1"/>
        <v>-157.059999999998</v>
      </c>
      <c r="I46" s="208" t="s">
        <v>158</v>
      </c>
    </row>
    <row r="47" s="208" customFormat="1" ht="15.6" spans="1:8">
      <c r="A47" s="218"/>
      <c r="B47" s="214" t="s">
        <v>15</v>
      </c>
      <c r="C47" s="216">
        <f t="shared" si="2"/>
        <v>6543.97</v>
      </c>
      <c r="D47" s="222">
        <v>1779.81</v>
      </c>
      <c r="E47" s="132"/>
      <c r="F47" s="214">
        <f t="shared" si="0"/>
        <v>4764.16</v>
      </c>
      <c r="G47" s="139">
        <v>4741.87</v>
      </c>
      <c r="H47" s="214">
        <f t="shared" si="1"/>
        <v>22.29</v>
      </c>
    </row>
    <row r="48" s="208" customFormat="1" ht="15.6" spans="1:8">
      <c r="A48" s="215" t="s">
        <v>170</v>
      </c>
      <c r="B48" s="214" t="s">
        <v>7</v>
      </c>
      <c r="C48" s="216">
        <f t="shared" si="2"/>
        <v>7891.98</v>
      </c>
      <c r="D48" s="132">
        <v>346</v>
      </c>
      <c r="E48" s="132"/>
      <c r="F48" s="214">
        <f t="shared" si="0"/>
        <v>7545.98</v>
      </c>
      <c r="G48" s="139">
        <v>7541.17</v>
      </c>
      <c r="H48" s="214">
        <f t="shared" si="1"/>
        <v>4.80999999999949</v>
      </c>
    </row>
    <row r="49" s="208" customFormat="1" ht="15.6" spans="1:9">
      <c r="A49" s="217"/>
      <c r="B49" s="214" t="s">
        <v>14</v>
      </c>
      <c r="C49" s="216">
        <f t="shared" si="2"/>
        <v>25368.3</v>
      </c>
      <c r="D49" s="132">
        <v>2289.26</v>
      </c>
      <c r="E49" s="132"/>
      <c r="F49" s="214">
        <f t="shared" si="0"/>
        <v>23079.04</v>
      </c>
      <c r="G49" s="139">
        <v>23150.38</v>
      </c>
      <c r="H49" s="214">
        <f t="shared" si="1"/>
        <v>-71.3400000000001</v>
      </c>
      <c r="I49" s="208" t="s">
        <v>155</v>
      </c>
    </row>
    <row r="50" s="208" customFormat="1" ht="15.6" spans="1:9">
      <c r="A50" s="218"/>
      <c r="B50" s="214" t="s">
        <v>15</v>
      </c>
      <c r="C50" s="216">
        <f t="shared" si="2"/>
        <v>4741.87</v>
      </c>
      <c r="D50" s="132">
        <v>528.22</v>
      </c>
      <c r="E50" s="221">
        <v>5013.48</v>
      </c>
      <c r="F50" s="214">
        <f t="shared" si="0"/>
        <v>9227.13</v>
      </c>
      <c r="G50" s="139">
        <v>9288.59</v>
      </c>
      <c r="H50" s="214">
        <f t="shared" si="1"/>
        <v>-61.4600000000009</v>
      </c>
      <c r="I50" s="208" t="s">
        <v>158</v>
      </c>
    </row>
    <row r="51" s="208" customFormat="1" ht="15.6" spans="1:8">
      <c r="A51" s="215" t="s">
        <v>171</v>
      </c>
      <c r="B51" s="214" t="s">
        <v>7</v>
      </c>
      <c r="C51" s="216">
        <f t="shared" si="2"/>
        <v>7541.17</v>
      </c>
      <c r="D51" s="132">
        <v>458.21</v>
      </c>
      <c r="E51" s="132"/>
      <c r="F51" s="214">
        <f t="shared" si="0"/>
        <v>7082.96</v>
      </c>
      <c r="G51" s="132">
        <v>7076.08</v>
      </c>
      <c r="H51" s="214">
        <f t="shared" si="1"/>
        <v>6.88000000000011</v>
      </c>
    </row>
    <row r="52" s="208" customFormat="1" ht="15.6" spans="1:8">
      <c r="A52" s="217"/>
      <c r="B52" s="214" t="s">
        <v>14</v>
      </c>
      <c r="C52" s="216">
        <f t="shared" si="2"/>
        <v>23150.38</v>
      </c>
      <c r="D52" s="132">
        <v>2025.92</v>
      </c>
      <c r="E52" s="132">
        <v>5490.06</v>
      </c>
      <c r="F52" s="214">
        <f t="shared" si="0"/>
        <v>26614.52</v>
      </c>
      <c r="G52" s="132">
        <v>26706.73</v>
      </c>
      <c r="H52" s="214">
        <f t="shared" si="1"/>
        <v>-92.2099999999991</v>
      </c>
    </row>
    <row r="53" s="208" customFormat="1" ht="15.6" spans="1:8">
      <c r="A53" s="218"/>
      <c r="B53" s="214" t="s">
        <v>15</v>
      </c>
      <c r="C53" s="216">
        <f t="shared" si="2"/>
        <v>9288.59</v>
      </c>
      <c r="D53" s="132">
        <v>520.02</v>
      </c>
      <c r="E53" s="132"/>
      <c r="F53" s="214">
        <f t="shared" si="0"/>
        <v>8768.57</v>
      </c>
      <c r="G53" s="132">
        <v>8766.21</v>
      </c>
      <c r="H53" s="214">
        <f t="shared" si="1"/>
        <v>2.36000000000058</v>
      </c>
    </row>
    <row r="54" s="208" customFormat="1" ht="15.6" spans="1:8">
      <c r="A54" s="215" t="s">
        <v>172</v>
      </c>
      <c r="B54" s="214" t="s">
        <v>7</v>
      </c>
      <c r="C54" s="216">
        <f t="shared" si="2"/>
        <v>7076.08</v>
      </c>
      <c r="D54" s="132">
        <v>346.57</v>
      </c>
      <c r="E54" s="221"/>
      <c r="F54" s="214">
        <f t="shared" si="0"/>
        <v>6729.51</v>
      </c>
      <c r="G54" s="139">
        <v>6722.91</v>
      </c>
      <c r="H54" s="214">
        <f t="shared" si="1"/>
        <v>6.60000000000036</v>
      </c>
    </row>
    <row r="55" s="208" customFormat="1" ht="15.6" spans="1:8">
      <c r="A55" s="217"/>
      <c r="B55" s="214" t="s">
        <v>14</v>
      </c>
      <c r="C55" s="216">
        <f t="shared" si="2"/>
        <v>26706.73</v>
      </c>
      <c r="D55" s="132">
        <v>6531.13</v>
      </c>
      <c r="E55" s="132">
        <v>7662.22</v>
      </c>
      <c r="F55" s="214">
        <f t="shared" si="0"/>
        <v>27837.82</v>
      </c>
      <c r="G55" s="139">
        <v>27894.72</v>
      </c>
      <c r="H55" s="214">
        <f t="shared" si="1"/>
        <v>-56.9000000000015</v>
      </c>
    </row>
    <row r="56" s="208" customFormat="1" ht="15.6" spans="1:8">
      <c r="A56" s="218"/>
      <c r="B56" s="214" t="s">
        <v>15</v>
      </c>
      <c r="C56" s="216">
        <f t="shared" si="2"/>
        <v>8766.21</v>
      </c>
      <c r="D56" s="132">
        <v>1163.5</v>
      </c>
      <c r="E56" s="132"/>
      <c r="F56" s="214">
        <f t="shared" si="0"/>
        <v>7602.71</v>
      </c>
      <c r="G56" s="139">
        <v>7592.18</v>
      </c>
      <c r="H56" s="214">
        <f t="shared" si="1"/>
        <v>10.5299999999988</v>
      </c>
    </row>
    <row r="57" s="208" customFormat="1" ht="15.6" spans="1:13">
      <c r="A57" s="215" t="s">
        <v>173</v>
      </c>
      <c r="B57" s="214" t="s">
        <v>7</v>
      </c>
      <c r="C57" s="216">
        <f t="shared" si="2"/>
        <v>6722.91</v>
      </c>
      <c r="D57" s="132">
        <v>172.76</v>
      </c>
      <c r="E57" s="132"/>
      <c r="F57" s="214">
        <f t="shared" si="0"/>
        <v>6550.15</v>
      </c>
      <c r="G57" s="216">
        <v>6543.6</v>
      </c>
      <c r="H57" s="214">
        <f t="shared" si="1"/>
        <v>6.54999999999927</v>
      </c>
      <c r="M57" s="208">
        <f>1839-393</f>
        <v>1446</v>
      </c>
    </row>
    <row r="58" s="208" customFormat="1" ht="15.6" spans="1:8">
      <c r="A58" s="217"/>
      <c r="B58" s="214" t="s">
        <v>14</v>
      </c>
      <c r="C58" s="216">
        <f t="shared" si="2"/>
        <v>27894.72</v>
      </c>
      <c r="D58" s="132">
        <v>7208.42</v>
      </c>
      <c r="E58" s="132"/>
      <c r="F58" s="214">
        <f t="shared" si="0"/>
        <v>20686.3</v>
      </c>
      <c r="G58" s="216">
        <v>20637.66</v>
      </c>
      <c r="H58" s="214">
        <f t="shared" si="1"/>
        <v>48.6400000000031</v>
      </c>
    </row>
    <row r="59" s="208" customFormat="1" ht="15.6" spans="1:8">
      <c r="A59" s="218"/>
      <c r="B59" s="214" t="s">
        <v>15</v>
      </c>
      <c r="C59" s="216">
        <f t="shared" si="2"/>
        <v>7592.18</v>
      </c>
      <c r="D59" s="224">
        <v>1937.14</v>
      </c>
      <c r="E59" s="132"/>
      <c r="F59" s="214">
        <f t="shared" si="0"/>
        <v>5655.04</v>
      </c>
      <c r="G59" s="216">
        <v>5630.08</v>
      </c>
      <c r="H59" s="214">
        <f t="shared" si="1"/>
        <v>24.96</v>
      </c>
    </row>
    <row r="60" s="208" customFormat="1" ht="15.6" spans="1:8">
      <c r="A60" s="215" t="s">
        <v>174</v>
      </c>
      <c r="B60" s="214" t="s">
        <v>7</v>
      </c>
      <c r="C60" s="216">
        <f t="shared" si="2"/>
        <v>6543.6</v>
      </c>
      <c r="D60" s="225">
        <v>149.74</v>
      </c>
      <c r="E60" s="132">
        <v>7257.15</v>
      </c>
      <c r="F60" s="214">
        <f t="shared" si="0"/>
        <v>13651.01</v>
      </c>
      <c r="G60" s="216">
        <v>13715.69</v>
      </c>
      <c r="H60" s="214">
        <f t="shared" si="1"/>
        <v>-64.6800000000003</v>
      </c>
    </row>
    <row r="61" s="208" customFormat="1" ht="15.6" spans="1:9">
      <c r="A61" s="217"/>
      <c r="B61" s="214" t="s">
        <v>14</v>
      </c>
      <c r="C61" s="216">
        <f t="shared" si="2"/>
        <v>20637.66</v>
      </c>
      <c r="D61" s="225">
        <v>1897.07</v>
      </c>
      <c r="E61" s="132">
        <v>9850.31</v>
      </c>
      <c r="F61" s="214">
        <f t="shared" si="0"/>
        <v>28590.9</v>
      </c>
      <c r="G61" s="216">
        <v>28740.94</v>
      </c>
      <c r="H61" s="214">
        <f t="shared" si="1"/>
        <v>-150.039999999997</v>
      </c>
      <c r="I61" s="208" t="s">
        <v>158</v>
      </c>
    </row>
    <row r="62" s="208" customFormat="1" ht="15.6" spans="1:8">
      <c r="A62" s="218"/>
      <c r="B62" s="214" t="s">
        <v>15</v>
      </c>
      <c r="C62" s="216">
        <f t="shared" si="2"/>
        <v>5630.08</v>
      </c>
      <c r="D62" s="225">
        <v>466.14</v>
      </c>
      <c r="E62" s="132"/>
      <c r="F62" s="214">
        <f t="shared" si="0"/>
        <v>5163.94</v>
      </c>
      <c r="G62" s="216">
        <v>5161.32</v>
      </c>
      <c r="H62" s="214">
        <f t="shared" si="1"/>
        <v>2.61999999999989</v>
      </c>
    </row>
    <row r="63" s="208" customFormat="1" ht="15.6" spans="1:8">
      <c r="A63" s="215" t="s">
        <v>175</v>
      </c>
      <c r="B63" s="214" t="s">
        <v>7</v>
      </c>
      <c r="C63" s="216">
        <f t="shared" si="2"/>
        <v>13715.69</v>
      </c>
      <c r="D63" s="132"/>
      <c r="E63" s="132"/>
      <c r="F63" s="214">
        <f t="shared" si="0"/>
        <v>13715.69</v>
      </c>
      <c r="G63" s="216"/>
      <c r="H63" s="214">
        <f t="shared" si="1"/>
        <v>13715.69</v>
      </c>
    </row>
    <row r="64" s="208" customFormat="1" ht="15.6" spans="1:8">
      <c r="A64" s="217"/>
      <c r="B64" s="214" t="s">
        <v>14</v>
      </c>
      <c r="C64" s="216">
        <f t="shared" si="2"/>
        <v>28740.94</v>
      </c>
      <c r="D64" s="132"/>
      <c r="E64" s="226"/>
      <c r="F64" s="214">
        <f t="shared" si="0"/>
        <v>28740.94</v>
      </c>
      <c r="G64" s="216"/>
      <c r="H64" s="214">
        <f t="shared" si="1"/>
        <v>28740.94</v>
      </c>
    </row>
    <row r="65" s="208" customFormat="1" ht="15.6" spans="1:8">
      <c r="A65" s="218"/>
      <c r="B65" s="214" t="s">
        <v>15</v>
      </c>
      <c r="C65" s="216">
        <f t="shared" si="2"/>
        <v>5161.32</v>
      </c>
      <c r="D65" s="132"/>
      <c r="E65" s="135"/>
      <c r="F65" s="214">
        <f t="shared" si="0"/>
        <v>5161.32</v>
      </c>
      <c r="G65" s="216"/>
      <c r="H65" s="214">
        <f t="shared" si="1"/>
        <v>5161.32</v>
      </c>
    </row>
    <row r="66" s="208" customFormat="1" ht="15.6" spans="1:8">
      <c r="A66" s="215" t="s">
        <v>176</v>
      </c>
      <c r="B66" s="214" t="s">
        <v>7</v>
      </c>
      <c r="C66" s="216">
        <f t="shared" si="2"/>
        <v>0</v>
      </c>
      <c r="D66" s="228"/>
      <c r="E66" s="221"/>
      <c r="F66" s="214">
        <f t="shared" si="0"/>
        <v>0</v>
      </c>
      <c r="G66" s="216"/>
      <c r="H66" s="214">
        <f t="shared" si="1"/>
        <v>0</v>
      </c>
    </row>
    <row r="67" s="208" customFormat="1" ht="15.6" spans="1:8">
      <c r="A67" s="217"/>
      <c r="B67" s="214" t="s">
        <v>14</v>
      </c>
      <c r="C67" s="216">
        <f t="shared" si="2"/>
        <v>0</v>
      </c>
      <c r="D67" s="228"/>
      <c r="E67" s="132"/>
      <c r="F67" s="214">
        <f t="shared" ref="F67:F95" si="3">C67-D67+E67</f>
        <v>0</v>
      </c>
      <c r="G67" s="216"/>
      <c r="H67" s="214">
        <f t="shared" ref="H67:H95" si="4">F67-G67</f>
        <v>0</v>
      </c>
    </row>
    <row r="68" s="208" customFormat="1" ht="15.6" spans="1:8">
      <c r="A68" s="218"/>
      <c r="B68" s="214" t="s">
        <v>15</v>
      </c>
      <c r="C68" s="216">
        <f t="shared" si="2"/>
        <v>0</v>
      </c>
      <c r="D68" s="228"/>
      <c r="E68" s="132"/>
      <c r="F68" s="214">
        <f t="shared" si="3"/>
        <v>0</v>
      </c>
      <c r="G68" s="216"/>
      <c r="H68" s="214">
        <f t="shared" si="4"/>
        <v>0</v>
      </c>
    </row>
    <row r="69" s="208" customFormat="1" ht="15.6" spans="1:8">
      <c r="A69" s="215" t="s">
        <v>177</v>
      </c>
      <c r="B69" s="214" t="s">
        <v>7</v>
      </c>
      <c r="C69" s="216">
        <f t="shared" si="2"/>
        <v>0</v>
      </c>
      <c r="D69" s="132"/>
      <c r="E69" s="132"/>
      <c r="F69" s="214">
        <f t="shared" si="3"/>
        <v>0</v>
      </c>
      <c r="G69" s="216"/>
      <c r="H69" s="214">
        <f t="shared" si="4"/>
        <v>0</v>
      </c>
    </row>
    <row r="70" s="208" customFormat="1" ht="15.6" spans="1:8">
      <c r="A70" s="217"/>
      <c r="B70" s="214" t="s">
        <v>14</v>
      </c>
      <c r="C70" s="216">
        <f t="shared" ref="C70:C95" si="5">G67</f>
        <v>0</v>
      </c>
      <c r="D70" s="132"/>
      <c r="E70" s="132"/>
      <c r="F70" s="214">
        <f t="shared" si="3"/>
        <v>0</v>
      </c>
      <c r="G70" s="216"/>
      <c r="H70" s="214">
        <f t="shared" si="4"/>
        <v>0</v>
      </c>
    </row>
    <row r="71" s="208" customFormat="1" ht="14.45" customHeight="1" spans="1:8">
      <c r="A71" s="218"/>
      <c r="B71" s="214" t="s">
        <v>15</v>
      </c>
      <c r="C71" s="216">
        <f t="shared" si="5"/>
        <v>0</v>
      </c>
      <c r="D71" s="132"/>
      <c r="E71" s="132"/>
      <c r="F71" s="214">
        <f t="shared" si="3"/>
        <v>0</v>
      </c>
      <c r="G71" s="216"/>
      <c r="H71" s="214">
        <f t="shared" si="4"/>
        <v>0</v>
      </c>
    </row>
    <row r="72" s="208" customFormat="1" ht="15.6" spans="1:8">
      <c r="A72" s="215" t="s">
        <v>178</v>
      </c>
      <c r="B72" s="214" t="s">
        <v>7</v>
      </c>
      <c r="C72" s="216">
        <f t="shared" si="5"/>
        <v>0</v>
      </c>
      <c r="D72" s="132"/>
      <c r="E72" s="132"/>
      <c r="F72" s="214">
        <f t="shared" si="3"/>
        <v>0</v>
      </c>
      <c r="G72" s="216"/>
      <c r="H72" s="214">
        <f t="shared" si="4"/>
        <v>0</v>
      </c>
    </row>
    <row r="73" s="208" customFormat="1" ht="15.6" spans="1:9">
      <c r="A73" s="217"/>
      <c r="B73" s="214" t="s">
        <v>14</v>
      </c>
      <c r="C73" s="216">
        <f t="shared" si="5"/>
        <v>0</v>
      </c>
      <c r="D73" s="132"/>
      <c r="E73" s="132"/>
      <c r="F73" s="214">
        <f t="shared" si="3"/>
        <v>0</v>
      </c>
      <c r="G73" s="216"/>
      <c r="H73" s="214">
        <f t="shared" si="4"/>
        <v>0</v>
      </c>
      <c r="I73" s="208" t="s">
        <v>179</v>
      </c>
    </row>
    <row r="74" s="208" customFormat="1" ht="15.6" spans="1:9">
      <c r="A74" s="218"/>
      <c r="B74" s="214" t="s">
        <v>15</v>
      </c>
      <c r="C74" s="216">
        <f t="shared" si="5"/>
        <v>0</v>
      </c>
      <c r="D74" s="132"/>
      <c r="E74" s="132"/>
      <c r="F74" s="214">
        <f t="shared" si="3"/>
        <v>0</v>
      </c>
      <c r="G74" s="216"/>
      <c r="H74" s="214">
        <f t="shared" si="4"/>
        <v>0</v>
      </c>
      <c r="I74" s="208" t="s">
        <v>158</v>
      </c>
    </row>
    <row r="75" s="208" customFormat="1" ht="15.6" spans="1:12">
      <c r="A75" s="215" t="s">
        <v>180</v>
      </c>
      <c r="B75" s="214" t="s">
        <v>7</v>
      </c>
      <c r="C75" s="216">
        <f t="shared" si="5"/>
        <v>0</v>
      </c>
      <c r="D75" s="229"/>
      <c r="E75" s="221"/>
      <c r="F75" s="214">
        <f t="shared" si="3"/>
        <v>0</v>
      </c>
      <c r="G75" s="216"/>
      <c r="H75" s="214">
        <f t="shared" si="4"/>
        <v>0</v>
      </c>
      <c r="I75" s="208" t="s">
        <v>7</v>
      </c>
      <c r="J75" s="232">
        <v>20573.54</v>
      </c>
      <c r="K75" s="232">
        <f>J75*2/3</f>
        <v>13715.6933333333</v>
      </c>
      <c r="L75" s="208">
        <f>ROUND(K75,2)</f>
        <v>13715.69</v>
      </c>
    </row>
    <row r="76" s="208" customFormat="1" ht="15.6" spans="1:12">
      <c r="A76" s="217"/>
      <c r="B76" s="214" t="s">
        <v>14</v>
      </c>
      <c r="C76" s="216">
        <f t="shared" si="5"/>
        <v>0</v>
      </c>
      <c r="D76" s="132"/>
      <c r="E76" s="230"/>
      <c r="F76" s="214">
        <f t="shared" si="3"/>
        <v>0</v>
      </c>
      <c r="G76" s="216"/>
      <c r="H76" s="214">
        <f t="shared" si="4"/>
        <v>0</v>
      </c>
      <c r="I76" s="208" t="s">
        <v>14</v>
      </c>
      <c r="J76" s="232">
        <f>28744.92+14366.49</f>
        <v>43111.41</v>
      </c>
      <c r="K76" s="232">
        <f>J76*2/3</f>
        <v>28740.94</v>
      </c>
      <c r="L76" s="238">
        <f>ROUND(K76,2)</f>
        <v>28740.94</v>
      </c>
    </row>
    <row r="77" s="208" customFormat="1" ht="15.6" spans="1:12">
      <c r="A77" s="218"/>
      <c r="B77" s="214" t="s">
        <v>15</v>
      </c>
      <c r="C77" s="216">
        <f t="shared" si="5"/>
        <v>0</v>
      </c>
      <c r="D77" s="132"/>
      <c r="E77" s="132"/>
      <c r="F77" s="214">
        <f t="shared" si="3"/>
        <v>0</v>
      </c>
      <c r="G77" s="216"/>
      <c r="H77" s="214">
        <f t="shared" si="4"/>
        <v>0</v>
      </c>
      <c r="I77" s="208" t="s">
        <v>15</v>
      </c>
      <c r="J77" s="80">
        <v>7741.98</v>
      </c>
      <c r="K77" s="80">
        <f>J77*2/3</f>
        <v>5161.32</v>
      </c>
      <c r="L77" s="208">
        <f>ROUND(K77,2)</f>
        <v>5161.32</v>
      </c>
    </row>
    <row r="78" s="208" customFormat="1" ht="15.6" spans="1:11">
      <c r="A78" s="215" t="s">
        <v>181</v>
      </c>
      <c r="B78" s="214" t="s">
        <v>7</v>
      </c>
      <c r="C78" s="216">
        <f t="shared" si="5"/>
        <v>0</v>
      </c>
      <c r="D78" s="132"/>
      <c r="E78" s="132"/>
      <c r="F78" s="231">
        <f t="shared" si="3"/>
        <v>0</v>
      </c>
      <c r="G78" s="216"/>
      <c r="H78" s="231">
        <f t="shared" si="4"/>
        <v>0</v>
      </c>
      <c r="J78"/>
      <c r="K78"/>
    </row>
    <row r="79" s="208" customFormat="1" ht="15.6" spans="1:8">
      <c r="A79" s="217"/>
      <c r="B79" s="214" t="s">
        <v>14</v>
      </c>
      <c r="C79" s="216">
        <f t="shared" si="5"/>
        <v>0</v>
      </c>
      <c r="D79" s="132"/>
      <c r="E79" s="132"/>
      <c r="F79" s="231">
        <f t="shared" si="3"/>
        <v>0</v>
      </c>
      <c r="G79" s="216"/>
      <c r="H79" s="231">
        <f t="shared" si="4"/>
        <v>0</v>
      </c>
    </row>
    <row r="80" s="208" customFormat="1" ht="15.6" spans="1:8">
      <c r="A80" s="218"/>
      <c r="B80" s="214" t="s">
        <v>15</v>
      </c>
      <c r="C80" s="216">
        <f t="shared" si="5"/>
        <v>0</v>
      </c>
      <c r="D80" s="132"/>
      <c r="E80" s="132"/>
      <c r="F80" s="231">
        <f t="shared" si="3"/>
        <v>0</v>
      </c>
      <c r="G80" s="216"/>
      <c r="H80" s="231">
        <f t="shared" si="4"/>
        <v>0</v>
      </c>
    </row>
    <row r="81" s="208" customFormat="1" ht="15.6" spans="1:8">
      <c r="A81" s="215" t="s">
        <v>182</v>
      </c>
      <c r="B81" s="214" t="s">
        <v>7</v>
      </c>
      <c r="C81" s="216">
        <f t="shared" si="5"/>
        <v>0</v>
      </c>
      <c r="D81" s="132"/>
      <c r="E81" s="221"/>
      <c r="F81" s="231">
        <f t="shared" si="3"/>
        <v>0</v>
      </c>
      <c r="G81" s="216"/>
      <c r="H81" s="231">
        <f t="shared" si="4"/>
        <v>0</v>
      </c>
    </row>
    <row r="82" s="208" customFormat="1" ht="15.6" spans="1:9">
      <c r="A82" s="217"/>
      <c r="B82" s="214" t="s">
        <v>14</v>
      </c>
      <c r="C82" s="216">
        <f t="shared" si="5"/>
        <v>0</v>
      </c>
      <c r="D82" s="132"/>
      <c r="E82" s="132"/>
      <c r="F82" s="231">
        <f t="shared" si="3"/>
        <v>0</v>
      </c>
      <c r="G82" s="216"/>
      <c r="H82" s="231">
        <f t="shared" si="4"/>
        <v>0</v>
      </c>
      <c r="I82" s="208" t="s">
        <v>158</v>
      </c>
    </row>
    <row r="83" s="208" customFormat="1" ht="15.6" spans="1:8">
      <c r="A83" s="218"/>
      <c r="B83" s="214" t="s">
        <v>15</v>
      </c>
      <c r="C83" s="216">
        <f t="shared" si="5"/>
        <v>0</v>
      </c>
      <c r="D83" s="132"/>
      <c r="E83" s="132"/>
      <c r="F83" s="231">
        <f t="shared" si="3"/>
        <v>0</v>
      </c>
      <c r="G83" s="216"/>
      <c r="H83" s="231">
        <f t="shared" si="4"/>
        <v>0</v>
      </c>
    </row>
    <row r="84" s="208" customFormat="1" ht="12.95" customHeight="1" spans="1:8">
      <c r="A84" s="215" t="s">
        <v>183</v>
      </c>
      <c r="B84" s="214" t="s">
        <v>7</v>
      </c>
      <c r="C84" s="216">
        <f t="shared" si="5"/>
        <v>0</v>
      </c>
      <c r="D84" s="132"/>
      <c r="E84" s="132"/>
      <c r="F84" s="231">
        <f t="shared" si="3"/>
        <v>0</v>
      </c>
      <c r="G84" s="216"/>
      <c r="H84" s="231">
        <f t="shared" si="4"/>
        <v>0</v>
      </c>
    </row>
    <row r="85" s="208" customFormat="1" ht="15.6" spans="1:8">
      <c r="A85" s="217"/>
      <c r="B85" s="214" t="s">
        <v>14</v>
      </c>
      <c r="C85" s="216">
        <f t="shared" si="5"/>
        <v>0</v>
      </c>
      <c r="D85" s="132"/>
      <c r="E85" s="135"/>
      <c r="F85" s="231">
        <f t="shared" si="3"/>
        <v>0</v>
      </c>
      <c r="G85" s="216"/>
      <c r="H85" s="231">
        <f t="shared" si="4"/>
        <v>0</v>
      </c>
    </row>
    <row r="86" s="208" customFormat="1" ht="15.6" spans="1:8">
      <c r="A86" s="218"/>
      <c r="B86" s="214" t="s">
        <v>15</v>
      </c>
      <c r="C86" s="216">
        <f t="shared" si="5"/>
        <v>0</v>
      </c>
      <c r="D86" s="132"/>
      <c r="E86" s="132"/>
      <c r="F86" s="231">
        <f t="shared" si="3"/>
        <v>0</v>
      </c>
      <c r="G86" s="216"/>
      <c r="H86" s="231">
        <f t="shared" si="4"/>
        <v>0</v>
      </c>
    </row>
    <row r="87" s="208" customFormat="1" ht="15.6" spans="1:8">
      <c r="A87" s="215" t="s">
        <v>184</v>
      </c>
      <c r="B87" s="214" t="s">
        <v>7</v>
      </c>
      <c r="C87" s="216">
        <f t="shared" si="5"/>
        <v>0</v>
      </c>
      <c r="D87" s="148"/>
      <c r="E87" s="132"/>
      <c r="F87" s="231">
        <f t="shared" si="3"/>
        <v>0</v>
      </c>
      <c r="G87" s="216"/>
      <c r="H87" s="231">
        <f t="shared" si="4"/>
        <v>0</v>
      </c>
    </row>
    <row r="88" s="208" customFormat="1" ht="15.6" spans="1:9">
      <c r="A88" s="217"/>
      <c r="B88" s="214" t="s">
        <v>14</v>
      </c>
      <c r="C88" s="216">
        <f t="shared" si="5"/>
        <v>0</v>
      </c>
      <c r="D88" s="148"/>
      <c r="E88" s="132"/>
      <c r="F88" s="231">
        <f t="shared" si="3"/>
        <v>0</v>
      </c>
      <c r="G88" s="216"/>
      <c r="H88" s="231">
        <f t="shared" si="4"/>
        <v>0</v>
      </c>
      <c r="I88" s="208" t="s">
        <v>155</v>
      </c>
    </row>
    <row r="89" s="208" customFormat="1" ht="15.6" spans="1:8">
      <c r="A89" s="218"/>
      <c r="B89" s="214" t="s">
        <v>15</v>
      </c>
      <c r="C89" s="216">
        <f t="shared" si="5"/>
        <v>0</v>
      </c>
      <c r="D89" s="148"/>
      <c r="E89" s="132"/>
      <c r="F89" s="231">
        <f t="shared" si="3"/>
        <v>0</v>
      </c>
      <c r="G89" s="216"/>
      <c r="H89" s="231">
        <f t="shared" si="4"/>
        <v>0</v>
      </c>
    </row>
    <row r="90" s="208" customFormat="1" ht="15.6" spans="1:15">
      <c r="A90" s="215" t="s">
        <v>185</v>
      </c>
      <c r="B90" s="214" t="s">
        <v>7</v>
      </c>
      <c r="C90" s="216">
        <f t="shared" si="5"/>
        <v>0</v>
      </c>
      <c r="D90" s="132"/>
      <c r="E90" s="132"/>
      <c r="F90" s="214">
        <f t="shared" si="3"/>
        <v>0</v>
      </c>
      <c r="G90" s="216"/>
      <c r="H90" s="214">
        <f t="shared" si="4"/>
        <v>0</v>
      </c>
      <c r="M90" s="232" t="s">
        <v>2</v>
      </c>
      <c r="N90" s="232"/>
      <c r="O90" s="232" t="s">
        <v>186</v>
      </c>
    </row>
    <row r="91" s="208" customFormat="1" ht="15.6" spans="1:15">
      <c r="A91" s="217"/>
      <c r="B91" s="214" t="s">
        <v>14</v>
      </c>
      <c r="C91" s="216">
        <f t="shared" si="5"/>
        <v>0</v>
      </c>
      <c r="D91" s="132"/>
      <c r="E91" s="132"/>
      <c r="F91" s="214">
        <f t="shared" si="3"/>
        <v>0</v>
      </c>
      <c r="G91" s="216"/>
      <c r="H91" s="214">
        <f t="shared" si="4"/>
        <v>0</v>
      </c>
      <c r="I91" s="208" t="s">
        <v>158</v>
      </c>
      <c r="M91" s="232" t="s">
        <v>124</v>
      </c>
      <c r="N91" s="232"/>
      <c r="O91" s="232">
        <f>N91/31</f>
        <v>0</v>
      </c>
    </row>
    <row r="92" s="208" customFormat="1" ht="15.6" spans="1:15">
      <c r="A92" s="218"/>
      <c r="B92" s="214" t="s">
        <v>15</v>
      </c>
      <c r="C92" s="216">
        <f t="shared" si="5"/>
        <v>0</v>
      </c>
      <c r="D92" s="132"/>
      <c r="E92" s="132"/>
      <c r="F92" s="214">
        <f t="shared" si="3"/>
        <v>0</v>
      </c>
      <c r="G92" s="216"/>
      <c r="H92" s="214">
        <f t="shared" si="4"/>
        <v>0</v>
      </c>
      <c r="M92" s="232" t="s">
        <v>125</v>
      </c>
      <c r="N92" s="232"/>
      <c r="O92" s="232">
        <f>N92/31</f>
        <v>0</v>
      </c>
    </row>
    <row r="93" s="208" customFormat="1" ht="15.6" spans="1:15">
      <c r="A93" s="215" t="s">
        <v>187</v>
      </c>
      <c r="B93" s="214" t="s">
        <v>7</v>
      </c>
      <c r="C93" s="216">
        <f t="shared" si="5"/>
        <v>0</v>
      </c>
      <c r="D93" s="132"/>
      <c r="E93" s="132"/>
      <c r="F93" s="214">
        <f t="shared" si="3"/>
        <v>0</v>
      </c>
      <c r="G93" s="216"/>
      <c r="H93" s="214">
        <f t="shared" si="4"/>
        <v>0</v>
      </c>
      <c r="M93" s="232" t="s">
        <v>126</v>
      </c>
      <c r="N93" s="232"/>
      <c r="O93" s="232">
        <f>N93/31</f>
        <v>0</v>
      </c>
    </row>
    <row r="94" s="208" customFormat="1" ht="15.6" spans="1:15">
      <c r="A94" s="217"/>
      <c r="B94" s="214" t="s">
        <v>14</v>
      </c>
      <c r="C94" s="216">
        <f t="shared" si="5"/>
        <v>0</v>
      </c>
      <c r="D94" s="132"/>
      <c r="E94" s="132"/>
      <c r="F94" s="214">
        <f t="shared" si="3"/>
        <v>0</v>
      </c>
      <c r="G94" s="216"/>
      <c r="H94" s="214">
        <f t="shared" si="4"/>
        <v>0</v>
      </c>
      <c r="M94" s="232" t="s">
        <v>16</v>
      </c>
      <c r="N94" s="232"/>
      <c r="O94" s="232">
        <f>SUM(O91:O93)</f>
        <v>0</v>
      </c>
    </row>
    <row r="95" s="208" customFormat="1" ht="15.6" spans="1:8">
      <c r="A95" s="218"/>
      <c r="B95" s="214" t="s">
        <v>15</v>
      </c>
      <c r="C95" s="216">
        <f t="shared" si="5"/>
        <v>0</v>
      </c>
      <c r="D95" s="132"/>
      <c r="E95" s="132"/>
      <c r="F95" s="214">
        <f t="shared" si="3"/>
        <v>0</v>
      </c>
      <c r="G95" s="216"/>
      <c r="H95" s="214">
        <f t="shared" si="4"/>
        <v>0</v>
      </c>
    </row>
    <row r="96" s="208" customFormat="1" ht="15.6" spans="1:8">
      <c r="A96" s="232" t="s">
        <v>188</v>
      </c>
      <c r="B96" s="229"/>
      <c r="C96" s="233" t="s">
        <v>189</v>
      </c>
      <c r="D96" s="233">
        <f>SUM(D3:D95)</f>
        <v>110339.16</v>
      </c>
      <c r="E96" s="234">
        <f>SUM(E3:E95)</f>
        <v>113153.479483066</v>
      </c>
      <c r="F96" s="235"/>
      <c r="G96" s="235"/>
      <c r="H96" s="236"/>
    </row>
    <row r="97" s="208" customFormat="1" ht="15.6" spans="1:8">
      <c r="A97" s="232"/>
      <c r="B97" s="232"/>
      <c r="C97" s="233" t="s">
        <v>190</v>
      </c>
      <c r="D97" s="233">
        <f>D96/31</f>
        <v>3559.32774193548</v>
      </c>
      <c r="E97" s="234"/>
      <c r="F97" s="235"/>
      <c r="G97" s="234"/>
      <c r="H97" s="236"/>
    </row>
    <row r="98" s="208" customFormat="1" ht="15.6" spans="2:8">
      <c r="B98" s="209"/>
      <c r="E98" s="221"/>
      <c r="F98" s="237"/>
      <c r="G98" s="237"/>
      <c r="H98" s="237"/>
    </row>
  </sheetData>
  <autoFilter xmlns:etc="http://www.wps.cn/officeDocument/2017/etCustomData" ref="A1:L98" etc:filterBottomFollowUsedRange="0">
    <extLst/>
  </autoFilter>
  <mergeCells count="33">
    <mergeCell ref="A1:C1"/>
    <mergeCell ref="D1:H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"/>
  <sheetViews>
    <sheetView zoomScale="80" zoomScaleNormal="80" topLeftCell="AA1" workbookViewId="0">
      <selection activeCell="AA2" sqref="$A2:$XFD2"/>
    </sheetView>
  </sheetViews>
  <sheetFormatPr defaultColWidth="8.87962962962963" defaultRowHeight="14.4" outlineLevelRow="1"/>
  <cols>
    <col min="1" max="1" width="7.5" customWidth="1"/>
    <col min="2" max="2" width="9.5" customWidth="1"/>
    <col min="3" max="3" width="13.5" customWidth="1"/>
    <col min="4" max="4" width="15.6296296296296" customWidth="1"/>
    <col min="5" max="5" width="13.5" customWidth="1"/>
    <col min="6" max="6" width="15.6296296296296" customWidth="1"/>
    <col min="7" max="7" width="13.5" customWidth="1"/>
    <col min="8" max="8" width="14.6296296296296" customWidth="1"/>
    <col min="9" max="9" width="13.8796296296296" customWidth="1"/>
    <col min="10" max="10" width="13.5" customWidth="1"/>
    <col min="11" max="11" width="6.5" customWidth="1"/>
    <col min="12" max="12" width="7.5" customWidth="1"/>
    <col min="13" max="13" width="13.5" customWidth="1"/>
    <col min="14" max="16" width="11.5" customWidth="1"/>
    <col min="17" max="17" width="10.75" customWidth="1"/>
    <col min="18" max="21" width="11.5" customWidth="1"/>
    <col min="22" max="22" width="9.37962962962963" customWidth="1"/>
    <col min="23" max="23" width="7.62962962962963" customWidth="1"/>
    <col min="24" max="24" width="7.5" customWidth="1"/>
    <col min="25" max="25" width="9.62962962962963" customWidth="1"/>
    <col min="26" max="26" width="13.5" customWidth="1"/>
    <col min="27" max="27" width="7.62962962962963" customWidth="1"/>
    <col min="28" max="28" width="10.5" customWidth="1"/>
    <col min="29" max="32" width="9.62962962962963" customWidth="1"/>
    <col min="33" max="33" width="7.5" customWidth="1"/>
    <col min="34" max="35" width="9.37962962962963" customWidth="1"/>
    <col min="36" max="36" width="7.5" customWidth="1"/>
    <col min="37" max="39" width="9.37962962962963" customWidth="1"/>
    <col min="40" max="40" width="11.5" customWidth="1"/>
    <col min="41" max="41" width="7.5" customWidth="1"/>
    <col min="42" max="42" width="9.37962962962963" customWidth="1"/>
    <col min="43" max="43" width="11.5" customWidth="1"/>
    <col min="44" max="44" width="9.37962962962963" customWidth="1"/>
    <col min="45" max="48" width="11.5" customWidth="1"/>
    <col min="49" max="50" width="12.5" customWidth="1"/>
    <col min="51" max="51" width="11.5" customWidth="1"/>
    <col min="52" max="52" width="7.5" customWidth="1"/>
    <col min="53" max="54" width="11.3796296296296" customWidth="1"/>
    <col min="55" max="57" width="9.62962962962963" customWidth="1"/>
    <col min="58" max="58" width="9.37962962962963" customWidth="1"/>
    <col min="59" max="59" width="11.5" customWidth="1"/>
    <col min="60" max="60" width="10" customWidth="1"/>
    <col min="61" max="63" width="11.8796296296296" customWidth="1"/>
    <col min="64" max="64" width="10.8796296296296" customWidth="1"/>
    <col min="65" max="65" width="12.3796296296296" customWidth="1"/>
    <col min="66" max="66" width="9.25" customWidth="1"/>
    <col min="68" max="68" width="9.62962962962963"/>
    <col min="70" max="70" width="10.3796296296296" customWidth="1"/>
    <col min="71" max="71" width="9.37962962962963"/>
  </cols>
  <sheetData>
    <row r="1" s="190" customFormat="1" ht="18" customHeight="1" spans="1:73">
      <c r="A1" s="191" t="s">
        <v>144</v>
      </c>
      <c r="B1" s="192" t="s">
        <v>191</v>
      </c>
      <c r="C1" s="193" t="s">
        <v>192</v>
      </c>
      <c r="D1" s="193" t="s">
        <v>193</v>
      </c>
      <c r="E1" s="193" t="s">
        <v>192</v>
      </c>
      <c r="F1" s="193" t="s">
        <v>193</v>
      </c>
      <c r="G1" s="193" t="s">
        <v>192</v>
      </c>
      <c r="H1" s="193" t="s">
        <v>193</v>
      </c>
      <c r="I1" s="195" t="s">
        <v>192</v>
      </c>
      <c r="J1" s="195" t="s">
        <v>193</v>
      </c>
      <c r="K1" s="196" t="s">
        <v>12</v>
      </c>
      <c r="L1" s="193" t="s">
        <v>39</v>
      </c>
      <c r="M1" s="193" t="s">
        <v>194</v>
      </c>
      <c r="N1" s="193" t="s">
        <v>22</v>
      </c>
      <c r="O1" s="197" t="s">
        <v>195</v>
      </c>
      <c r="P1" s="193" t="s">
        <v>196</v>
      </c>
      <c r="Q1" s="193" t="s">
        <v>197</v>
      </c>
      <c r="R1" s="193" t="s">
        <v>198</v>
      </c>
      <c r="S1" s="199" t="s">
        <v>34</v>
      </c>
      <c r="T1" s="200" t="s">
        <v>199</v>
      </c>
      <c r="U1" s="199" t="s">
        <v>30</v>
      </c>
      <c r="V1" s="193" t="s">
        <v>200</v>
      </c>
      <c r="W1" s="193" t="s">
        <v>45</v>
      </c>
      <c r="X1" s="193" t="s">
        <v>73</v>
      </c>
      <c r="Y1" s="193" t="s">
        <v>201</v>
      </c>
      <c r="Z1" s="199" t="s">
        <v>202</v>
      </c>
      <c r="AA1" s="193" t="s">
        <v>48</v>
      </c>
      <c r="AB1" s="193" t="s">
        <v>203</v>
      </c>
      <c r="AC1" s="193" t="s">
        <v>204</v>
      </c>
      <c r="AD1" s="193" t="s">
        <v>64</v>
      </c>
      <c r="AE1" s="193" t="s">
        <v>67</v>
      </c>
      <c r="AF1" s="193" t="s">
        <v>70</v>
      </c>
      <c r="AG1" s="193" t="s">
        <v>76</v>
      </c>
      <c r="AH1" s="201" t="s">
        <v>91</v>
      </c>
      <c r="AI1" s="193" t="s">
        <v>205</v>
      </c>
      <c r="AJ1" s="193" t="s">
        <v>61</v>
      </c>
      <c r="AK1" s="193" t="s">
        <v>206</v>
      </c>
      <c r="AL1" s="193" t="s">
        <v>207</v>
      </c>
      <c r="AM1" s="193" t="s">
        <v>83</v>
      </c>
      <c r="AN1" s="193" t="s">
        <v>89</v>
      </c>
      <c r="AO1" s="193" t="s">
        <v>80</v>
      </c>
      <c r="AP1" s="193" t="s">
        <v>208</v>
      </c>
      <c r="AQ1" s="201" t="s">
        <v>87</v>
      </c>
      <c r="AR1" s="193" t="s">
        <v>72</v>
      </c>
      <c r="AS1" s="193" t="s">
        <v>209</v>
      </c>
      <c r="AT1" s="202" t="s">
        <v>210</v>
      </c>
      <c r="AU1" s="202" t="s">
        <v>95</v>
      </c>
      <c r="AV1" s="202" t="s">
        <v>99</v>
      </c>
      <c r="AW1" s="193" t="s">
        <v>75</v>
      </c>
      <c r="AX1" s="193" t="s">
        <v>66</v>
      </c>
      <c r="AY1" s="193" t="s">
        <v>69</v>
      </c>
      <c r="AZ1" s="193" t="s">
        <v>211</v>
      </c>
      <c r="BA1" s="193" t="s">
        <v>212</v>
      </c>
      <c r="BB1" s="193" t="s">
        <v>213</v>
      </c>
      <c r="BC1" s="193" t="s">
        <v>214</v>
      </c>
      <c r="BD1" s="201" t="s">
        <v>215</v>
      </c>
      <c r="BE1" s="201" t="s">
        <v>216</v>
      </c>
      <c r="BF1" s="193" t="s">
        <v>217</v>
      </c>
      <c r="BG1" s="193" t="s">
        <v>218</v>
      </c>
      <c r="BH1" s="193" t="s">
        <v>219</v>
      </c>
      <c r="BI1" s="203" t="s">
        <v>220</v>
      </c>
      <c r="BJ1" s="189" t="s">
        <v>221</v>
      </c>
      <c r="BK1" s="189" t="s">
        <v>100</v>
      </c>
      <c r="BL1" s="193" t="s">
        <v>101</v>
      </c>
      <c r="BM1" s="192" t="s">
        <v>222</v>
      </c>
      <c r="BN1" s="191" t="s">
        <v>52</v>
      </c>
      <c r="BO1" s="191" t="s">
        <v>92</v>
      </c>
      <c r="BP1" s="204" t="s">
        <v>103</v>
      </c>
      <c r="BQ1" s="205" t="s">
        <v>223</v>
      </c>
      <c r="BR1" s="206" t="s">
        <v>106</v>
      </c>
      <c r="BS1" s="190" t="s">
        <v>224</v>
      </c>
      <c r="BT1" s="190" t="s">
        <v>225</v>
      </c>
      <c r="BU1" s="190" t="s">
        <v>226</v>
      </c>
    </row>
    <row r="2" s="128" customFormat="1" ht="26" customHeight="1" spans="1:73">
      <c r="A2" s="186"/>
      <c r="B2" s="194" t="str">
        <f>调价前!A1</f>
        <v>T-XJ</v>
      </c>
      <c r="C2" s="139">
        <f>汇总!E14</f>
        <v>149.74</v>
      </c>
      <c r="D2" s="139">
        <f>汇总!H14</f>
        <v>1120.0552</v>
      </c>
      <c r="E2" s="139">
        <f>汇总!E45</f>
        <v>1897.07</v>
      </c>
      <c r="F2" s="139">
        <f>汇总!H45</f>
        <v>14910.9702</v>
      </c>
      <c r="G2" s="139">
        <f>汇总!E66</f>
        <v>466.14</v>
      </c>
      <c r="H2" s="139">
        <f>汇总!H66</f>
        <v>3915.576</v>
      </c>
      <c r="I2" s="139">
        <f>C2+E2+G2</f>
        <v>2512.95</v>
      </c>
      <c r="J2" s="139">
        <f>D2+F2+H2</f>
        <v>19946.6014</v>
      </c>
      <c r="K2" s="139"/>
      <c r="L2" s="198">
        <f>汇总!E74</f>
        <v>0</v>
      </c>
      <c r="M2" s="198"/>
      <c r="N2" s="198">
        <f>汇总!H68</f>
        <v>0</v>
      </c>
      <c r="O2" s="198">
        <f>汇总!E69</f>
        <v>0</v>
      </c>
      <c r="P2" s="198">
        <f>汇总!E68</f>
        <v>1333.33</v>
      </c>
      <c r="Q2" s="198">
        <f>汇总!H71</f>
        <v>577</v>
      </c>
      <c r="R2" s="198">
        <f>汇总!H69</f>
        <v>0</v>
      </c>
      <c r="S2" s="198">
        <f>汇总!H70+汇总!H72-汇总!H83+汇总!E75</f>
        <v>0</v>
      </c>
      <c r="T2" s="198">
        <f>汇总!C74</f>
        <v>0</v>
      </c>
      <c r="U2" s="198">
        <f>汇总!E71</f>
        <v>0</v>
      </c>
      <c r="V2" s="198">
        <f>汇总!E72</f>
        <v>0</v>
      </c>
      <c r="W2" s="198">
        <f>汇总!C76</f>
        <v>0</v>
      </c>
      <c r="X2" s="198">
        <f>汇总!E85</f>
        <v>0</v>
      </c>
      <c r="Y2" s="198">
        <f>汇总!H76+汇总!H77+汇总!H78+汇总!E93</f>
        <v>1265.31</v>
      </c>
      <c r="Z2" s="198">
        <f>汇总!E87</f>
        <v>0</v>
      </c>
      <c r="AA2" s="198">
        <f>汇总!C77+汇总!C78+汇总!C79+汇总!E89</f>
        <v>0</v>
      </c>
      <c r="AB2" s="198">
        <f>汇总!E76</f>
        <v>21.67</v>
      </c>
      <c r="AC2" s="198">
        <f>汇总!E77</f>
        <v>0</v>
      </c>
      <c r="AD2" s="198">
        <f>汇总!E82</f>
        <v>56.7</v>
      </c>
      <c r="AE2" s="198">
        <f>汇总!E83</f>
        <v>813</v>
      </c>
      <c r="AF2" s="198">
        <f>汇总!E84</f>
        <v>0</v>
      </c>
      <c r="AG2" s="198">
        <f>汇总!E86</f>
        <v>0</v>
      </c>
      <c r="AH2" s="198">
        <f>汇总!E91</f>
        <v>0</v>
      </c>
      <c r="AI2" s="198">
        <f>汇总!E90</f>
        <v>2282</v>
      </c>
      <c r="AJ2" s="198">
        <f>汇总!E81</f>
        <v>118.47</v>
      </c>
      <c r="AK2" s="198">
        <f>汇总!H85</f>
        <v>0</v>
      </c>
      <c r="AL2" s="198">
        <f>汇总!H84</f>
        <v>0</v>
      </c>
      <c r="AM2" s="198">
        <f>汇总!H88</f>
        <v>0</v>
      </c>
      <c r="AN2" s="198">
        <f>汇总!H90</f>
        <v>0</v>
      </c>
      <c r="AO2" s="198">
        <f>汇总!H87</f>
        <v>0</v>
      </c>
      <c r="AP2" s="198">
        <f>汇总!C81</f>
        <v>0</v>
      </c>
      <c r="AQ2" s="198">
        <f>汇总!C90</f>
        <v>0</v>
      </c>
      <c r="AR2" s="198">
        <f>汇总!C85</f>
        <v>0</v>
      </c>
      <c r="AS2" s="198">
        <f>汇总!C82</f>
        <v>0</v>
      </c>
      <c r="AT2" s="198">
        <f>汇总!C87</f>
        <v>0</v>
      </c>
      <c r="AU2" s="198">
        <f>调价前!H92</f>
        <v>6378.55</v>
      </c>
      <c r="AV2" s="198">
        <f>调价前!H93</f>
        <v>6230.64</v>
      </c>
      <c r="AW2" s="198">
        <f>汇总!C86</f>
        <v>0</v>
      </c>
      <c r="AX2" s="198">
        <f>汇总!C83</f>
        <v>0</v>
      </c>
      <c r="AY2" s="198">
        <f>汇总!C84</f>
        <v>0</v>
      </c>
      <c r="AZ2" s="198">
        <f>汇总!C88</f>
        <v>2040.74</v>
      </c>
      <c r="BA2" s="198">
        <f>汇总!C89</f>
        <v>0</v>
      </c>
      <c r="BB2" s="198">
        <f>汇总!C91</f>
        <v>0</v>
      </c>
      <c r="BC2" s="198">
        <f>调价前!C92</f>
        <v>188</v>
      </c>
      <c r="BD2" s="198">
        <f>汇总!C93</f>
        <v>2044.68</v>
      </c>
      <c r="BE2" s="198">
        <f>汇总!H86</f>
        <v>0</v>
      </c>
      <c r="BF2" s="198">
        <f>汇总!H80</f>
        <v>0</v>
      </c>
      <c r="BG2" s="198">
        <f>汇总!E79</f>
        <v>0</v>
      </c>
      <c r="BH2" s="198">
        <f>汇总!E80</f>
        <v>46.33</v>
      </c>
      <c r="BI2" s="198">
        <f>汇总!C80</f>
        <v>0</v>
      </c>
      <c r="BJ2" s="139">
        <f>汇总!E88</f>
        <v>0</v>
      </c>
      <c r="BK2" s="139">
        <f>汇总!C94</f>
        <v>0</v>
      </c>
      <c r="BL2" s="139">
        <f>汇总!E94</f>
        <v>0</v>
      </c>
      <c r="BM2" s="139">
        <f>汇总!E92+汇总!H79+汇总!H81+汇总!H82</f>
        <v>0</v>
      </c>
      <c r="BN2" s="139">
        <f>汇总!E78</f>
        <v>0</v>
      </c>
      <c r="BO2" s="139">
        <f>汇总!H91</f>
        <v>0</v>
      </c>
      <c r="BP2" s="139">
        <f>汇总!C95</f>
        <v>367.33</v>
      </c>
      <c r="BQ2" s="139">
        <f>汇总!H89</f>
        <v>0</v>
      </c>
      <c r="BR2" s="207">
        <f>L2+SUM(O2:V2)+J2-SUM(W2:BQ2)+M2</f>
        <v>3.51139999999577</v>
      </c>
      <c r="BS2" s="139">
        <f>汇总!E96</f>
        <v>0</v>
      </c>
      <c r="BT2" s="139">
        <f>BR2-BS2</f>
        <v>3.51139999999577</v>
      </c>
      <c r="BU2" s="131">
        <f>BT2-汇总!H94-汇总!C97</f>
        <v>-6.69420074927984e-12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"/>
  <sheetViews>
    <sheetView topLeftCell="S1" workbookViewId="0">
      <selection activeCell="B99" sqref="B99:H99"/>
    </sheetView>
  </sheetViews>
  <sheetFormatPr defaultColWidth="8.87962962962963" defaultRowHeight="14.4" outlineLevelRow="1"/>
  <cols>
    <col min="29" max="29" width="9.62962962962963"/>
  </cols>
  <sheetData>
    <row r="1" spans="1:38">
      <c r="A1" t="s">
        <v>227</v>
      </c>
      <c r="B1" t="s">
        <v>191</v>
      </c>
      <c r="C1" t="s">
        <v>45</v>
      </c>
      <c r="D1" t="s">
        <v>48</v>
      </c>
      <c r="E1" t="s">
        <v>85</v>
      </c>
      <c r="F1" t="s">
        <v>51</v>
      </c>
      <c r="G1" t="s">
        <v>228</v>
      </c>
      <c r="H1" s="185" t="s">
        <v>229</v>
      </c>
      <c r="I1" t="s">
        <v>63</v>
      </c>
      <c r="J1" t="s">
        <v>66</v>
      </c>
      <c r="K1" t="s">
        <v>69</v>
      </c>
      <c r="L1" t="s">
        <v>81</v>
      </c>
      <c r="M1" t="s">
        <v>84</v>
      </c>
      <c r="N1" t="s">
        <v>78</v>
      </c>
      <c r="O1" t="s">
        <v>230</v>
      </c>
      <c r="P1" t="s">
        <v>75</v>
      </c>
      <c r="Q1" t="s">
        <v>72</v>
      </c>
      <c r="R1" t="s">
        <v>87</v>
      </c>
      <c r="S1" s="187" t="s">
        <v>90</v>
      </c>
      <c r="T1" t="s">
        <v>231</v>
      </c>
      <c r="U1" t="s">
        <v>215</v>
      </c>
      <c r="V1" t="s">
        <v>232</v>
      </c>
      <c r="W1" s="187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s="188" t="s">
        <v>239</v>
      </c>
      <c r="AD1" s="188" t="s">
        <v>240</v>
      </c>
      <c r="AE1" t="s">
        <v>217</v>
      </c>
      <c r="AF1" t="s">
        <v>219</v>
      </c>
      <c r="AG1" t="s">
        <v>220</v>
      </c>
      <c r="AH1" t="s">
        <v>221</v>
      </c>
      <c r="AI1" s="189" t="s">
        <v>100</v>
      </c>
      <c r="AJ1" s="189" t="s">
        <v>101</v>
      </c>
      <c r="AK1" t="s">
        <v>95</v>
      </c>
      <c r="AL1" t="s">
        <v>99</v>
      </c>
    </row>
    <row r="2" s="129" customFormat="1" spans="1:38">
      <c r="A2" s="186"/>
      <c r="B2" s="154" t="str">
        <f>调价前!A1</f>
        <v>T-XJ</v>
      </c>
      <c r="C2" s="129">
        <f>调价前!C76</f>
        <v>0</v>
      </c>
      <c r="D2" s="129">
        <f>调价前!C77</f>
        <v>0</v>
      </c>
      <c r="E2" s="129">
        <f>调价前!E89</f>
        <v>0</v>
      </c>
      <c r="F2" s="129">
        <f>调价前!C78</f>
        <v>0</v>
      </c>
      <c r="G2" s="129">
        <f>调价前!C79</f>
        <v>0</v>
      </c>
      <c r="H2" s="129">
        <f>调价前!C81</f>
        <v>0</v>
      </c>
      <c r="I2" s="129">
        <f>调价前!C82</f>
        <v>0</v>
      </c>
      <c r="J2" s="129">
        <f>调价前!C83</f>
        <v>0</v>
      </c>
      <c r="K2" s="129">
        <f>调价前!C84</f>
        <v>0</v>
      </c>
      <c r="L2" s="129">
        <f>调价前!C88</f>
        <v>2040.74</v>
      </c>
      <c r="M2" s="129">
        <f>调价前!C89</f>
        <v>0</v>
      </c>
      <c r="N2" s="129">
        <f>调价前!C87</f>
        <v>0</v>
      </c>
      <c r="O2" s="129">
        <f>调价前!E88</f>
        <v>0</v>
      </c>
      <c r="P2" s="129">
        <f>调价前!C86</f>
        <v>0</v>
      </c>
      <c r="Q2" s="129">
        <f>调价前!C85</f>
        <v>0</v>
      </c>
      <c r="R2" s="129">
        <f>调价前!C90</f>
        <v>0</v>
      </c>
      <c r="S2" s="129">
        <f>调价前!C91</f>
        <v>0</v>
      </c>
      <c r="T2" s="129">
        <f>调价前!C92</f>
        <v>188</v>
      </c>
      <c r="U2" s="129">
        <f>汇总!C93</f>
        <v>2044.68</v>
      </c>
      <c r="V2" s="129">
        <f>平台优惠!C2</f>
        <v>83.08</v>
      </c>
      <c r="W2" s="129">
        <f>平台优惠!D2</f>
        <v>0</v>
      </c>
      <c r="X2" s="129">
        <f>平台优惠!E2</f>
        <v>0</v>
      </c>
      <c r="Y2" s="129">
        <f>平台优惠!F2</f>
        <v>0</v>
      </c>
      <c r="Z2" s="129">
        <f>平台优惠!G2</f>
        <v>0</v>
      </c>
      <c r="AA2" s="129">
        <f>平台优惠!H2</f>
        <v>209.33</v>
      </c>
      <c r="AB2" s="129">
        <f>调价前!E81</f>
        <v>118.47</v>
      </c>
      <c r="AC2" s="129">
        <f>汇总!H86</f>
        <v>0</v>
      </c>
      <c r="AD2" s="129">
        <f>汇总!E79</f>
        <v>0</v>
      </c>
      <c r="AE2" s="129">
        <f>汇总!H80</f>
        <v>0</v>
      </c>
      <c r="AF2" s="129">
        <f>汇总!E80</f>
        <v>46.33</v>
      </c>
      <c r="AG2" s="129">
        <f>汇总!C80</f>
        <v>0</v>
      </c>
      <c r="AH2" s="129">
        <f>汇总!E88</f>
        <v>0</v>
      </c>
      <c r="AI2" s="129">
        <f>汇总!C94</f>
        <v>0</v>
      </c>
      <c r="AJ2" s="129">
        <f>汇总!E94</f>
        <v>0</v>
      </c>
      <c r="AK2" s="129">
        <f>调价前!H92</f>
        <v>6378.55</v>
      </c>
      <c r="AL2" s="129">
        <f>调价前!H93</f>
        <v>6230.64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13"/>
  <sheetViews>
    <sheetView workbookViewId="0">
      <pane xSplit="1" ySplit="2" topLeftCell="B23" activePane="bottomRight" state="frozen"/>
      <selection/>
      <selection pane="topRight"/>
      <selection pane="bottomLeft"/>
      <selection pane="bottomRight" activeCell="D9" sqref="D9"/>
    </sheetView>
  </sheetViews>
  <sheetFormatPr defaultColWidth="10" defaultRowHeight="14.4"/>
  <cols>
    <col min="1" max="1" width="8.37962962962963" customWidth="1"/>
    <col min="2" max="3" width="10.75" style="129" customWidth="1"/>
    <col min="4" max="5" width="9.25" style="129" customWidth="1"/>
    <col min="6" max="7" width="9.12962962962963" style="129" customWidth="1"/>
    <col min="8" max="9" width="10" style="129" customWidth="1"/>
    <col min="10" max="11" width="13.1296296296296" style="129" customWidth="1"/>
    <col min="12" max="12" width="10.8796296296296" style="129" customWidth="1"/>
    <col min="13" max="13" width="8.87962962962963" style="129" customWidth="1"/>
    <col min="14" max="15" width="9.12962962962963" style="129" customWidth="1"/>
    <col min="16" max="16" width="10.5" style="129" customWidth="1"/>
    <col min="17" max="17" width="10.75" style="129" customWidth="1"/>
    <col min="18" max="19" width="10.1296296296296" style="129" customWidth="1"/>
    <col min="20" max="21" width="9.87962962962963" style="129" customWidth="1"/>
    <col min="22" max="29" width="9.37962962962963" style="129" customWidth="1"/>
    <col min="30" max="31" width="8.75" style="129" customWidth="1"/>
    <col min="32" max="35" width="9" style="129" customWidth="1"/>
    <col min="36" max="36" width="11" style="129" customWidth="1"/>
    <col min="37" max="37" width="9.12962962962963" style="129" customWidth="1"/>
    <col min="38" max="47" width="10" style="129" customWidth="1"/>
    <col min="48" max="48" width="10.8796296296296" style="129" customWidth="1"/>
    <col min="49" max="53" width="11.1296296296296" style="129" customWidth="1"/>
    <col min="54" max="54" width="10" style="129" customWidth="1"/>
    <col min="55" max="55" width="9.75" style="129" customWidth="1"/>
    <col min="56" max="57" width="13.8796296296296" style="129" customWidth="1"/>
    <col min="58" max="58" width="11.8796296296296" style="129" customWidth="1"/>
    <col min="59" max="16384" width="10" style="129"/>
  </cols>
  <sheetData>
    <row r="1" s="155" customFormat="1" ht="15.6" spans="1:59">
      <c r="A1" s="158"/>
      <c r="B1" s="159" t="s">
        <v>241</v>
      </c>
      <c r="C1" s="160"/>
      <c r="D1" s="159" t="s">
        <v>242</v>
      </c>
      <c r="E1" s="160"/>
      <c r="F1" s="159" t="s">
        <v>243</v>
      </c>
      <c r="G1" s="160"/>
      <c r="H1" s="159" t="s">
        <v>243</v>
      </c>
      <c r="I1" s="160"/>
      <c r="J1" s="159" t="s">
        <v>243</v>
      </c>
      <c r="K1" s="160"/>
      <c r="L1" s="159" t="s">
        <v>243</v>
      </c>
      <c r="M1" s="160"/>
      <c r="N1" s="159" t="s">
        <v>243</v>
      </c>
      <c r="O1" s="160"/>
      <c r="P1" s="159" t="s">
        <v>243</v>
      </c>
      <c r="Q1" s="160"/>
      <c r="R1" s="159" t="s">
        <v>243</v>
      </c>
      <c r="S1" s="160"/>
      <c r="T1" s="159"/>
      <c r="U1" s="160"/>
      <c r="V1" s="159"/>
      <c r="W1" s="160"/>
      <c r="X1" s="159"/>
      <c r="Y1" s="160"/>
      <c r="Z1" s="159"/>
      <c r="AA1" s="160"/>
      <c r="AB1" s="159"/>
      <c r="AC1" s="160"/>
      <c r="AD1" s="159"/>
      <c r="AE1" s="160"/>
      <c r="AF1" s="159"/>
      <c r="AG1" s="160"/>
      <c r="AH1" s="159"/>
      <c r="AI1" s="160"/>
      <c r="AJ1" s="159"/>
      <c r="AK1" s="160"/>
      <c r="AL1" s="159"/>
      <c r="AM1" s="160"/>
      <c r="AN1" s="159"/>
      <c r="AO1" s="160"/>
      <c r="AP1" s="159"/>
      <c r="AQ1" s="160"/>
      <c r="AR1" s="159"/>
      <c r="AS1" s="160"/>
      <c r="AT1" s="159"/>
      <c r="AU1" s="160"/>
      <c r="AV1" s="159"/>
      <c r="AW1" s="160"/>
      <c r="AX1" s="159"/>
      <c r="AY1" s="160"/>
      <c r="AZ1" s="159"/>
      <c r="BA1" s="160"/>
      <c r="BB1" s="159"/>
      <c r="BC1" s="160"/>
      <c r="BD1" s="180" t="s">
        <v>244</v>
      </c>
      <c r="BE1" s="180" t="s">
        <v>245</v>
      </c>
      <c r="BF1" s="180" t="s">
        <v>246</v>
      </c>
      <c r="BG1" s="180" t="s">
        <v>113</v>
      </c>
    </row>
    <row r="2" s="156" customFormat="1" ht="35.1" customHeight="1" spans="1:59">
      <c r="A2" s="161" t="s">
        <v>144</v>
      </c>
      <c r="B2" s="162" t="s">
        <v>247</v>
      </c>
      <c r="C2" s="163" t="s">
        <v>248</v>
      </c>
      <c r="D2" s="162" t="s">
        <v>247</v>
      </c>
      <c r="E2" s="163" t="s">
        <v>248</v>
      </c>
      <c r="F2" s="162" t="s">
        <v>247</v>
      </c>
      <c r="G2" s="163" t="s">
        <v>248</v>
      </c>
      <c r="H2" s="162" t="s">
        <v>247</v>
      </c>
      <c r="I2" s="163" t="s">
        <v>248</v>
      </c>
      <c r="J2" s="162" t="s">
        <v>247</v>
      </c>
      <c r="K2" s="163" t="s">
        <v>248</v>
      </c>
      <c r="L2" s="162" t="s">
        <v>247</v>
      </c>
      <c r="M2" s="163" t="s">
        <v>248</v>
      </c>
      <c r="N2" s="162" t="s">
        <v>247</v>
      </c>
      <c r="O2" s="163" t="s">
        <v>248</v>
      </c>
      <c r="P2" s="162" t="s">
        <v>247</v>
      </c>
      <c r="Q2" s="163" t="s">
        <v>248</v>
      </c>
      <c r="R2" s="162" t="s">
        <v>247</v>
      </c>
      <c r="S2" s="163" t="s">
        <v>248</v>
      </c>
      <c r="T2" s="162" t="s">
        <v>247</v>
      </c>
      <c r="U2" s="163" t="s">
        <v>248</v>
      </c>
      <c r="V2" s="162" t="s">
        <v>247</v>
      </c>
      <c r="W2" s="163" t="s">
        <v>248</v>
      </c>
      <c r="X2" s="162" t="s">
        <v>247</v>
      </c>
      <c r="Y2" s="163" t="s">
        <v>248</v>
      </c>
      <c r="Z2" s="162" t="s">
        <v>247</v>
      </c>
      <c r="AA2" s="163" t="s">
        <v>248</v>
      </c>
      <c r="AB2" s="162" t="s">
        <v>247</v>
      </c>
      <c r="AC2" s="163" t="s">
        <v>248</v>
      </c>
      <c r="AD2" s="162" t="s">
        <v>247</v>
      </c>
      <c r="AE2" s="163" t="s">
        <v>248</v>
      </c>
      <c r="AF2" s="162" t="s">
        <v>247</v>
      </c>
      <c r="AG2" s="163" t="s">
        <v>248</v>
      </c>
      <c r="AH2" s="162" t="s">
        <v>247</v>
      </c>
      <c r="AI2" s="163" t="s">
        <v>248</v>
      </c>
      <c r="AJ2" s="162" t="s">
        <v>247</v>
      </c>
      <c r="AK2" s="163" t="s">
        <v>248</v>
      </c>
      <c r="AL2" s="162" t="s">
        <v>247</v>
      </c>
      <c r="AM2" s="163" t="s">
        <v>248</v>
      </c>
      <c r="AN2" s="162" t="s">
        <v>247</v>
      </c>
      <c r="AO2" s="163" t="s">
        <v>248</v>
      </c>
      <c r="AP2" s="162" t="s">
        <v>247</v>
      </c>
      <c r="AQ2" s="163" t="s">
        <v>248</v>
      </c>
      <c r="AR2" s="162" t="s">
        <v>247</v>
      </c>
      <c r="AS2" s="163" t="s">
        <v>248</v>
      </c>
      <c r="AT2" s="162" t="s">
        <v>247</v>
      </c>
      <c r="AU2" s="163" t="s">
        <v>248</v>
      </c>
      <c r="AV2" s="162" t="s">
        <v>247</v>
      </c>
      <c r="AW2" s="163" t="s">
        <v>248</v>
      </c>
      <c r="AX2" s="162" t="s">
        <v>247</v>
      </c>
      <c r="AY2" s="163" t="s">
        <v>248</v>
      </c>
      <c r="AZ2" s="162" t="s">
        <v>247</v>
      </c>
      <c r="BA2" s="163" t="s">
        <v>248</v>
      </c>
      <c r="BB2" s="162" t="s">
        <v>247</v>
      </c>
      <c r="BC2" s="163" t="s">
        <v>248</v>
      </c>
      <c r="BD2" s="181"/>
      <c r="BE2" s="181"/>
      <c r="BF2" s="181"/>
      <c r="BG2" s="181"/>
    </row>
    <row r="3" s="156" customFormat="1" ht="18" customHeight="1" spans="1:59">
      <c r="A3" s="161" t="s">
        <v>249</v>
      </c>
      <c r="B3" s="164"/>
      <c r="C3" s="165"/>
      <c r="D3" s="164"/>
      <c r="E3" s="166"/>
      <c r="F3" s="164"/>
      <c r="G3" s="165"/>
      <c r="H3" s="164"/>
      <c r="I3" s="165"/>
      <c r="J3" s="164"/>
      <c r="K3" s="165"/>
      <c r="L3" s="164"/>
      <c r="M3" s="165"/>
      <c r="N3" s="164"/>
      <c r="O3" s="165"/>
      <c r="P3" s="164"/>
      <c r="Q3" s="165"/>
      <c r="R3" s="164"/>
      <c r="S3" s="165"/>
      <c r="T3" s="164"/>
      <c r="U3" s="165"/>
      <c r="V3" s="164"/>
      <c r="W3" s="165"/>
      <c r="X3" s="164"/>
      <c r="Y3" s="165"/>
      <c r="Z3" s="164"/>
      <c r="AA3" s="165"/>
      <c r="AB3" s="164"/>
      <c r="AC3" s="165"/>
      <c r="AD3" s="164"/>
      <c r="AE3" s="165"/>
      <c r="AF3" s="164"/>
      <c r="AG3" s="165"/>
      <c r="AH3" s="164"/>
      <c r="AI3" s="165"/>
      <c r="AJ3" s="164"/>
      <c r="AK3" s="165"/>
      <c r="AL3" s="164"/>
      <c r="AM3" s="165"/>
      <c r="AN3" s="164"/>
      <c r="AO3" s="165"/>
      <c r="AP3" s="164"/>
      <c r="AQ3" s="165"/>
      <c r="AR3" s="164"/>
      <c r="AS3" s="165"/>
      <c r="AT3" s="164"/>
      <c r="AU3" s="165"/>
      <c r="AV3" s="164"/>
      <c r="AW3" s="166"/>
      <c r="AX3" s="164"/>
      <c r="AY3" s="166"/>
      <c r="AZ3" s="164"/>
      <c r="BA3" s="166"/>
      <c r="BB3" s="164"/>
      <c r="BC3" s="165"/>
      <c r="BD3" s="171">
        <f t="shared" ref="BD3:BD34" si="0">B3+D3+F3+H3+J3+L3+N3+P3+R3+T3+V3+X3+Z3+AB3+AD3+AF3+AH3+AJ3+AL3+AN3+AV3+AP3+AR3+AT3+AX3+AZ3+BB3</f>
        <v>0</v>
      </c>
      <c r="BE3" s="171">
        <f t="shared" ref="BE3:BE34" si="1">C3+E3+G3+I3+K3+M3+O3+Q3+S3+U3+W3+Y3+AA3+AC3+AE3+AG3+AI3+AK3+AM3+BC3+AO3+AQ3+AS3+AU3+AW3+AY3+BA3</f>
        <v>0</v>
      </c>
      <c r="BF3" s="163"/>
      <c r="BG3" s="183"/>
    </row>
    <row r="4" s="157" customFormat="1" ht="15.6" spans="1:59">
      <c r="A4" s="167">
        <v>1</v>
      </c>
      <c r="B4" s="168"/>
      <c r="C4" s="169"/>
      <c r="D4" s="168"/>
      <c r="E4" s="169"/>
      <c r="F4" s="168"/>
      <c r="G4" s="169"/>
      <c r="H4" s="168"/>
      <c r="I4" s="169"/>
      <c r="J4" s="168"/>
      <c r="K4" s="169"/>
      <c r="L4" s="168"/>
      <c r="M4" s="169"/>
      <c r="N4" s="168"/>
      <c r="O4" s="169"/>
      <c r="P4" s="168"/>
      <c r="Q4" s="169"/>
      <c r="R4" s="168"/>
      <c r="S4" s="169"/>
      <c r="T4" s="168"/>
      <c r="U4" s="169"/>
      <c r="V4" s="168"/>
      <c r="W4" s="169"/>
      <c r="X4" s="168"/>
      <c r="Y4" s="169"/>
      <c r="Z4" s="168"/>
      <c r="AA4" s="169"/>
      <c r="AB4" s="168"/>
      <c r="AC4" s="169"/>
      <c r="AD4" s="168"/>
      <c r="AE4" s="169"/>
      <c r="AF4" s="168"/>
      <c r="AG4" s="169"/>
      <c r="AH4" s="168"/>
      <c r="AI4" s="169"/>
      <c r="AJ4" s="168"/>
      <c r="AK4" s="169"/>
      <c r="AL4" s="168"/>
      <c r="AM4" s="169"/>
      <c r="AN4" s="168"/>
      <c r="AO4" s="169"/>
      <c r="AP4" s="168"/>
      <c r="AQ4" s="169"/>
      <c r="AR4" s="168"/>
      <c r="AS4" s="169"/>
      <c r="AT4" s="168"/>
      <c r="AU4" s="169"/>
      <c r="AV4" s="168"/>
      <c r="AW4" s="169"/>
      <c r="AX4" s="168"/>
      <c r="AY4" s="169"/>
      <c r="AZ4" s="168"/>
      <c r="BA4" s="169"/>
      <c r="BB4" s="168"/>
      <c r="BC4" s="169"/>
      <c r="BD4" s="171">
        <f t="shared" si="0"/>
        <v>0</v>
      </c>
      <c r="BE4" s="171">
        <f t="shared" si="1"/>
        <v>0</v>
      </c>
      <c r="BF4" s="169"/>
      <c r="BG4" s="169"/>
    </row>
    <row r="5" s="157" customFormat="1" ht="15.6" spans="1:59">
      <c r="A5" s="167">
        <v>2</v>
      </c>
      <c r="B5" s="168"/>
      <c r="C5" s="169"/>
      <c r="D5" s="168"/>
      <c r="E5" s="169"/>
      <c r="F5" s="168"/>
      <c r="G5" s="169"/>
      <c r="H5" s="168"/>
      <c r="I5" s="169"/>
      <c r="J5" s="168"/>
      <c r="K5" s="169"/>
      <c r="L5" s="168"/>
      <c r="M5" s="169"/>
      <c r="N5" s="168"/>
      <c r="O5" s="169"/>
      <c r="P5" s="168"/>
      <c r="Q5" s="169"/>
      <c r="R5" s="168"/>
      <c r="S5" s="169"/>
      <c r="T5" s="168"/>
      <c r="U5" s="169"/>
      <c r="V5" s="168"/>
      <c r="W5" s="169"/>
      <c r="X5" s="168"/>
      <c r="Y5" s="169"/>
      <c r="Z5" s="168"/>
      <c r="AA5" s="169"/>
      <c r="AB5" s="168"/>
      <c r="AC5" s="169"/>
      <c r="AD5" s="168"/>
      <c r="AE5" s="169"/>
      <c r="AF5" s="168"/>
      <c r="AG5" s="169"/>
      <c r="AH5" s="168"/>
      <c r="AI5" s="169"/>
      <c r="AJ5" s="168"/>
      <c r="AK5" s="169"/>
      <c r="AL5" s="168"/>
      <c r="AM5" s="169"/>
      <c r="AN5" s="168"/>
      <c r="AO5" s="169"/>
      <c r="AP5" s="168"/>
      <c r="AQ5" s="169"/>
      <c r="AR5" s="168"/>
      <c r="AS5" s="169"/>
      <c r="AT5" s="168"/>
      <c r="AU5" s="169"/>
      <c r="AV5" s="168"/>
      <c r="AW5" s="169"/>
      <c r="AX5" s="168"/>
      <c r="AY5" s="169"/>
      <c r="AZ5" s="168"/>
      <c r="BA5" s="169"/>
      <c r="BB5" s="168"/>
      <c r="BC5" s="169"/>
      <c r="BD5" s="171">
        <f t="shared" si="0"/>
        <v>0</v>
      </c>
      <c r="BE5" s="171">
        <f t="shared" si="1"/>
        <v>0</v>
      </c>
      <c r="BF5" s="169"/>
      <c r="BG5" s="169"/>
    </row>
    <row r="6" s="157" customFormat="1" ht="15.6" spans="1:59">
      <c r="A6" s="167">
        <v>3</v>
      </c>
      <c r="B6" s="168"/>
      <c r="C6" s="169"/>
      <c r="D6" s="168"/>
      <c r="E6" s="169"/>
      <c r="F6" s="168"/>
      <c r="G6" s="169"/>
      <c r="H6" s="168"/>
      <c r="I6" s="169"/>
      <c r="J6" s="168"/>
      <c r="K6" s="169"/>
      <c r="L6" s="168"/>
      <c r="M6" s="169"/>
      <c r="N6" s="168"/>
      <c r="O6" s="169"/>
      <c r="P6" s="168"/>
      <c r="Q6" s="169"/>
      <c r="R6" s="168"/>
      <c r="S6" s="169"/>
      <c r="T6" s="168"/>
      <c r="U6" s="169"/>
      <c r="V6" s="168"/>
      <c r="W6" s="169"/>
      <c r="X6" s="168"/>
      <c r="Y6" s="169"/>
      <c r="Z6" s="168"/>
      <c r="AA6" s="169"/>
      <c r="AB6" s="168"/>
      <c r="AC6" s="169"/>
      <c r="AD6" s="168"/>
      <c r="AE6" s="169"/>
      <c r="AF6" s="168"/>
      <c r="AG6" s="169"/>
      <c r="AH6" s="168"/>
      <c r="AI6" s="169"/>
      <c r="AJ6" s="168"/>
      <c r="AK6" s="169"/>
      <c r="AL6" s="168"/>
      <c r="AM6" s="169"/>
      <c r="AN6" s="168"/>
      <c r="AO6" s="169"/>
      <c r="AP6" s="168"/>
      <c r="AQ6" s="169"/>
      <c r="AR6" s="168"/>
      <c r="AS6" s="169"/>
      <c r="AT6" s="168"/>
      <c r="AU6" s="169"/>
      <c r="AV6" s="168"/>
      <c r="AW6" s="169"/>
      <c r="AX6" s="168"/>
      <c r="AY6" s="169"/>
      <c r="AZ6" s="168"/>
      <c r="BA6" s="169"/>
      <c r="BB6" s="168"/>
      <c r="BC6" s="169"/>
      <c r="BD6" s="171">
        <f t="shared" si="0"/>
        <v>0</v>
      </c>
      <c r="BE6" s="171">
        <f t="shared" si="1"/>
        <v>0</v>
      </c>
      <c r="BF6" s="169"/>
      <c r="BG6" s="169"/>
    </row>
    <row r="7" s="157" customFormat="1" ht="15.6" spans="1:59">
      <c r="A7" s="167">
        <v>4</v>
      </c>
      <c r="B7" s="168"/>
      <c r="C7" s="169"/>
      <c r="D7" s="168">
        <v>866.67</v>
      </c>
      <c r="E7" s="169"/>
      <c r="F7" s="168"/>
      <c r="G7" s="169"/>
      <c r="H7" s="168"/>
      <c r="I7" s="169"/>
      <c r="J7" s="168"/>
      <c r="K7" s="169"/>
      <c r="L7" s="168"/>
      <c r="M7" s="169"/>
      <c r="N7" s="168"/>
      <c r="O7" s="169"/>
      <c r="P7" s="168"/>
      <c r="Q7" s="169"/>
      <c r="R7" s="168"/>
      <c r="S7" s="169"/>
      <c r="T7" s="168"/>
      <c r="U7" s="169"/>
      <c r="V7" s="168"/>
      <c r="W7" s="169"/>
      <c r="X7" s="168"/>
      <c r="Y7" s="169"/>
      <c r="Z7" s="168"/>
      <c r="AA7" s="169"/>
      <c r="AB7" s="168"/>
      <c r="AC7" s="169"/>
      <c r="AD7" s="168"/>
      <c r="AE7" s="169"/>
      <c r="AF7" s="168"/>
      <c r="AG7" s="169"/>
      <c r="AH7" s="168"/>
      <c r="AI7" s="169"/>
      <c r="AJ7" s="168"/>
      <c r="AK7" s="169"/>
      <c r="AL7" s="168"/>
      <c r="AM7" s="169"/>
      <c r="AN7" s="168"/>
      <c r="AO7" s="169"/>
      <c r="AP7" s="168"/>
      <c r="AQ7" s="169"/>
      <c r="AR7" s="168"/>
      <c r="AS7" s="169"/>
      <c r="AT7" s="168"/>
      <c r="AU7" s="169"/>
      <c r="AV7" s="168"/>
      <c r="AW7" s="169"/>
      <c r="AX7" s="168"/>
      <c r="AY7" s="169"/>
      <c r="AZ7" s="168"/>
      <c r="BA7" s="169"/>
      <c r="BB7" s="168"/>
      <c r="BC7" s="169"/>
      <c r="BD7" s="171">
        <f t="shared" si="0"/>
        <v>866.67</v>
      </c>
      <c r="BE7" s="171">
        <f t="shared" si="1"/>
        <v>0</v>
      </c>
      <c r="BF7" s="169"/>
      <c r="BG7" s="169"/>
    </row>
    <row r="8" s="157" customFormat="1" ht="15.6" spans="1:59">
      <c r="A8" s="167">
        <v>5</v>
      </c>
      <c r="B8" s="168"/>
      <c r="C8" s="169"/>
      <c r="D8" s="168"/>
      <c r="E8" s="169"/>
      <c r="F8" s="168"/>
      <c r="G8" s="169"/>
      <c r="H8" s="168"/>
      <c r="I8" s="169"/>
      <c r="J8" s="168"/>
      <c r="K8" s="169"/>
      <c r="L8" s="168"/>
      <c r="M8" s="169"/>
      <c r="N8" s="168"/>
      <c r="O8" s="169"/>
      <c r="P8" s="168"/>
      <c r="Q8" s="169"/>
      <c r="R8" s="168"/>
      <c r="S8" s="169"/>
      <c r="T8" s="168"/>
      <c r="U8" s="169"/>
      <c r="V8" s="168"/>
      <c r="W8" s="169"/>
      <c r="X8" s="168"/>
      <c r="Y8" s="169"/>
      <c r="Z8" s="168"/>
      <c r="AA8" s="169"/>
      <c r="AB8" s="168"/>
      <c r="AC8" s="169"/>
      <c r="AD8" s="168"/>
      <c r="AE8" s="169"/>
      <c r="AF8" s="168"/>
      <c r="AG8" s="169"/>
      <c r="AH8" s="168"/>
      <c r="AI8" s="169"/>
      <c r="AJ8" s="168"/>
      <c r="AK8" s="169"/>
      <c r="AL8" s="168"/>
      <c r="AM8" s="169"/>
      <c r="AN8" s="168"/>
      <c r="AO8" s="169"/>
      <c r="AP8" s="168"/>
      <c r="AQ8" s="169"/>
      <c r="AR8" s="168"/>
      <c r="AS8" s="169"/>
      <c r="AT8" s="168"/>
      <c r="AU8" s="169"/>
      <c r="AV8" s="168"/>
      <c r="AW8" s="169"/>
      <c r="AX8" s="168"/>
      <c r="AY8" s="169"/>
      <c r="AZ8" s="168"/>
      <c r="BA8" s="169"/>
      <c r="BB8" s="168"/>
      <c r="BC8" s="169"/>
      <c r="BD8" s="171">
        <f t="shared" si="0"/>
        <v>0</v>
      </c>
      <c r="BE8" s="171">
        <f t="shared" si="1"/>
        <v>0</v>
      </c>
      <c r="BF8" s="169"/>
      <c r="BG8" s="169"/>
    </row>
    <row r="9" s="157" customFormat="1" ht="15.6" spans="1:59">
      <c r="A9" s="167">
        <v>6</v>
      </c>
      <c r="B9" s="168"/>
      <c r="C9" s="169"/>
      <c r="D9" s="168"/>
      <c r="E9" s="169"/>
      <c r="F9" s="168"/>
      <c r="G9" s="169"/>
      <c r="H9" s="168"/>
      <c r="I9" s="169"/>
      <c r="J9" s="168"/>
      <c r="K9" s="169"/>
      <c r="L9" s="168"/>
      <c r="M9" s="169"/>
      <c r="N9" s="168"/>
      <c r="O9" s="169"/>
      <c r="P9" s="168"/>
      <c r="Q9" s="169"/>
      <c r="R9" s="168"/>
      <c r="S9" s="169"/>
      <c r="T9" s="168"/>
      <c r="U9" s="169"/>
      <c r="V9" s="168"/>
      <c r="W9" s="169"/>
      <c r="X9" s="168"/>
      <c r="Y9" s="169"/>
      <c r="Z9" s="168"/>
      <c r="AA9" s="169"/>
      <c r="AB9" s="168"/>
      <c r="AC9" s="169"/>
      <c r="AD9" s="168"/>
      <c r="AE9" s="169"/>
      <c r="AF9" s="168"/>
      <c r="AG9" s="169"/>
      <c r="AH9" s="168"/>
      <c r="AI9" s="169"/>
      <c r="AJ9" s="168"/>
      <c r="AK9" s="169"/>
      <c r="AL9" s="168"/>
      <c r="AM9" s="169"/>
      <c r="AN9" s="168"/>
      <c r="AO9" s="169"/>
      <c r="AP9" s="168"/>
      <c r="AQ9" s="169"/>
      <c r="AR9" s="168"/>
      <c r="AS9" s="169"/>
      <c r="AT9" s="168"/>
      <c r="AU9" s="169"/>
      <c r="AV9" s="168"/>
      <c r="AW9" s="169"/>
      <c r="AX9" s="168"/>
      <c r="AY9" s="169"/>
      <c r="AZ9" s="168"/>
      <c r="BA9" s="169"/>
      <c r="BB9" s="168"/>
      <c r="BC9" s="169"/>
      <c r="BD9" s="171">
        <f t="shared" si="0"/>
        <v>0</v>
      </c>
      <c r="BE9" s="171">
        <f t="shared" si="1"/>
        <v>0</v>
      </c>
      <c r="BF9" s="169"/>
      <c r="BG9" s="169"/>
    </row>
    <row r="10" s="157" customFormat="1" ht="15.6" spans="1:59">
      <c r="A10" s="167">
        <v>7</v>
      </c>
      <c r="B10" s="168"/>
      <c r="C10" s="169"/>
      <c r="D10" s="168"/>
      <c r="E10" s="169"/>
      <c r="F10" s="168"/>
      <c r="G10" s="169"/>
      <c r="H10" s="168"/>
      <c r="I10" s="169"/>
      <c r="J10" s="168"/>
      <c r="K10" s="169"/>
      <c r="L10" s="168"/>
      <c r="M10" s="169"/>
      <c r="N10" s="168"/>
      <c r="O10" s="169"/>
      <c r="P10" s="168"/>
      <c r="Q10" s="169"/>
      <c r="R10" s="168"/>
      <c r="S10" s="169"/>
      <c r="T10" s="168"/>
      <c r="U10" s="169"/>
      <c r="V10" s="168"/>
      <c r="W10" s="169"/>
      <c r="X10" s="168"/>
      <c r="Y10" s="169"/>
      <c r="Z10" s="168"/>
      <c r="AA10" s="169"/>
      <c r="AB10" s="168"/>
      <c r="AC10" s="169"/>
      <c r="AD10" s="168"/>
      <c r="AE10" s="169"/>
      <c r="AF10" s="168"/>
      <c r="AG10" s="169"/>
      <c r="AH10" s="168"/>
      <c r="AI10" s="169"/>
      <c r="AJ10" s="168"/>
      <c r="AK10" s="169"/>
      <c r="AL10" s="168"/>
      <c r="AM10" s="169"/>
      <c r="AN10" s="168"/>
      <c r="AO10" s="169"/>
      <c r="AP10" s="168"/>
      <c r="AQ10" s="169"/>
      <c r="AR10" s="168"/>
      <c r="AS10" s="169"/>
      <c r="AT10" s="168"/>
      <c r="AU10" s="169"/>
      <c r="AV10" s="168"/>
      <c r="AW10" s="169"/>
      <c r="AX10" s="168"/>
      <c r="AY10" s="169"/>
      <c r="AZ10" s="168"/>
      <c r="BA10" s="169"/>
      <c r="BB10" s="168"/>
      <c r="BC10" s="169"/>
      <c r="BD10" s="171">
        <f t="shared" si="0"/>
        <v>0</v>
      </c>
      <c r="BE10" s="171">
        <f t="shared" si="1"/>
        <v>0</v>
      </c>
      <c r="BF10" s="169"/>
      <c r="BG10" s="169"/>
    </row>
    <row r="11" s="157" customFormat="1" ht="15.6" spans="1:59">
      <c r="A11" s="167">
        <v>8</v>
      </c>
      <c r="B11" s="168"/>
      <c r="C11" s="169"/>
      <c r="D11" s="168"/>
      <c r="E11" s="169"/>
      <c r="F11" s="168"/>
      <c r="G11" s="169"/>
      <c r="H11" s="168"/>
      <c r="I11" s="169"/>
      <c r="J11" s="168"/>
      <c r="K11" s="169"/>
      <c r="L11" s="168"/>
      <c r="M11" s="169"/>
      <c r="N11" s="168"/>
      <c r="O11" s="169"/>
      <c r="P11" s="168"/>
      <c r="Q11" s="169"/>
      <c r="R11" s="168"/>
      <c r="S11" s="169"/>
      <c r="T11" s="168"/>
      <c r="U11" s="169"/>
      <c r="V11" s="168"/>
      <c r="W11" s="169"/>
      <c r="X11" s="168"/>
      <c r="Y11" s="169"/>
      <c r="Z11" s="168"/>
      <c r="AA11" s="169"/>
      <c r="AB11" s="168"/>
      <c r="AC11" s="169"/>
      <c r="AD11" s="168"/>
      <c r="AE11" s="169"/>
      <c r="AF11" s="168"/>
      <c r="AG11" s="169"/>
      <c r="AH11" s="168"/>
      <c r="AI11" s="169"/>
      <c r="AJ11" s="168"/>
      <c r="AK11" s="169"/>
      <c r="AL11" s="168"/>
      <c r="AM11" s="169"/>
      <c r="AN11" s="168"/>
      <c r="AO11" s="169"/>
      <c r="AP11" s="168"/>
      <c r="AQ11" s="169"/>
      <c r="AR11" s="168"/>
      <c r="AS11" s="169"/>
      <c r="AT11" s="168"/>
      <c r="AU11" s="169"/>
      <c r="AV11" s="168"/>
      <c r="AW11" s="169"/>
      <c r="AX11" s="168"/>
      <c r="AY11" s="169"/>
      <c r="AZ11" s="168"/>
      <c r="BA11" s="169"/>
      <c r="BB11" s="168"/>
      <c r="BC11" s="169"/>
      <c r="BD11" s="171">
        <f t="shared" si="0"/>
        <v>0</v>
      </c>
      <c r="BE11" s="171">
        <f t="shared" si="1"/>
        <v>0</v>
      </c>
      <c r="BF11" s="169"/>
      <c r="BG11" s="169"/>
    </row>
    <row r="12" s="157" customFormat="1" ht="15.6" spans="1:59">
      <c r="A12" s="167">
        <v>9</v>
      </c>
      <c r="B12" s="168"/>
      <c r="C12" s="169"/>
      <c r="D12" s="168"/>
      <c r="E12" s="169"/>
      <c r="F12" s="168"/>
      <c r="G12" s="169"/>
      <c r="H12" s="168"/>
      <c r="I12" s="169"/>
      <c r="J12" s="168"/>
      <c r="K12" s="169"/>
      <c r="L12" s="168"/>
      <c r="M12" s="169"/>
      <c r="N12" s="168"/>
      <c r="O12" s="169"/>
      <c r="P12" s="168"/>
      <c r="Q12" s="169"/>
      <c r="R12" s="168"/>
      <c r="S12" s="169"/>
      <c r="T12" s="168"/>
      <c r="U12" s="169"/>
      <c r="V12" s="168"/>
      <c r="W12" s="169"/>
      <c r="X12" s="168"/>
      <c r="Y12" s="169"/>
      <c r="Z12" s="168"/>
      <c r="AA12" s="169"/>
      <c r="AB12" s="168"/>
      <c r="AC12" s="169"/>
      <c r="AD12" s="168"/>
      <c r="AE12" s="169"/>
      <c r="AF12" s="168"/>
      <c r="AG12" s="169"/>
      <c r="AH12" s="168"/>
      <c r="AI12" s="169"/>
      <c r="AJ12" s="168"/>
      <c r="AK12" s="169"/>
      <c r="AL12" s="168"/>
      <c r="AM12" s="169"/>
      <c r="AN12" s="168"/>
      <c r="AO12" s="169"/>
      <c r="AP12" s="168"/>
      <c r="AQ12" s="169"/>
      <c r="AR12" s="168"/>
      <c r="AS12" s="169"/>
      <c r="AT12" s="168"/>
      <c r="AU12" s="169"/>
      <c r="AV12" s="168"/>
      <c r="AW12" s="182"/>
      <c r="AX12" s="168"/>
      <c r="AY12" s="182"/>
      <c r="AZ12" s="168"/>
      <c r="BA12" s="182"/>
      <c r="BB12" s="168"/>
      <c r="BC12" s="169"/>
      <c r="BD12" s="171">
        <f t="shared" si="0"/>
        <v>0</v>
      </c>
      <c r="BE12" s="171">
        <f t="shared" si="1"/>
        <v>0</v>
      </c>
      <c r="BF12" s="169"/>
      <c r="BG12" s="169"/>
    </row>
    <row r="13" s="157" customFormat="1" ht="15.6" spans="1:59">
      <c r="A13" s="167">
        <v>10</v>
      </c>
      <c r="B13" s="168"/>
      <c r="C13" s="169"/>
      <c r="D13" s="168"/>
      <c r="E13" s="169"/>
      <c r="F13" s="168"/>
      <c r="G13" s="169"/>
      <c r="H13" s="168"/>
      <c r="I13" s="169"/>
      <c r="J13" s="168"/>
      <c r="K13" s="169"/>
      <c r="L13" s="168"/>
      <c r="M13" s="169"/>
      <c r="N13" s="168"/>
      <c r="O13" s="169"/>
      <c r="P13" s="168"/>
      <c r="Q13" s="169"/>
      <c r="R13" s="168"/>
      <c r="S13" s="169"/>
      <c r="T13" s="168"/>
      <c r="U13" s="169"/>
      <c r="V13" s="168"/>
      <c r="W13" s="169"/>
      <c r="X13" s="168"/>
      <c r="Y13" s="169"/>
      <c r="Z13" s="168"/>
      <c r="AA13" s="169"/>
      <c r="AB13" s="168"/>
      <c r="AC13" s="169"/>
      <c r="AD13" s="168"/>
      <c r="AE13" s="169"/>
      <c r="AF13" s="168"/>
      <c r="AG13" s="169"/>
      <c r="AH13" s="168"/>
      <c r="AI13" s="169"/>
      <c r="AJ13" s="168"/>
      <c r="AK13" s="169"/>
      <c r="AL13" s="168"/>
      <c r="AM13" s="169"/>
      <c r="AN13" s="168"/>
      <c r="AO13" s="169"/>
      <c r="AP13" s="168"/>
      <c r="AQ13" s="169"/>
      <c r="AR13" s="168"/>
      <c r="AS13" s="169"/>
      <c r="AT13" s="168"/>
      <c r="AU13" s="169"/>
      <c r="AV13" s="168"/>
      <c r="AW13" s="169"/>
      <c r="AX13" s="168"/>
      <c r="AY13" s="169"/>
      <c r="AZ13" s="168"/>
      <c r="BA13" s="169"/>
      <c r="BB13" s="168"/>
      <c r="BC13" s="169"/>
      <c r="BD13" s="171">
        <f t="shared" si="0"/>
        <v>0</v>
      </c>
      <c r="BE13" s="171">
        <f t="shared" si="1"/>
        <v>0</v>
      </c>
      <c r="BF13" s="169"/>
      <c r="BG13" s="169"/>
    </row>
    <row r="14" s="157" customFormat="1" ht="15.6" spans="1:59">
      <c r="A14" s="167">
        <v>11</v>
      </c>
      <c r="B14" s="168"/>
      <c r="C14" s="169"/>
      <c r="D14" s="168"/>
      <c r="E14" s="169"/>
      <c r="F14" s="168"/>
      <c r="G14" s="169"/>
      <c r="H14" s="168"/>
      <c r="I14" s="169"/>
      <c r="J14" s="168"/>
      <c r="K14" s="169"/>
      <c r="L14" s="168"/>
      <c r="M14" s="169"/>
      <c r="N14" s="168"/>
      <c r="O14" s="169"/>
      <c r="P14" s="168"/>
      <c r="Q14" s="169"/>
      <c r="R14" s="168"/>
      <c r="S14" s="169"/>
      <c r="T14" s="168"/>
      <c r="U14" s="169"/>
      <c r="V14" s="168"/>
      <c r="W14" s="169"/>
      <c r="X14" s="168"/>
      <c r="Y14" s="169"/>
      <c r="Z14" s="168"/>
      <c r="AA14" s="169"/>
      <c r="AB14" s="168"/>
      <c r="AC14" s="169"/>
      <c r="AD14" s="168"/>
      <c r="AE14" s="169"/>
      <c r="AF14" s="168"/>
      <c r="AG14" s="169"/>
      <c r="AH14" s="168"/>
      <c r="AI14" s="169"/>
      <c r="AJ14" s="168"/>
      <c r="AK14" s="169"/>
      <c r="AL14" s="168"/>
      <c r="AM14" s="169"/>
      <c r="AN14" s="168"/>
      <c r="AO14" s="169"/>
      <c r="AP14" s="168"/>
      <c r="AQ14" s="169"/>
      <c r="AR14" s="168"/>
      <c r="AS14" s="169"/>
      <c r="AT14" s="168"/>
      <c r="AU14" s="169"/>
      <c r="AV14" s="168"/>
      <c r="AW14" s="169"/>
      <c r="AX14" s="168"/>
      <c r="AY14" s="169"/>
      <c r="AZ14" s="168"/>
      <c r="BA14" s="169"/>
      <c r="BB14" s="168"/>
      <c r="BC14" s="169"/>
      <c r="BD14" s="171">
        <f t="shared" si="0"/>
        <v>0</v>
      </c>
      <c r="BE14" s="171">
        <f t="shared" si="1"/>
        <v>0</v>
      </c>
      <c r="BF14" s="169"/>
      <c r="BG14" s="169"/>
    </row>
    <row r="15" s="157" customFormat="1" ht="15.6" spans="1:59">
      <c r="A15" s="167">
        <v>12</v>
      </c>
      <c r="B15" s="168"/>
      <c r="C15" s="169"/>
      <c r="D15" s="168"/>
      <c r="E15" s="169"/>
      <c r="F15" s="168"/>
      <c r="G15" s="169"/>
      <c r="H15" s="168"/>
      <c r="I15" s="169"/>
      <c r="J15" s="168"/>
      <c r="K15" s="169"/>
      <c r="L15" s="168"/>
      <c r="M15" s="169"/>
      <c r="N15" s="168"/>
      <c r="O15" s="169"/>
      <c r="P15" s="168"/>
      <c r="Q15" s="169"/>
      <c r="R15" s="168"/>
      <c r="S15" s="169"/>
      <c r="T15" s="168"/>
      <c r="U15" s="169"/>
      <c r="V15" s="168"/>
      <c r="W15" s="169"/>
      <c r="X15" s="168"/>
      <c r="Y15" s="169"/>
      <c r="Z15" s="168"/>
      <c r="AA15" s="169"/>
      <c r="AB15" s="168"/>
      <c r="AC15" s="169"/>
      <c r="AD15" s="168"/>
      <c r="AE15" s="169"/>
      <c r="AF15" s="168"/>
      <c r="AG15" s="169"/>
      <c r="AH15" s="168"/>
      <c r="AI15" s="169"/>
      <c r="AJ15" s="168"/>
      <c r="AK15" s="169"/>
      <c r="AL15" s="168"/>
      <c r="AM15" s="169"/>
      <c r="AN15" s="168"/>
      <c r="AO15" s="169"/>
      <c r="AP15" s="168"/>
      <c r="AQ15" s="169"/>
      <c r="AR15" s="168"/>
      <c r="AS15" s="169"/>
      <c r="AT15" s="168"/>
      <c r="AU15" s="169"/>
      <c r="AV15" s="168"/>
      <c r="AW15" s="169"/>
      <c r="AX15" s="168"/>
      <c r="AY15" s="169"/>
      <c r="AZ15" s="168"/>
      <c r="BA15" s="169"/>
      <c r="BB15" s="168"/>
      <c r="BC15" s="169"/>
      <c r="BD15" s="171">
        <f t="shared" si="0"/>
        <v>0</v>
      </c>
      <c r="BE15" s="171">
        <f t="shared" si="1"/>
        <v>0</v>
      </c>
      <c r="BF15" s="169"/>
      <c r="BG15" s="169"/>
    </row>
    <row r="16" s="157" customFormat="1" ht="15.6" spans="1:59">
      <c r="A16" s="167">
        <v>13</v>
      </c>
      <c r="B16" s="168"/>
      <c r="C16" s="169"/>
      <c r="D16" s="168"/>
      <c r="E16" s="169"/>
      <c r="F16" s="168"/>
      <c r="G16" s="169"/>
      <c r="H16" s="168"/>
      <c r="I16" s="169"/>
      <c r="J16" s="168"/>
      <c r="K16" s="169"/>
      <c r="L16" s="168"/>
      <c r="M16" s="169"/>
      <c r="N16" s="168"/>
      <c r="O16" s="169"/>
      <c r="P16" s="168"/>
      <c r="Q16" s="169"/>
      <c r="R16" s="168"/>
      <c r="S16" s="169"/>
      <c r="T16" s="168"/>
      <c r="U16" s="169"/>
      <c r="V16" s="168"/>
      <c r="W16" s="169"/>
      <c r="X16" s="168"/>
      <c r="Y16" s="169"/>
      <c r="Z16" s="168"/>
      <c r="AA16" s="169"/>
      <c r="AB16" s="168"/>
      <c r="AC16" s="169"/>
      <c r="AD16" s="168"/>
      <c r="AE16" s="169"/>
      <c r="AF16" s="168"/>
      <c r="AG16" s="169"/>
      <c r="AH16" s="168"/>
      <c r="AI16" s="169"/>
      <c r="AJ16" s="168"/>
      <c r="AK16" s="169"/>
      <c r="AL16" s="168"/>
      <c r="AM16" s="169"/>
      <c r="AN16" s="168"/>
      <c r="AO16" s="169"/>
      <c r="AP16" s="168"/>
      <c r="AQ16" s="169"/>
      <c r="AR16" s="168"/>
      <c r="AS16" s="169"/>
      <c r="AT16" s="168"/>
      <c r="AU16" s="169"/>
      <c r="AV16" s="168"/>
      <c r="AW16" s="169"/>
      <c r="AX16" s="168"/>
      <c r="AY16" s="169"/>
      <c r="AZ16" s="168"/>
      <c r="BA16" s="169"/>
      <c r="BB16" s="168"/>
      <c r="BC16" s="169"/>
      <c r="BD16" s="171">
        <f t="shared" si="0"/>
        <v>0</v>
      </c>
      <c r="BE16" s="171">
        <f t="shared" si="1"/>
        <v>0</v>
      </c>
      <c r="BF16" s="169"/>
      <c r="BG16" s="169"/>
    </row>
    <row r="17" s="157" customFormat="1" ht="15.6" spans="1:59">
      <c r="A17" s="167">
        <v>14</v>
      </c>
      <c r="B17" s="168"/>
      <c r="C17" s="169"/>
      <c r="D17" s="168"/>
      <c r="E17" s="169"/>
      <c r="F17" s="168"/>
      <c r="G17" s="169"/>
      <c r="H17" s="168"/>
      <c r="I17" s="169"/>
      <c r="J17" s="168"/>
      <c r="K17" s="169"/>
      <c r="L17" s="168"/>
      <c r="M17" s="169"/>
      <c r="N17" s="168"/>
      <c r="O17" s="169"/>
      <c r="P17" s="168"/>
      <c r="Q17" s="169"/>
      <c r="R17" s="168"/>
      <c r="S17" s="169"/>
      <c r="T17" s="168"/>
      <c r="U17" s="169"/>
      <c r="V17" s="168"/>
      <c r="W17" s="169"/>
      <c r="X17" s="168"/>
      <c r="Y17" s="169"/>
      <c r="Z17" s="168"/>
      <c r="AA17" s="169"/>
      <c r="AB17" s="168"/>
      <c r="AC17" s="169"/>
      <c r="AD17" s="168"/>
      <c r="AE17" s="169"/>
      <c r="AF17" s="168"/>
      <c r="AG17" s="169"/>
      <c r="AH17" s="168"/>
      <c r="AI17" s="169"/>
      <c r="AJ17" s="168"/>
      <c r="AK17" s="169"/>
      <c r="AL17" s="168"/>
      <c r="AM17" s="169"/>
      <c r="AN17" s="168"/>
      <c r="AO17" s="169"/>
      <c r="AP17" s="168"/>
      <c r="AQ17" s="169"/>
      <c r="AR17" s="168"/>
      <c r="AS17" s="169"/>
      <c r="AT17" s="168"/>
      <c r="AU17" s="169"/>
      <c r="AV17" s="168"/>
      <c r="AW17" s="169"/>
      <c r="AX17" s="168"/>
      <c r="AY17" s="169"/>
      <c r="AZ17" s="168"/>
      <c r="BA17" s="169"/>
      <c r="BB17" s="168"/>
      <c r="BC17" s="169"/>
      <c r="BD17" s="171">
        <f t="shared" si="0"/>
        <v>0</v>
      </c>
      <c r="BE17" s="171">
        <f t="shared" si="1"/>
        <v>0</v>
      </c>
      <c r="BF17" s="169"/>
      <c r="BG17" s="169"/>
    </row>
    <row r="18" s="157" customFormat="1" ht="15.6" spans="1:59">
      <c r="A18" s="167">
        <v>15</v>
      </c>
      <c r="B18" s="168"/>
      <c r="C18" s="169"/>
      <c r="D18" s="168"/>
      <c r="E18" s="169"/>
      <c r="F18" s="168"/>
      <c r="G18" s="169"/>
      <c r="H18" s="168"/>
      <c r="I18" s="169"/>
      <c r="J18" s="168"/>
      <c r="K18" s="169"/>
      <c r="L18" s="168"/>
      <c r="M18" s="169"/>
      <c r="N18" s="168"/>
      <c r="O18" s="169"/>
      <c r="P18" s="168"/>
      <c r="Q18" s="169"/>
      <c r="R18" s="168"/>
      <c r="S18" s="169"/>
      <c r="T18" s="168"/>
      <c r="U18" s="169"/>
      <c r="V18" s="168"/>
      <c r="W18" s="169"/>
      <c r="X18" s="168"/>
      <c r="Y18" s="169"/>
      <c r="Z18" s="168"/>
      <c r="AA18" s="169"/>
      <c r="AB18" s="168"/>
      <c r="AC18" s="169"/>
      <c r="AD18" s="168"/>
      <c r="AE18" s="169"/>
      <c r="AF18" s="168"/>
      <c r="AG18" s="169"/>
      <c r="AH18" s="168"/>
      <c r="AI18" s="169"/>
      <c r="AJ18" s="168"/>
      <c r="AK18" s="169"/>
      <c r="AL18" s="168"/>
      <c r="AM18" s="169"/>
      <c r="AN18" s="168"/>
      <c r="AO18" s="169"/>
      <c r="AP18" s="168"/>
      <c r="AQ18" s="169"/>
      <c r="AR18" s="168"/>
      <c r="AS18" s="169"/>
      <c r="AT18" s="168"/>
      <c r="AU18" s="169"/>
      <c r="AV18" s="168"/>
      <c r="AW18" s="169"/>
      <c r="AX18" s="168"/>
      <c r="AY18" s="169"/>
      <c r="AZ18" s="168"/>
      <c r="BA18" s="169"/>
      <c r="BB18" s="168"/>
      <c r="BC18" s="169"/>
      <c r="BD18" s="171">
        <f t="shared" si="0"/>
        <v>0</v>
      </c>
      <c r="BE18" s="171">
        <f t="shared" si="1"/>
        <v>0</v>
      </c>
      <c r="BF18" s="169"/>
      <c r="BG18" s="169"/>
    </row>
    <row r="19" s="157" customFormat="1" ht="15.6" spans="1:59">
      <c r="A19" s="167">
        <v>16</v>
      </c>
      <c r="B19" s="168"/>
      <c r="C19" s="169"/>
      <c r="D19" s="168"/>
      <c r="E19" s="169"/>
      <c r="F19" s="168"/>
      <c r="G19" s="169"/>
      <c r="H19" s="168"/>
      <c r="I19" s="169"/>
      <c r="J19" s="168"/>
      <c r="K19" s="169"/>
      <c r="L19" s="168"/>
      <c r="M19" s="169"/>
      <c r="N19" s="168"/>
      <c r="O19" s="169"/>
      <c r="P19" s="168"/>
      <c r="Q19" s="169"/>
      <c r="R19" s="168"/>
      <c r="S19" s="169"/>
      <c r="T19" s="168"/>
      <c r="U19" s="169"/>
      <c r="V19" s="168"/>
      <c r="W19" s="169"/>
      <c r="X19" s="168"/>
      <c r="Y19" s="169"/>
      <c r="Z19" s="168"/>
      <c r="AA19" s="169"/>
      <c r="AB19" s="168"/>
      <c r="AC19" s="169"/>
      <c r="AD19" s="168"/>
      <c r="AE19" s="169"/>
      <c r="AF19" s="168"/>
      <c r="AG19" s="169"/>
      <c r="AH19" s="168"/>
      <c r="AI19" s="169"/>
      <c r="AJ19" s="168"/>
      <c r="AK19" s="169"/>
      <c r="AL19" s="168"/>
      <c r="AM19" s="169"/>
      <c r="AN19" s="168"/>
      <c r="AO19" s="169"/>
      <c r="AP19" s="168"/>
      <c r="AQ19" s="169"/>
      <c r="AR19" s="168"/>
      <c r="AS19" s="169"/>
      <c r="AT19" s="168"/>
      <c r="AU19" s="169"/>
      <c r="AV19" s="168"/>
      <c r="AW19" s="169"/>
      <c r="AX19" s="168"/>
      <c r="AY19" s="169"/>
      <c r="AZ19" s="168"/>
      <c r="BA19" s="169"/>
      <c r="BB19" s="168"/>
      <c r="BC19" s="169"/>
      <c r="BD19" s="171">
        <f t="shared" si="0"/>
        <v>0</v>
      </c>
      <c r="BE19" s="171">
        <f t="shared" si="1"/>
        <v>0</v>
      </c>
      <c r="BF19" s="169"/>
      <c r="BG19" s="169"/>
    </row>
    <row r="20" s="157" customFormat="1" ht="15.6" spans="1:59">
      <c r="A20" s="167">
        <v>17</v>
      </c>
      <c r="B20" s="168"/>
      <c r="C20" s="169"/>
      <c r="D20" s="168"/>
      <c r="E20" s="169"/>
      <c r="F20" s="168"/>
      <c r="G20" s="169"/>
      <c r="H20" s="168"/>
      <c r="I20" s="169"/>
      <c r="J20" s="168"/>
      <c r="K20" s="169"/>
      <c r="L20" s="168"/>
      <c r="M20" s="169"/>
      <c r="N20" s="168"/>
      <c r="O20" s="169"/>
      <c r="P20" s="168"/>
      <c r="Q20" s="169"/>
      <c r="R20" s="168"/>
      <c r="S20" s="169"/>
      <c r="T20" s="168"/>
      <c r="U20" s="169"/>
      <c r="V20" s="168"/>
      <c r="W20" s="169"/>
      <c r="X20" s="168"/>
      <c r="Y20" s="169"/>
      <c r="Z20" s="168"/>
      <c r="AA20" s="169"/>
      <c r="AB20" s="168"/>
      <c r="AC20" s="169"/>
      <c r="AD20" s="168"/>
      <c r="AE20" s="169"/>
      <c r="AF20" s="168"/>
      <c r="AG20" s="169"/>
      <c r="AH20" s="168"/>
      <c r="AI20" s="169"/>
      <c r="AJ20" s="168"/>
      <c r="AK20" s="169"/>
      <c r="AL20" s="168"/>
      <c r="AM20" s="169"/>
      <c r="AN20" s="168"/>
      <c r="AO20" s="169"/>
      <c r="AP20" s="168"/>
      <c r="AQ20" s="169"/>
      <c r="AR20" s="168"/>
      <c r="AS20" s="169"/>
      <c r="AT20" s="168"/>
      <c r="AU20" s="169"/>
      <c r="AV20" s="168"/>
      <c r="AW20" s="169"/>
      <c r="AX20" s="168"/>
      <c r="AY20" s="169"/>
      <c r="AZ20" s="168"/>
      <c r="BA20" s="169"/>
      <c r="BB20" s="168"/>
      <c r="BC20" s="169"/>
      <c r="BD20" s="171">
        <f t="shared" si="0"/>
        <v>0</v>
      </c>
      <c r="BE20" s="171">
        <f t="shared" si="1"/>
        <v>0</v>
      </c>
      <c r="BF20" s="169"/>
      <c r="BG20" s="169"/>
    </row>
    <row r="21" s="157" customFormat="1" ht="15.6" spans="1:59">
      <c r="A21" s="167">
        <v>18</v>
      </c>
      <c r="B21" s="168"/>
      <c r="C21" s="169"/>
      <c r="D21" s="168"/>
      <c r="E21" s="169"/>
      <c r="F21" s="168"/>
      <c r="G21" s="169"/>
      <c r="H21" s="168"/>
      <c r="I21" s="169"/>
      <c r="J21" s="168"/>
      <c r="K21" s="169"/>
      <c r="L21" s="168"/>
      <c r="M21" s="169"/>
      <c r="N21" s="168"/>
      <c r="O21" s="169"/>
      <c r="P21" s="168"/>
      <c r="Q21" s="169"/>
      <c r="R21" s="168"/>
      <c r="S21" s="169"/>
      <c r="T21" s="168"/>
      <c r="U21" s="169"/>
      <c r="V21" s="168"/>
      <c r="W21" s="169"/>
      <c r="X21" s="168"/>
      <c r="Y21" s="169"/>
      <c r="Z21" s="168"/>
      <c r="AA21" s="169"/>
      <c r="AB21" s="168"/>
      <c r="AC21" s="169"/>
      <c r="AD21" s="168"/>
      <c r="AE21" s="169"/>
      <c r="AF21" s="168"/>
      <c r="AG21" s="169"/>
      <c r="AH21" s="168"/>
      <c r="AI21" s="169"/>
      <c r="AJ21" s="168"/>
      <c r="AK21" s="169"/>
      <c r="AL21" s="168"/>
      <c r="AM21" s="169"/>
      <c r="AN21" s="168"/>
      <c r="AO21" s="169"/>
      <c r="AP21" s="168"/>
      <c r="AQ21" s="169"/>
      <c r="AR21" s="168"/>
      <c r="AS21" s="169"/>
      <c r="AT21" s="168"/>
      <c r="AU21" s="169"/>
      <c r="AV21" s="168"/>
      <c r="AW21" s="169"/>
      <c r="AX21" s="168"/>
      <c r="AY21" s="169"/>
      <c r="AZ21" s="168"/>
      <c r="BA21" s="169"/>
      <c r="BB21" s="168"/>
      <c r="BC21" s="169"/>
      <c r="BD21" s="171">
        <f t="shared" si="0"/>
        <v>0</v>
      </c>
      <c r="BE21" s="171">
        <f t="shared" si="1"/>
        <v>0</v>
      </c>
      <c r="BF21" s="169"/>
      <c r="BG21" s="169"/>
    </row>
    <row r="22" s="157" customFormat="1" ht="15.6" spans="1:59">
      <c r="A22" s="167">
        <v>19</v>
      </c>
      <c r="B22" s="168"/>
      <c r="C22" s="169"/>
      <c r="D22" s="168"/>
      <c r="E22" s="169"/>
      <c r="F22" s="168"/>
      <c r="G22" s="169"/>
      <c r="H22" s="168"/>
      <c r="I22" s="169"/>
      <c r="J22" s="168"/>
      <c r="K22" s="169"/>
      <c r="L22" s="168"/>
      <c r="M22" s="169"/>
      <c r="N22" s="168"/>
      <c r="O22" s="169"/>
      <c r="P22" s="168"/>
      <c r="Q22" s="169"/>
      <c r="R22" s="168"/>
      <c r="S22" s="169"/>
      <c r="T22" s="168"/>
      <c r="U22" s="169"/>
      <c r="V22" s="168"/>
      <c r="W22" s="169"/>
      <c r="X22" s="168"/>
      <c r="Y22" s="169"/>
      <c r="Z22" s="168"/>
      <c r="AA22" s="169"/>
      <c r="AB22" s="168"/>
      <c r="AC22" s="169"/>
      <c r="AD22" s="168"/>
      <c r="AE22" s="169"/>
      <c r="AF22" s="168"/>
      <c r="AG22" s="169"/>
      <c r="AH22" s="168"/>
      <c r="AI22" s="169"/>
      <c r="AJ22" s="168"/>
      <c r="AK22" s="169"/>
      <c r="AL22" s="168"/>
      <c r="AM22" s="169"/>
      <c r="AN22" s="168"/>
      <c r="AO22" s="169"/>
      <c r="AP22" s="168"/>
      <c r="AQ22" s="169"/>
      <c r="AR22" s="168"/>
      <c r="AS22" s="169"/>
      <c r="AT22" s="168"/>
      <c r="AU22" s="169"/>
      <c r="AV22" s="168"/>
      <c r="AW22" s="169"/>
      <c r="AX22" s="168"/>
      <c r="AY22" s="169"/>
      <c r="AZ22" s="168"/>
      <c r="BA22" s="169"/>
      <c r="BB22" s="168"/>
      <c r="BC22" s="169"/>
      <c r="BD22" s="171">
        <f t="shared" si="0"/>
        <v>0</v>
      </c>
      <c r="BE22" s="171">
        <f t="shared" si="1"/>
        <v>0</v>
      </c>
      <c r="BF22" s="169"/>
      <c r="BG22" s="169"/>
    </row>
    <row r="23" s="157" customFormat="1" ht="15.6" spans="1:59">
      <c r="A23" s="167">
        <v>20</v>
      </c>
      <c r="B23" s="168"/>
      <c r="C23" s="169"/>
      <c r="D23" s="168"/>
      <c r="E23" s="169"/>
      <c r="F23" s="168"/>
      <c r="G23" s="169"/>
      <c r="H23" s="168"/>
      <c r="I23" s="169"/>
      <c r="J23" s="168"/>
      <c r="K23" s="169"/>
      <c r="L23" s="168"/>
      <c r="M23" s="169"/>
      <c r="N23" s="168"/>
      <c r="O23" s="169"/>
      <c r="P23" s="168"/>
      <c r="Q23" s="169"/>
      <c r="R23" s="168"/>
      <c r="S23" s="169"/>
      <c r="T23" s="168"/>
      <c r="U23" s="169"/>
      <c r="V23" s="168"/>
      <c r="W23" s="169"/>
      <c r="X23" s="168"/>
      <c r="Y23" s="169"/>
      <c r="Z23" s="168"/>
      <c r="AA23" s="169"/>
      <c r="AB23" s="168"/>
      <c r="AC23" s="169"/>
      <c r="AD23" s="168"/>
      <c r="AE23" s="169"/>
      <c r="AF23" s="168"/>
      <c r="AG23" s="169"/>
      <c r="AH23" s="168"/>
      <c r="AI23" s="169"/>
      <c r="AJ23" s="168"/>
      <c r="AK23" s="169"/>
      <c r="AL23" s="168"/>
      <c r="AM23" s="169"/>
      <c r="AN23" s="168"/>
      <c r="AO23" s="169"/>
      <c r="AP23" s="168"/>
      <c r="AQ23" s="169"/>
      <c r="AR23" s="168"/>
      <c r="AS23" s="169"/>
      <c r="AT23" s="168"/>
      <c r="AU23" s="169"/>
      <c r="AV23" s="168"/>
      <c r="AW23" s="169"/>
      <c r="AX23" s="168"/>
      <c r="AY23" s="169"/>
      <c r="AZ23" s="168"/>
      <c r="BA23" s="169"/>
      <c r="BB23" s="168"/>
      <c r="BC23" s="169"/>
      <c r="BD23" s="171">
        <f t="shared" si="0"/>
        <v>0</v>
      </c>
      <c r="BE23" s="171">
        <f t="shared" si="1"/>
        <v>0</v>
      </c>
      <c r="BF23" s="169"/>
      <c r="BG23" s="169"/>
    </row>
    <row r="24" s="157" customFormat="1" ht="15.6" spans="1:59">
      <c r="A24" s="167">
        <v>21</v>
      </c>
      <c r="B24" s="168"/>
      <c r="C24" s="169"/>
      <c r="D24" s="168"/>
      <c r="E24" s="169"/>
      <c r="F24" s="168"/>
      <c r="G24" s="169"/>
      <c r="H24" s="168"/>
      <c r="I24" s="169"/>
      <c r="J24" s="168"/>
      <c r="K24" s="169"/>
      <c r="L24" s="168"/>
      <c r="M24" s="169"/>
      <c r="N24" s="168"/>
      <c r="O24" s="169"/>
      <c r="P24" s="168"/>
      <c r="Q24" s="169"/>
      <c r="R24" s="168"/>
      <c r="S24" s="169"/>
      <c r="T24" s="168"/>
      <c r="U24" s="169"/>
      <c r="V24" s="168"/>
      <c r="W24" s="169"/>
      <c r="X24" s="168"/>
      <c r="Y24" s="169"/>
      <c r="Z24" s="168"/>
      <c r="AA24" s="169"/>
      <c r="AB24" s="168"/>
      <c r="AC24" s="169"/>
      <c r="AD24" s="168"/>
      <c r="AE24" s="169"/>
      <c r="AF24" s="168"/>
      <c r="AG24" s="169"/>
      <c r="AH24" s="168"/>
      <c r="AI24" s="169"/>
      <c r="AJ24" s="168"/>
      <c r="AK24" s="169"/>
      <c r="AL24" s="168"/>
      <c r="AM24" s="169"/>
      <c r="AN24" s="168"/>
      <c r="AO24" s="169"/>
      <c r="AP24" s="168"/>
      <c r="AQ24" s="169"/>
      <c r="AR24" s="168"/>
      <c r="AS24" s="169"/>
      <c r="AT24" s="168"/>
      <c r="AU24" s="169"/>
      <c r="AV24" s="168"/>
      <c r="AW24" s="169"/>
      <c r="AX24" s="168"/>
      <c r="AY24" s="169"/>
      <c r="AZ24" s="168"/>
      <c r="BA24" s="169"/>
      <c r="BB24" s="168"/>
      <c r="BC24" s="169"/>
      <c r="BD24" s="171">
        <f t="shared" si="0"/>
        <v>0</v>
      </c>
      <c r="BE24" s="171">
        <f t="shared" si="1"/>
        <v>0</v>
      </c>
      <c r="BF24" s="169"/>
      <c r="BG24" s="169"/>
    </row>
    <row r="25" s="157" customFormat="1" ht="15.6" spans="1:59">
      <c r="A25" s="167">
        <v>22</v>
      </c>
      <c r="B25" s="168"/>
      <c r="C25" s="169"/>
      <c r="D25" s="168"/>
      <c r="E25" s="169"/>
      <c r="F25" s="168"/>
      <c r="G25" s="169"/>
      <c r="H25" s="168"/>
      <c r="I25" s="169"/>
      <c r="J25" s="168"/>
      <c r="K25" s="169"/>
      <c r="L25" s="168"/>
      <c r="M25" s="169"/>
      <c r="N25" s="168"/>
      <c r="O25" s="169"/>
      <c r="P25" s="168"/>
      <c r="Q25" s="169"/>
      <c r="R25" s="168"/>
      <c r="S25" s="169"/>
      <c r="T25" s="168"/>
      <c r="U25" s="169"/>
      <c r="V25" s="168"/>
      <c r="W25" s="169"/>
      <c r="X25" s="168"/>
      <c r="Y25" s="169"/>
      <c r="Z25" s="168"/>
      <c r="AA25" s="169"/>
      <c r="AB25" s="168"/>
      <c r="AC25" s="169"/>
      <c r="AD25" s="168"/>
      <c r="AE25" s="169"/>
      <c r="AF25" s="168"/>
      <c r="AG25" s="169"/>
      <c r="AH25" s="168"/>
      <c r="AI25" s="169"/>
      <c r="AJ25" s="168"/>
      <c r="AK25" s="169"/>
      <c r="AL25" s="168"/>
      <c r="AM25" s="169"/>
      <c r="AN25" s="168"/>
      <c r="AO25" s="169"/>
      <c r="AP25" s="168"/>
      <c r="AQ25" s="169"/>
      <c r="AR25" s="168"/>
      <c r="AS25" s="169"/>
      <c r="AT25" s="168"/>
      <c r="AU25" s="169"/>
      <c r="AV25" s="168"/>
      <c r="AW25" s="169"/>
      <c r="AX25" s="168"/>
      <c r="AY25" s="169"/>
      <c r="AZ25" s="168"/>
      <c r="BA25" s="169"/>
      <c r="BB25" s="168"/>
      <c r="BC25" s="169"/>
      <c r="BD25" s="171">
        <f t="shared" si="0"/>
        <v>0</v>
      </c>
      <c r="BE25" s="171">
        <f t="shared" si="1"/>
        <v>0</v>
      </c>
      <c r="BF25" s="169"/>
      <c r="BG25" s="169"/>
    </row>
    <row r="26" s="157" customFormat="1" ht="15.6" spans="1:59">
      <c r="A26" s="167">
        <v>23</v>
      </c>
      <c r="B26" s="168"/>
      <c r="C26" s="170"/>
      <c r="D26" s="168"/>
      <c r="E26" s="169"/>
      <c r="F26" s="168"/>
      <c r="G26" s="169"/>
      <c r="H26" s="168"/>
      <c r="I26" s="169"/>
      <c r="J26" s="168"/>
      <c r="K26" s="169"/>
      <c r="L26" s="168"/>
      <c r="M26" s="169"/>
      <c r="N26" s="168"/>
      <c r="O26" s="169"/>
      <c r="P26" s="168"/>
      <c r="Q26" s="169"/>
      <c r="R26" s="168"/>
      <c r="S26" s="169"/>
      <c r="T26" s="168"/>
      <c r="U26" s="169"/>
      <c r="V26" s="168"/>
      <c r="W26" s="169"/>
      <c r="X26" s="168"/>
      <c r="Y26" s="169"/>
      <c r="Z26" s="168"/>
      <c r="AA26" s="169"/>
      <c r="AB26" s="168"/>
      <c r="AC26" s="169"/>
      <c r="AD26" s="168"/>
      <c r="AE26" s="169"/>
      <c r="AF26" s="168"/>
      <c r="AG26" s="169"/>
      <c r="AH26" s="168"/>
      <c r="AI26" s="169"/>
      <c r="AJ26" s="168"/>
      <c r="AK26" s="169"/>
      <c r="AL26" s="168"/>
      <c r="AM26" s="169"/>
      <c r="AN26" s="168"/>
      <c r="AO26" s="169"/>
      <c r="AP26" s="168"/>
      <c r="AQ26" s="169"/>
      <c r="AR26" s="168"/>
      <c r="AS26" s="169"/>
      <c r="AT26" s="168"/>
      <c r="AU26" s="169"/>
      <c r="AV26" s="168"/>
      <c r="AW26" s="169"/>
      <c r="AX26" s="168"/>
      <c r="AY26" s="169"/>
      <c r="AZ26" s="168"/>
      <c r="BA26" s="169"/>
      <c r="BB26" s="168"/>
      <c r="BC26" s="169"/>
      <c r="BD26" s="171">
        <f t="shared" si="0"/>
        <v>0</v>
      </c>
      <c r="BE26" s="171">
        <f t="shared" si="1"/>
        <v>0</v>
      </c>
      <c r="BF26" s="169"/>
      <c r="BG26" s="169"/>
    </row>
    <row r="27" s="157" customFormat="1" ht="15.6" spans="1:59">
      <c r="A27" s="167">
        <v>24</v>
      </c>
      <c r="B27" s="168"/>
      <c r="C27" s="169"/>
      <c r="D27" s="168"/>
      <c r="E27" s="169"/>
      <c r="F27" s="168"/>
      <c r="G27" s="169"/>
      <c r="H27" s="168"/>
      <c r="I27" s="169"/>
      <c r="J27" s="168"/>
      <c r="K27" s="169"/>
      <c r="L27" s="168"/>
      <c r="M27" s="169"/>
      <c r="N27" s="168"/>
      <c r="O27" s="169"/>
      <c r="P27" s="168"/>
      <c r="Q27" s="169"/>
      <c r="R27" s="168"/>
      <c r="S27" s="169"/>
      <c r="T27" s="168"/>
      <c r="U27" s="169"/>
      <c r="V27" s="168"/>
      <c r="W27" s="169"/>
      <c r="X27" s="168"/>
      <c r="Y27" s="169"/>
      <c r="Z27" s="168"/>
      <c r="AA27" s="169"/>
      <c r="AB27" s="168"/>
      <c r="AC27" s="169"/>
      <c r="AD27" s="168"/>
      <c r="AE27" s="169"/>
      <c r="AF27" s="168"/>
      <c r="AG27" s="169"/>
      <c r="AH27" s="168"/>
      <c r="AI27" s="169"/>
      <c r="AJ27" s="168"/>
      <c r="AK27" s="169"/>
      <c r="AL27" s="168"/>
      <c r="AM27" s="169"/>
      <c r="AN27" s="168"/>
      <c r="AO27" s="169"/>
      <c r="AP27" s="168"/>
      <c r="AQ27" s="169"/>
      <c r="AR27" s="168"/>
      <c r="AS27" s="169"/>
      <c r="AT27" s="168"/>
      <c r="AU27" s="169"/>
      <c r="AV27" s="168"/>
      <c r="AW27" s="169"/>
      <c r="AX27" s="168"/>
      <c r="AY27" s="169"/>
      <c r="AZ27" s="168"/>
      <c r="BA27" s="169"/>
      <c r="BB27" s="168"/>
      <c r="BC27" s="169"/>
      <c r="BD27" s="171">
        <f t="shared" si="0"/>
        <v>0</v>
      </c>
      <c r="BE27" s="171">
        <f t="shared" si="1"/>
        <v>0</v>
      </c>
      <c r="BF27" s="169"/>
      <c r="BG27" s="169"/>
    </row>
    <row r="28" s="157" customFormat="1" ht="15.6" spans="1:59">
      <c r="A28" s="167">
        <v>25</v>
      </c>
      <c r="B28" s="168"/>
      <c r="C28" s="169"/>
      <c r="D28" s="168"/>
      <c r="E28" s="169"/>
      <c r="F28" s="168"/>
      <c r="G28" s="169"/>
      <c r="H28" s="168"/>
      <c r="I28" s="169"/>
      <c r="J28" s="168"/>
      <c r="K28" s="169"/>
      <c r="L28" s="168"/>
      <c r="M28" s="169"/>
      <c r="N28" s="168"/>
      <c r="O28" s="169"/>
      <c r="P28" s="168"/>
      <c r="Q28" s="169"/>
      <c r="R28" s="168"/>
      <c r="S28" s="169"/>
      <c r="T28" s="168"/>
      <c r="U28" s="169"/>
      <c r="V28" s="168"/>
      <c r="W28" s="169"/>
      <c r="X28" s="168"/>
      <c r="Y28" s="169"/>
      <c r="Z28" s="168"/>
      <c r="AA28" s="169"/>
      <c r="AB28" s="168"/>
      <c r="AC28" s="169"/>
      <c r="AD28" s="168"/>
      <c r="AE28" s="169"/>
      <c r="AF28" s="168"/>
      <c r="AG28" s="169"/>
      <c r="AH28" s="168"/>
      <c r="AI28" s="169"/>
      <c r="AJ28" s="168"/>
      <c r="AK28" s="169"/>
      <c r="AL28" s="168"/>
      <c r="AM28" s="169"/>
      <c r="AN28" s="168"/>
      <c r="AO28" s="169"/>
      <c r="AP28" s="168"/>
      <c r="AQ28" s="169"/>
      <c r="AR28" s="168"/>
      <c r="AS28" s="169"/>
      <c r="AT28" s="168"/>
      <c r="AU28" s="169"/>
      <c r="AV28" s="168"/>
      <c r="AW28" s="169"/>
      <c r="AX28" s="168"/>
      <c r="AY28" s="169"/>
      <c r="AZ28" s="168"/>
      <c r="BA28" s="169"/>
      <c r="BB28" s="168"/>
      <c r="BC28" s="169"/>
      <c r="BD28" s="171">
        <f t="shared" si="0"/>
        <v>0</v>
      </c>
      <c r="BE28" s="171">
        <f t="shared" si="1"/>
        <v>0</v>
      </c>
      <c r="BF28" s="169"/>
      <c r="BG28" s="169"/>
    </row>
    <row r="29" s="157" customFormat="1" ht="15.6" spans="1:59">
      <c r="A29" s="167">
        <v>26</v>
      </c>
      <c r="B29" s="168"/>
      <c r="C29" s="169"/>
      <c r="D29" s="168"/>
      <c r="E29" s="169"/>
      <c r="F29" s="168"/>
      <c r="G29" s="169"/>
      <c r="H29" s="168"/>
      <c r="I29" s="169"/>
      <c r="J29" s="168"/>
      <c r="K29" s="169"/>
      <c r="L29" s="168"/>
      <c r="M29" s="169"/>
      <c r="N29" s="168"/>
      <c r="O29" s="169"/>
      <c r="P29" s="168"/>
      <c r="Q29" s="169"/>
      <c r="R29" s="168"/>
      <c r="S29" s="169"/>
      <c r="T29" s="168"/>
      <c r="U29" s="169"/>
      <c r="V29" s="168"/>
      <c r="W29" s="169"/>
      <c r="X29" s="168"/>
      <c r="Y29" s="169"/>
      <c r="Z29" s="168"/>
      <c r="AA29" s="169"/>
      <c r="AB29" s="168"/>
      <c r="AC29" s="169"/>
      <c r="AD29" s="168"/>
      <c r="AE29" s="169"/>
      <c r="AF29" s="168"/>
      <c r="AG29" s="169"/>
      <c r="AH29" s="168"/>
      <c r="AI29" s="169"/>
      <c r="AJ29" s="168"/>
      <c r="AK29" s="169"/>
      <c r="AL29" s="168"/>
      <c r="AM29" s="169"/>
      <c r="AN29" s="168"/>
      <c r="AO29" s="169"/>
      <c r="AP29" s="168"/>
      <c r="AQ29" s="169"/>
      <c r="AR29" s="168"/>
      <c r="AS29" s="169"/>
      <c r="AT29" s="168"/>
      <c r="AU29" s="169"/>
      <c r="AV29" s="168"/>
      <c r="AW29" s="169"/>
      <c r="AX29" s="168"/>
      <c r="AY29" s="169"/>
      <c r="AZ29" s="168"/>
      <c r="BA29" s="169"/>
      <c r="BB29" s="168"/>
      <c r="BC29" s="169"/>
      <c r="BD29" s="171">
        <f t="shared" si="0"/>
        <v>0</v>
      </c>
      <c r="BE29" s="171">
        <f t="shared" si="1"/>
        <v>0</v>
      </c>
      <c r="BF29" s="169"/>
      <c r="BG29" s="169"/>
    </row>
    <row r="30" s="157" customFormat="1" ht="15.6" spans="1:59">
      <c r="A30" s="167">
        <v>27</v>
      </c>
      <c r="B30" s="168"/>
      <c r="C30" s="169"/>
      <c r="D30" s="168"/>
      <c r="E30" s="169"/>
      <c r="F30" s="168"/>
      <c r="G30" s="169"/>
      <c r="H30" s="168"/>
      <c r="I30" s="169"/>
      <c r="J30" s="168"/>
      <c r="K30" s="169"/>
      <c r="L30" s="168"/>
      <c r="M30" s="169"/>
      <c r="N30" s="168"/>
      <c r="O30" s="169"/>
      <c r="P30" s="168"/>
      <c r="Q30" s="169"/>
      <c r="R30" s="168"/>
      <c r="S30" s="169"/>
      <c r="T30" s="168"/>
      <c r="U30" s="169"/>
      <c r="V30" s="168"/>
      <c r="W30" s="169"/>
      <c r="X30" s="168"/>
      <c r="Y30" s="169"/>
      <c r="Z30" s="168"/>
      <c r="AA30" s="169"/>
      <c r="AB30" s="168"/>
      <c r="AC30" s="169"/>
      <c r="AD30" s="168"/>
      <c r="AE30" s="169"/>
      <c r="AF30" s="168"/>
      <c r="AG30" s="169"/>
      <c r="AH30" s="168"/>
      <c r="AI30" s="169"/>
      <c r="AJ30" s="168"/>
      <c r="AK30" s="169"/>
      <c r="AL30" s="168"/>
      <c r="AM30" s="169"/>
      <c r="AN30" s="168"/>
      <c r="AO30" s="169"/>
      <c r="AP30" s="168"/>
      <c r="AQ30" s="169"/>
      <c r="AR30" s="168"/>
      <c r="AS30" s="169"/>
      <c r="AT30" s="168"/>
      <c r="AU30" s="169"/>
      <c r="AV30" s="168"/>
      <c r="AW30" s="169"/>
      <c r="AX30" s="168"/>
      <c r="AY30" s="169"/>
      <c r="AZ30" s="168"/>
      <c r="BA30" s="169"/>
      <c r="BB30" s="168"/>
      <c r="BC30" s="169"/>
      <c r="BD30" s="171">
        <f t="shared" si="0"/>
        <v>0</v>
      </c>
      <c r="BE30" s="171">
        <f t="shared" si="1"/>
        <v>0</v>
      </c>
      <c r="BF30" s="169"/>
      <c r="BG30" s="169"/>
    </row>
    <row r="31" s="157" customFormat="1" ht="15.6" spans="1:59">
      <c r="A31" s="167">
        <v>28</v>
      </c>
      <c r="B31" s="168"/>
      <c r="C31" s="169"/>
      <c r="D31" s="168"/>
      <c r="E31" s="169"/>
      <c r="F31" s="168"/>
      <c r="G31" s="169"/>
      <c r="H31" s="168"/>
      <c r="I31" s="169"/>
      <c r="J31" s="168"/>
      <c r="K31" s="169"/>
      <c r="L31" s="168"/>
      <c r="M31" s="169"/>
      <c r="N31" s="168"/>
      <c r="O31" s="169"/>
      <c r="P31" s="168"/>
      <c r="Q31" s="169"/>
      <c r="R31" s="168"/>
      <c r="S31" s="169"/>
      <c r="T31" s="168"/>
      <c r="U31" s="169"/>
      <c r="V31" s="168"/>
      <c r="W31" s="169"/>
      <c r="X31" s="168"/>
      <c r="Y31" s="169"/>
      <c r="Z31" s="168"/>
      <c r="AA31" s="169"/>
      <c r="AB31" s="168"/>
      <c r="AC31" s="169"/>
      <c r="AD31" s="168"/>
      <c r="AE31" s="169"/>
      <c r="AF31" s="168"/>
      <c r="AG31" s="169"/>
      <c r="AH31" s="168"/>
      <c r="AI31" s="169"/>
      <c r="AJ31" s="168"/>
      <c r="AK31" s="169"/>
      <c r="AL31" s="168"/>
      <c r="AM31" s="169"/>
      <c r="AN31" s="168"/>
      <c r="AO31" s="169"/>
      <c r="AP31" s="168"/>
      <c r="AQ31" s="169"/>
      <c r="AR31" s="168"/>
      <c r="AS31" s="169"/>
      <c r="AT31" s="168"/>
      <c r="AU31" s="169"/>
      <c r="AV31" s="168"/>
      <c r="AW31" s="169"/>
      <c r="AX31" s="168"/>
      <c r="AY31" s="169"/>
      <c r="AZ31" s="168"/>
      <c r="BA31" s="169"/>
      <c r="BB31" s="168"/>
      <c r="BC31" s="169"/>
      <c r="BD31" s="171">
        <f t="shared" si="0"/>
        <v>0</v>
      </c>
      <c r="BE31" s="171">
        <f t="shared" si="1"/>
        <v>0</v>
      </c>
      <c r="BF31" s="169"/>
      <c r="BG31" s="169"/>
    </row>
    <row r="32" s="157" customFormat="1" ht="15.6" spans="1:59">
      <c r="A32" s="167">
        <v>29</v>
      </c>
      <c r="B32" s="168"/>
      <c r="C32" s="169"/>
      <c r="D32" s="168"/>
      <c r="E32" s="169"/>
      <c r="F32" s="168"/>
      <c r="G32" s="169"/>
      <c r="H32" s="168"/>
      <c r="I32" s="169"/>
      <c r="J32" s="168"/>
      <c r="K32" s="169"/>
      <c r="L32" s="168"/>
      <c r="M32" s="169"/>
      <c r="N32" s="168"/>
      <c r="O32" s="169"/>
      <c r="P32" s="168"/>
      <c r="Q32" s="169"/>
      <c r="R32" s="168"/>
      <c r="S32" s="169"/>
      <c r="T32" s="168"/>
      <c r="U32" s="169"/>
      <c r="V32" s="168"/>
      <c r="W32" s="169"/>
      <c r="X32" s="168"/>
      <c r="Y32" s="169"/>
      <c r="Z32" s="168"/>
      <c r="AA32" s="169"/>
      <c r="AB32" s="168"/>
      <c r="AC32" s="169"/>
      <c r="AD32" s="168"/>
      <c r="AE32" s="169"/>
      <c r="AF32" s="168"/>
      <c r="AG32" s="169"/>
      <c r="AH32" s="168"/>
      <c r="AI32" s="169"/>
      <c r="AJ32" s="168"/>
      <c r="AK32" s="169"/>
      <c r="AL32" s="168"/>
      <c r="AM32" s="169"/>
      <c r="AN32" s="168"/>
      <c r="AO32" s="169"/>
      <c r="AP32" s="168"/>
      <c r="AQ32" s="169"/>
      <c r="AR32" s="168"/>
      <c r="AS32" s="169"/>
      <c r="AT32" s="168"/>
      <c r="AU32" s="169"/>
      <c r="AV32" s="168"/>
      <c r="AW32" s="169"/>
      <c r="AX32" s="168"/>
      <c r="AY32" s="169"/>
      <c r="AZ32" s="168"/>
      <c r="BA32" s="169"/>
      <c r="BB32" s="168"/>
      <c r="BC32" s="169"/>
      <c r="BD32" s="171">
        <f t="shared" si="0"/>
        <v>0</v>
      </c>
      <c r="BE32" s="171">
        <f t="shared" si="1"/>
        <v>0</v>
      </c>
      <c r="BF32" s="169"/>
      <c r="BG32" s="169"/>
    </row>
    <row r="33" s="157" customFormat="1" ht="15.6" spans="1:59">
      <c r="A33" s="167">
        <v>30</v>
      </c>
      <c r="B33" s="168"/>
      <c r="C33" s="169"/>
      <c r="D33" s="168"/>
      <c r="E33" s="169"/>
      <c r="F33" s="168"/>
      <c r="G33" s="169"/>
      <c r="H33" s="168"/>
      <c r="I33" s="169"/>
      <c r="J33" s="168"/>
      <c r="K33" s="169"/>
      <c r="L33" s="168"/>
      <c r="M33" s="169"/>
      <c r="N33" s="168"/>
      <c r="O33" s="169"/>
      <c r="P33" s="168"/>
      <c r="Q33" s="169"/>
      <c r="R33" s="168"/>
      <c r="S33" s="169"/>
      <c r="T33" s="168"/>
      <c r="U33" s="169"/>
      <c r="V33" s="168"/>
      <c r="W33" s="169"/>
      <c r="X33" s="168"/>
      <c r="Y33" s="169"/>
      <c r="Z33" s="168"/>
      <c r="AA33" s="169"/>
      <c r="AB33" s="168"/>
      <c r="AC33" s="169"/>
      <c r="AD33" s="168"/>
      <c r="AE33" s="169"/>
      <c r="AF33" s="168"/>
      <c r="AG33" s="169"/>
      <c r="AH33" s="168"/>
      <c r="AI33" s="169"/>
      <c r="AJ33" s="168"/>
      <c r="AK33" s="169"/>
      <c r="AL33" s="168"/>
      <c r="AM33" s="169"/>
      <c r="AN33" s="168"/>
      <c r="AO33" s="169"/>
      <c r="AP33" s="168"/>
      <c r="AQ33" s="169"/>
      <c r="AR33" s="168"/>
      <c r="AS33" s="169"/>
      <c r="AT33" s="168"/>
      <c r="AU33" s="169"/>
      <c r="AV33" s="168"/>
      <c r="AW33" s="169"/>
      <c r="AX33" s="168"/>
      <c r="AY33" s="169"/>
      <c r="AZ33" s="168"/>
      <c r="BA33" s="169"/>
      <c r="BB33" s="168"/>
      <c r="BC33" s="169"/>
      <c r="BD33" s="171">
        <f t="shared" si="0"/>
        <v>0</v>
      </c>
      <c r="BE33" s="171">
        <f t="shared" si="1"/>
        <v>0</v>
      </c>
      <c r="BF33" s="169"/>
      <c r="BG33" s="169"/>
    </row>
    <row r="34" s="157" customFormat="1" ht="15.6" spans="1:59">
      <c r="A34" s="167">
        <v>31</v>
      </c>
      <c r="B34" s="168"/>
      <c r="C34" s="169"/>
      <c r="D34" s="168"/>
      <c r="E34" s="169"/>
      <c r="F34" s="168"/>
      <c r="G34" s="169"/>
      <c r="H34" s="168"/>
      <c r="I34" s="169"/>
      <c r="J34" s="168"/>
      <c r="K34" s="169"/>
      <c r="L34" s="168"/>
      <c r="M34" s="169"/>
      <c r="N34" s="168"/>
      <c r="O34" s="169"/>
      <c r="P34" s="168"/>
      <c r="Q34" s="169"/>
      <c r="R34" s="168"/>
      <c r="S34" s="169"/>
      <c r="T34" s="168"/>
      <c r="U34" s="169"/>
      <c r="V34" s="168"/>
      <c r="W34" s="169"/>
      <c r="X34" s="168"/>
      <c r="Y34" s="169"/>
      <c r="Z34" s="168"/>
      <c r="AA34" s="169"/>
      <c r="AB34" s="168"/>
      <c r="AC34" s="169"/>
      <c r="AD34" s="168"/>
      <c r="AE34" s="169"/>
      <c r="AF34" s="168"/>
      <c r="AG34" s="169"/>
      <c r="AH34" s="168"/>
      <c r="AI34" s="169"/>
      <c r="AJ34" s="168"/>
      <c r="AK34" s="169"/>
      <c r="AL34" s="168"/>
      <c r="AM34" s="169"/>
      <c r="AN34" s="168"/>
      <c r="AO34" s="169"/>
      <c r="AP34" s="168"/>
      <c r="AQ34" s="169"/>
      <c r="AR34" s="168"/>
      <c r="AS34" s="169"/>
      <c r="AT34" s="168"/>
      <c r="AU34" s="169"/>
      <c r="AV34" s="168"/>
      <c r="AW34" s="169"/>
      <c r="AX34" s="168"/>
      <c r="AY34" s="169"/>
      <c r="AZ34" s="168"/>
      <c r="BA34" s="169"/>
      <c r="BB34" s="168"/>
      <c r="BC34" s="169"/>
      <c r="BD34" s="171">
        <f t="shared" si="0"/>
        <v>0</v>
      </c>
      <c r="BE34" s="171">
        <f t="shared" si="1"/>
        <v>0</v>
      </c>
      <c r="BF34" s="169"/>
      <c r="BG34" s="169"/>
    </row>
    <row r="35" s="157" customFormat="1" ht="15.6" spans="1:59">
      <c r="A35" s="167" t="s">
        <v>250</v>
      </c>
      <c r="B35" s="171">
        <f>SUM(B4:B34)</f>
        <v>0</v>
      </c>
      <c r="C35" s="171">
        <f t="shared" ref="C35:BE35" si="2">SUM(C4:C34)</f>
        <v>0</v>
      </c>
      <c r="D35" s="171">
        <f t="shared" si="2"/>
        <v>866.67</v>
      </c>
      <c r="E35" s="171">
        <f t="shared" si="2"/>
        <v>0</v>
      </c>
      <c r="F35" s="171">
        <f t="shared" si="2"/>
        <v>0</v>
      </c>
      <c r="G35" s="171">
        <f t="shared" si="2"/>
        <v>0</v>
      </c>
      <c r="H35" s="171">
        <f t="shared" si="2"/>
        <v>0</v>
      </c>
      <c r="I35" s="171">
        <f t="shared" si="2"/>
        <v>0</v>
      </c>
      <c r="J35" s="171">
        <f t="shared" si="2"/>
        <v>0</v>
      </c>
      <c r="K35" s="171">
        <f t="shared" si="2"/>
        <v>0</v>
      </c>
      <c r="L35" s="171">
        <f t="shared" si="2"/>
        <v>0</v>
      </c>
      <c r="M35" s="171">
        <f t="shared" si="2"/>
        <v>0</v>
      </c>
      <c r="N35" s="171">
        <f t="shared" si="2"/>
        <v>0</v>
      </c>
      <c r="O35" s="171">
        <f t="shared" si="2"/>
        <v>0</v>
      </c>
      <c r="P35" s="171">
        <f t="shared" si="2"/>
        <v>0</v>
      </c>
      <c r="Q35" s="171">
        <f t="shared" si="2"/>
        <v>0</v>
      </c>
      <c r="R35" s="171">
        <f t="shared" si="2"/>
        <v>0</v>
      </c>
      <c r="S35" s="171">
        <f t="shared" si="2"/>
        <v>0</v>
      </c>
      <c r="T35" s="171">
        <f t="shared" si="2"/>
        <v>0</v>
      </c>
      <c r="U35" s="171">
        <f t="shared" si="2"/>
        <v>0</v>
      </c>
      <c r="V35" s="171">
        <f t="shared" si="2"/>
        <v>0</v>
      </c>
      <c r="W35" s="171">
        <f t="shared" si="2"/>
        <v>0</v>
      </c>
      <c r="X35" s="171">
        <f t="shared" si="2"/>
        <v>0</v>
      </c>
      <c r="Y35" s="171">
        <f t="shared" si="2"/>
        <v>0</v>
      </c>
      <c r="Z35" s="171">
        <f t="shared" si="2"/>
        <v>0</v>
      </c>
      <c r="AA35" s="171">
        <f t="shared" si="2"/>
        <v>0</v>
      </c>
      <c r="AB35" s="171">
        <f t="shared" si="2"/>
        <v>0</v>
      </c>
      <c r="AC35" s="171">
        <f t="shared" si="2"/>
        <v>0</v>
      </c>
      <c r="AD35" s="171">
        <f t="shared" si="2"/>
        <v>0</v>
      </c>
      <c r="AE35" s="171">
        <f t="shared" si="2"/>
        <v>0</v>
      </c>
      <c r="AF35" s="171">
        <f t="shared" si="2"/>
        <v>0</v>
      </c>
      <c r="AG35" s="171">
        <f t="shared" si="2"/>
        <v>0</v>
      </c>
      <c r="AH35" s="171">
        <f t="shared" si="2"/>
        <v>0</v>
      </c>
      <c r="AI35" s="171">
        <f t="shared" si="2"/>
        <v>0</v>
      </c>
      <c r="AJ35" s="171">
        <f t="shared" si="2"/>
        <v>0</v>
      </c>
      <c r="AK35" s="171">
        <f t="shared" si="2"/>
        <v>0</v>
      </c>
      <c r="AL35" s="171">
        <f t="shared" si="2"/>
        <v>0</v>
      </c>
      <c r="AM35" s="171">
        <f t="shared" si="2"/>
        <v>0</v>
      </c>
      <c r="AN35" s="171">
        <f t="shared" si="2"/>
        <v>0</v>
      </c>
      <c r="AO35" s="171">
        <f t="shared" si="2"/>
        <v>0</v>
      </c>
      <c r="AP35" s="171">
        <f t="shared" si="2"/>
        <v>0</v>
      </c>
      <c r="AQ35" s="171">
        <f t="shared" si="2"/>
        <v>0</v>
      </c>
      <c r="AR35" s="171">
        <f t="shared" si="2"/>
        <v>0</v>
      </c>
      <c r="AS35" s="171">
        <f t="shared" si="2"/>
        <v>0</v>
      </c>
      <c r="AT35" s="171">
        <f t="shared" si="2"/>
        <v>0</v>
      </c>
      <c r="AU35" s="171">
        <f t="shared" si="2"/>
        <v>0</v>
      </c>
      <c r="AV35" s="171">
        <f t="shared" si="2"/>
        <v>0</v>
      </c>
      <c r="AW35" s="171">
        <f t="shared" si="2"/>
        <v>0</v>
      </c>
      <c r="AX35" s="171">
        <f t="shared" si="2"/>
        <v>0</v>
      </c>
      <c r="AY35" s="171">
        <f t="shared" si="2"/>
        <v>0</v>
      </c>
      <c r="AZ35" s="171">
        <f t="shared" si="2"/>
        <v>0</v>
      </c>
      <c r="BA35" s="171">
        <f t="shared" si="2"/>
        <v>0</v>
      </c>
      <c r="BB35" s="171">
        <f t="shared" si="2"/>
        <v>0</v>
      </c>
      <c r="BC35" s="171">
        <f t="shared" si="2"/>
        <v>0</v>
      </c>
      <c r="BD35" s="171">
        <f t="shared" si="2"/>
        <v>866.67</v>
      </c>
      <c r="BE35" s="171">
        <f t="shared" si="2"/>
        <v>0</v>
      </c>
      <c r="BF35" s="169"/>
      <c r="BG35" s="169"/>
    </row>
    <row r="36" s="157" customFormat="1" ht="15.6" spans="1:59">
      <c r="A36" s="172" t="s">
        <v>251</v>
      </c>
      <c r="B36" s="173">
        <f t="shared" ref="B36:F36" si="3">B3+B35-C35</f>
        <v>0</v>
      </c>
      <c r="C36" s="174"/>
      <c r="D36" s="173">
        <f t="shared" si="3"/>
        <v>866.67</v>
      </c>
      <c r="E36" s="174"/>
      <c r="F36" s="173">
        <f t="shared" si="3"/>
        <v>0</v>
      </c>
      <c r="G36" s="174"/>
      <c r="H36" s="173">
        <f t="shared" ref="H36:L36" si="4">H3+H35-I35</f>
        <v>0</v>
      </c>
      <c r="I36" s="174"/>
      <c r="J36" s="173">
        <f t="shared" si="4"/>
        <v>0</v>
      </c>
      <c r="K36" s="174"/>
      <c r="L36" s="173">
        <f t="shared" si="4"/>
        <v>0</v>
      </c>
      <c r="M36" s="174"/>
      <c r="N36" s="173">
        <f t="shared" ref="N36:R36" si="5">N3+N35-O35</f>
        <v>0</v>
      </c>
      <c r="O36" s="174"/>
      <c r="P36" s="173">
        <f t="shared" si="5"/>
        <v>0</v>
      </c>
      <c r="Q36" s="174"/>
      <c r="R36" s="173">
        <f t="shared" si="5"/>
        <v>0</v>
      </c>
      <c r="S36" s="174"/>
      <c r="T36" s="173">
        <f t="shared" ref="T36:X36" si="6">T3+T35-U35</f>
        <v>0</v>
      </c>
      <c r="U36" s="174"/>
      <c r="V36" s="173">
        <f t="shared" si="6"/>
        <v>0</v>
      </c>
      <c r="W36" s="174"/>
      <c r="X36" s="173">
        <f t="shared" si="6"/>
        <v>0</v>
      </c>
      <c r="Y36" s="174"/>
      <c r="Z36" s="173">
        <f t="shared" ref="Z36:AD36" si="7">Z3+Z35-AA35</f>
        <v>0</v>
      </c>
      <c r="AA36" s="174"/>
      <c r="AB36" s="173">
        <f t="shared" si="7"/>
        <v>0</v>
      </c>
      <c r="AC36" s="174"/>
      <c r="AD36" s="173">
        <f t="shared" si="7"/>
        <v>0</v>
      </c>
      <c r="AE36" s="174"/>
      <c r="AF36" s="173">
        <f t="shared" ref="AF36:AJ36" si="8">AF3+AF35-AG35</f>
        <v>0</v>
      </c>
      <c r="AG36" s="174"/>
      <c r="AH36" s="173">
        <f t="shared" si="8"/>
        <v>0</v>
      </c>
      <c r="AI36" s="174"/>
      <c r="AJ36" s="173">
        <f t="shared" si="8"/>
        <v>0</v>
      </c>
      <c r="AK36" s="174"/>
      <c r="AL36" s="173">
        <f t="shared" ref="AL36:AP36" si="9">AL3+AL35-AM35</f>
        <v>0</v>
      </c>
      <c r="AM36" s="174"/>
      <c r="AN36" s="173">
        <f t="shared" si="9"/>
        <v>0</v>
      </c>
      <c r="AO36" s="174"/>
      <c r="AP36" s="173">
        <f t="shared" si="9"/>
        <v>0</v>
      </c>
      <c r="AQ36" s="174"/>
      <c r="AR36" s="173">
        <f t="shared" ref="AR36:AV36" si="10">AR3+AR35-AS35</f>
        <v>0</v>
      </c>
      <c r="AS36" s="174"/>
      <c r="AT36" s="173">
        <f t="shared" si="10"/>
        <v>0</v>
      </c>
      <c r="AU36" s="174"/>
      <c r="AV36" s="173">
        <f t="shared" si="10"/>
        <v>0</v>
      </c>
      <c r="AW36" s="174"/>
      <c r="AX36" s="173">
        <f t="shared" ref="AX36:BB36" si="11">AX3+AX35-AY35</f>
        <v>0</v>
      </c>
      <c r="AY36" s="174"/>
      <c r="AZ36" s="173">
        <f t="shared" si="11"/>
        <v>0</v>
      </c>
      <c r="BA36" s="174"/>
      <c r="BB36" s="173">
        <f t="shared" si="11"/>
        <v>0</v>
      </c>
      <c r="BC36" s="174"/>
      <c r="BD36" s="173">
        <f>BD3+BD35-BE35</f>
        <v>866.67</v>
      </c>
      <c r="BE36" s="174"/>
      <c r="BF36" s="182">
        <f>SUM(BF4:BF35)</f>
        <v>0</v>
      </c>
      <c r="BG36" s="182"/>
    </row>
    <row r="37" s="157" customFormat="1" ht="15.6" spans="1:55">
      <c r="A37" s="175"/>
      <c r="B37" s="176"/>
      <c r="C37" s="177"/>
      <c r="D37" s="176"/>
      <c r="E37" s="177"/>
      <c r="F37" s="176"/>
      <c r="G37" s="177"/>
      <c r="H37" s="176"/>
      <c r="I37" s="177"/>
      <c r="J37" s="176"/>
      <c r="K37" s="177"/>
      <c r="L37" s="176"/>
      <c r="M37" s="177"/>
      <c r="N37" s="176"/>
      <c r="O37" s="177"/>
      <c r="P37" s="176"/>
      <c r="Q37" s="177"/>
      <c r="R37" s="176"/>
      <c r="S37" s="177"/>
      <c r="T37" s="176"/>
      <c r="U37" s="177"/>
      <c r="V37" s="176"/>
      <c r="W37" s="177"/>
      <c r="X37" s="176"/>
      <c r="Y37" s="177"/>
      <c r="Z37" s="176"/>
      <c r="AA37" s="177"/>
      <c r="AB37" s="176"/>
      <c r="AC37" s="177"/>
      <c r="AD37" s="176"/>
      <c r="AE37" s="177"/>
      <c r="AF37" s="176"/>
      <c r="AG37" s="177"/>
      <c r="AH37" s="176"/>
      <c r="AI37" s="177"/>
      <c r="AJ37" s="176"/>
      <c r="AK37" s="177"/>
      <c r="AL37" s="176"/>
      <c r="AM37" s="177"/>
      <c r="AN37" s="177"/>
      <c r="AO37" s="177"/>
      <c r="AP37" s="177"/>
      <c r="AQ37" s="177"/>
      <c r="AR37" s="177"/>
      <c r="AS37" s="177"/>
      <c r="AT37" s="177"/>
      <c r="AU37" s="177"/>
      <c r="AV37" s="177"/>
      <c r="AW37" s="177"/>
      <c r="AX37" s="177"/>
      <c r="AY37" s="177"/>
      <c r="AZ37" s="177"/>
      <c r="BA37" s="177"/>
      <c r="BB37" s="177"/>
      <c r="BC37" s="177"/>
    </row>
    <row r="38" s="157" customFormat="1" ht="15.6" spans="1:38">
      <c r="A38" s="178"/>
      <c r="B38" s="179"/>
      <c r="D38" s="179"/>
      <c r="F38" s="179"/>
      <c r="H38" s="179"/>
      <c r="J38" s="179"/>
      <c r="L38" s="179"/>
      <c r="N38" s="179"/>
      <c r="P38" s="179"/>
      <c r="R38" s="179"/>
      <c r="T38" s="179"/>
      <c r="V38" s="179"/>
      <c r="X38" s="179"/>
      <c r="Z38" s="179"/>
      <c r="AB38" s="179"/>
      <c r="AD38" s="179"/>
      <c r="AF38" s="179"/>
      <c r="AH38" s="179"/>
      <c r="AJ38" s="179"/>
      <c r="AL38" s="179"/>
    </row>
    <row r="39" s="157" customFormat="1" ht="15.6" spans="1:38">
      <c r="A39" s="178"/>
      <c r="B39" s="179"/>
      <c r="D39" s="179"/>
      <c r="F39" s="179"/>
      <c r="H39" s="179"/>
      <c r="J39" s="179"/>
      <c r="L39" s="179"/>
      <c r="N39" s="179"/>
      <c r="P39" s="179"/>
      <c r="R39" s="179"/>
      <c r="T39" s="179"/>
      <c r="V39" s="179"/>
      <c r="X39" s="179"/>
      <c r="Z39" s="179"/>
      <c r="AB39" s="179"/>
      <c r="AD39" s="179"/>
      <c r="AF39" s="179"/>
      <c r="AH39" s="179"/>
      <c r="AJ39" s="179"/>
      <c r="AL39" s="179"/>
    </row>
    <row r="40" s="157" customFormat="1" ht="15.6" spans="1:38">
      <c r="A40" s="178"/>
      <c r="B40" s="179"/>
      <c r="D40" s="179"/>
      <c r="F40" s="179"/>
      <c r="H40" s="179"/>
      <c r="J40" s="179"/>
      <c r="L40" s="179"/>
      <c r="N40" s="179"/>
      <c r="P40" s="179"/>
      <c r="R40" s="179"/>
      <c r="T40" s="179"/>
      <c r="V40" s="179"/>
      <c r="X40" s="179"/>
      <c r="Z40" s="179"/>
      <c r="AB40" s="179"/>
      <c r="AD40" s="179"/>
      <c r="AF40" s="179"/>
      <c r="AH40" s="179"/>
      <c r="AJ40" s="179"/>
      <c r="AL40" s="179"/>
    </row>
    <row r="41" s="157" customFormat="1" ht="15.6" spans="1:38">
      <c r="A41" s="178"/>
      <c r="B41" s="179"/>
      <c r="D41" s="179"/>
      <c r="F41" s="179"/>
      <c r="H41" s="179"/>
      <c r="J41" s="179"/>
      <c r="L41" s="179"/>
      <c r="N41" s="179"/>
      <c r="P41" s="179"/>
      <c r="R41" s="179"/>
      <c r="T41" s="179"/>
      <c r="V41" s="179"/>
      <c r="X41" s="179"/>
      <c r="Z41" s="179"/>
      <c r="AB41" s="179"/>
      <c r="AD41" s="179"/>
      <c r="AF41" s="179"/>
      <c r="AH41" s="179"/>
      <c r="AJ41" s="179"/>
      <c r="AL41" s="179"/>
    </row>
    <row r="42" s="157" customFormat="1" ht="15.6" spans="1:38">
      <c r="A42" s="178"/>
      <c r="B42" s="179"/>
      <c r="D42" s="179"/>
      <c r="F42" s="179"/>
      <c r="H42" s="179"/>
      <c r="J42" s="179"/>
      <c r="L42" s="179"/>
      <c r="N42" s="179"/>
      <c r="P42" s="179"/>
      <c r="R42" s="179"/>
      <c r="T42" s="179"/>
      <c r="V42" s="179"/>
      <c r="X42" s="179"/>
      <c r="Z42" s="179"/>
      <c r="AB42" s="179"/>
      <c r="AD42" s="179"/>
      <c r="AF42" s="179"/>
      <c r="AH42" s="179"/>
      <c r="AJ42" s="179"/>
      <c r="AL42" s="179"/>
    </row>
    <row r="43" s="157" customFormat="1" ht="15.6" spans="1:38">
      <c r="A43" s="178"/>
      <c r="B43" s="179"/>
      <c r="D43" s="179"/>
      <c r="F43" s="179"/>
      <c r="H43" s="179"/>
      <c r="J43" s="179"/>
      <c r="L43" s="179"/>
      <c r="N43" s="179"/>
      <c r="P43" s="179"/>
      <c r="R43" s="179"/>
      <c r="T43" s="179"/>
      <c r="V43" s="179"/>
      <c r="X43" s="179"/>
      <c r="Z43" s="179"/>
      <c r="AB43" s="179"/>
      <c r="AD43" s="179"/>
      <c r="AF43" s="179"/>
      <c r="AH43" s="179"/>
      <c r="AJ43" s="179"/>
      <c r="AL43" s="179"/>
    </row>
    <row r="44" s="157" customFormat="1" ht="15.6" spans="1:38">
      <c r="A44" s="178"/>
      <c r="B44" s="179"/>
      <c r="D44" s="179"/>
      <c r="F44" s="179"/>
      <c r="H44" s="179"/>
      <c r="J44" s="179"/>
      <c r="L44" s="179"/>
      <c r="N44" s="179"/>
      <c r="P44" s="179"/>
      <c r="R44" s="179"/>
      <c r="T44" s="179"/>
      <c r="V44" s="179"/>
      <c r="X44" s="179"/>
      <c r="Z44" s="179"/>
      <c r="AB44" s="179"/>
      <c r="AD44" s="179"/>
      <c r="AF44" s="179"/>
      <c r="AH44" s="179"/>
      <c r="AJ44" s="179"/>
      <c r="AL44" s="179"/>
    </row>
    <row r="45" s="157" customFormat="1" ht="15.6" spans="1:38">
      <c r="A45" s="178"/>
      <c r="B45" s="179"/>
      <c r="D45" s="179"/>
      <c r="F45" s="179"/>
      <c r="H45" s="179"/>
      <c r="J45" s="179"/>
      <c r="L45" s="179"/>
      <c r="N45" s="179"/>
      <c r="P45" s="179"/>
      <c r="R45" s="179"/>
      <c r="T45" s="179"/>
      <c r="V45" s="179"/>
      <c r="X45" s="179"/>
      <c r="Z45" s="179"/>
      <c r="AB45" s="179"/>
      <c r="AD45" s="179"/>
      <c r="AF45" s="179"/>
      <c r="AH45" s="179"/>
      <c r="AJ45" s="179"/>
      <c r="AL45" s="179"/>
    </row>
    <row r="46" s="157" customFormat="1" ht="15.6" spans="1:38">
      <c r="A46" s="178"/>
      <c r="B46" s="179"/>
      <c r="D46" s="179"/>
      <c r="F46" s="179"/>
      <c r="H46" s="179"/>
      <c r="J46" s="179"/>
      <c r="L46" s="179"/>
      <c r="N46" s="179"/>
      <c r="P46" s="179"/>
      <c r="R46" s="179"/>
      <c r="T46" s="179"/>
      <c r="V46" s="179"/>
      <c r="X46" s="179"/>
      <c r="Z46" s="179"/>
      <c r="AB46" s="179"/>
      <c r="AD46" s="179"/>
      <c r="AF46" s="179"/>
      <c r="AH46" s="179"/>
      <c r="AJ46" s="179"/>
      <c r="AL46" s="179"/>
    </row>
    <row r="47" s="157" customFormat="1" ht="15.6" spans="1:38">
      <c r="A47" s="178"/>
      <c r="B47" s="179"/>
      <c r="D47" s="179"/>
      <c r="F47" s="179"/>
      <c r="H47" s="179"/>
      <c r="J47" s="179"/>
      <c r="L47" s="179"/>
      <c r="N47" s="179"/>
      <c r="P47" s="179"/>
      <c r="R47" s="179"/>
      <c r="T47" s="179"/>
      <c r="V47" s="179"/>
      <c r="X47" s="179"/>
      <c r="Z47" s="179"/>
      <c r="AB47" s="179"/>
      <c r="AD47" s="179"/>
      <c r="AF47" s="179"/>
      <c r="AH47" s="179"/>
      <c r="AJ47" s="179"/>
      <c r="AL47" s="179"/>
    </row>
    <row r="48" s="157" customFormat="1" ht="15.6" spans="1:38">
      <c r="A48" s="178"/>
      <c r="B48" s="179"/>
      <c r="D48" s="179"/>
      <c r="F48" s="179"/>
      <c r="H48" s="179"/>
      <c r="J48" s="179"/>
      <c r="L48" s="179"/>
      <c r="N48" s="179"/>
      <c r="P48" s="179"/>
      <c r="R48" s="179"/>
      <c r="T48" s="179"/>
      <c r="V48" s="179"/>
      <c r="X48" s="179"/>
      <c r="Z48" s="179"/>
      <c r="AB48" s="179"/>
      <c r="AD48" s="179"/>
      <c r="AF48" s="179"/>
      <c r="AH48" s="179"/>
      <c r="AJ48" s="179"/>
      <c r="AL48" s="179"/>
    </row>
    <row r="49" s="157" customFormat="1" ht="15.6" spans="1:38">
      <c r="A49" s="178"/>
      <c r="B49" s="179"/>
      <c r="D49" s="179"/>
      <c r="F49" s="179"/>
      <c r="H49" s="179"/>
      <c r="J49" s="179"/>
      <c r="L49" s="179"/>
      <c r="N49" s="179"/>
      <c r="P49" s="179"/>
      <c r="R49" s="179"/>
      <c r="T49" s="179"/>
      <c r="V49" s="179"/>
      <c r="X49" s="179"/>
      <c r="Z49" s="179"/>
      <c r="AB49" s="179"/>
      <c r="AD49" s="179"/>
      <c r="AF49" s="179"/>
      <c r="AH49" s="179"/>
      <c r="AJ49" s="179"/>
      <c r="AL49" s="179"/>
    </row>
    <row r="50" s="157" customFormat="1" ht="15.6" spans="1:38">
      <c r="A50" s="178"/>
      <c r="B50" s="179"/>
      <c r="D50" s="179"/>
      <c r="F50" s="179"/>
      <c r="H50" s="179"/>
      <c r="J50" s="179"/>
      <c r="L50" s="179"/>
      <c r="N50" s="179"/>
      <c r="P50" s="179"/>
      <c r="R50" s="179"/>
      <c r="T50" s="179"/>
      <c r="V50" s="179"/>
      <c r="X50" s="179"/>
      <c r="Z50" s="179"/>
      <c r="AB50" s="179"/>
      <c r="AD50" s="179"/>
      <c r="AF50" s="179"/>
      <c r="AH50" s="179"/>
      <c r="AJ50" s="179"/>
      <c r="AL50" s="179"/>
    </row>
    <row r="51" s="157" customFormat="1" ht="15.6" spans="1:38">
      <c r="A51" s="178"/>
      <c r="B51" s="179"/>
      <c r="D51" s="179"/>
      <c r="F51" s="179"/>
      <c r="H51" s="179"/>
      <c r="J51" s="179"/>
      <c r="L51" s="179"/>
      <c r="N51" s="179"/>
      <c r="P51" s="179"/>
      <c r="R51" s="179"/>
      <c r="T51" s="179"/>
      <c r="V51" s="179"/>
      <c r="X51" s="179"/>
      <c r="Z51" s="179"/>
      <c r="AB51" s="179"/>
      <c r="AD51" s="179"/>
      <c r="AF51" s="179"/>
      <c r="AH51" s="179"/>
      <c r="AJ51" s="179"/>
      <c r="AL51" s="179"/>
    </row>
    <row r="52" s="157" customFormat="1" ht="15.6" spans="1:38">
      <c r="A52" s="178"/>
      <c r="B52" s="179"/>
      <c r="D52" s="179"/>
      <c r="F52" s="179"/>
      <c r="H52" s="179"/>
      <c r="J52" s="179"/>
      <c r="L52" s="179"/>
      <c r="N52" s="179"/>
      <c r="P52" s="179"/>
      <c r="R52" s="179"/>
      <c r="T52" s="179"/>
      <c r="V52" s="179"/>
      <c r="X52" s="179"/>
      <c r="Z52" s="179"/>
      <c r="AB52" s="179"/>
      <c r="AD52" s="179"/>
      <c r="AF52" s="179"/>
      <c r="AH52" s="179"/>
      <c r="AJ52" s="179"/>
      <c r="AL52" s="179"/>
    </row>
    <row r="53" s="157" customFormat="1" ht="15.6" spans="1:38">
      <c r="A53" s="178"/>
      <c r="B53" s="179"/>
      <c r="D53" s="179"/>
      <c r="F53" s="179"/>
      <c r="H53" s="179"/>
      <c r="J53" s="179"/>
      <c r="L53" s="179"/>
      <c r="N53" s="179"/>
      <c r="P53" s="179"/>
      <c r="R53" s="179"/>
      <c r="T53" s="179"/>
      <c r="V53" s="179"/>
      <c r="X53" s="179"/>
      <c r="Z53" s="179"/>
      <c r="AB53" s="179"/>
      <c r="AD53" s="179"/>
      <c r="AF53" s="179"/>
      <c r="AH53" s="179"/>
      <c r="AJ53" s="179"/>
      <c r="AL53" s="179"/>
    </row>
    <row r="54" s="157" customFormat="1" ht="15.6" spans="1:38">
      <c r="A54" s="178"/>
      <c r="B54" s="179"/>
      <c r="D54" s="179"/>
      <c r="F54" s="179"/>
      <c r="H54" s="179"/>
      <c r="J54" s="179"/>
      <c r="L54" s="179"/>
      <c r="N54" s="179"/>
      <c r="P54" s="179"/>
      <c r="R54" s="179"/>
      <c r="T54" s="179"/>
      <c r="V54" s="179"/>
      <c r="X54" s="179"/>
      <c r="Z54" s="179"/>
      <c r="AB54" s="179"/>
      <c r="AD54" s="179"/>
      <c r="AF54" s="179"/>
      <c r="AH54" s="179"/>
      <c r="AJ54" s="179"/>
      <c r="AL54" s="179"/>
    </row>
    <row r="55" s="157" customFormat="1" ht="15.6" spans="1:38">
      <c r="A55" s="178"/>
      <c r="B55" s="179"/>
      <c r="D55" s="179"/>
      <c r="F55" s="179"/>
      <c r="H55" s="179"/>
      <c r="J55" s="179"/>
      <c r="L55" s="179"/>
      <c r="N55" s="179"/>
      <c r="P55" s="179"/>
      <c r="R55" s="179"/>
      <c r="T55" s="179"/>
      <c r="V55" s="179"/>
      <c r="X55" s="179"/>
      <c r="Z55" s="179"/>
      <c r="AB55" s="179"/>
      <c r="AD55" s="179"/>
      <c r="AF55" s="179"/>
      <c r="AH55" s="179"/>
      <c r="AJ55" s="179"/>
      <c r="AL55" s="179"/>
    </row>
    <row r="56" s="157" customFormat="1" ht="15.6" spans="1:38">
      <c r="A56" s="178"/>
      <c r="B56" s="179"/>
      <c r="D56" s="179"/>
      <c r="F56" s="179"/>
      <c r="H56" s="179"/>
      <c r="J56" s="179"/>
      <c r="L56" s="179"/>
      <c r="N56" s="179"/>
      <c r="P56" s="179"/>
      <c r="R56" s="179"/>
      <c r="T56" s="179"/>
      <c r="V56" s="179"/>
      <c r="X56" s="179"/>
      <c r="Z56" s="179"/>
      <c r="AB56" s="179"/>
      <c r="AD56" s="179"/>
      <c r="AF56" s="179"/>
      <c r="AH56" s="179"/>
      <c r="AJ56" s="179"/>
      <c r="AL56" s="179"/>
    </row>
    <row r="57" s="157" customFormat="1" ht="15.6" spans="1:38">
      <c r="A57" s="178"/>
      <c r="B57" s="179"/>
      <c r="D57" s="179"/>
      <c r="F57" s="179"/>
      <c r="H57" s="179"/>
      <c r="J57" s="179"/>
      <c r="L57" s="179"/>
      <c r="N57" s="179"/>
      <c r="P57" s="179"/>
      <c r="R57" s="179"/>
      <c r="T57" s="179"/>
      <c r="V57" s="179"/>
      <c r="X57" s="179"/>
      <c r="Z57" s="179"/>
      <c r="AB57" s="179"/>
      <c r="AD57" s="179"/>
      <c r="AF57" s="179"/>
      <c r="AH57" s="179"/>
      <c r="AJ57" s="179"/>
      <c r="AL57" s="179"/>
    </row>
    <row r="58" s="157" customFormat="1" ht="15.6" spans="1:38">
      <c r="A58" s="178"/>
      <c r="B58" s="179"/>
      <c r="D58" s="179"/>
      <c r="F58" s="179"/>
      <c r="H58" s="179"/>
      <c r="J58" s="179"/>
      <c r="L58" s="179"/>
      <c r="N58" s="179"/>
      <c r="P58" s="179"/>
      <c r="R58" s="179"/>
      <c r="T58" s="179"/>
      <c r="V58" s="179"/>
      <c r="X58" s="179"/>
      <c r="Z58" s="179"/>
      <c r="AB58" s="179"/>
      <c r="AD58" s="179"/>
      <c r="AF58" s="179"/>
      <c r="AH58" s="179"/>
      <c r="AJ58" s="179"/>
      <c r="AL58" s="179"/>
    </row>
    <row r="59" s="157" customFormat="1" ht="15.6" spans="1:38">
      <c r="A59" s="178"/>
      <c r="B59" s="179"/>
      <c r="D59" s="179"/>
      <c r="F59" s="179"/>
      <c r="H59" s="179"/>
      <c r="J59" s="179"/>
      <c r="L59" s="179"/>
      <c r="N59" s="179"/>
      <c r="P59" s="179"/>
      <c r="R59" s="179"/>
      <c r="T59" s="179"/>
      <c r="V59" s="179"/>
      <c r="X59" s="179"/>
      <c r="Z59" s="179"/>
      <c r="AB59" s="179"/>
      <c r="AD59" s="179"/>
      <c r="AF59" s="179"/>
      <c r="AH59" s="179"/>
      <c r="AJ59" s="179"/>
      <c r="AL59" s="179"/>
    </row>
    <row r="60" s="157" customFormat="1" ht="15.6" spans="1:38">
      <c r="A60" s="178"/>
      <c r="B60" s="179"/>
      <c r="D60" s="179"/>
      <c r="F60" s="179"/>
      <c r="H60" s="179"/>
      <c r="J60" s="179"/>
      <c r="L60" s="179"/>
      <c r="N60" s="179"/>
      <c r="P60" s="179"/>
      <c r="R60" s="179"/>
      <c r="T60" s="179"/>
      <c r="V60" s="179"/>
      <c r="X60" s="179"/>
      <c r="Z60" s="179"/>
      <c r="AB60" s="179"/>
      <c r="AD60" s="179"/>
      <c r="AF60" s="179"/>
      <c r="AH60" s="179"/>
      <c r="AJ60" s="179"/>
      <c r="AL60" s="179"/>
    </row>
    <row r="61" s="157" customFormat="1" ht="15.6" spans="1:38">
      <c r="A61" s="178"/>
      <c r="B61" s="179"/>
      <c r="D61" s="179"/>
      <c r="F61" s="179"/>
      <c r="H61" s="179"/>
      <c r="J61" s="179"/>
      <c r="L61" s="179"/>
      <c r="N61" s="179"/>
      <c r="P61" s="179"/>
      <c r="R61" s="179"/>
      <c r="T61" s="179"/>
      <c r="V61" s="179"/>
      <c r="X61" s="179"/>
      <c r="Z61" s="179"/>
      <c r="AB61" s="179"/>
      <c r="AD61" s="179"/>
      <c r="AF61" s="179"/>
      <c r="AH61" s="179"/>
      <c r="AJ61" s="179"/>
      <c r="AL61" s="179"/>
    </row>
    <row r="62" s="157" customFormat="1" ht="15.6" spans="1:38">
      <c r="A62" s="178"/>
      <c r="B62" s="179"/>
      <c r="D62" s="179"/>
      <c r="F62" s="179"/>
      <c r="H62" s="179"/>
      <c r="J62" s="179"/>
      <c r="L62" s="179"/>
      <c r="N62" s="179"/>
      <c r="P62" s="179"/>
      <c r="R62" s="179"/>
      <c r="T62" s="179"/>
      <c r="V62" s="179"/>
      <c r="X62" s="179"/>
      <c r="Z62" s="179"/>
      <c r="AB62" s="179"/>
      <c r="AD62" s="179"/>
      <c r="AF62" s="179"/>
      <c r="AH62" s="179"/>
      <c r="AJ62" s="179"/>
      <c r="AL62" s="179"/>
    </row>
    <row r="63" s="157" customFormat="1" ht="15.6" spans="1:38">
      <c r="A63" s="178"/>
      <c r="B63" s="179"/>
      <c r="D63" s="179"/>
      <c r="F63" s="179"/>
      <c r="H63" s="179"/>
      <c r="J63" s="179"/>
      <c r="L63" s="179"/>
      <c r="N63" s="179"/>
      <c r="P63" s="179"/>
      <c r="R63" s="179"/>
      <c r="T63" s="179"/>
      <c r="V63" s="179"/>
      <c r="X63" s="179"/>
      <c r="Z63" s="179"/>
      <c r="AB63" s="179"/>
      <c r="AD63" s="179"/>
      <c r="AF63" s="179"/>
      <c r="AH63" s="179"/>
      <c r="AJ63" s="179"/>
      <c r="AL63" s="179"/>
    </row>
    <row r="64" s="157" customFormat="1" ht="15.6" spans="1:38">
      <c r="A64" s="178"/>
      <c r="B64" s="179"/>
      <c r="D64" s="179"/>
      <c r="F64" s="179"/>
      <c r="H64" s="179"/>
      <c r="J64" s="179"/>
      <c r="L64" s="179"/>
      <c r="N64" s="179"/>
      <c r="P64" s="179"/>
      <c r="R64" s="179"/>
      <c r="T64" s="179"/>
      <c r="V64" s="179"/>
      <c r="X64" s="179"/>
      <c r="Z64" s="179"/>
      <c r="AB64" s="179"/>
      <c r="AD64" s="179"/>
      <c r="AF64" s="179"/>
      <c r="AH64" s="179"/>
      <c r="AJ64" s="179"/>
      <c r="AL64" s="179"/>
    </row>
    <row r="65" s="157" customFormat="1" ht="15.6" spans="1:38">
      <c r="A65" s="178"/>
      <c r="B65" s="179"/>
      <c r="D65" s="179"/>
      <c r="F65" s="179"/>
      <c r="H65" s="179"/>
      <c r="J65" s="179"/>
      <c r="L65" s="179"/>
      <c r="N65" s="179"/>
      <c r="P65" s="179"/>
      <c r="R65" s="179"/>
      <c r="T65" s="179"/>
      <c r="V65" s="179"/>
      <c r="X65" s="179"/>
      <c r="Z65" s="179"/>
      <c r="AB65" s="179"/>
      <c r="AD65" s="179"/>
      <c r="AF65" s="179"/>
      <c r="AH65" s="179"/>
      <c r="AJ65" s="179"/>
      <c r="AL65" s="179"/>
    </row>
    <row r="66" s="157" customFormat="1" ht="15.6" spans="1:38">
      <c r="A66" s="178"/>
      <c r="B66" s="179"/>
      <c r="D66" s="179"/>
      <c r="F66" s="179"/>
      <c r="H66" s="179"/>
      <c r="J66" s="179"/>
      <c r="L66" s="179"/>
      <c r="N66" s="179"/>
      <c r="P66" s="179"/>
      <c r="R66" s="179"/>
      <c r="T66" s="179"/>
      <c r="V66" s="179"/>
      <c r="X66" s="179"/>
      <c r="Z66" s="179"/>
      <c r="AB66" s="179"/>
      <c r="AD66" s="179"/>
      <c r="AF66" s="179"/>
      <c r="AH66" s="179"/>
      <c r="AJ66" s="179"/>
      <c r="AL66" s="179"/>
    </row>
    <row r="67" s="157" customFormat="1" ht="15.6" spans="1:38">
      <c r="A67" s="178"/>
      <c r="B67" s="179"/>
      <c r="D67" s="179"/>
      <c r="F67" s="179"/>
      <c r="H67" s="179"/>
      <c r="J67" s="179"/>
      <c r="L67" s="179"/>
      <c r="N67" s="179"/>
      <c r="P67" s="179"/>
      <c r="R67" s="179"/>
      <c r="T67" s="179"/>
      <c r="V67" s="179"/>
      <c r="X67" s="179"/>
      <c r="Z67" s="179"/>
      <c r="AB67" s="179"/>
      <c r="AD67" s="179"/>
      <c r="AF67" s="179"/>
      <c r="AH67" s="179"/>
      <c r="AJ67" s="179"/>
      <c r="AL67" s="179"/>
    </row>
    <row r="68" s="157" customFormat="1" ht="15.6" spans="1:38">
      <c r="A68" s="178"/>
      <c r="B68" s="179"/>
      <c r="D68" s="179"/>
      <c r="F68" s="179"/>
      <c r="H68" s="179"/>
      <c r="J68" s="179"/>
      <c r="L68" s="179"/>
      <c r="N68" s="179"/>
      <c r="P68" s="179"/>
      <c r="R68" s="179"/>
      <c r="T68" s="179"/>
      <c r="V68" s="179"/>
      <c r="X68" s="179"/>
      <c r="Z68" s="179"/>
      <c r="AB68" s="179"/>
      <c r="AD68" s="179"/>
      <c r="AF68" s="179"/>
      <c r="AH68" s="179"/>
      <c r="AJ68" s="179"/>
      <c r="AL68" s="179"/>
    </row>
    <row r="69" s="157" customFormat="1" ht="15.6" spans="1:38">
      <c r="A69" s="178"/>
      <c r="B69" s="179"/>
      <c r="D69" s="179"/>
      <c r="F69" s="179"/>
      <c r="H69" s="179"/>
      <c r="J69" s="179"/>
      <c r="L69" s="179"/>
      <c r="N69" s="179"/>
      <c r="P69" s="179"/>
      <c r="R69" s="179"/>
      <c r="T69" s="179"/>
      <c r="V69" s="179"/>
      <c r="X69" s="179"/>
      <c r="Z69" s="179"/>
      <c r="AB69" s="179"/>
      <c r="AD69" s="179"/>
      <c r="AF69" s="179"/>
      <c r="AH69" s="179"/>
      <c r="AJ69" s="179"/>
      <c r="AL69" s="179"/>
    </row>
    <row r="70" s="157" customFormat="1" ht="15.6" spans="1:38">
      <c r="A70" s="178"/>
      <c r="B70" s="179"/>
      <c r="D70" s="179"/>
      <c r="F70" s="179"/>
      <c r="H70" s="179"/>
      <c r="J70" s="179"/>
      <c r="L70" s="179"/>
      <c r="N70" s="179"/>
      <c r="P70" s="179"/>
      <c r="R70" s="179"/>
      <c r="T70" s="179"/>
      <c r="V70" s="179"/>
      <c r="X70" s="179"/>
      <c r="Z70" s="179"/>
      <c r="AB70" s="179"/>
      <c r="AD70" s="179"/>
      <c r="AF70" s="179"/>
      <c r="AH70" s="179"/>
      <c r="AJ70" s="179"/>
      <c r="AL70" s="179"/>
    </row>
    <row r="71" s="157" customFormat="1" ht="15.6" spans="1:38">
      <c r="A71" s="178"/>
      <c r="B71" s="179"/>
      <c r="D71" s="179"/>
      <c r="F71" s="179"/>
      <c r="H71" s="179"/>
      <c r="J71" s="179"/>
      <c r="L71" s="179"/>
      <c r="N71" s="179"/>
      <c r="P71" s="179"/>
      <c r="R71" s="179"/>
      <c r="T71" s="179"/>
      <c r="V71" s="179"/>
      <c r="X71" s="179"/>
      <c r="Z71" s="179"/>
      <c r="AB71" s="179"/>
      <c r="AD71" s="179"/>
      <c r="AF71" s="179"/>
      <c r="AH71" s="179"/>
      <c r="AJ71" s="179"/>
      <c r="AL71" s="179"/>
    </row>
    <row r="72" s="157" customFormat="1" ht="15.6" spans="1:38">
      <c r="A72" s="178"/>
      <c r="B72" s="179"/>
      <c r="D72" s="179"/>
      <c r="F72" s="179"/>
      <c r="H72" s="179"/>
      <c r="J72" s="179"/>
      <c r="L72" s="179"/>
      <c r="N72" s="179"/>
      <c r="P72" s="179"/>
      <c r="R72" s="179"/>
      <c r="T72" s="179"/>
      <c r="V72" s="179"/>
      <c r="X72" s="179"/>
      <c r="Z72" s="179"/>
      <c r="AB72" s="179"/>
      <c r="AD72" s="179"/>
      <c r="AF72" s="179"/>
      <c r="AH72" s="179"/>
      <c r="AJ72" s="179"/>
      <c r="AL72" s="179"/>
    </row>
    <row r="73" s="157" customFormat="1" ht="15.6" spans="1:38">
      <c r="A73" s="178"/>
      <c r="B73" s="179"/>
      <c r="D73" s="179"/>
      <c r="F73" s="179"/>
      <c r="H73" s="179"/>
      <c r="J73" s="179"/>
      <c r="L73" s="179"/>
      <c r="N73" s="179"/>
      <c r="P73" s="179"/>
      <c r="R73" s="179"/>
      <c r="T73" s="179"/>
      <c r="V73" s="179"/>
      <c r="X73" s="179"/>
      <c r="Z73" s="179"/>
      <c r="AB73" s="179"/>
      <c r="AD73" s="179"/>
      <c r="AF73" s="179"/>
      <c r="AH73" s="179"/>
      <c r="AJ73" s="179"/>
      <c r="AL73" s="179"/>
    </row>
    <row r="74" s="157" customFormat="1" ht="15.6" spans="1:38">
      <c r="A74" s="178"/>
      <c r="B74" s="179"/>
      <c r="D74" s="179"/>
      <c r="F74" s="179"/>
      <c r="H74" s="179"/>
      <c r="J74" s="179"/>
      <c r="L74" s="179"/>
      <c r="N74" s="179"/>
      <c r="P74" s="179"/>
      <c r="R74" s="179"/>
      <c r="T74" s="179"/>
      <c r="V74" s="179"/>
      <c r="X74" s="179"/>
      <c r="Z74" s="179"/>
      <c r="AB74" s="179"/>
      <c r="AD74" s="179"/>
      <c r="AF74" s="179"/>
      <c r="AH74" s="179"/>
      <c r="AJ74" s="179"/>
      <c r="AL74" s="179"/>
    </row>
    <row r="75" s="157" customFormat="1" ht="15.6" spans="1:38">
      <c r="A75" s="178"/>
      <c r="B75" s="179"/>
      <c r="D75" s="179"/>
      <c r="F75" s="179"/>
      <c r="H75" s="179"/>
      <c r="J75" s="179"/>
      <c r="L75" s="179"/>
      <c r="N75" s="179"/>
      <c r="P75" s="179"/>
      <c r="R75" s="179"/>
      <c r="T75" s="179"/>
      <c r="V75" s="179"/>
      <c r="X75" s="179"/>
      <c r="Z75" s="179"/>
      <c r="AB75" s="179"/>
      <c r="AD75" s="179"/>
      <c r="AF75" s="179"/>
      <c r="AH75" s="179"/>
      <c r="AJ75" s="179"/>
      <c r="AL75" s="179"/>
    </row>
    <row r="76" s="157" customFormat="1" ht="15.6" spans="1:38">
      <c r="A76" s="178"/>
      <c r="B76" s="179"/>
      <c r="D76" s="179"/>
      <c r="F76" s="179"/>
      <c r="H76" s="179"/>
      <c r="J76" s="179"/>
      <c r="L76" s="179"/>
      <c r="N76" s="179"/>
      <c r="P76" s="179"/>
      <c r="R76" s="179"/>
      <c r="T76" s="179"/>
      <c r="V76" s="179"/>
      <c r="X76" s="179"/>
      <c r="Z76" s="179"/>
      <c r="AB76" s="179"/>
      <c r="AD76" s="179"/>
      <c r="AF76" s="179"/>
      <c r="AH76" s="179"/>
      <c r="AJ76" s="179"/>
      <c r="AL76" s="179"/>
    </row>
    <row r="77" s="157" customFormat="1" ht="15.6" spans="1:38">
      <c r="A77" s="178"/>
      <c r="B77" s="179"/>
      <c r="D77" s="179"/>
      <c r="F77" s="179"/>
      <c r="H77" s="179"/>
      <c r="J77" s="179"/>
      <c r="L77" s="179"/>
      <c r="N77" s="179"/>
      <c r="P77" s="179"/>
      <c r="R77" s="179"/>
      <c r="T77" s="179"/>
      <c r="V77" s="179"/>
      <c r="X77" s="179"/>
      <c r="Z77" s="179"/>
      <c r="AB77" s="179"/>
      <c r="AD77" s="179"/>
      <c r="AF77" s="179"/>
      <c r="AH77" s="179"/>
      <c r="AJ77" s="179"/>
      <c r="AL77" s="179"/>
    </row>
    <row r="78" s="157" customFormat="1" ht="15.6" spans="1:38">
      <c r="A78" s="178"/>
      <c r="B78" s="179"/>
      <c r="D78" s="179"/>
      <c r="F78" s="179"/>
      <c r="H78" s="179"/>
      <c r="J78" s="179"/>
      <c r="L78" s="179"/>
      <c r="N78" s="179"/>
      <c r="P78" s="179"/>
      <c r="R78" s="179"/>
      <c r="T78" s="179"/>
      <c r="V78" s="179"/>
      <c r="X78" s="179"/>
      <c r="Z78" s="179"/>
      <c r="AB78" s="179"/>
      <c r="AD78" s="179"/>
      <c r="AF78" s="179"/>
      <c r="AH78" s="179"/>
      <c r="AJ78" s="179"/>
      <c r="AL78" s="179"/>
    </row>
    <row r="79" s="157" customFormat="1" ht="15.6" spans="1:38">
      <c r="A79" s="178"/>
      <c r="B79" s="179"/>
      <c r="D79" s="179"/>
      <c r="F79" s="179"/>
      <c r="H79" s="179"/>
      <c r="J79" s="179"/>
      <c r="L79" s="179"/>
      <c r="N79" s="179"/>
      <c r="P79" s="179"/>
      <c r="R79" s="179"/>
      <c r="T79" s="179"/>
      <c r="V79" s="179"/>
      <c r="X79" s="179"/>
      <c r="Z79" s="179"/>
      <c r="AB79" s="179"/>
      <c r="AD79" s="179"/>
      <c r="AF79" s="179"/>
      <c r="AH79" s="179"/>
      <c r="AJ79" s="179"/>
      <c r="AL79" s="179"/>
    </row>
    <row r="80" s="157" customFormat="1" ht="15.6" spans="1:38">
      <c r="A80" s="178"/>
      <c r="B80" s="179"/>
      <c r="D80" s="179"/>
      <c r="F80" s="179"/>
      <c r="H80" s="179"/>
      <c r="J80" s="179"/>
      <c r="L80" s="179"/>
      <c r="N80" s="179"/>
      <c r="P80" s="179"/>
      <c r="R80" s="179"/>
      <c r="T80" s="179"/>
      <c r="V80" s="179"/>
      <c r="X80" s="179"/>
      <c r="Z80" s="179"/>
      <c r="AB80" s="179"/>
      <c r="AD80" s="179"/>
      <c r="AF80" s="179"/>
      <c r="AH80" s="179"/>
      <c r="AJ80" s="179"/>
      <c r="AL80" s="179"/>
    </row>
    <row r="81" s="157" customFormat="1" ht="15.6" spans="1:38">
      <c r="A81" s="178"/>
      <c r="B81" s="179"/>
      <c r="D81" s="179"/>
      <c r="F81" s="179"/>
      <c r="H81" s="179"/>
      <c r="J81" s="179"/>
      <c r="L81" s="179"/>
      <c r="N81" s="179"/>
      <c r="P81" s="179"/>
      <c r="R81" s="179"/>
      <c r="T81" s="179"/>
      <c r="V81" s="179"/>
      <c r="X81" s="179"/>
      <c r="Z81" s="179"/>
      <c r="AB81" s="179"/>
      <c r="AD81" s="179"/>
      <c r="AF81" s="179"/>
      <c r="AH81" s="179"/>
      <c r="AJ81" s="179"/>
      <c r="AL81" s="179"/>
    </row>
    <row r="82" s="157" customFormat="1" ht="15.6" spans="1:38">
      <c r="A82" s="178"/>
      <c r="B82" s="179"/>
      <c r="D82" s="179"/>
      <c r="F82" s="179"/>
      <c r="H82" s="179"/>
      <c r="J82" s="179"/>
      <c r="L82" s="179"/>
      <c r="N82" s="179"/>
      <c r="P82" s="179"/>
      <c r="R82" s="179"/>
      <c r="T82" s="179"/>
      <c r="V82" s="179"/>
      <c r="X82" s="179"/>
      <c r="Z82" s="179"/>
      <c r="AB82" s="179"/>
      <c r="AD82" s="179"/>
      <c r="AF82" s="179"/>
      <c r="AH82" s="179"/>
      <c r="AJ82" s="179"/>
      <c r="AL82" s="179"/>
    </row>
    <row r="83" s="157" customFormat="1" ht="15.6" spans="1:38">
      <c r="A83" s="178"/>
      <c r="B83" s="179"/>
      <c r="D83" s="179"/>
      <c r="F83" s="179"/>
      <c r="H83" s="179"/>
      <c r="J83" s="179"/>
      <c r="L83" s="179"/>
      <c r="N83" s="179"/>
      <c r="P83" s="179"/>
      <c r="R83" s="179"/>
      <c r="T83" s="179"/>
      <c r="V83" s="179"/>
      <c r="X83" s="179"/>
      <c r="Z83" s="179"/>
      <c r="AB83" s="179"/>
      <c r="AD83" s="179"/>
      <c r="AF83" s="179"/>
      <c r="AH83" s="179"/>
      <c r="AJ83" s="179"/>
      <c r="AL83" s="179"/>
    </row>
    <row r="84" s="157" customFormat="1" ht="15.6" spans="1:38">
      <c r="A84" s="178"/>
      <c r="B84" s="179"/>
      <c r="D84" s="179"/>
      <c r="F84" s="179"/>
      <c r="H84" s="179"/>
      <c r="J84" s="179"/>
      <c r="L84" s="179"/>
      <c r="N84" s="179"/>
      <c r="P84" s="179"/>
      <c r="R84" s="179"/>
      <c r="T84" s="179"/>
      <c r="V84" s="179"/>
      <c r="X84" s="179"/>
      <c r="Z84" s="179"/>
      <c r="AB84" s="179"/>
      <c r="AD84" s="179"/>
      <c r="AF84" s="179"/>
      <c r="AH84" s="179"/>
      <c r="AJ84" s="179"/>
      <c r="AL84" s="179"/>
    </row>
    <row r="85" s="157" customFormat="1" ht="15.6" spans="1:38">
      <c r="A85" s="178"/>
      <c r="B85" s="179"/>
      <c r="D85" s="179"/>
      <c r="F85" s="179"/>
      <c r="H85" s="179"/>
      <c r="J85" s="179"/>
      <c r="L85" s="179"/>
      <c r="N85" s="179"/>
      <c r="P85" s="179"/>
      <c r="R85" s="179"/>
      <c r="T85" s="179"/>
      <c r="V85" s="179"/>
      <c r="X85" s="179"/>
      <c r="Z85" s="179"/>
      <c r="AB85" s="179"/>
      <c r="AD85" s="179"/>
      <c r="AF85" s="179"/>
      <c r="AH85" s="179"/>
      <c r="AJ85" s="179"/>
      <c r="AL85" s="179"/>
    </row>
    <row r="86" s="157" customFormat="1" ht="15.6" spans="1:38">
      <c r="A86" s="178"/>
      <c r="B86" s="179"/>
      <c r="D86" s="179"/>
      <c r="F86" s="179"/>
      <c r="H86" s="179"/>
      <c r="J86" s="179"/>
      <c r="L86" s="179"/>
      <c r="N86" s="179"/>
      <c r="P86" s="179"/>
      <c r="R86" s="179"/>
      <c r="T86" s="179"/>
      <c r="V86" s="179"/>
      <c r="X86" s="179"/>
      <c r="Z86" s="179"/>
      <c r="AB86" s="179"/>
      <c r="AD86" s="179"/>
      <c r="AF86" s="179"/>
      <c r="AH86" s="179"/>
      <c r="AJ86" s="179"/>
      <c r="AL86" s="179"/>
    </row>
    <row r="87" s="157" customFormat="1" ht="15.6" spans="1:38">
      <c r="A87" s="178"/>
      <c r="B87" s="179"/>
      <c r="D87" s="179"/>
      <c r="F87" s="179"/>
      <c r="H87" s="179"/>
      <c r="J87" s="179"/>
      <c r="L87" s="179"/>
      <c r="N87" s="179"/>
      <c r="P87" s="179"/>
      <c r="R87" s="179"/>
      <c r="T87" s="179"/>
      <c r="V87" s="179"/>
      <c r="X87" s="179"/>
      <c r="Z87" s="179"/>
      <c r="AB87" s="179"/>
      <c r="AD87" s="179"/>
      <c r="AF87" s="179"/>
      <c r="AH87" s="179"/>
      <c r="AJ87" s="179"/>
      <c r="AL87" s="179"/>
    </row>
    <row r="88" s="157" customFormat="1" ht="15.6" spans="1:38">
      <c r="A88" s="178"/>
      <c r="B88" s="179"/>
      <c r="D88" s="179"/>
      <c r="F88" s="179"/>
      <c r="H88" s="179"/>
      <c r="J88" s="179"/>
      <c r="L88" s="179"/>
      <c r="N88" s="179"/>
      <c r="P88" s="179"/>
      <c r="R88" s="179"/>
      <c r="T88" s="179"/>
      <c r="V88" s="179"/>
      <c r="X88" s="179"/>
      <c r="Z88" s="179"/>
      <c r="AB88" s="179"/>
      <c r="AD88" s="179"/>
      <c r="AF88" s="179"/>
      <c r="AH88" s="179"/>
      <c r="AJ88" s="179"/>
      <c r="AL88" s="179"/>
    </row>
    <row r="89" s="157" customFormat="1" ht="15.6" spans="1:38">
      <c r="A89" s="178"/>
      <c r="B89" s="179"/>
      <c r="D89" s="179"/>
      <c r="F89" s="179"/>
      <c r="H89" s="179"/>
      <c r="J89" s="179"/>
      <c r="L89" s="179"/>
      <c r="N89" s="179"/>
      <c r="P89" s="179"/>
      <c r="R89" s="179"/>
      <c r="T89" s="179"/>
      <c r="V89" s="179"/>
      <c r="X89" s="179"/>
      <c r="Z89" s="179"/>
      <c r="AB89" s="179"/>
      <c r="AD89" s="179"/>
      <c r="AF89" s="179"/>
      <c r="AH89" s="179"/>
      <c r="AJ89" s="179"/>
      <c r="AL89" s="179"/>
    </row>
    <row r="90" s="157" customFormat="1" ht="15.6" spans="1:38">
      <c r="A90" s="178"/>
      <c r="B90" s="179"/>
      <c r="D90" s="179"/>
      <c r="F90" s="179"/>
      <c r="H90" s="179"/>
      <c r="J90" s="179"/>
      <c r="L90" s="179"/>
      <c r="N90" s="179"/>
      <c r="P90" s="179"/>
      <c r="R90" s="179"/>
      <c r="T90" s="179"/>
      <c r="V90" s="179"/>
      <c r="X90" s="179"/>
      <c r="Z90" s="179"/>
      <c r="AB90" s="179"/>
      <c r="AD90" s="179"/>
      <c r="AF90" s="179"/>
      <c r="AH90" s="179"/>
      <c r="AJ90" s="179"/>
      <c r="AL90" s="179"/>
    </row>
    <row r="91" s="157" customFormat="1" ht="15.6" spans="1:38">
      <c r="A91" s="178"/>
      <c r="B91" s="179"/>
      <c r="D91" s="179"/>
      <c r="F91" s="179"/>
      <c r="H91" s="179"/>
      <c r="J91" s="179"/>
      <c r="L91" s="179"/>
      <c r="N91" s="179"/>
      <c r="P91" s="179"/>
      <c r="R91" s="179"/>
      <c r="T91" s="179"/>
      <c r="V91" s="179"/>
      <c r="X91" s="179"/>
      <c r="Z91" s="179"/>
      <c r="AB91" s="179"/>
      <c r="AD91" s="179"/>
      <c r="AF91" s="179"/>
      <c r="AH91" s="179"/>
      <c r="AJ91" s="179"/>
      <c r="AL91" s="179"/>
    </row>
    <row r="92" s="157" customFormat="1" ht="15.6" spans="1:38">
      <c r="A92" s="178"/>
      <c r="B92" s="179"/>
      <c r="D92" s="179"/>
      <c r="F92" s="179"/>
      <c r="H92" s="179"/>
      <c r="J92" s="179"/>
      <c r="L92" s="179"/>
      <c r="N92" s="179"/>
      <c r="P92" s="179"/>
      <c r="R92" s="179"/>
      <c r="T92" s="179"/>
      <c r="V92" s="179"/>
      <c r="X92" s="179"/>
      <c r="Z92" s="179"/>
      <c r="AB92" s="179"/>
      <c r="AD92" s="179"/>
      <c r="AF92" s="179"/>
      <c r="AH92" s="179"/>
      <c r="AJ92" s="179"/>
      <c r="AL92" s="179"/>
    </row>
    <row r="93" s="157" customFormat="1" ht="15.6" spans="1:38">
      <c r="A93" s="178"/>
      <c r="B93" s="179"/>
      <c r="D93" s="179"/>
      <c r="F93" s="179"/>
      <c r="H93" s="179"/>
      <c r="J93" s="179"/>
      <c r="L93" s="179"/>
      <c r="N93" s="179"/>
      <c r="P93" s="179"/>
      <c r="R93" s="179"/>
      <c r="T93" s="179"/>
      <c r="V93" s="179"/>
      <c r="X93" s="179"/>
      <c r="Z93" s="179"/>
      <c r="AB93" s="179"/>
      <c r="AD93" s="179"/>
      <c r="AF93" s="179"/>
      <c r="AH93" s="179"/>
      <c r="AJ93" s="179"/>
      <c r="AL93" s="179"/>
    </row>
    <row r="94" s="157" customFormat="1" ht="15.6" spans="1:38">
      <c r="A94" s="178"/>
      <c r="B94" s="179"/>
      <c r="D94" s="179"/>
      <c r="F94" s="179"/>
      <c r="H94" s="179"/>
      <c r="J94" s="179"/>
      <c r="L94" s="179"/>
      <c r="N94" s="179"/>
      <c r="P94" s="179"/>
      <c r="R94" s="179"/>
      <c r="T94" s="179"/>
      <c r="V94" s="179"/>
      <c r="X94" s="179"/>
      <c r="Z94" s="179"/>
      <c r="AB94" s="179"/>
      <c r="AD94" s="179"/>
      <c r="AF94" s="179"/>
      <c r="AH94" s="179"/>
      <c r="AJ94" s="179"/>
      <c r="AL94" s="179"/>
    </row>
    <row r="95" s="157" customFormat="1" ht="15.6" spans="1:54">
      <c r="A95" s="178"/>
      <c r="B95" s="179"/>
      <c r="D95" s="179"/>
      <c r="F95" s="179"/>
      <c r="H95" s="179"/>
      <c r="J95" s="179"/>
      <c r="L95" s="179"/>
      <c r="N95" s="179"/>
      <c r="P95" s="179"/>
      <c r="R95" s="179"/>
      <c r="T95" s="179"/>
      <c r="V95" s="179"/>
      <c r="X95" s="179"/>
      <c r="Z95" s="179"/>
      <c r="AB95" s="179"/>
      <c r="AD95" s="179"/>
      <c r="AF95" s="179"/>
      <c r="AH95" s="179"/>
      <c r="AJ95" s="179"/>
      <c r="AL95" s="179"/>
      <c r="AV95" s="184"/>
      <c r="AW95" s="184"/>
      <c r="AX95" s="184"/>
      <c r="AY95" s="184"/>
      <c r="AZ95" s="184"/>
      <c r="BA95" s="184"/>
      <c r="BB95" s="184"/>
    </row>
    <row r="96" s="157" customFormat="1" ht="15.6" spans="1:54">
      <c r="A96" s="178"/>
      <c r="B96" s="179"/>
      <c r="D96" s="179"/>
      <c r="F96" s="179"/>
      <c r="H96" s="179"/>
      <c r="J96" s="179"/>
      <c r="L96" s="179"/>
      <c r="N96" s="179"/>
      <c r="P96" s="179"/>
      <c r="R96" s="179"/>
      <c r="T96" s="179"/>
      <c r="V96" s="179"/>
      <c r="X96" s="179"/>
      <c r="Z96" s="179"/>
      <c r="AB96" s="179"/>
      <c r="AD96" s="179"/>
      <c r="AF96" s="179"/>
      <c r="AH96" s="179"/>
      <c r="AJ96" s="179"/>
      <c r="AL96" s="179"/>
      <c r="AV96" s="184"/>
      <c r="AW96" s="184"/>
      <c r="AX96" s="184"/>
      <c r="AY96" s="184"/>
      <c r="AZ96" s="184"/>
      <c r="BA96" s="184"/>
      <c r="BB96" s="184"/>
    </row>
    <row r="97" s="157" customFormat="1" ht="15.6" spans="1:54">
      <c r="A97" s="178"/>
      <c r="B97" s="179"/>
      <c r="D97" s="179"/>
      <c r="F97" s="179"/>
      <c r="H97" s="179"/>
      <c r="J97" s="179"/>
      <c r="L97" s="179"/>
      <c r="N97" s="179"/>
      <c r="P97" s="179"/>
      <c r="R97" s="179"/>
      <c r="T97" s="179"/>
      <c r="V97" s="179"/>
      <c r="X97" s="179"/>
      <c r="Z97" s="179"/>
      <c r="AB97" s="179"/>
      <c r="AD97" s="179"/>
      <c r="AF97" s="179"/>
      <c r="AH97" s="179"/>
      <c r="AJ97" s="179"/>
      <c r="AL97" s="179"/>
      <c r="AV97" s="184"/>
      <c r="AW97" s="184"/>
      <c r="AX97" s="184"/>
      <c r="AY97" s="184"/>
      <c r="AZ97" s="184"/>
      <c r="BA97" s="184"/>
      <c r="BB97" s="184"/>
    </row>
    <row r="98" s="157" customFormat="1" ht="15.6" spans="1:54">
      <c r="A98" s="178"/>
      <c r="B98" s="179"/>
      <c r="D98" s="179"/>
      <c r="F98" s="179"/>
      <c r="H98" s="179"/>
      <c r="J98" s="179"/>
      <c r="L98" s="179"/>
      <c r="N98" s="179"/>
      <c r="P98" s="179"/>
      <c r="R98" s="179"/>
      <c r="T98" s="179"/>
      <c r="V98" s="179"/>
      <c r="X98" s="179"/>
      <c r="Z98" s="179"/>
      <c r="AB98" s="179"/>
      <c r="AD98" s="179"/>
      <c r="AF98" s="179"/>
      <c r="AH98" s="179"/>
      <c r="AJ98" s="179"/>
      <c r="AL98" s="179"/>
      <c r="AV98" s="184"/>
      <c r="AW98" s="184"/>
      <c r="AX98" s="184"/>
      <c r="AY98" s="184"/>
      <c r="AZ98" s="184"/>
      <c r="BA98" s="184"/>
      <c r="BB98" s="184"/>
    </row>
    <row r="99" s="157" customFormat="1" ht="15.6" spans="1:54">
      <c r="A99" s="178"/>
      <c r="B99" s="179"/>
      <c r="D99" s="179"/>
      <c r="F99" s="179"/>
      <c r="H99" s="179"/>
      <c r="J99" s="179"/>
      <c r="L99" s="179"/>
      <c r="N99" s="179"/>
      <c r="P99" s="179"/>
      <c r="R99" s="179"/>
      <c r="T99" s="179"/>
      <c r="V99" s="179"/>
      <c r="X99" s="179"/>
      <c r="Z99" s="179"/>
      <c r="AB99" s="179"/>
      <c r="AD99" s="179"/>
      <c r="AF99" s="179"/>
      <c r="AH99" s="179"/>
      <c r="AJ99" s="179"/>
      <c r="AL99" s="179"/>
      <c r="AV99" s="184"/>
      <c r="AW99" s="184"/>
      <c r="AX99" s="184"/>
      <c r="AY99" s="184"/>
      <c r="AZ99" s="184"/>
      <c r="BA99" s="184"/>
      <c r="BB99" s="184"/>
    </row>
    <row r="100" s="157" customFormat="1" ht="15.6" spans="1:54">
      <c r="A100" s="178"/>
      <c r="B100" s="179"/>
      <c r="D100" s="179"/>
      <c r="F100" s="179"/>
      <c r="H100" s="179"/>
      <c r="J100" s="179"/>
      <c r="L100" s="179"/>
      <c r="N100" s="179"/>
      <c r="P100" s="179"/>
      <c r="R100" s="179"/>
      <c r="T100" s="179"/>
      <c r="V100" s="179"/>
      <c r="X100" s="179"/>
      <c r="Z100" s="179"/>
      <c r="AB100" s="179"/>
      <c r="AD100" s="179"/>
      <c r="AF100" s="179"/>
      <c r="AH100" s="179"/>
      <c r="AJ100" s="179"/>
      <c r="AL100" s="179"/>
      <c r="AV100" s="184"/>
      <c r="AW100" s="184"/>
      <c r="AX100" s="184"/>
      <c r="AY100" s="184"/>
      <c r="AZ100" s="184"/>
      <c r="BA100" s="184"/>
      <c r="BB100" s="184"/>
    </row>
    <row r="101" s="157" customFormat="1" ht="15.6" spans="1:54">
      <c r="A101" s="178"/>
      <c r="B101" s="179"/>
      <c r="D101" s="179"/>
      <c r="F101" s="179"/>
      <c r="H101" s="179"/>
      <c r="J101" s="179"/>
      <c r="L101" s="179"/>
      <c r="N101" s="179"/>
      <c r="P101" s="179"/>
      <c r="R101" s="179"/>
      <c r="T101" s="179"/>
      <c r="V101" s="179"/>
      <c r="X101" s="179"/>
      <c r="Z101" s="179"/>
      <c r="AB101" s="179"/>
      <c r="AD101" s="179"/>
      <c r="AF101" s="179"/>
      <c r="AH101" s="179"/>
      <c r="AJ101" s="179"/>
      <c r="AL101" s="179"/>
      <c r="AV101" s="184"/>
      <c r="AW101" s="184"/>
      <c r="AX101" s="184"/>
      <c r="AY101" s="184"/>
      <c r="AZ101" s="184"/>
      <c r="BA101" s="184"/>
      <c r="BB101" s="184"/>
    </row>
    <row r="102" s="157" customFormat="1" ht="15.6" spans="1:54">
      <c r="A102" s="178"/>
      <c r="B102" s="179"/>
      <c r="D102" s="179"/>
      <c r="F102" s="179"/>
      <c r="H102" s="179"/>
      <c r="J102" s="179"/>
      <c r="L102" s="179"/>
      <c r="N102" s="179"/>
      <c r="P102" s="179"/>
      <c r="R102" s="179"/>
      <c r="T102" s="179"/>
      <c r="V102" s="179"/>
      <c r="X102" s="179"/>
      <c r="Z102" s="179"/>
      <c r="AB102" s="179"/>
      <c r="AD102" s="179"/>
      <c r="AF102" s="179"/>
      <c r="AH102" s="179"/>
      <c r="AJ102" s="179"/>
      <c r="AL102" s="179"/>
      <c r="AV102" s="184"/>
      <c r="AW102" s="184"/>
      <c r="AX102" s="184"/>
      <c r="AY102" s="184"/>
      <c r="AZ102" s="184"/>
      <c r="BA102" s="184"/>
      <c r="BB102" s="184"/>
    </row>
    <row r="103" s="157" customFormat="1" ht="15.6" spans="1:54">
      <c r="A103" s="178"/>
      <c r="B103" s="179"/>
      <c r="D103" s="179"/>
      <c r="F103" s="179"/>
      <c r="H103" s="179"/>
      <c r="J103" s="179"/>
      <c r="L103" s="179"/>
      <c r="N103" s="179"/>
      <c r="P103" s="179"/>
      <c r="R103" s="179"/>
      <c r="T103" s="179"/>
      <c r="V103" s="179"/>
      <c r="X103" s="179"/>
      <c r="Z103" s="179"/>
      <c r="AB103" s="179"/>
      <c r="AD103" s="179"/>
      <c r="AF103" s="179"/>
      <c r="AH103" s="179"/>
      <c r="AJ103" s="179"/>
      <c r="AL103" s="179"/>
      <c r="AV103" s="184"/>
      <c r="AW103" s="184"/>
      <c r="AX103" s="184"/>
      <c r="AY103" s="184"/>
      <c r="AZ103" s="184"/>
      <c r="BA103" s="184"/>
      <c r="BB103" s="184"/>
    </row>
    <row r="104" s="157" customFormat="1" ht="15.6" spans="1:54">
      <c r="A104" s="178"/>
      <c r="B104" s="179"/>
      <c r="D104" s="179"/>
      <c r="F104" s="179"/>
      <c r="H104" s="179"/>
      <c r="J104" s="179"/>
      <c r="L104" s="179"/>
      <c r="N104" s="179"/>
      <c r="P104" s="179"/>
      <c r="R104" s="179"/>
      <c r="T104" s="179"/>
      <c r="V104" s="179"/>
      <c r="X104" s="179"/>
      <c r="Z104" s="179"/>
      <c r="AB104" s="179"/>
      <c r="AD104" s="179"/>
      <c r="AF104" s="179"/>
      <c r="AH104" s="179"/>
      <c r="AJ104" s="179"/>
      <c r="AL104" s="179"/>
      <c r="AV104" s="184"/>
      <c r="AW104" s="184"/>
      <c r="AX104" s="184"/>
      <c r="AY104" s="184"/>
      <c r="AZ104" s="184"/>
      <c r="BA104" s="184"/>
      <c r="BB104" s="184"/>
    </row>
    <row r="105" s="157" customFormat="1" ht="15.6" spans="1:54">
      <c r="A105" s="178"/>
      <c r="B105" s="179"/>
      <c r="D105" s="179"/>
      <c r="F105" s="179"/>
      <c r="H105" s="179"/>
      <c r="J105" s="179"/>
      <c r="L105" s="179"/>
      <c r="N105" s="179"/>
      <c r="P105" s="179"/>
      <c r="R105" s="179"/>
      <c r="T105" s="179"/>
      <c r="V105" s="179"/>
      <c r="X105" s="179"/>
      <c r="Z105" s="179"/>
      <c r="AB105" s="179"/>
      <c r="AD105" s="179"/>
      <c r="AF105" s="179"/>
      <c r="AH105" s="179"/>
      <c r="AJ105" s="179"/>
      <c r="AL105" s="179"/>
      <c r="AV105" s="184"/>
      <c r="AW105" s="184"/>
      <c r="AX105" s="184"/>
      <c r="AY105" s="184"/>
      <c r="AZ105" s="184"/>
      <c r="BA105" s="184"/>
      <c r="BB105" s="184"/>
    </row>
    <row r="106" s="157" customFormat="1" ht="15.6" spans="1:54">
      <c r="A106" s="178"/>
      <c r="B106" s="179"/>
      <c r="D106" s="179"/>
      <c r="F106" s="179"/>
      <c r="H106" s="179"/>
      <c r="J106" s="179"/>
      <c r="L106" s="179"/>
      <c r="N106" s="179"/>
      <c r="P106" s="179"/>
      <c r="R106" s="179"/>
      <c r="T106" s="179"/>
      <c r="V106" s="179"/>
      <c r="X106" s="179"/>
      <c r="Z106" s="179"/>
      <c r="AB106" s="179"/>
      <c r="AD106" s="179"/>
      <c r="AF106" s="179"/>
      <c r="AH106" s="179"/>
      <c r="AJ106" s="179"/>
      <c r="AL106" s="179"/>
      <c r="AV106" s="184"/>
      <c r="AW106" s="184"/>
      <c r="AX106" s="184"/>
      <c r="AY106" s="184"/>
      <c r="AZ106" s="184"/>
      <c r="BA106" s="184"/>
      <c r="BB106" s="184"/>
    </row>
    <row r="107" s="157" customFormat="1" ht="15.6" spans="1:54">
      <c r="A107" s="178"/>
      <c r="B107" s="179"/>
      <c r="D107" s="179"/>
      <c r="F107" s="179"/>
      <c r="H107" s="179"/>
      <c r="J107" s="179"/>
      <c r="L107" s="179"/>
      <c r="N107" s="179"/>
      <c r="P107" s="179"/>
      <c r="R107" s="179"/>
      <c r="T107" s="179"/>
      <c r="V107" s="179"/>
      <c r="X107" s="179"/>
      <c r="Z107" s="179"/>
      <c r="AB107" s="179"/>
      <c r="AD107" s="179"/>
      <c r="AF107" s="179"/>
      <c r="AH107" s="179"/>
      <c r="AJ107" s="179"/>
      <c r="AL107" s="179"/>
      <c r="AV107" s="184"/>
      <c r="AW107" s="184"/>
      <c r="AX107" s="184"/>
      <c r="AY107" s="184"/>
      <c r="AZ107" s="184"/>
      <c r="BA107" s="184"/>
      <c r="BB107" s="184"/>
    </row>
    <row r="108" s="157" customFormat="1" ht="15.6" spans="1:54">
      <c r="A108" s="178"/>
      <c r="B108" s="179"/>
      <c r="D108" s="179"/>
      <c r="F108" s="179"/>
      <c r="H108" s="179"/>
      <c r="J108" s="179"/>
      <c r="L108" s="179"/>
      <c r="N108" s="179"/>
      <c r="P108" s="179"/>
      <c r="R108" s="179"/>
      <c r="T108" s="179"/>
      <c r="V108" s="179"/>
      <c r="X108" s="179"/>
      <c r="Z108" s="179"/>
      <c r="AB108" s="179"/>
      <c r="AD108" s="179"/>
      <c r="AF108" s="179"/>
      <c r="AH108" s="179"/>
      <c r="AJ108" s="179"/>
      <c r="AL108" s="179"/>
      <c r="AV108" s="184"/>
      <c r="AW108" s="184"/>
      <c r="AX108" s="184"/>
      <c r="AY108" s="184"/>
      <c r="AZ108" s="184"/>
      <c r="BA108" s="184"/>
      <c r="BB108" s="184"/>
    </row>
    <row r="109" s="157" customFormat="1" ht="15.6" spans="1:54">
      <c r="A109" s="178"/>
      <c r="B109" s="179"/>
      <c r="D109" s="179"/>
      <c r="F109" s="179"/>
      <c r="H109" s="179"/>
      <c r="J109" s="179"/>
      <c r="L109" s="179"/>
      <c r="N109" s="179"/>
      <c r="P109" s="179"/>
      <c r="R109" s="179"/>
      <c r="T109" s="179"/>
      <c r="V109" s="179"/>
      <c r="X109" s="179"/>
      <c r="Z109" s="179"/>
      <c r="AB109" s="179"/>
      <c r="AD109" s="179"/>
      <c r="AF109" s="179"/>
      <c r="AH109" s="179"/>
      <c r="AJ109" s="179"/>
      <c r="AL109" s="179"/>
      <c r="AV109" s="184"/>
      <c r="AW109" s="184"/>
      <c r="AX109" s="184"/>
      <c r="AY109" s="184"/>
      <c r="AZ109" s="184"/>
      <c r="BA109" s="184"/>
      <c r="BB109" s="184"/>
    </row>
    <row r="110" s="157" customFormat="1" ht="15.6" spans="1:54">
      <c r="A110" s="178"/>
      <c r="B110" s="179"/>
      <c r="D110" s="179"/>
      <c r="F110" s="179"/>
      <c r="H110" s="179"/>
      <c r="J110" s="179"/>
      <c r="L110" s="179"/>
      <c r="N110" s="179"/>
      <c r="P110" s="179"/>
      <c r="R110" s="179"/>
      <c r="T110" s="179"/>
      <c r="V110" s="179"/>
      <c r="X110" s="179"/>
      <c r="Z110" s="179"/>
      <c r="AB110" s="179"/>
      <c r="AD110" s="179"/>
      <c r="AF110" s="179"/>
      <c r="AH110" s="179"/>
      <c r="AJ110" s="179"/>
      <c r="AL110" s="179"/>
      <c r="AV110" s="184"/>
      <c r="AW110" s="184"/>
      <c r="AX110" s="184"/>
      <c r="AY110" s="184"/>
      <c r="AZ110" s="184"/>
      <c r="BA110" s="184"/>
      <c r="BB110" s="184"/>
    </row>
    <row r="111" s="157" customFormat="1" ht="15.6" spans="1:54">
      <c r="A111" s="178"/>
      <c r="B111" s="179"/>
      <c r="D111" s="179"/>
      <c r="F111" s="179"/>
      <c r="H111" s="179"/>
      <c r="J111" s="179"/>
      <c r="L111" s="179"/>
      <c r="N111" s="179"/>
      <c r="P111" s="179"/>
      <c r="R111" s="179"/>
      <c r="T111" s="179"/>
      <c r="V111" s="179"/>
      <c r="X111" s="179"/>
      <c r="Z111" s="179"/>
      <c r="AB111" s="179"/>
      <c r="AD111" s="179"/>
      <c r="AF111" s="179"/>
      <c r="AH111" s="179"/>
      <c r="AJ111" s="179"/>
      <c r="AL111" s="179"/>
      <c r="AV111" s="184"/>
      <c r="AW111" s="184"/>
      <c r="AX111" s="184"/>
      <c r="AY111" s="184"/>
      <c r="AZ111" s="184"/>
      <c r="BA111" s="184"/>
      <c r="BB111" s="184"/>
    </row>
    <row r="112" s="157" customFormat="1" ht="15.6" spans="1:54">
      <c r="A112" s="178"/>
      <c r="B112" s="179"/>
      <c r="D112" s="179"/>
      <c r="F112" s="179"/>
      <c r="H112" s="179"/>
      <c r="J112" s="179"/>
      <c r="L112" s="179"/>
      <c r="N112" s="179"/>
      <c r="P112" s="179"/>
      <c r="R112" s="179"/>
      <c r="T112" s="179"/>
      <c r="V112" s="179"/>
      <c r="X112" s="179"/>
      <c r="Z112" s="179"/>
      <c r="AB112" s="179"/>
      <c r="AD112" s="179"/>
      <c r="AF112" s="179"/>
      <c r="AH112" s="179"/>
      <c r="AJ112" s="179"/>
      <c r="AL112" s="179"/>
      <c r="AV112" s="184"/>
      <c r="AW112" s="184"/>
      <c r="AX112" s="184"/>
      <c r="AY112" s="184"/>
      <c r="AZ112" s="184"/>
      <c r="BA112" s="184"/>
      <c r="BB112" s="184"/>
    </row>
    <row r="113" s="157" customFormat="1" ht="15.6" spans="1:54">
      <c r="A113" s="178"/>
      <c r="B113" s="179"/>
      <c r="D113" s="179"/>
      <c r="F113" s="179"/>
      <c r="H113" s="179"/>
      <c r="J113" s="179"/>
      <c r="L113" s="179"/>
      <c r="N113" s="179"/>
      <c r="P113" s="179"/>
      <c r="R113" s="179"/>
      <c r="T113" s="179"/>
      <c r="V113" s="179"/>
      <c r="X113" s="179"/>
      <c r="Z113" s="179"/>
      <c r="AB113" s="179"/>
      <c r="AD113" s="179"/>
      <c r="AF113" s="179"/>
      <c r="AH113" s="179"/>
      <c r="AJ113" s="179"/>
      <c r="AL113" s="179"/>
      <c r="AV113" s="184"/>
      <c r="AW113" s="184"/>
      <c r="AX113" s="184"/>
      <c r="AY113" s="184"/>
      <c r="AZ113" s="184"/>
      <c r="BA113" s="184"/>
      <c r="BB113" s="184"/>
    </row>
    <row r="114" s="157" customFormat="1" ht="15.6" spans="1:54">
      <c r="A114" s="178"/>
      <c r="B114" s="179"/>
      <c r="D114" s="179"/>
      <c r="F114" s="179"/>
      <c r="H114" s="179"/>
      <c r="J114" s="179"/>
      <c r="L114" s="179"/>
      <c r="N114" s="179"/>
      <c r="P114" s="179"/>
      <c r="R114" s="179"/>
      <c r="T114" s="179"/>
      <c r="V114" s="179"/>
      <c r="X114" s="179"/>
      <c r="Z114" s="179"/>
      <c r="AB114" s="179"/>
      <c r="AD114" s="179"/>
      <c r="AF114" s="179"/>
      <c r="AH114" s="179"/>
      <c r="AJ114" s="179"/>
      <c r="AL114" s="179"/>
      <c r="AV114" s="184"/>
      <c r="AW114" s="184"/>
      <c r="AX114" s="184"/>
      <c r="AY114" s="184"/>
      <c r="AZ114" s="184"/>
      <c r="BA114" s="184"/>
      <c r="BB114" s="184"/>
    </row>
    <row r="115" s="157" customFormat="1" ht="15.6" spans="1:54">
      <c r="A115" s="178"/>
      <c r="B115" s="179"/>
      <c r="D115" s="179"/>
      <c r="F115" s="179"/>
      <c r="H115" s="179"/>
      <c r="J115" s="179"/>
      <c r="L115" s="179"/>
      <c r="N115" s="179"/>
      <c r="P115" s="179"/>
      <c r="R115" s="179"/>
      <c r="T115" s="179"/>
      <c r="V115" s="179"/>
      <c r="X115" s="179"/>
      <c r="Z115" s="179"/>
      <c r="AB115" s="179"/>
      <c r="AD115" s="179"/>
      <c r="AF115" s="179"/>
      <c r="AH115" s="179"/>
      <c r="AJ115" s="179"/>
      <c r="AL115" s="179"/>
      <c r="AV115" s="184"/>
      <c r="AW115" s="184"/>
      <c r="AX115" s="184"/>
      <c r="AY115" s="184"/>
      <c r="AZ115" s="184"/>
      <c r="BA115" s="184"/>
      <c r="BB115" s="184"/>
    </row>
    <row r="116" s="157" customFormat="1" ht="15.6" spans="1:54">
      <c r="A116" s="178"/>
      <c r="B116" s="179"/>
      <c r="D116" s="179"/>
      <c r="F116" s="179"/>
      <c r="H116" s="179"/>
      <c r="J116" s="179"/>
      <c r="L116" s="179"/>
      <c r="N116" s="179"/>
      <c r="P116" s="179"/>
      <c r="R116" s="179"/>
      <c r="T116" s="179"/>
      <c r="V116" s="179"/>
      <c r="X116" s="179"/>
      <c r="Z116" s="179"/>
      <c r="AB116" s="179"/>
      <c r="AD116" s="179"/>
      <c r="AF116" s="179"/>
      <c r="AH116" s="179"/>
      <c r="AJ116" s="179"/>
      <c r="AL116" s="179"/>
      <c r="AV116" s="184"/>
      <c r="AW116" s="184"/>
      <c r="AX116" s="184"/>
      <c r="AY116" s="184"/>
      <c r="AZ116" s="184"/>
      <c r="BA116" s="184"/>
      <c r="BB116" s="184"/>
    </row>
    <row r="117" s="157" customFormat="1" ht="15.6" spans="1:54">
      <c r="A117" s="178"/>
      <c r="B117" s="179"/>
      <c r="D117" s="179"/>
      <c r="F117" s="179"/>
      <c r="H117" s="179"/>
      <c r="J117" s="179"/>
      <c r="L117" s="179"/>
      <c r="N117" s="179"/>
      <c r="P117" s="179"/>
      <c r="R117" s="179"/>
      <c r="T117" s="179"/>
      <c r="V117" s="179"/>
      <c r="X117" s="179"/>
      <c r="Z117" s="179"/>
      <c r="AB117" s="179"/>
      <c r="AD117" s="179"/>
      <c r="AF117" s="179"/>
      <c r="AH117" s="179"/>
      <c r="AJ117" s="179"/>
      <c r="AL117" s="179"/>
      <c r="AV117" s="184"/>
      <c r="AW117" s="184"/>
      <c r="AX117" s="184"/>
      <c r="AY117" s="184"/>
      <c r="AZ117" s="184"/>
      <c r="BA117" s="184"/>
      <c r="BB117" s="184"/>
    </row>
    <row r="118" s="157" customFormat="1" ht="15.6" spans="1:54">
      <c r="A118" s="178"/>
      <c r="B118" s="179"/>
      <c r="D118" s="179"/>
      <c r="F118" s="179"/>
      <c r="H118" s="179"/>
      <c r="J118" s="179"/>
      <c r="L118" s="179"/>
      <c r="N118" s="179"/>
      <c r="P118" s="179"/>
      <c r="R118" s="179"/>
      <c r="T118" s="179"/>
      <c r="V118" s="179"/>
      <c r="X118" s="179"/>
      <c r="Z118" s="179"/>
      <c r="AB118" s="179"/>
      <c r="AD118" s="179"/>
      <c r="AF118" s="179"/>
      <c r="AH118" s="179"/>
      <c r="AJ118" s="179"/>
      <c r="AL118" s="179"/>
      <c r="AV118" s="184"/>
      <c r="AW118" s="184"/>
      <c r="AX118" s="184"/>
      <c r="AY118" s="184"/>
      <c r="AZ118" s="184"/>
      <c r="BA118" s="184"/>
      <c r="BB118" s="184"/>
    </row>
    <row r="119" s="157" customFormat="1" ht="15.6" spans="1:54">
      <c r="A119" s="178"/>
      <c r="B119" s="179"/>
      <c r="D119" s="179"/>
      <c r="F119" s="179"/>
      <c r="H119" s="179"/>
      <c r="J119" s="179"/>
      <c r="L119" s="179"/>
      <c r="N119" s="179"/>
      <c r="P119" s="179"/>
      <c r="R119" s="179"/>
      <c r="T119" s="179"/>
      <c r="V119" s="179"/>
      <c r="X119" s="179"/>
      <c r="Z119" s="179"/>
      <c r="AB119" s="179"/>
      <c r="AD119" s="179"/>
      <c r="AF119" s="179"/>
      <c r="AH119" s="179"/>
      <c r="AJ119" s="179"/>
      <c r="AL119" s="179"/>
      <c r="AV119" s="184"/>
      <c r="AW119" s="184"/>
      <c r="AX119" s="184"/>
      <c r="AY119" s="184"/>
      <c r="AZ119" s="184"/>
      <c r="BA119" s="184"/>
      <c r="BB119" s="184"/>
    </row>
    <row r="120" s="157" customFormat="1" ht="15.6" spans="1:54">
      <c r="A120" s="178"/>
      <c r="B120" s="179"/>
      <c r="D120" s="179"/>
      <c r="F120" s="179"/>
      <c r="H120" s="179"/>
      <c r="J120" s="179"/>
      <c r="L120" s="179"/>
      <c r="N120" s="179"/>
      <c r="P120" s="179"/>
      <c r="R120" s="179"/>
      <c r="T120" s="179"/>
      <c r="V120" s="179"/>
      <c r="X120" s="179"/>
      <c r="Z120" s="179"/>
      <c r="AB120" s="179"/>
      <c r="AD120" s="179"/>
      <c r="AF120" s="179"/>
      <c r="AH120" s="179"/>
      <c r="AJ120" s="179"/>
      <c r="AL120" s="179"/>
      <c r="AV120" s="184"/>
      <c r="AW120" s="184"/>
      <c r="AX120" s="184"/>
      <c r="AY120" s="184"/>
      <c r="AZ120" s="184"/>
      <c r="BA120" s="184"/>
      <c r="BB120" s="184"/>
    </row>
    <row r="121" s="157" customFormat="1" ht="15.6" spans="1:54">
      <c r="A121" s="178"/>
      <c r="B121" s="179"/>
      <c r="D121" s="179"/>
      <c r="F121" s="179"/>
      <c r="H121" s="179"/>
      <c r="J121" s="179"/>
      <c r="L121" s="179"/>
      <c r="N121" s="179"/>
      <c r="P121" s="179"/>
      <c r="R121" s="179"/>
      <c r="T121" s="179"/>
      <c r="V121" s="179"/>
      <c r="X121" s="179"/>
      <c r="Z121" s="179"/>
      <c r="AB121" s="179"/>
      <c r="AD121" s="179"/>
      <c r="AF121" s="179"/>
      <c r="AH121" s="179"/>
      <c r="AJ121" s="179"/>
      <c r="AL121" s="179"/>
      <c r="AV121" s="184"/>
      <c r="AW121" s="184"/>
      <c r="AX121" s="184"/>
      <c r="AY121" s="184"/>
      <c r="AZ121" s="184"/>
      <c r="BA121" s="184"/>
      <c r="BB121" s="184"/>
    </row>
    <row r="122" s="157" customFormat="1" ht="15.6" spans="1:54">
      <c r="A122" s="178"/>
      <c r="B122" s="179"/>
      <c r="D122" s="179"/>
      <c r="F122" s="179"/>
      <c r="H122" s="179"/>
      <c r="J122" s="179"/>
      <c r="L122" s="179"/>
      <c r="N122" s="179"/>
      <c r="P122" s="179"/>
      <c r="R122" s="179"/>
      <c r="T122" s="179"/>
      <c r="V122" s="179"/>
      <c r="X122" s="179"/>
      <c r="Z122" s="179"/>
      <c r="AB122" s="179"/>
      <c r="AD122" s="179"/>
      <c r="AF122" s="179"/>
      <c r="AH122" s="179"/>
      <c r="AJ122" s="179"/>
      <c r="AL122" s="179"/>
      <c r="AV122" s="184"/>
      <c r="AW122" s="184"/>
      <c r="AX122" s="184"/>
      <c r="AY122" s="184"/>
      <c r="AZ122" s="184"/>
      <c r="BA122" s="184"/>
      <c r="BB122" s="184"/>
    </row>
    <row r="123" s="157" customFormat="1" ht="15.6" spans="1:54">
      <c r="A123" s="178"/>
      <c r="B123" s="179"/>
      <c r="D123" s="179"/>
      <c r="F123" s="179"/>
      <c r="H123" s="179"/>
      <c r="J123" s="179"/>
      <c r="L123" s="179"/>
      <c r="N123" s="179"/>
      <c r="P123" s="179"/>
      <c r="R123" s="179"/>
      <c r="T123" s="179"/>
      <c r="V123" s="179"/>
      <c r="X123" s="179"/>
      <c r="Z123" s="179"/>
      <c r="AB123" s="179"/>
      <c r="AD123" s="179"/>
      <c r="AF123" s="179"/>
      <c r="AH123" s="179"/>
      <c r="AJ123" s="179"/>
      <c r="AL123" s="179"/>
      <c r="AV123" s="184"/>
      <c r="AW123" s="184"/>
      <c r="AX123" s="184"/>
      <c r="AY123" s="184"/>
      <c r="AZ123" s="184"/>
      <c r="BA123" s="184"/>
      <c r="BB123" s="184"/>
    </row>
    <row r="124" s="157" customFormat="1" ht="15.6" spans="1:54">
      <c r="A124" s="178"/>
      <c r="B124" s="179"/>
      <c r="D124" s="179"/>
      <c r="F124" s="179"/>
      <c r="H124" s="179"/>
      <c r="J124" s="179"/>
      <c r="L124" s="179"/>
      <c r="N124" s="179"/>
      <c r="P124" s="179"/>
      <c r="R124" s="179"/>
      <c r="T124" s="179"/>
      <c r="V124" s="179"/>
      <c r="X124" s="179"/>
      <c r="Z124" s="179"/>
      <c r="AB124" s="179"/>
      <c r="AD124" s="179"/>
      <c r="AF124" s="179"/>
      <c r="AH124" s="179"/>
      <c r="AJ124" s="179"/>
      <c r="AL124" s="179"/>
      <c r="AV124" s="184"/>
      <c r="AW124" s="184"/>
      <c r="AX124" s="184"/>
      <c r="AY124" s="184"/>
      <c r="AZ124" s="184"/>
      <c r="BA124" s="184"/>
      <c r="BB124" s="184"/>
    </row>
    <row r="125" s="157" customFormat="1" ht="15.6" spans="1:54">
      <c r="A125" s="178"/>
      <c r="B125" s="179"/>
      <c r="D125" s="179"/>
      <c r="F125" s="179"/>
      <c r="H125" s="179"/>
      <c r="J125" s="179"/>
      <c r="L125" s="179"/>
      <c r="N125" s="179"/>
      <c r="P125" s="179"/>
      <c r="R125" s="179"/>
      <c r="T125" s="179"/>
      <c r="V125" s="179"/>
      <c r="X125" s="179"/>
      <c r="Z125" s="179"/>
      <c r="AB125" s="179"/>
      <c r="AD125" s="179"/>
      <c r="AF125" s="179"/>
      <c r="AH125" s="179"/>
      <c r="AJ125" s="179"/>
      <c r="AL125" s="179"/>
      <c r="AV125" s="184"/>
      <c r="AW125" s="184"/>
      <c r="AX125" s="184"/>
      <c r="AY125" s="184"/>
      <c r="AZ125" s="184"/>
      <c r="BA125" s="184"/>
      <c r="BB125" s="184"/>
    </row>
    <row r="126" s="157" customFormat="1" ht="15.6" spans="1:54">
      <c r="A126" s="178"/>
      <c r="B126" s="179"/>
      <c r="D126" s="179"/>
      <c r="F126" s="179"/>
      <c r="H126" s="179"/>
      <c r="J126" s="179"/>
      <c r="L126" s="179"/>
      <c r="N126" s="179"/>
      <c r="P126" s="179"/>
      <c r="R126" s="179"/>
      <c r="T126" s="179"/>
      <c r="V126" s="179"/>
      <c r="X126" s="179"/>
      <c r="Z126" s="179"/>
      <c r="AB126" s="179"/>
      <c r="AD126" s="179"/>
      <c r="AF126" s="179"/>
      <c r="AH126" s="179"/>
      <c r="AJ126" s="179"/>
      <c r="AL126" s="179"/>
      <c r="AV126" s="184"/>
      <c r="AW126" s="184"/>
      <c r="AX126" s="184"/>
      <c r="AY126" s="184"/>
      <c r="AZ126" s="184"/>
      <c r="BA126" s="184"/>
      <c r="BB126" s="184"/>
    </row>
    <row r="127" s="157" customFormat="1" ht="15.6" spans="1:54">
      <c r="A127" s="178"/>
      <c r="B127" s="179"/>
      <c r="D127" s="179"/>
      <c r="F127" s="179"/>
      <c r="H127" s="179"/>
      <c r="J127" s="179"/>
      <c r="L127" s="179"/>
      <c r="N127" s="179"/>
      <c r="P127" s="179"/>
      <c r="R127" s="179"/>
      <c r="T127" s="179"/>
      <c r="V127" s="179"/>
      <c r="X127" s="179"/>
      <c r="Z127" s="179"/>
      <c r="AB127" s="179"/>
      <c r="AD127" s="179"/>
      <c r="AF127" s="179"/>
      <c r="AH127" s="179"/>
      <c r="AJ127" s="179"/>
      <c r="AL127" s="179"/>
      <c r="AV127" s="184"/>
      <c r="AW127" s="184"/>
      <c r="AX127" s="184"/>
      <c r="AY127" s="184"/>
      <c r="AZ127" s="184"/>
      <c r="BA127" s="184"/>
      <c r="BB127" s="184"/>
    </row>
    <row r="128" s="157" customFormat="1" ht="15.6" spans="1:54">
      <c r="A128" s="178"/>
      <c r="B128" s="179"/>
      <c r="D128" s="179"/>
      <c r="F128" s="179"/>
      <c r="H128" s="179"/>
      <c r="J128" s="179"/>
      <c r="L128" s="179"/>
      <c r="N128" s="179"/>
      <c r="P128" s="179"/>
      <c r="R128" s="179"/>
      <c r="T128" s="179"/>
      <c r="V128" s="179"/>
      <c r="X128" s="179"/>
      <c r="Z128" s="179"/>
      <c r="AB128" s="179"/>
      <c r="AD128" s="179"/>
      <c r="AF128" s="179"/>
      <c r="AH128" s="179"/>
      <c r="AJ128" s="179"/>
      <c r="AL128" s="179"/>
      <c r="AV128" s="184"/>
      <c r="AW128" s="184"/>
      <c r="AX128" s="184"/>
      <c r="AY128" s="184"/>
      <c r="AZ128" s="184"/>
      <c r="BA128" s="184"/>
      <c r="BB128" s="184"/>
    </row>
    <row r="129" s="157" customFormat="1" ht="15.6" spans="1:54">
      <c r="A129" s="178"/>
      <c r="B129" s="179"/>
      <c r="D129" s="179"/>
      <c r="F129" s="179"/>
      <c r="H129" s="179"/>
      <c r="J129" s="179"/>
      <c r="L129" s="179"/>
      <c r="N129" s="179"/>
      <c r="P129" s="179"/>
      <c r="R129" s="179"/>
      <c r="T129" s="179"/>
      <c r="V129" s="179"/>
      <c r="X129" s="179"/>
      <c r="Z129" s="179"/>
      <c r="AB129" s="179"/>
      <c r="AD129" s="179"/>
      <c r="AF129" s="179"/>
      <c r="AH129" s="179"/>
      <c r="AJ129" s="179"/>
      <c r="AL129" s="179"/>
      <c r="AV129" s="184"/>
      <c r="AW129" s="184"/>
      <c r="AX129" s="184"/>
      <c r="AY129" s="184"/>
      <c r="AZ129" s="184"/>
      <c r="BA129" s="184"/>
      <c r="BB129" s="184"/>
    </row>
    <row r="130" s="157" customFormat="1" ht="15.6" spans="1:54">
      <c r="A130" s="178"/>
      <c r="B130" s="179"/>
      <c r="D130" s="179"/>
      <c r="F130" s="179"/>
      <c r="H130" s="179"/>
      <c r="J130" s="179"/>
      <c r="L130" s="179"/>
      <c r="N130" s="179"/>
      <c r="P130" s="179"/>
      <c r="R130" s="179"/>
      <c r="T130" s="179"/>
      <c r="V130" s="179"/>
      <c r="X130" s="179"/>
      <c r="Z130" s="179"/>
      <c r="AB130" s="179"/>
      <c r="AD130" s="179"/>
      <c r="AF130" s="179"/>
      <c r="AH130" s="179"/>
      <c r="AJ130" s="179"/>
      <c r="AL130" s="179"/>
      <c r="AV130" s="184"/>
      <c r="AW130" s="184"/>
      <c r="AX130" s="184"/>
      <c r="AY130" s="184"/>
      <c r="AZ130" s="184"/>
      <c r="BA130" s="184"/>
      <c r="BB130" s="184"/>
    </row>
    <row r="131" s="157" customFormat="1" ht="15.6" spans="1:54">
      <c r="A131" s="178"/>
      <c r="B131" s="179"/>
      <c r="D131" s="179"/>
      <c r="F131" s="179"/>
      <c r="H131" s="179"/>
      <c r="J131" s="179"/>
      <c r="L131" s="179"/>
      <c r="N131" s="179"/>
      <c r="P131" s="179"/>
      <c r="R131" s="179"/>
      <c r="T131" s="179"/>
      <c r="V131" s="179"/>
      <c r="X131" s="179"/>
      <c r="Z131" s="179"/>
      <c r="AB131" s="179"/>
      <c r="AD131" s="179"/>
      <c r="AF131" s="179"/>
      <c r="AH131" s="179"/>
      <c r="AJ131" s="179"/>
      <c r="AL131" s="179"/>
      <c r="AV131" s="184"/>
      <c r="AW131" s="184"/>
      <c r="AX131" s="184"/>
      <c r="AY131" s="184"/>
      <c r="AZ131" s="184"/>
      <c r="BA131" s="184"/>
      <c r="BB131" s="184"/>
    </row>
    <row r="132" s="157" customFormat="1" ht="15.6" spans="1:54">
      <c r="A132" s="178"/>
      <c r="B132" s="179"/>
      <c r="D132" s="179"/>
      <c r="F132" s="179"/>
      <c r="H132" s="179"/>
      <c r="J132" s="179"/>
      <c r="L132" s="179"/>
      <c r="N132" s="179"/>
      <c r="P132" s="179"/>
      <c r="R132" s="179"/>
      <c r="T132" s="179"/>
      <c r="V132" s="179"/>
      <c r="X132" s="179"/>
      <c r="Z132" s="179"/>
      <c r="AB132" s="179"/>
      <c r="AD132" s="179"/>
      <c r="AF132" s="179"/>
      <c r="AH132" s="179"/>
      <c r="AJ132" s="179"/>
      <c r="AL132" s="179"/>
      <c r="AV132" s="184"/>
      <c r="AW132" s="184"/>
      <c r="AX132" s="184"/>
      <c r="AY132" s="184"/>
      <c r="AZ132" s="184"/>
      <c r="BA132" s="184"/>
      <c r="BB132" s="184"/>
    </row>
    <row r="133" s="157" customFormat="1" ht="15.6" spans="1:54">
      <c r="A133" s="178"/>
      <c r="B133" s="179"/>
      <c r="D133" s="179"/>
      <c r="F133" s="179"/>
      <c r="H133" s="179"/>
      <c r="J133" s="179"/>
      <c r="L133" s="179"/>
      <c r="N133" s="179"/>
      <c r="P133" s="179"/>
      <c r="R133" s="179"/>
      <c r="T133" s="179"/>
      <c r="V133" s="179"/>
      <c r="X133" s="179"/>
      <c r="Z133" s="179"/>
      <c r="AB133" s="179"/>
      <c r="AD133" s="179"/>
      <c r="AF133" s="179"/>
      <c r="AH133" s="179"/>
      <c r="AJ133" s="179"/>
      <c r="AL133" s="179"/>
      <c r="AV133" s="184"/>
      <c r="AW133" s="184"/>
      <c r="AX133" s="184"/>
      <c r="AY133" s="184"/>
      <c r="AZ133" s="184"/>
      <c r="BA133" s="184"/>
      <c r="BB133" s="184"/>
    </row>
    <row r="134" s="157" customFormat="1" ht="15.6" spans="1:54">
      <c r="A134" s="178"/>
      <c r="B134" s="179"/>
      <c r="D134" s="179"/>
      <c r="F134" s="179"/>
      <c r="H134" s="179"/>
      <c r="J134" s="179"/>
      <c r="L134" s="179"/>
      <c r="N134" s="179"/>
      <c r="P134" s="179"/>
      <c r="R134" s="179"/>
      <c r="T134" s="179"/>
      <c r="V134" s="179"/>
      <c r="X134" s="179"/>
      <c r="Z134" s="179"/>
      <c r="AB134" s="179"/>
      <c r="AD134" s="179"/>
      <c r="AF134" s="179"/>
      <c r="AH134" s="179"/>
      <c r="AJ134" s="179"/>
      <c r="AL134" s="179"/>
      <c r="AV134" s="184"/>
      <c r="AW134" s="184"/>
      <c r="AX134" s="184"/>
      <c r="AY134" s="184"/>
      <c r="AZ134" s="184"/>
      <c r="BA134" s="184"/>
      <c r="BB134" s="184"/>
    </row>
    <row r="135" s="157" customFormat="1" ht="15.6" spans="1:54">
      <c r="A135" s="178"/>
      <c r="B135" s="179"/>
      <c r="D135" s="179"/>
      <c r="F135" s="179"/>
      <c r="H135" s="179"/>
      <c r="J135" s="179"/>
      <c r="L135" s="179"/>
      <c r="N135" s="179"/>
      <c r="P135" s="179"/>
      <c r="R135" s="179"/>
      <c r="T135" s="179"/>
      <c r="V135" s="179"/>
      <c r="X135" s="179"/>
      <c r="Z135" s="179"/>
      <c r="AB135" s="179"/>
      <c r="AD135" s="179"/>
      <c r="AF135" s="179"/>
      <c r="AH135" s="179"/>
      <c r="AJ135" s="179"/>
      <c r="AL135" s="179"/>
      <c r="AV135" s="184"/>
      <c r="AW135" s="184"/>
      <c r="AX135" s="184"/>
      <c r="AY135" s="184"/>
      <c r="AZ135" s="184"/>
      <c r="BA135" s="184"/>
      <c r="BB135" s="184"/>
    </row>
    <row r="136" s="157" customFormat="1" ht="15.6" spans="1:54">
      <c r="A136" s="178"/>
      <c r="B136" s="179"/>
      <c r="D136" s="179"/>
      <c r="F136" s="179"/>
      <c r="H136" s="179"/>
      <c r="J136" s="179"/>
      <c r="L136" s="179"/>
      <c r="N136" s="179"/>
      <c r="P136" s="179"/>
      <c r="R136" s="179"/>
      <c r="T136" s="179"/>
      <c r="V136" s="179"/>
      <c r="X136" s="179"/>
      <c r="Z136" s="179"/>
      <c r="AB136" s="179"/>
      <c r="AD136" s="179"/>
      <c r="AF136" s="179"/>
      <c r="AH136" s="179"/>
      <c r="AJ136" s="179"/>
      <c r="AL136" s="179"/>
      <c r="AV136" s="184"/>
      <c r="AW136" s="184"/>
      <c r="AX136" s="184"/>
      <c r="AY136" s="184"/>
      <c r="AZ136" s="184"/>
      <c r="BA136" s="184"/>
      <c r="BB136" s="184"/>
    </row>
    <row r="137" s="157" customFormat="1" ht="15.6" spans="1:54">
      <c r="A137" s="178"/>
      <c r="B137" s="179"/>
      <c r="D137" s="179"/>
      <c r="F137" s="179"/>
      <c r="H137" s="179"/>
      <c r="J137" s="179"/>
      <c r="L137" s="179"/>
      <c r="N137" s="179"/>
      <c r="P137" s="179"/>
      <c r="R137" s="179"/>
      <c r="T137" s="179"/>
      <c r="V137" s="179"/>
      <c r="X137" s="179"/>
      <c r="Z137" s="179"/>
      <c r="AB137" s="179"/>
      <c r="AD137" s="179"/>
      <c r="AF137" s="179"/>
      <c r="AH137" s="179"/>
      <c r="AJ137" s="179"/>
      <c r="AL137" s="179"/>
      <c r="AV137" s="184"/>
      <c r="AW137" s="184"/>
      <c r="AX137" s="184"/>
      <c r="AY137" s="184"/>
      <c r="AZ137" s="184"/>
      <c r="BA137" s="184"/>
      <c r="BB137" s="184"/>
    </row>
    <row r="138" s="157" customFormat="1" ht="15.6" spans="1:54">
      <c r="A138" s="178"/>
      <c r="B138" s="179"/>
      <c r="D138" s="179"/>
      <c r="F138" s="179"/>
      <c r="H138" s="179"/>
      <c r="J138" s="179"/>
      <c r="L138" s="179"/>
      <c r="N138" s="179"/>
      <c r="P138" s="179"/>
      <c r="R138" s="179"/>
      <c r="T138" s="179"/>
      <c r="V138" s="179"/>
      <c r="X138" s="179"/>
      <c r="Z138" s="179"/>
      <c r="AB138" s="179"/>
      <c r="AD138" s="179"/>
      <c r="AF138" s="179"/>
      <c r="AH138" s="179"/>
      <c r="AJ138" s="179"/>
      <c r="AL138" s="179"/>
      <c r="AV138" s="184"/>
      <c r="AW138" s="184"/>
      <c r="AX138" s="184"/>
      <c r="AY138" s="184"/>
      <c r="AZ138" s="184"/>
      <c r="BA138" s="184"/>
      <c r="BB138" s="184"/>
    </row>
    <row r="139" s="157" customFormat="1" ht="15.6" spans="1:54">
      <c r="A139" s="178"/>
      <c r="B139" s="179"/>
      <c r="D139" s="179"/>
      <c r="F139" s="179"/>
      <c r="H139" s="179"/>
      <c r="J139" s="179"/>
      <c r="L139" s="179"/>
      <c r="N139" s="179"/>
      <c r="P139" s="179"/>
      <c r="R139" s="179"/>
      <c r="T139" s="179"/>
      <c r="V139" s="179"/>
      <c r="X139" s="179"/>
      <c r="Z139" s="179"/>
      <c r="AB139" s="179"/>
      <c r="AD139" s="179"/>
      <c r="AF139" s="179"/>
      <c r="AH139" s="179"/>
      <c r="AJ139" s="179"/>
      <c r="AL139" s="179"/>
      <c r="AV139" s="184"/>
      <c r="AW139" s="184"/>
      <c r="AX139" s="184"/>
      <c r="AY139" s="184"/>
      <c r="AZ139" s="184"/>
      <c r="BA139" s="184"/>
      <c r="BB139" s="184"/>
    </row>
    <row r="140" s="157" customFormat="1" ht="15.6" spans="1:54">
      <c r="A140" s="178"/>
      <c r="B140" s="179"/>
      <c r="D140" s="179"/>
      <c r="F140" s="179"/>
      <c r="H140" s="179"/>
      <c r="J140" s="179"/>
      <c r="L140" s="179"/>
      <c r="N140" s="179"/>
      <c r="P140" s="179"/>
      <c r="R140" s="179"/>
      <c r="T140" s="179"/>
      <c r="V140" s="179"/>
      <c r="X140" s="179"/>
      <c r="Z140" s="179"/>
      <c r="AB140" s="179"/>
      <c r="AD140" s="179"/>
      <c r="AF140" s="179"/>
      <c r="AH140" s="179"/>
      <c r="AJ140" s="179"/>
      <c r="AL140" s="179"/>
      <c r="AV140" s="184"/>
      <c r="AW140" s="184"/>
      <c r="AX140" s="184"/>
      <c r="AY140" s="184"/>
      <c r="AZ140" s="184"/>
      <c r="BA140" s="184"/>
      <c r="BB140" s="184"/>
    </row>
    <row r="141" s="157" customFormat="1" ht="15.6" spans="1:54">
      <c r="A141" s="178"/>
      <c r="B141" s="179"/>
      <c r="D141" s="179"/>
      <c r="F141" s="179"/>
      <c r="H141" s="179"/>
      <c r="J141" s="179"/>
      <c r="L141" s="179"/>
      <c r="N141" s="179"/>
      <c r="P141" s="179"/>
      <c r="R141" s="179"/>
      <c r="T141" s="179"/>
      <c r="V141" s="179"/>
      <c r="X141" s="179"/>
      <c r="Z141" s="179"/>
      <c r="AB141" s="179"/>
      <c r="AD141" s="179"/>
      <c r="AF141" s="179"/>
      <c r="AH141" s="179"/>
      <c r="AJ141" s="179"/>
      <c r="AL141" s="179"/>
      <c r="AV141" s="184"/>
      <c r="AW141" s="184"/>
      <c r="AX141" s="184"/>
      <c r="AY141" s="184"/>
      <c r="AZ141" s="184"/>
      <c r="BA141" s="184"/>
      <c r="BB141" s="184"/>
    </row>
    <row r="142" s="157" customFormat="1" ht="15.6" spans="1:54">
      <c r="A142" s="178"/>
      <c r="B142" s="179"/>
      <c r="D142" s="179"/>
      <c r="F142" s="179"/>
      <c r="H142" s="179"/>
      <c r="J142" s="179"/>
      <c r="L142" s="179"/>
      <c r="N142" s="179"/>
      <c r="P142" s="179"/>
      <c r="R142" s="179"/>
      <c r="T142" s="179"/>
      <c r="V142" s="179"/>
      <c r="X142" s="179"/>
      <c r="Z142" s="179"/>
      <c r="AB142" s="179"/>
      <c r="AD142" s="179"/>
      <c r="AF142" s="179"/>
      <c r="AH142" s="179"/>
      <c r="AJ142" s="179"/>
      <c r="AL142" s="179"/>
      <c r="AV142" s="184"/>
      <c r="AW142" s="184"/>
      <c r="AX142" s="184"/>
      <c r="AY142" s="184"/>
      <c r="AZ142" s="184"/>
      <c r="BA142" s="184"/>
      <c r="BB142" s="184"/>
    </row>
    <row r="143" s="157" customFormat="1" ht="15.6" spans="1:54">
      <c r="A143" s="178"/>
      <c r="B143" s="179"/>
      <c r="D143" s="179"/>
      <c r="F143" s="179"/>
      <c r="H143" s="179"/>
      <c r="J143" s="179"/>
      <c r="L143" s="179"/>
      <c r="N143" s="179"/>
      <c r="P143" s="179"/>
      <c r="R143" s="179"/>
      <c r="T143" s="179"/>
      <c r="V143" s="179"/>
      <c r="X143" s="179"/>
      <c r="Z143" s="179"/>
      <c r="AB143" s="179"/>
      <c r="AD143" s="179"/>
      <c r="AF143" s="179"/>
      <c r="AH143" s="179"/>
      <c r="AJ143" s="179"/>
      <c r="AL143" s="179"/>
      <c r="AV143" s="184"/>
      <c r="AW143" s="184"/>
      <c r="AX143" s="184"/>
      <c r="AY143" s="184"/>
      <c r="AZ143" s="184"/>
      <c r="BA143" s="184"/>
      <c r="BB143" s="184"/>
    </row>
    <row r="144" s="157" customFormat="1" ht="15.6" spans="1:54">
      <c r="A144" s="178"/>
      <c r="B144" s="179"/>
      <c r="D144" s="179"/>
      <c r="F144" s="179"/>
      <c r="H144" s="179"/>
      <c r="J144" s="179"/>
      <c r="L144" s="179"/>
      <c r="N144" s="179"/>
      <c r="P144" s="179"/>
      <c r="R144" s="179"/>
      <c r="T144" s="179"/>
      <c r="V144" s="179"/>
      <c r="X144" s="179"/>
      <c r="Z144" s="179"/>
      <c r="AB144" s="179"/>
      <c r="AD144" s="179"/>
      <c r="AF144" s="179"/>
      <c r="AH144" s="179"/>
      <c r="AJ144" s="179"/>
      <c r="AL144" s="179"/>
      <c r="AV144" s="184"/>
      <c r="AW144" s="184"/>
      <c r="AX144" s="184"/>
      <c r="AY144" s="184"/>
      <c r="AZ144" s="184"/>
      <c r="BA144" s="184"/>
      <c r="BB144" s="184"/>
    </row>
    <row r="145" s="157" customFormat="1" ht="15.6" spans="1:54">
      <c r="A145" s="178"/>
      <c r="B145" s="179"/>
      <c r="D145" s="179"/>
      <c r="F145" s="179"/>
      <c r="H145" s="179"/>
      <c r="J145" s="179"/>
      <c r="L145" s="179"/>
      <c r="N145" s="179"/>
      <c r="P145" s="179"/>
      <c r="R145" s="179"/>
      <c r="T145" s="179"/>
      <c r="V145" s="179"/>
      <c r="X145" s="179"/>
      <c r="Z145" s="179"/>
      <c r="AB145" s="179"/>
      <c r="AD145" s="179"/>
      <c r="AF145" s="179"/>
      <c r="AH145" s="179"/>
      <c r="AJ145" s="179"/>
      <c r="AL145" s="179"/>
      <c r="AV145" s="184"/>
      <c r="AW145" s="184"/>
      <c r="AX145" s="184"/>
      <c r="AY145" s="184"/>
      <c r="AZ145" s="184"/>
      <c r="BA145" s="184"/>
      <c r="BB145" s="184"/>
    </row>
    <row r="146" s="157" customFormat="1" ht="15.6" spans="1:54">
      <c r="A146" s="178"/>
      <c r="B146" s="179"/>
      <c r="D146" s="179"/>
      <c r="F146" s="179"/>
      <c r="H146" s="179"/>
      <c r="J146" s="179"/>
      <c r="L146" s="179"/>
      <c r="N146" s="179"/>
      <c r="P146" s="179"/>
      <c r="R146" s="179"/>
      <c r="T146" s="179"/>
      <c r="V146" s="179"/>
      <c r="X146" s="179"/>
      <c r="Z146" s="179"/>
      <c r="AB146" s="179"/>
      <c r="AD146" s="179"/>
      <c r="AF146" s="179"/>
      <c r="AH146" s="179"/>
      <c r="AJ146" s="179"/>
      <c r="AL146" s="179"/>
      <c r="AV146" s="184"/>
      <c r="AW146" s="184"/>
      <c r="AX146" s="184"/>
      <c r="AY146" s="184"/>
      <c r="AZ146" s="184"/>
      <c r="BA146" s="184"/>
      <c r="BB146" s="184"/>
    </row>
    <row r="147" s="157" customFormat="1" ht="15.6" spans="1:54">
      <c r="A147" s="178"/>
      <c r="B147" s="179"/>
      <c r="D147" s="179"/>
      <c r="F147" s="179"/>
      <c r="H147" s="179"/>
      <c r="J147" s="179"/>
      <c r="L147" s="179"/>
      <c r="N147" s="179"/>
      <c r="P147" s="179"/>
      <c r="R147" s="179"/>
      <c r="T147" s="179"/>
      <c r="V147" s="179"/>
      <c r="X147" s="179"/>
      <c r="Z147" s="179"/>
      <c r="AB147" s="179"/>
      <c r="AD147" s="179"/>
      <c r="AF147" s="179"/>
      <c r="AH147" s="179"/>
      <c r="AJ147" s="179"/>
      <c r="AL147" s="179"/>
      <c r="AV147" s="184"/>
      <c r="AW147" s="184"/>
      <c r="AX147" s="184"/>
      <c r="AY147" s="184"/>
      <c r="AZ147" s="184"/>
      <c r="BA147" s="184"/>
      <c r="BB147" s="184"/>
    </row>
    <row r="148" s="157" customFormat="1" ht="15.6" spans="1:54">
      <c r="A148" s="178"/>
      <c r="B148" s="179"/>
      <c r="D148" s="179"/>
      <c r="F148" s="179"/>
      <c r="H148" s="179"/>
      <c r="J148" s="179"/>
      <c r="L148" s="179"/>
      <c r="N148" s="179"/>
      <c r="P148" s="179"/>
      <c r="R148" s="179"/>
      <c r="T148" s="179"/>
      <c r="V148" s="179"/>
      <c r="X148" s="179"/>
      <c r="Z148" s="179"/>
      <c r="AB148" s="179"/>
      <c r="AD148" s="179"/>
      <c r="AF148" s="179"/>
      <c r="AH148" s="179"/>
      <c r="AJ148" s="179"/>
      <c r="AL148" s="179"/>
      <c r="AV148" s="184"/>
      <c r="AW148" s="184"/>
      <c r="AX148" s="184"/>
      <c r="AY148" s="184"/>
      <c r="AZ148" s="184"/>
      <c r="BA148" s="184"/>
      <c r="BB148" s="184"/>
    </row>
    <row r="149" s="157" customFormat="1" ht="15.6" spans="1:54">
      <c r="A149" s="178"/>
      <c r="B149" s="179"/>
      <c r="D149" s="179"/>
      <c r="F149" s="179"/>
      <c r="H149" s="179"/>
      <c r="J149" s="179"/>
      <c r="L149" s="179"/>
      <c r="N149" s="179"/>
      <c r="P149" s="179"/>
      <c r="R149" s="179"/>
      <c r="T149" s="179"/>
      <c r="V149" s="179"/>
      <c r="X149" s="179"/>
      <c r="Z149" s="179"/>
      <c r="AB149" s="179"/>
      <c r="AD149" s="179"/>
      <c r="AF149" s="179"/>
      <c r="AH149" s="179"/>
      <c r="AJ149" s="179"/>
      <c r="AL149" s="179"/>
      <c r="AV149" s="184"/>
      <c r="AW149" s="184"/>
      <c r="AX149" s="184"/>
      <c r="AY149" s="184"/>
      <c r="AZ149" s="184"/>
      <c r="BA149" s="184"/>
      <c r="BB149" s="184"/>
    </row>
    <row r="150" s="157" customFormat="1" ht="15.6" spans="1:54">
      <c r="A150" s="178"/>
      <c r="B150" s="179"/>
      <c r="D150" s="179"/>
      <c r="F150" s="179"/>
      <c r="H150" s="179"/>
      <c r="J150" s="179"/>
      <c r="L150" s="179"/>
      <c r="N150" s="179"/>
      <c r="P150" s="179"/>
      <c r="R150" s="179"/>
      <c r="T150" s="179"/>
      <c r="V150" s="179"/>
      <c r="X150" s="179"/>
      <c r="Z150" s="179"/>
      <c r="AB150" s="179"/>
      <c r="AD150" s="179"/>
      <c r="AF150" s="179"/>
      <c r="AH150" s="179"/>
      <c r="AJ150" s="179"/>
      <c r="AL150" s="179"/>
      <c r="AV150" s="184"/>
      <c r="AW150" s="184"/>
      <c r="AX150" s="184"/>
      <c r="AY150" s="184"/>
      <c r="AZ150" s="184"/>
      <c r="BA150" s="184"/>
      <c r="BB150" s="184"/>
    </row>
    <row r="151" s="157" customFormat="1" ht="15.6" spans="1:54">
      <c r="A151" s="178"/>
      <c r="B151" s="179"/>
      <c r="D151" s="179"/>
      <c r="F151" s="179"/>
      <c r="H151" s="179"/>
      <c r="J151" s="179"/>
      <c r="L151" s="179"/>
      <c r="N151" s="179"/>
      <c r="P151" s="179"/>
      <c r="R151" s="179"/>
      <c r="T151" s="179"/>
      <c r="V151" s="179"/>
      <c r="X151" s="179"/>
      <c r="Z151" s="179"/>
      <c r="AB151" s="179"/>
      <c r="AD151" s="179"/>
      <c r="AF151" s="179"/>
      <c r="AH151" s="179"/>
      <c r="AJ151" s="179"/>
      <c r="AL151" s="179"/>
      <c r="AV151" s="184"/>
      <c r="AW151" s="184"/>
      <c r="AX151" s="184"/>
      <c r="AY151" s="184"/>
      <c r="AZ151" s="184"/>
      <c r="BA151" s="184"/>
      <c r="BB151" s="184"/>
    </row>
    <row r="152" s="157" customFormat="1" ht="15.6" spans="1:54">
      <c r="A152" s="178"/>
      <c r="B152" s="179"/>
      <c r="D152" s="179"/>
      <c r="F152" s="179"/>
      <c r="H152" s="179"/>
      <c r="J152" s="179"/>
      <c r="L152" s="179"/>
      <c r="N152" s="179"/>
      <c r="P152" s="179"/>
      <c r="R152" s="179"/>
      <c r="T152" s="179"/>
      <c r="V152" s="179"/>
      <c r="X152" s="179"/>
      <c r="Z152" s="179"/>
      <c r="AB152" s="179"/>
      <c r="AD152" s="179"/>
      <c r="AF152" s="179"/>
      <c r="AH152" s="179"/>
      <c r="AJ152" s="179"/>
      <c r="AL152" s="179"/>
      <c r="AV152" s="184"/>
      <c r="AW152" s="184"/>
      <c r="AX152" s="184"/>
      <c r="AY152" s="184"/>
      <c r="AZ152" s="184"/>
      <c r="BA152" s="184"/>
      <c r="BB152" s="184"/>
    </row>
    <row r="153" s="157" customFormat="1" ht="15.6" spans="1:54">
      <c r="A153" s="178"/>
      <c r="B153" s="179"/>
      <c r="D153" s="179"/>
      <c r="F153" s="179"/>
      <c r="H153" s="179"/>
      <c r="J153" s="179"/>
      <c r="L153" s="179"/>
      <c r="N153" s="179"/>
      <c r="P153" s="179"/>
      <c r="R153" s="179"/>
      <c r="T153" s="179"/>
      <c r="V153" s="179"/>
      <c r="X153" s="179"/>
      <c r="Z153" s="179"/>
      <c r="AB153" s="179"/>
      <c r="AD153" s="179"/>
      <c r="AF153" s="179"/>
      <c r="AH153" s="179"/>
      <c r="AJ153" s="179"/>
      <c r="AL153" s="179"/>
      <c r="AV153" s="184"/>
      <c r="AW153" s="184"/>
      <c r="AX153" s="184"/>
      <c r="AY153" s="184"/>
      <c r="AZ153" s="184"/>
      <c r="BA153" s="184"/>
      <c r="BB153" s="184"/>
    </row>
    <row r="154" s="157" customFormat="1" ht="15.6" spans="1:54">
      <c r="A154" s="178"/>
      <c r="B154" s="179"/>
      <c r="D154" s="179"/>
      <c r="F154" s="179"/>
      <c r="H154" s="179"/>
      <c r="J154" s="179"/>
      <c r="L154" s="179"/>
      <c r="N154" s="179"/>
      <c r="P154" s="179"/>
      <c r="R154" s="179"/>
      <c r="T154" s="179"/>
      <c r="V154" s="179"/>
      <c r="X154" s="179"/>
      <c r="Z154" s="179"/>
      <c r="AB154" s="179"/>
      <c r="AD154" s="179"/>
      <c r="AF154" s="179"/>
      <c r="AH154" s="179"/>
      <c r="AJ154" s="179"/>
      <c r="AL154" s="179"/>
      <c r="AV154" s="184"/>
      <c r="AW154" s="184"/>
      <c r="AX154" s="184"/>
      <c r="AY154" s="184"/>
      <c r="AZ154" s="184"/>
      <c r="BA154" s="184"/>
      <c r="BB154" s="184"/>
    </row>
    <row r="155" s="157" customFormat="1" ht="15.6" spans="1:54">
      <c r="A155" s="178"/>
      <c r="B155" s="179"/>
      <c r="D155" s="179"/>
      <c r="F155" s="179"/>
      <c r="H155" s="179"/>
      <c r="J155" s="179"/>
      <c r="L155" s="179"/>
      <c r="N155" s="179"/>
      <c r="P155" s="179"/>
      <c r="R155" s="179"/>
      <c r="T155" s="179"/>
      <c r="V155" s="179"/>
      <c r="X155" s="179"/>
      <c r="Z155" s="179"/>
      <c r="AB155" s="179"/>
      <c r="AD155" s="179"/>
      <c r="AF155" s="179"/>
      <c r="AH155" s="179"/>
      <c r="AJ155" s="179"/>
      <c r="AL155" s="179"/>
      <c r="AV155" s="184"/>
      <c r="AW155" s="184"/>
      <c r="AX155" s="184"/>
      <c r="AY155" s="184"/>
      <c r="AZ155" s="184"/>
      <c r="BA155" s="184"/>
      <c r="BB155" s="184"/>
    </row>
    <row r="156" s="157" customFormat="1" ht="15.6" spans="1:54">
      <c r="A156" s="178"/>
      <c r="B156" s="179"/>
      <c r="D156" s="179"/>
      <c r="F156" s="179"/>
      <c r="H156" s="179"/>
      <c r="J156" s="179"/>
      <c r="L156" s="179"/>
      <c r="N156" s="179"/>
      <c r="P156" s="179"/>
      <c r="R156" s="179"/>
      <c r="T156" s="179"/>
      <c r="V156" s="179"/>
      <c r="X156" s="179"/>
      <c r="Z156" s="179"/>
      <c r="AB156" s="179"/>
      <c r="AD156" s="179"/>
      <c r="AF156" s="179"/>
      <c r="AH156" s="179"/>
      <c r="AJ156" s="179"/>
      <c r="AL156" s="179"/>
      <c r="AV156" s="184"/>
      <c r="AW156" s="184"/>
      <c r="AX156" s="184"/>
      <c r="AY156" s="184"/>
      <c r="AZ156" s="184"/>
      <c r="BA156" s="184"/>
      <c r="BB156" s="184"/>
    </row>
    <row r="157" s="157" customFormat="1" ht="15.6" spans="1:54">
      <c r="A157" s="178"/>
      <c r="B157" s="179"/>
      <c r="D157" s="179"/>
      <c r="F157" s="179"/>
      <c r="H157" s="179"/>
      <c r="J157" s="179"/>
      <c r="L157" s="179"/>
      <c r="N157" s="179"/>
      <c r="P157" s="179"/>
      <c r="R157" s="179"/>
      <c r="T157" s="179"/>
      <c r="V157" s="179"/>
      <c r="X157" s="179"/>
      <c r="Z157" s="179"/>
      <c r="AB157" s="179"/>
      <c r="AD157" s="179"/>
      <c r="AF157" s="179"/>
      <c r="AH157" s="179"/>
      <c r="AJ157" s="179"/>
      <c r="AL157" s="179"/>
      <c r="AV157" s="184"/>
      <c r="AW157" s="184"/>
      <c r="AX157" s="184"/>
      <c r="AY157" s="184"/>
      <c r="AZ157" s="184"/>
      <c r="BA157" s="184"/>
      <c r="BB157" s="184"/>
    </row>
    <row r="158" s="157" customFormat="1" ht="15.6" spans="1:54">
      <c r="A158" s="178"/>
      <c r="B158" s="179"/>
      <c r="D158" s="179"/>
      <c r="F158" s="179"/>
      <c r="H158" s="179"/>
      <c r="J158" s="179"/>
      <c r="L158" s="179"/>
      <c r="N158" s="179"/>
      <c r="P158" s="179"/>
      <c r="R158" s="179"/>
      <c r="T158" s="179"/>
      <c r="V158" s="179"/>
      <c r="X158" s="179"/>
      <c r="Z158" s="179"/>
      <c r="AB158" s="179"/>
      <c r="AD158" s="179"/>
      <c r="AF158" s="179"/>
      <c r="AH158" s="179"/>
      <c r="AJ158" s="179"/>
      <c r="AL158" s="179"/>
      <c r="AV158" s="184"/>
      <c r="AW158" s="184"/>
      <c r="AX158" s="184"/>
      <c r="AY158" s="184"/>
      <c r="AZ158" s="184"/>
      <c r="BA158" s="184"/>
      <c r="BB158" s="184"/>
    </row>
    <row r="159" s="157" customFormat="1" ht="15.6" spans="1:54">
      <c r="A159" s="178"/>
      <c r="B159" s="179"/>
      <c r="D159" s="179"/>
      <c r="F159" s="179"/>
      <c r="H159" s="179"/>
      <c r="J159" s="179"/>
      <c r="L159" s="179"/>
      <c r="N159" s="179"/>
      <c r="P159" s="179"/>
      <c r="R159" s="179"/>
      <c r="T159" s="179"/>
      <c r="V159" s="179"/>
      <c r="X159" s="179"/>
      <c r="Z159" s="179"/>
      <c r="AB159" s="179"/>
      <c r="AD159" s="179"/>
      <c r="AF159" s="179"/>
      <c r="AH159" s="179"/>
      <c r="AJ159" s="179"/>
      <c r="AL159" s="179"/>
      <c r="AV159" s="184"/>
      <c r="AW159" s="184"/>
      <c r="AX159" s="184"/>
      <c r="AY159" s="184"/>
      <c r="AZ159" s="184"/>
      <c r="BA159" s="184"/>
      <c r="BB159" s="184"/>
    </row>
    <row r="160" s="157" customFormat="1" ht="15.6" spans="1:54">
      <c r="A160" s="178"/>
      <c r="B160" s="179"/>
      <c r="D160" s="179"/>
      <c r="F160" s="179"/>
      <c r="H160" s="179"/>
      <c r="J160" s="179"/>
      <c r="L160" s="179"/>
      <c r="N160" s="179"/>
      <c r="P160" s="179"/>
      <c r="R160" s="179"/>
      <c r="T160" s="179"/>
      <c r="V160" s="179"/>
      <c r="X160" s="179"/>
      <c r="Z160" s="179"/>
      <c r="AB160" s="179"/>
      <c r="AD160" s="179"/>
      <c r="AF160" s="179"/>
      <c r="AH160" s="179"/>
      <c r="AJ160" s="179"/>
      <c r="AL160" s="179"/>
      <c r="AV160" s="184"/>
      <c r="AW160" s="184"/>
      <c r="AX160" s="184"/>
      <c r="AY160" s="184"/>
      <c r="AZ160" s="184"/>
      <c r="BA160" s="184"/>
      <c r="BB160" s="184"/>
    </row>
    <row r="161" s="157" customFormat="1" ht="15.6" spans="1:54">
      <c r="A161" s="178"/>
      <c r="B161" s="179"/>
      <c r="D161" s="179"/>
      <c r="F161" s="179"/>
      <c r="H161" s="179"/>
      <c r="J161" s="179"/>
      <c r="L161" s="179"/>
      <c r="N161" s="179"/>
      <c r="P161" s="179"/>
      <c r="R161" s="179"/>
      <c r="T161" s="179"/>
      <c r="V161" s="179"/>
      <c r="X161" s="179"/>
      <c r="Z161" s="179"/>
      <c r="AB161" s="179"/>
      <c r="AD161" s="179"/>
      <c r="AF161" s="179"/>
      <c r="AH161" s="179"/>
      <c r="AJ161" s="179"/>
      <c r="AL161" s="179"/>
      <c r="AV161" s="184"/>
      <c r="AW161" s="184"/>
      <c r="AX161" s="184"/>
      <c r="AY161" s="184"/>
      <c r="AZ161" s="184"/>
      <c r="BA161" s="184"/>
      <c r="BB161" s="184"/>
    </row>
    <row r="162" s="157" customFormat="1" ht="15.6" spans="1:54">
      <c r="A162" s="178"/>
      <c r="B162" s="179"/>
      <c r="D162" s="179"/>
      <c r="F162" s="179"/>
      <c r="H162" s="179"/>
      <c r="J162" s="179"/>
      <c r="L162" s="179"/>
      <c r="N162" s="179"/>
      <c r="P162" s="179"/>
      <c r="R162" s="179"/>
      <c r="T162" s="179"/>
      <c r="V162" s="179"/>
      <c r="X162" s="179"/>
      <c r="Z162" s="179"/>
      <c r="AB162" s="179"/>
      <c r="AD162" s="179"/>
      <c r="AF162" s="179"/>
      <c r="AH162" s="179"/>
      <c r="AJ162" s="179"/>
      <c r="AL162" s="179"/>
      <c r="AV162" s="184"/>
      <c r="AW162" s="184"/>
      <c r="AX162" s="184"/>
      <c r="AY162" s="184"/>
      <c r="AZ162" s="184"/>
      <c r="BA162" s="184"/>
      <c r="BB162" s="184"/>
    </row>
    <row r="163" s="157" customFormat="1" ht="15.6" spans="1:54">
      <c r="A163" s="178"/>
      <c r="B163" s="179"/>
      <c r="D163" s="179"/>
      <c r="F163" s="179"/>
      <c r="H163" s="179"/>
      <c r="J163" s="179"/>
      <c r="L163" s="179"/>
      <c r="N163" s="179"/>
      <c r="P163" s="179"/>
      <c r="R163" s="179"/>
      <c r="T163" s="179"/>
      <c r="V163" s="179"/>
      <c r="X163" s="179"/>
      <c r="Z163" s="179"/>
      <c r="AB163" s="179"/>
      <c r="AD163" s="179"/>
      <c r="AF163" s="179"/>
      <c r="AH163" s="179"/>
      <c r="AJ163" s="179"/>
      <c r="AL163" s="179"/>
      <c r="AV163" s="184"/>
      <c r="AW163" s="184"/>
      <c r="AX163" s="184"/>
      <c r="AY163" s="184"/>
      <c r="AZ163" s="184"/>
      <c r="BA163" s="184"/>
      <c r="BB163" s="184"/>
    </row>
    <row r="164" s="157" customFormat="1" ht="15.6" spans="1:54">
      <c r="A164" s="178"/>
      <c r="B164" s="179"/>
      <c r="D164" s="179"/>
      <c r="F164" s="179"/>
      <c r="H164" s="179"/>
      <c r="J164" s="179"/>
      <c r="L164" s="179"/>
      <c r="N164" s="179"/>
      <c r="P164" s="179"/>
      <c r="R164" s="179"/>
      <c r="T164" s="179"/>
      <c r="V164" s="179"/>
      <c r="X164" s="179"/>
      <c r="Z164" s="179"/>
      <c r="AB164" s="179"/>
      <c r="AD164" s="179"/>
      <c r="AF164" s="179"/>
      <c r="AH164" s="179"/>
      <c r="AJ164" s="179"/>
      <c r="AL164" s="179"/>
      <c r="AV164" s="184"/>
      <c r="AW164" s="184"/>
      <c r="AX164" s="184"/>
      <c r="AY164" s="184"/>
      <c r="AZ164" s="184"/>
      <c r="BA164" s="184"/>
      <c r="BB164" s="184"/>
    </row>
    <row r="165" s="157" customFormat="1" ht="15.6" spans="1:54">
      <c r="A165" s="178"/>
      <c r="B165" s="179"/>
      <c r="D165" s="179"/>
      <c r="F165" s="179"/>
      <c r="H165" s="179"/>
      <c r="J165" s="179"/>
      <c r="L165" s="179"/>
      <c r="N165" s="179"/>
      <c r="P165" s="179"/>
      <c r="R165" s="179"/>
      <c r="T165" s="179"/>
      <c r="V165" s="179"/>
      <c r="X165" s="179"/>
      <c r="Z165" s="179"/>
      <c r="AB165" s="179"/>
      <c r="AD165" s="179"/>
      <c r="AF165" s="179"/>
      <c r="AH165" s="179"/>
      <c r="AJ165" s="179"/>
      <c r="AL165" s="179"/>
      <c r="AV165" s="184"/>
      <c r="AW165" s="184"/>
      <c r="AX165" s="184"/>
      <c r="AY165" s="184"/>
      <c r="AZ165" s="184"/>
      <c r="BA165" s="184"/>
      <c r="BB165" s="184"/>
    </row>
    <row r="166" s="157" customFormat="1" ht="15.6" spans="1:54">
      <c r="A166" s="178"/>
      <c r="B166" s="179"/>
      <c r="D166" s="179"/>
      <c r="F166" s="179"/>
      <c r="H166" s="179"/>
      <c r="J166" s="179"/>
      <c r="L166" s="179"/>
      <c r="N166" s="179"/>
      <c r="P166" s="179"/>
      <c r="R166" s="179"/>
      <c r="T166" s="179"/>
      <c r="V166" s="179"/>
      <c r="X166" s="179"/>
      <c r="Z166" s="179"/>
      <c r="AB166" s="179"/>
      <c r="AD166" s="179"/>
      <c r="AF166" s="179"/>
      <c r="AH166" s="179"/>
      <c r="AJ166" s="179"/>
      <c r="AL166" s="179"/>
      <c r="AV166" s="184"/>
      <c r="AW166" s="184"/>
      <c r="AX166" s="184"/>
      <c r="AY166" s="184"/>
      <c r="AZ166" s="184"/>
      <c r="BA166" s="184"/>
      <c r="BB166" s="184"/>
    </row>
    <row r="167" s="157" customFormat="1" ht="15.6" spans="1:54">
      <c r="A167" s="178"/>
      <c r="B167" s="179"/>
      <c r="D167" s="179"/>
      <c r="F167" s="179"/>
      <c r="H167" s="179"/>
      <c r="J167" s="179"/>
      <c r="L167" s="179"/>
      <c r="N167" s="179"/>
      <c r="P167" s="179"/>
      <c r="R167" s="179"/>
      <c r="T167" s="179"/>
      <c r="V167" s="179"/>
      <c r="X167" s="179"/>
      <c r="Z167" s="179"/>
      <c r="AB167" s="179"/>
      <c r="AD167" s="179"/>
      <c r="AF167" s="179"/>
      <c r="AH167" s="179"/>
      <c r="AJ167" s="179"/>
      <c r="AL167" s="179"/>
      <c r="AV167" s="184"/>
      <c r="AW167" s="184"/>
      <c r="AX167" s="184"/>
      <c r="AY167" s="184"/>
      <c r="AZ167" s="184"/>
      <c r="BA167" s="184"/>
      <c r="BB167" s="184"/>
    </row>
    <row r="168" s="157" customFormat="1" ht="15.6" spans="1:54">
      <c r="A168" s="178"/>
      <c r="B168" s="179"/>
      <c r="D168" s="179"/>
      <c r="F168" s="179"/>
      <c r="H168" s="179"/>
      <c r="J168" s="179"/>
      <c r="L168" s="179"/>
      <c r="N168" s="179"/>
      <c r="P168" s="179"/>
      <c r="R168" s="179"/>
      <c r="T168" s="179"/>
      <c r="V168" s="179"/>
      <c r="X168" s="179"/>
      <c r="Z168" s="179"/>
      <c r="AB168" s="179"/>
      <c r="AD168" s="179"/>
      <c r="AF168" s="179"/>
      <c r="AH168" s="179"/>
      <c r="AJ168" s="179"/>
      <c r="AL168" s="179"/>
      <c r="AV168" s="184"/>
      <c r="AW168" s="184"/>
      <c r="AX168" s="184"/>
      <c r="AY168" s="184"/>
      <c r="AZ168" s="184"/>
      <c r="BA168" s="184"/>
      <c r="BB168" s="184"/>
    </row>
    <row r="169" s="157" customFormat="1" ht="15.6" spans="1:54">
      <c r="A169" s="178"/>
      <c r="B169" s="179"/>
      <c r="D169" s="179"/>
      <c r="F169" s="179"/>
      <c r="H169" s="179"/>
      <c r="J169" s="179"/>
      <c r="L169" s="179"/>
      <c r="N169" s="179"/>
      <c r="P169" s="179"/>
      <c r="R169" s="179"/>
      <c r="T169" s="179"/>
      <c r="V169" s="179"/>
      <c r="X169" s="179"/>
      <c r="Z169" s="179"/>
      <c r="AB169" s="179"/>
      <c r="AD169" s="179"/>
      <c r="AF169" s="179"/>
      <c r="AH169" s="179"/>
      <c r="AJ169" s="179"/>
      <c r="AL169" s="179"/>
      <c r="AV169" s="184"/>
      <c r="AW169" s="184"/>
      <c r="AX169" s="184"/>
      <c r="AY169" s="184"/>
      <c r="AZ169" s="184"/>
      <c r="BA169" s="184"/>
      <c r="BB169" s="184"/>
    </row>
    <row r="170" s="157" customFormat="1" ht="15.6" spans="1:54">
      <c r="A170" s="178"/>
      <c r="B170" s="179"/>
      <c r="D170" s="179"/>
      <c r="F170" s="179"/>
      <c r="H170" s="179"/>
      <c r="J170" s="179"/>
      <c r="L170" s="179"/>
      <c r="N170" s="179"/>
      <c r="P170" s="179"/>
      <c r="R170" s="179"/>
      <c r="T170" s="179"/>
      <c r="V170" s="179"/>
      <c r="X170" s="179"/>
      <c r="Z170" s="179"/>
      <c r="AB170" s="179"/>
      <c r="AD170" s="179"/>
      <c r="AF170" s="179"/>
      <c r="AH170" s="179"/>
      <c r="AJ170" s="179"/>
      <c r="AL170" s="179"/>
      <c r="AV170" s="184"/>
      <c r="AW170" s="184"/>
      <c r="AX170" s="184"/>
      <c r="AY170" s="184"/>
      <c r="AZ170" s="184"/>
      <c r="BA170" s="184"/>
      <c r="BB170" s="184"/>
    </row>
    <row r="171" s="157" customFormat="1" ht="15.6" spans="1:54">
      <c r="A171" s="178"/>
      <c r="B171" s="179"/>
      <c r="D171" s="179"/>
      <c r="F171" s="179"/>
      <c r="H171" s="179"/>
      <c r="J171" s="179"/>
      <c r="L171" s="179"/>
      <c r="N171" s="179"/>
      <c r="P171" s="179"/>
      <c r="R171" s="179"/>
      <c r="T171" s="179"/>
      <c r="V171" s="179"/>
      <c r="X171" s="179"/>
      <c r="Z171" s="179"/>
      <c r="AB171" s="179"/>
      <c r="AD171" s="179"/>
      <c r="AF171" s="179"/>
      <c r="AH171" s="179"/>
      <c r="AJ171" s="179"/>
      <c r="AL171" s="179"/>
      <c r="AV171" s="184"/>
      <c r="AW171" s="184"/>
      <c r="AX171" s="184"/>
      <c r="AY171" s="184"/>
      <c r="AZ171" s="184"/>
      <c r="BA171" s="184"/>
      <c r="BB171" s="184"/>
    </row>
    <row r="172" s="157" customFormat="1" ht="15.6" spans="1:54">
      <c r="A172" s="178"/>
      <c r="B172" s="179"/>
      <c r="D172" s="179"/>
      <c r="F172" s="179"/>
      <c r="H172" s="179"/>
      <c r="J172" s="179"/>
      <c r="L172" s="179"/>
      <c r="N172" s="179"/>
      <c r="P172" s="179"/>
      <c r="R172" s="179"/>
      <c r="T172" s="179"/>
      <c r="V172" s="179"/>
      <c r="X172" s="179"/>
      <c r="Z172" s="179"/>
      <c r="AB172" s="179"/>
      <c r="AD172" s="179"/>
      <c r="AF172" s="179"/>
      <c r="AH172" s="179"/>
      <c r="AJ172" s="179"/>
      <c r="AL172" s="179"/>
      <c r="AV172" s="184"/>
      <c r="AW172" s="184"/>
      <c r="AX172" s="184"/>
      <c r="AY172" s="184"/>
      <c r="AZ172" s="184"/>
      <c r="BA172" s="184"/>
      <c r="BB172" s="184"/>
    </row>
    <row r="173" s="157" customFormat="1" ht="15.6" spans="1:54">
      <c r="A173" s="178"/>
      <c r="B173" s="179"/>
      <c r="D173" s="179"/>
      <c r="F173" s="179"/>
      <c r="H173" s="179"/>
      <c r="J173" s="179"/>
      <c r="L173" s="179"/>
      <c r="N173" s="179"/>
      <c r="P173" s="179"/>
      <c r="R173" s="179"/>
      <c r="T173" s="179"/>
      <c r="V173" s="179"/>
      <c r="X173" s="179"/>
      <c r="Z173" s="179"/>
      <c r="AB173" s="179"/>
      <c r="AD173" s="179"/>
      <c r="AF173" s="179"/>
      <c r="AH173" s="179"/>
      <c r="AJ173" s="179"/>
      <c r="AL173" s="179"/>
      <c r="AV173" s="184"/>
      <c r="AW173" s="184"/>
      <c r="AX173" s="184"/>
      <c r="AY173" s="184"/>
      <c r="AZ173" s="184"/>
      <c r="BA173" s="184"/>
      <c r="BB173" s="184"/>
    </row>
    <row r="174" s="157" customFormat="1" ht="15.6" spans="1:54">
      <c r="A174" s="178"/>
      <c r="B174" s="179"/>
      <c r="D174" s="179"/>
      <c r="F174" s="179"/>
      <c r="H174" s="179"/>
      <c r="J174" s="179"/>
      <c r="L174" s="179"/>
      <c r="N174" s="179"/>
      <c r="P174" s="179"/>
      <c r="R174" s="179"/>
      <c r="T174" s="179"/>
      <c r="V174" s="179"/>
      <c r="X174" s="179"/>
      <c r="Z174" s="179"/>
      <c r="AB174" s="179"/>
      <c r="AD174" s="179"/>
      <c r="AF174" s="179"/>
      <c r="AH174" s="179"/>
      <c r="AJ174" s="179"/>
      <c r="AL174" s="179"/>
      <c r="AV174" s="184"/>
      <c r="AW174" s="184"/>
      <c r="AX174" s="184"/>
      <c r="AY174" s="184"/>
      <c r="AZ174" s="184"/>
      <c r="BA174" s="184"/>
      <c r="BB174" s="184"/>
    </row>
    <row r="175" s="157" customFormat="1" ht="15.6" spans="1:54">
      <c r="A175" s="178"/>
      <c r="B175" s="179"/>
      <c r="D175" s="179"/>
      <c r="F175" s="179"/>
      <c r="H175" s="179"/>
      <c r="J175" s="179"/>
      <c r="L175" s="179"/>
      <c r="N175" s="179"/>
      <c r="P175" s="179"/>
      <c r="R175" s="179"/>
      <c r="T175" s="179"/>
      <c r="V175" s="179"/>
      <c r="X175" s="179"/>
      <c r="Z175" s="179"/>
      <c r="AB175" s="179"/>
      <c r="AD175" s="179"/>
      <c r="AF175" s="179"/>
      <c r="AH175" s="179"/>
      <c r="AJ175" s="179"/>
      <c r="AL175" s="179"/>
      <c r="AV175" s="184"/>
      <c r="AW175" s="184"/>
      <c r="AX175" s="184"/>
      <c r="AY175" s="184"/>
      <c r="AZ175" s="184"/>
      <c r="BA175" s="184"/>
      <c r="BB175" s="184"/>
    </row>
    <row r="176" s="157" customFormat="1" ht="15.6" spans="1:54">
      <c r="A176" s="178"/>
      <c r="B176" s="179"/>
      <c r="D176" s="179"/>
      <c r="F176" s="179"/>
      <c r="H176" s="179"/>
      <c r="J176" s="179"/>
      <c r="L176" s="179"/>
      <c r="N176" s="179"/>
      <c r="P176" s="179"/>
      <c r="R176" s="179"/>
      <c r="T176" s="179"/>
      <c r="V176" s="179"/>
      <c r="X176" s="179"/>
      <c r="Z176" s="179"/>
      <c r="AB176" s="179"/>
      <c r="AD176" s="179"/>
      <c r="AF176" s="179"/>
      <c r="AH176" s="179"/>
      <c r="AJ176" s="179"/>
      <c r="AL176" s="179"/>
      <c r="AV176" s="184"/>
      <c r="AW176" s="184"/>
      <c r="AX176" s="184"/>
      <c r="AY176" s="184"/>
      <c r="AZ176" s="184"/>
      <c r="BA176" s="184"/>
      <c r="BB176" s="184"/>
    </row>
    <row r="177" s="157" customFormat="1" ht="15.6" spans="1:54">
      <c r="A177" s="178"/>
      <c r="B177" s="179"/>
      <c r="D177" s="179"/>
      <c r="F177" s="179"/>
      <c r="H177" s="179"/>
      <c r="J177" s="179"/>
      <c r="L177" s="179"/>
      <c r="N177" s="179"/>
      <c r="P177" s="179"/>
      <c r="R177" s="179"/>
      <c r="T177" s="179"/>
      <c r="V177" s="179"/>
      <c r="X177" s="179"/>
      <c r="Z177" s="179"/>
      <c r="AB177" s="179"/>
      <c r="AD177" s="179"/>
      <c r="AF177" s="179"/>
      <c r="AH177" s="179"/>
      <c r="AJ177" s="179"/>
      <c r="AL177" s="179"/>
      <c r="AV177" s="184"/>
      <c r="AW177" s="184"/>
      <c r="AX177" s="184"/>
      <c r="AY177" s="184"/>
      <c r="AZ177" s="184"/>
      <c r="BA177" s="184"/>
      <c r="BB177" s="184"/>
    </row>
    <row r="178" s="157" customFormat="1" ht="15.6" spans="1:54">
      <c r="A178" s="178"/>
      <c r="B178" s="179"/>
      <c r="D178" s="179"/>
      <c r="F178" s="179"/>
      <c r="H178" s="179"/>
      <c r="J178" s="179"/>
      <c r="L178" s="179"/>
      <c r="N178" s="179"/>
      <c r="P178" s="179"/>
      <c r="R178" s="179"/>
      <c r="T178" s="179"/>
      <c r="V178" s="179"/>
      <c r="X178" s="179"/>
      <c r="Z178" s="179"/>
      <c r="AB178" s="179"/>
      <c r="AD178" s="179"/>
      <c r="AF178" s="179"/>
      <c r="AH178" s="179"/>
      <c r="AJ178" s="179"/>
      <c r="AL178" s="179"/>
      <c r="AV178" s="184"/>
      <c r="AW178" s="184"/>
      <c r="AX178" s="184"/>
      <c r="AY178" s="184"/>
      <c r="AZ178" s="184"/>
      <c r="BA178" s="184"/>
      <c r="BB178" s="184"/>
    </row>
    <row r="179" s="157" customFormat="1" ht="15.6" spans="1:54">
      <c r="A179" s="178"/>
      <c r="B179" s="179"/>
      <c r="D179" s="179"/>
      <c r="F179" s="179"/>
      <c r="H179" s="179"/>
      <c r="J179" s="179"/>
      <c r="L179" s="179"/>
      <c r="N179" s="179"/>
      <c r="P179" s="179"/>
      <c r="R179" s="179"/>
      <c r="T179" s="179"/>
      <c r="V179" s="179"/>
      <c r="X179" s="179"/>
      <c r="Z179" s="179"/>
      <c r="AB179" s="179"/>
      <c r="AD179" s="179"/>
      <c r="AF179" s="179"/>
      <c r="AH179" s="179"/>
      <c r="AJ179" s="179"/>
      <c r="AL179" s="179"/>
      <c r="AV179" s="184"/>
      <c r="AW179" s="184"/>
      <c r="AX179" s="184"/>
      <c r="AY179" s="184"/>
      <c r="AZ179" s="184"/>
      <c r="BA179" s="184"/>
      <c r="BB179" s="184"/>
    </row>
    <row r="180" s="157" customFormat="1" ht="15.6" spans="1:54">
      <c r="A180" s="178"/>
      <c r="B180" s="179"/>
      <c r="D180" s="179"/>
      <c r="F180" s="179"/>
      <c r="H180" s="179"/>
      <c r="J180" s="179"/>
      <c r="L180" s="179"/>
      <c r="N180" s="179"/>
      <c r="P180" s="179"/>
      <c r="R180" s="179"/>
      <c r="T180" s="179"/>
      <c r="V180" s="179"/>
      <c r="X180" s="179"/>
      <c r="Z180" s="179"/>
      <c r="AB180" s="179"/>
      <c r="AD180" s="179"/>
      <c r="AF180" s="179"/>
      <c r="AH180" s="179"/>
      <c r="AJ180" s="179"/>
      <c r="AL180" s="179"/>
      <c r="AV180" s="184"/>
      <c r="AW180" s="184"/>
      <c r="AX180" s="184"/>
      <c r="AY180" s="184"/>
      <c r="AZ180" s="184"/>
      <c r="BA180" s="184"/>
      <c r="BB180" s="184"/>
    </row>
    <row r="181" s="157" customFormat="1" ht="15.6" spans="1:54">
      <c r="A181" s="178"/>
      <c r="B181" s="179"/>
      <c r="D181" s="179"/>
      <c r="F181" s="179"/>
      <c r="H181" s="179"/>
      <c r="J181" s="179"/>
      <c r="L181" s="179"/>
      <c r="N181" s="179"/>
      <c r="P181" s="179"/>
      <c r="R181" s="179"/>
      <c r="T181" s="179"/>
      <c r="V181" s="179"/>
      <c r="X181" s="179"/>
      <c r="Z181" s="179"/>
      <c r="AB181" s="179"/>
      <c r="AD181" s="179"/>
      <c r="AF181" s="179"/>
      <c r="AH181" s="179"/>
      <c r="AJ181" s="179"/>
      <c r="AL181" s="179"/>
      <c r="AV181" s="184"/>
      <c r="AW181" s="184"/>
      <c r="AX181" s="184"/>
      <c r="AY181" s="184"/>
      <c r="AZ181" s="184"/>
      <c r="BA181" s="184"/>
      <c r="BB181" s="184"/>
    </row>
    <row r="182" s="157" customFormat="1" ht="15.6" spans="1:54">
      <c r="A182" s="178"/>
      <c r="B182" s="179"/>
      <c r="D182" s="179"/>
      <c r="F182" s="179"/>
      <c r="H182" s="179"/>
      <c r="J182" s="179"/>
      <c r="L182" s="179"/>
      <c r="N182" s="179"/>
      <c r="P182" s="179"/>
      <c r="R182" s="179"/>
      <c r="T182" s="179"/>
      <c r="V182" s="179"/>
      <c r="X182" s="179"/>
      <c r="Z182" s="179"/>
      <c r="AB182" s="179"/>
      <c r="AD182" s="179"/>
      <c r="AF182" s="179"/>
      <c r="AH182" s="179"/>
      <c r="AJ182" s="179"/>
      <c r="AL182" s="179"/>
      <c r="AV182" s="184"/>
      <c r="AW182" s="184"/>
      <c r="AX182" s="184"/>
      <c r="AY182" s="184"/>
      <c r="AZ182" s="184"/>
      <c r="BA182" s="184"/>
      <c r="BB182" s="184"/>
    </row>
    <row r="183" s="157" customFormat="1" ht="15.6" spans="1:54">
      <c r="A183" s="178"/>
      <c r="B183" s="179"/>
      <c r="D183" s="179"/>
      <c r="F183" s="179"/>
      <c r="H183" s="179"/>
      <c r="J183" s="179"/>
      <c r="L183" s="179"/>
      <c r="N183" s="179"/>
      <c r="P183" s="179"/>
      <c r="R183" s="179"/>
      <c r="T183" s="179"/>
      <c r="V183" s="179"/>
      <c r="X183" s="179"/>
      <c r="Z183" s="179"/>
      <c r="AB183" s="179"/>
      <c r="AD183" s="179"/>
      <c r="AF183" s="179"/>
      <c r="AH183" s="179"/>
      <c r="AJ183" s="179"/>
      <c r="AL183" s="179"/>
      <c r="AV183" s="184"/>
      <c r="AW183" s="184"/>
      <c r="AX183" s="184"/>
      <c r="AY183" s="184"/>
      <c r="AZ183" s="184"/>
      <c r="BA183" s="184"/>
      <c r="BB183" s="184"/>
    </row>
    <row r="184" s="157" customFormat="1" ht="15.6" spans="1:54">
      <c r="A184" s="178"/>
      <c r="B184" s="179"/>
      <c r="D184" s="179"/>
      <c r="F184" s="179"/>
      <c r="H184" s="179"/>
      <c r="J184" s="179"/>
      <c r="L184" s="179"/>
      <c r="N184" s="179"/>
      <c r="P184" s="179"/>
      <c r="R184" s="179"/>
      <c r="T184" s="179"/>
      <c r="V184" s="179"/>
      <c r="X184" s="179"/>
      <c r="Z184" s="179"/>
      <c r="AB184" s="179"/>
      <c r="AD184" s="179"/>
      <c r="AF184" s="179"/>
      <c r="AH184" s="179"/>
      <c r="AJ184" s="179"/>
      <c r="AL184" s="179"/>
      <c r="AV184" s="184"/>
      <c r="AW184" s="184"/>
      <c r="AX184" s="184"/>
      <c r="AY184" s="184"/>
      <c r="AZ184" s="184"/>
      <c r="BA184" s="184"/>
      <c r="BB184" s="184"/>
    </row>
    <row r="185" s="157" customFormat="1" ht="15.6" spans="1:54">
      <c r="A185" s="178"/>
      <c r="B185" s="179"/>
      <c r="D185" s="179"/>
      <c r="F185" s="179"/>
      <c r="H185" s="179"/>
      <c r="J185" s="179"/>
      <c r="L185" s="179"/>
      <c r="N185" s="179"/>
      <c r="P185" s="179"/>
      <c r="R185" s="179"/>
      <c r="T185" s="179"/>
      <c r="V185" s="179"/>
      <c r="X185" s="179"/>
      <c r="Z185" s="179"/>
      <c r="AB185" s="179"/>
      <c r="AD185" s="179"/>
      <c r="AF185" s="179"/>
      <c r="AH185" s="179"/>
      <c r="AJ185" s="179"/>
      <c r="AL185" s="179"/>
      <c r="AV185" s="184"/>
      <c r="AW185" s="184"/>
      <c r="AX185" s="184"/>
      <c r="AY185" s="184"/>
      <c r="AZ185" s="184"/>
      <c r="BA185" s="184"/>
      <c r="BB185" s="184"/>
    </row>
    <row r="186" s="157" customFormat="1" ht="15.6" spans="1:54">
      <c r="A186" s="178"/>
      <c r="B186" s="179"/>
      <c r="D186" s="179"/>
      <c r="F186" s="179"/>
      <c r="H186" s="179"/>
      <c r="J186" s="179"/>
      <c r="L186" s="179"/>
      <c r="N186" s="179"/>
      <c r="P186" s="179"/>
      <c r="R186" s="179"/>
      <c r="T186" s="179"/>
      <c r="V186" s="179"/>
      <c r="X186" s="179"/>
      <c r="Z186" s="179"/>
      <c r="AB186" s="179"/>
      <c r="AD186" s="179"/>
      <c r="AF186" s="179"/>
      <c r="AH186" s="179"/>
      <c r="AJ186" s="179"/>
      <c r="AL186" s="179"/>
      <c r="AV186" s="184"/>
      <c r="AW186" s="184"/>
      <c r="AX186" s="184"/>
      <c r="AY186" s="184"/>
      <c r="AZ186" s="184"/>
      <c r="BA186" s="184"/>
      <c r="BB186" s="184"/>
    </row>
    <row r="187" s="157" customFormat="1" ht="15.6" spans="1:54">
      <c r="A187" s="178"/>
      <c r="B187" s="179"/>
      <c r="D187" s="179"/>
      <c r="F187" s="179"/>
      <c r="H187" s="179"/>
      <c r="J187" s="179"/>
      <c r="L187" s="179"/>
      <c r="N187" s="179"/>
      <c r="P187" s="179"/>
      <c r="R187" s="179"/>
      <c r="T187" s="179"/>
      <c r="V187" s="179"/>
      <c r="X187" s="179"/>
      <c r="Z187" s="179"/>
      <c r="AB187" s="179"/>
      <c r="AD187" s="179"/>
      <c r="AF187" s="179"/>
      <c r="AH187" s="179"/>
      <c r="AJ187" s="179"/>
      <c r="AL187" s="179"/>
      <c r="AV187" s="184"/>
      <c r="AW187" s="184"/>
      <c r="AX187" s="184"/>
      <c r="AY187" s="184"/>
      <c r="AZ187" s="184"/>
      <c r="BA187" s="184"/>
      <c r="BB187" s="184"/>
    </row>
    <row r="188" s="157" customFormat="1" ht="15.6" spans="1:54">
      <c r="A188" s="178"/>
      <c r="B188" s="179"/>
      <c r="D188" s="179"/>
      <c r="F188" s="179"/>
      <c r="H188" s="179"/>
      <c r="J188" s="179"/>
      <c r="L188" s="179"/>
      <c r="N188" s="179"/>
      <c r="P188" s="179"/>
      <c r="R188" s="179"/>
      <c r="T188" s="179"/>
      <c r="V188" s="179"/>
      <c r="X188" s="179"/>
      <c r="Z188" s="179"/>
      <c r="AB188" s="179"/>
      <c r="AD188" s="179"/>
      <c r="AF188" s="179"/>
      <c r="AH188" s="179"/>
      <c r="AJ188" s="179"/>
      <c r="AL188" s="179"/>
      <c r="AV188" s="184"/>
      <c r="AW188" s="184"/>
      <c r="AX188" s="184"/>
      <c r="AY188" s="184"/>
      <c r="AZ188" s="184"/>
      <c r="BA188" s="184"/>
      <c r="BB188" s="184"/>
    </row>
    <row r="189" s="157" customFormat="1" ht="15.6" spans="1:54">
      <c r="A189" s="178"/>
      <c r="B189" s="179"/>
      <c r="D189" s="179"/>
      <c r="F189" s="179"/>
      <c r="H189" s="179"/>
      <c r="J189" s="179"/>
      <c r="L189" s="179"/>
      <c r="N189" s="179"/>
      <c r="P189" s="179"/>
      <c r="R189" s="179"/>
      <c r="T189" s="179"/>
      <c r="V189" s="179"/>
      <c r="X189" s="179"/>
      <c r="Z189" s="179"/>
      <c r="AB189" s="179"/>
      <c r="AD189" s="179"/>
      <c r="AF189" s="179"/>
      <c r="AH189" s="179"/>
      <c r="AJ189" s="179"/>
      <c r="AL189" s="179"/>
      <c r="AV189" s="184"/>
      <c r="AW189" s="184"/>
      <c r="AX189" s="184"/>
      <c r="AY189" s="184"/>
      <c r="AZ189" s="184"/>
      <c r="BA189" s="184"/>
      <c r="BB189" s="184"/>
    </row>
    <row r="190" s="157" customFormat="1" ht="15.6" spans="1:54">
      <c r="A190" s="178"/>
      <c r="B190" s="179"/>
      <c r="D190" s="179"/>
      <c r="F190" s="179"/>
      <c r="H190" s="179"/>
      <c r="J190" s="179"/>
      <c r="L190" s="179"/>
      <c r="N190" s="179"/>
      <c r="P190" s="179"/>
      <c r="R190" s="179"/>
      <c r="T190" s="179"/>
      <c r="V190" s="179"/>
      <c r="X190" s="179"/>
      <c r="Z190" s="179"/>
      <c r="AB190" s="179"/>
      <c r="AD190" s="179"/>
      <c r="AF190" s="179"/>
      <c r="AH190" s="179"/>
      <c r="AJ190" s="179"/>
      <c r="AL190" s="179"/>
      <c r="AV190" s="184"/>
      <c r="AW190" s="184"/>
      <c r="AX190" s="184"/>
      <c r="AY190" s="184"/>
      <c r="AZ190" s="184"/>
      <c r="BA190" s="184"/>
      <c r="BB190" s="184"/>
    </row>
    <row r="191" s="157" customFormat="1" ht="15.6" spans="1:54">
      <c r="A191" s="178"/>
      <c r="B191" s="179"/>
      <c r="D191" s="179"/>
      <c r="F191" s="179"/>
      <c r="H191" s="179"/>
      <c r="J191" s="179"/>
      <c r="L191" s="179"/>
      <c r="N191" s="179"/>
      <c r="P191" s="179"/>
      <c r="R191" s="179"/>
      <c r="T191" s="179"/>
      <c r="V191" s="179"/>
      <c r="X191" s="179"/>
      <c r="Z191" s="179"/>
      <c r="AB191" s="179"/>
      <c r="AD191" s="179"/>
      <c r="AF191" s="179"/>
      <c r="AH191" s="179"/>
      <c r="AJ191" s="179"/>
      <c r="AL191" s="179"/>
      <c r="AV191" s="184"/>
      <c r="AW191" s="184"/>
      <c r="AX191" s="184"/>
      <c r="AY191" s="184"/>
      <c r="AZ191" s="184"/>
      <c r="BA191" s="184"/>
      <c r="BB191" s="184"/>
    </row>
    <row r="192" s="157" customFormat="1" ht="15.6" spans="1:54">
      <c r="A192" s="178"/>
      <c r="B192" s="179"/>
      <c r="D192" s="179"/>
      <c r="F192" s="179"/>
      <c r="H192" s="179"/>
      <c r="J192" s="179"/>
      <c r="L192" s="179"/>
      <c r="N192" s="179"/>
      <c r="P192" s="179"/>
      <c r="R192" s="179"/>
      <c r="T192" s="179"/>
      <c r="V192" s="179"/>
      <c r="X192" s="179"/>
      <c r="Z192" s="179"/>
      <c r="AB192" s="179"/>
      <c r="AD192" s="179"/>
      <c r="AF192" s="179"/>
      <c r="AH192" s="179"/>
      <c r="AJ192" s="179"/>
      <c r="AL192" s="179"/>
      <c r="AV192" s="184"/>
      <c r="AW192" s="184"/>
      <c r="AX192" s="184"/>
      <c r="AY192" s="184"/>
      <c r="AZ192" s="184"/>
      <c r="BA192" s="184"/>
      <c r="BB192" s="184"/>
    </row>
    <row r="193" s="157" customFormat="1" ht="15.6" spans="1:54">
      <c r="A193" s="178"/>
      <c r="B193" s="179"/>
      <c r="D193" s="179"/>
      <c r="F193" s="179"/>
      <c r="H193" s="179"/>
      <c r="J193" s="179"/>
      <c r="L193" s="179"/>
      <c r="N193" s="179"/>
      <c r="P193" s="179"/>
      <c r="R193" s="179"/>
      <c r="T193" s="179"/>
      <c r="V193" s="179"/>
      <c r="X193" s="179"/>
      <c r="Z193" s="179"/>
      <c r="AB193" s="179"/>
      <c r="AD193" s="179"/>
      <c r="AF193" s="179"/>
      <c r="AH193" s="179"/>
      <c r="AJ193" s="179"/>
      <c r="AL193" s="179"/>
      <c r="AV193" s="184"/>
      <c r="AW193" s="184"/>
      <c r="AX193" s="184"/>
      <c r="AY193" s="184"/>
      <c r="AZ193" s="184"/>
      <c r="BA193" s="184"/>
      <c r="BB193" s="184"/>
    </row>
    <row r="194" s="157" customFormat="1" ht="15.6" spans="1:54">
      <c r="A194" s="178"/>
      <c r="B194" s="179"/>
      <c r="D194" s="179"/>
      <c r="F194" s="179"/>
      <c r="H194" s="179"/>
      <c r="J194" s="179"/>
      <c r="L194" s="179"/>
      <c r="N194" s="179"/>
      <c r="P194" s="179"/>
      <c r="R194" s="179"/>
      <c r="T194" s="179"/>
      <c r="V194" s="179"/>
      <c r="X194" s="179"/>
      <c r="Z194" s="179"/>
      <c r="AB194" s="179"/>
      <c r="AD194" s="179"/>
      <c r="AF194" s="179"/>
      <c r="AH194" s="179"/>
      <c r="AJ194" s="179"/>
      <c r="AL194" s="179"/>
      <c r="AV194" s="184"/>
      <c r="AW194" s="184"/>
      <c r="AX194" s="184"/>
      <c r="AY194" s="184"/>
      <c r="AZ194" s="184"/>
      <c r="BA194" s="184"/>
      <c r="BB194" s="184"/>
    </row>
    <row r="195" s="157" customFormat="1" ht="15.6" spans="1:54">
      <c r="A195" s="178"/>
      <c r="B195" s="179"/>
      <c r="D195" s="179"/>
      <c r="F195" s="179"/>
      <c r="H195" s="179"/>
      <c r="J195" s="179"/>
      <c r="L195" s="179"/>
      <c r="N195" s="179"/>
      <c r="P195" s="179"/>
      <c r="R195" s="179"/>
      <c r="T195" s="179"/>
      <c r="V195" s="179"/>
      <c r="X195" s="179"/>
      <c r="Z195" s="179"/>
      <c r="AB195" s="179"/>
      <c r="AD195" s="179"/>
      <c r="AF195" s="179"/>
      <c r="AH195" s="179"/>
      <c r="AJ195" s="179"/>
      <c r="AL195" s="179"/>
      <c r="AV195" s="184"/>
      <c r="AW195" s="184"/>
      <c r="AX195" s="184"/>
      <c r="AY195" s="184"/>
      <c r="AZ195" s="184"/>
      <c r="BA195" s="184"/>
      <c r="BB195" s="184"/>
    </row>
    <row r="196" s="157" customFormat="1" ht="15.6" spans="1:54">
      <c r="A196" s="178"/>
      <c r="B196" s="179"/>
      <c r="D196" s="179"/>
      <c r="F196" s="179"/>
      <c r="H196" s="179"/>
      <c r="J196" s="179"/>
      <c r="L196" s="179"/>
      <c r="N196" s="179"/>
      <c r="P196" s="179"/>
      <c r="R196" s="179"/>
      <c r="T196" s="179"/>
      <c r="V196" s="179"/>
      <c r="X196" s="179"/>
      <c r="Z196" s="179"/>
      <c r="AB196" s="179"/>
      <c r="AD196" s="179"/>
      <c r="AF196" s="179"/>
      <c r="AH196" s="179"/>
      <c r="AJ196" s="179"/>
      <c r="AL196" s="179"/>
      <c r="AV196" s="184"/>
      <c r="AW196" s="184"/>
      <c r="AX196" s="184"/>
      <c r="AY196" s="184"/>
      <c r="AZ196" s="184"/>
      <c r="BA196" s="184"/>
      <c r="BB196" s="184"/>
    </row>
    <row r="197" s="157" customFormat="1" ht="15.6" spans="1:54">
      <c r="A197" s="178"/>
      <c r="B197" s="179"/>
      <c r="D197" s="179"/>
      <c r="F197" s="179"/>
      <c r="H197" s="179"/>
      <c r="J197" s="179"/>
      <c r="L197" s="179"/>
      <c r="N197" s="179"/>
      <c r="P197" s="179"/>
      <c r="R197" s="179"/>
      <c r="T197" s="179"/>
      <c r="V197" s="179"/>
      <c r="X197" s="179"/>
      <c r="Z197" s="179"/>
      <c r="AB197" s="179"/>
      <c r="AD197" s="179"/>
      <c r="AF197" s="179"/>
      <c r="AH197" s="179"/>
      <c r="AJ197" s="179"/>
      <c r="AL197" s="179"/>
      <c r="AV197" s="184"/>
      <c r="AW197" s="184"/>
      <c r="AX197" s="184"/>
      <c r="AY197" s="184"/>
      <c r="AZ197" s="184"/>
      <c r="BA197" s="184"/>
      <c r="BB197" s="184"/>
    </row>
    <row r="198" s="157" customFormat="1" ht="15.6" spans="1:54">
      <c r="A198" s="178"/>
      <c r="B198" s="179"/>
      <c r="D198" s="179"/>
      <c r="F198" s="179"/>
      <c r="H198" s="179"/>
      <c r="J198" s="179"/>
      <c r="L198" s="179"/>
      <c r="N198" s="179"/>
      <c r="P198" s="179"/>
      <c r="R198" s="179"/>
      <c r="T198" s="179"/>
      <c r="V198" s="179"/>
      <c r="X198" s="179"/>
      <c r="Z198" s="179"/>
      <c r="AB198" s="179"/>
      <c r="AD198" s="179"/>
      <c r="AF198" s="179"/>
      <c r="AH198" s="179"/>
      <c r="AJ198" s="179"/>
      <c r="AL198" s="179"/>
      <c r="AV198" s="184"/>
      <c r="AW198" s="184"/>
      <c r="AX198" s="184"/>
      <c r="AY198" s="184"/>
      <c r="AZ198" s="184"/>
      <c r="BA198" s="184"/>
      <c r="BB198" s="184"/>
    </row>
    <row r="199" s="157" customFormat="1" ht="15.6" spans="1:54">
      <c r="A199" s="178"/>
      <c r="B199" s="179"/>
      <c r="D199" s="179"/>
      <c r="F199" s="179"/>
      <c r="H199" s="179"/>
      <c r="J199" s="179"/>
      <c r="L199" s="179"/>
      <c r="N199" s="179"/>
      <c r="P199" s="179"/>
      <c r="R199" s="179"/>
      <c r="T199" s="179"/>
      <c r="V199" s="179"/>
      <c r="X199" s="179"/>
      <c r="Z199" s="179"/>
      <c r="AB199" s="179"/>
      <c r="AD199" s="179"/>
      <c r="AF199" s="179"/>
      <c r="AH199" s="179"/>
      <c r="AJ199" s="179"/>
      <c r="AL199" s="179"/>
      <c r="AV199" s="184"/>
      <c r="AW199" s="184"/>
      <c r="AX199" s="184"/>
      <c r="AY199" s="184"/>
      <c r="AZ199" s="184"/>
      <c r="BA199" s="184"/>
      <c r="BB199" s="184"/>
    </row>
    <row r="200" s="157" customFormat="1" ht="15.6" spans="1:54">
      <c r="A200" s="178"/>
      <c r="B200" s="179"/>
      <c r="D200" s="179"/>
      <c r="F200" s="179"/>
      <c r="H200" s="179"/>
      <c r="J200" s="179"/>
      <c r="L200" s="179"/>
      <c r="N200" s="179"/>
      <c r="P200" s="179"/>
      <c r="R200" s="179"/>
      <c r="T200" s="179"/>
      <c r="V200" s="179"/>
      <c r="X200" s="179"/>
      <c r="Z200" s="179"/>
      <c r="AB200" s="179"/>
      <c r="AD200" s="179"/>
      <c r="AF200" s="179"/>
      <c r="AH200" s="179"/>
      <c r="AJ200" s="179"/>
      <c r="AL200" s="179"/>
      <c r="AV200" s="184"/>
      <c r="AW200" s="184"/>
      <c r="AX200" s="184"/>
      <c r="AY200" s="184"/>
      <c r="AZ200" s="184"/>
      <c r="BA200" s="184"/>
      <c r="BB200" s="184"/>
    </row>
    <row r="201" s="157" customFormat="1" ht="15.6" spans="1:54">
      <c r="A201" s="178"/>
      <c r="B201" s="179"/>
      <c r="D201" s="179"/>
      <c r="F201" s="179"/>
      <c r="H201" s="179"/>
      <c r="J201" s="179"/>
      <c r="L201" s="179"/>
      <c r="N201" s="179"/>
      <c r="P201" s="179"/>
      <c r="R201" s="179"/>
      <c r="T201" s="179"/>
      <c r="V201" s="179"/>
      <c r="X201" s="179"/>
      <c r="Z201" s="179"/>
      <c r="AB201" s="179"/>
      <c r="AD201" s="179"/>
      <c r="AF201" s="179"/>
      <c r="AH201" s="179"/>
      <c r="AJ201" s="179"/>
      <c r="AL201" s="179"/>
      <c r="AV201" s="184"/>
      <c r="AW201" s="184"/>
      <c r="AX201" s="184"/>
      <c r="AY201" s="184"/>
      <c r="AZ201" s="184"/>
      <c r="BA201" s="184"/>
      <c r="BB201" s="184"/>
    </row>
    <row r="202" s="157" customFormat="1" ht="15.6" spans="1:54">
      <c r="A202" s="178"/>
      <c r="B202" s="179"/>
      <c r="D202" s="179"/>
      <c r="F202" s="179"/>
      <c r="H202" s="179"/>
      <c r="J202" s="179"/>
      <c r="L202" s="179"/>
      <c r="N202" s="179"/>
      <c r="P202" s="179"/>
      <c r="R202" s="179"/>
      <c r="T202" s="179"/>
      <c r="V202" s="179"/>
      <c r="X202" s="179"/>
      <c r="Z202" s="179"/>
      <c r="AB202" s="179"/>
      <c r="AD202" s="179"/>
      <c r="AF202" s="179"/>
      <c r="AH202" s="179"/>
      <c r="AJ202" s="179"/>
      <c r="AL202" s="179"/>
      <c r="AV202" s="184"/>
      <c r="AW202" s="184"/>
      <c r="AX202" s="184"/>
      <c r="AY202" s="184"/>
      <c r="AZ202" s="184"/>
      <c r="BA202" s="184"/>
      <c r="BB202" s="184"/>
    </row>
    <row r="203" s="157" customFormat="1" ht="15.6" spans="1:54">
      <c r="A203" s="178"/>
      <c r="B203" s="179"/>
      <c r="D203" s="179"/>
      <c r="F203" s="179"/>
      <c r="H203" s="179"/>
      <c r="J203" s="179"/>
      <c r="L203" s="179"/>
      <c r="N203" s="179"/>
      <c r="P203" s="179"/>
      <c r="R203" s="179"/>
      <c r="T203" s="179"/>
      <c r="V203" s="179"/>
      <c r="X203" s="179"/>
      <c r="Z203" s="179"/>
      <c r="AB203" s="179"/>
      <c r="AD203" s="179"/>
      <c r="AF203" s="179"/>
      <c r="AH203" s="179"/>
      <c r="AJ203" s="179"/>
      <c r="AL203" s="179"/>
      <c r="AV203" s="184"/>
      <c r="AW203" s="184"/>
      <c r="AX203" s="184"/>
      <c r="AY203" s="184"/>
      <c r="AZ203" s="184"/>
      <c r="BA203" s="184"/>
      <c r="BB203" s="184"/>
    </row>
    <row r="204" s="157" customFormat="1" ht="15.6" spans="1:54">
      <c r="A204" s="178"/>
      <c r="B204" s="179"/>
      <c r="D204" s="179"/>
      <c r="F204" s="179"/>
      <c r="H204" s="179"/>
      <c r="J204" s="179"/>
      <c r="L204" s="179"/>
      <c r="N204" s="179"/>
      <c r="P204" s="179"/>
      <c r="R204" s="179"/>
      <c r="T204" s="179"/>
      <c r="V204" s="179"/>
      <c r="X204" s="179"/>
      <c r="Z204" s="179"/>
      <c r="AB204" s="179"/>
      <c r="AD204" s="179"/>
      <c r="AF204" s="179"/>
      <c r="AH204" s="179"/>
      <c r="AJ204" s="179"/>
      <c r="AL204" s="179"/>
      <c r="AV204" s="184"/>
      <c r="AW204" s="184"/>
      <c r="AX204" s="184"/>
      <c r="AY204" s="184"/>
      <c r="AZ204" s="184"/>
      <c r="BA204" s="184"/>
      <c r="BB204" s="184"/>
    </row>
    <row r="205" s="157" customFormat="1" ht="15.6" spans="1:54">
      <c r="A205" s="178"/>
      <c r="B205" s="179"/>
      <c r="D205" s="179"/>
      <c r="F205" s="179"/>
      <c r="H205" s="179"/>
      <c r="J205" s="179"/>
      <c r="L205" s="179"/>
      <c r="N205" s="179"/>
      <c r="P205" s="179"/>
      <c r="R205" s="179"/>
      <c r="T205" s="179"/>
      <c r="V205" s="179"/>
      <c r="X205" s="179"/>
      <c r="Z205" s="179"/>
      <c r="AB205" s="179"/>
      <c r="AD205" s="179"/>
      <c r="AF205" s="179"/>
      <c r="AH205" s="179"/>
      <c r="AJ205" s="179"/>
      <c r="AL205" s="179"/>
      <c r="AV205" s="184"/>
      <c r="AW205" s="184"/>
      <c r="AX205" s="184"/>
      <c r="AY205" s="184"/>
      <c r="AZ205" s="184"/>
      <c r="BA205" s="184"/>
      <c r="BB205" s="184"/>
    </row>
    <row r="206" s="157" customFormat="1" ht="15.6" spans="1:54">
      <c r="A206" s="178"/>
      <c r="B206" s="179"/>
      <c r="D206" s="179"/>
      <c r="F206" s="179"/>
      <c r="H206" s="179"/>
      <c r="J206" s="179"/>
      <c r="L206" s="179"/>
      <c r="N206" s="179"/>
      <c r="P206" s="179"/>
      <c r="R206" s="179"/>
      <c r="T206" s="179"/>
      <c r="V206" s="179"/>
      <c r="X206" s="179"/>
      <c r="Z206" s="179"/>
      <c r="AB206" s="179"/>
      <c r="AD206" s="179"/>
      <c r="AF206" s="179"/>
      <c r="AH206" s="179"/>
      <c r="AJ206" s="179"/>
      <c r="AL206" s="179"/>
      <c r="AV206" s="184"/>
      <c r="AW206" s="184"/>
      <c r="AX206" s="184"/>
      <c r="AY206" s="184"/>
      <c r="AZ206" s="184"/>
      <c r="BA206" s="184"/>
      <c r="BB206" s="184"/>
    </row>
    <row r="207" s="157" customFormat="1" ht="15.6" spans="1:54">
      <c r="A207" s="178"/>
      <c r="B207" s="179"/>
      <c r="D207" s="179"/>
      <c r="F207" s="179"/>
      <c r="H207" s="179"/>
      <c r="J207" s="179"/>
      <c r="L207" s="179"/>
      <c r="N207" s="179"/>
      <c r="P207" s="179"/>
      <c r="R207" s="179"/>
      <c r="T207" s="179"/>
      <c r="V207" s="179"/>
      <c r="X207" s="179"/>
      <c r="Z207" s="179"/>
      <c r="AB207" s="179"/>
      <c r="AD207" s="179"/>
      <c r="AF207" s="179"/>
      <c r="AH207" s="179"/>
      <c r="AJ207" s="179"/>
      <c r="AL207" s="179"/>
      <c r="AV207" s="184"/>
      <c r="AW207" s="184"/>
      <c r="AX207" s="184"/>
      <c r="AY207" s="184"/>
      <c r="AZ207" s="184"/>
      <c r="BA207" s="184"/>
      <c r="BB207" s="184"/>
    </row>
    <row r="208" s="157" customFormat="1" ht="15.6" spans="1:54">
      <c r="A208" s="178"/>
      <c r="B208" s="179"/>
      <c r="D208" s="179"/>
      <c r="F208" s="179"/>
      <c r="H208" s="179"/>
      <c r="J208" s="179"/>
      <c r="L208" s="179"/>
      <c r="N208" s="179"/>
      <c r="P208" s="179"/>
      <c r="R208" s="179"/>
      <c r="T208" s="179"/>
      <c r="V208" s="179"/>
      <c r="X208" s="179"/>
      <c r="Z208" s="179"/>
      <c r="AB208" s="179"/>
      <c r="AD208" s="179"/>
      <c r="AF208" s="179"/>
      <c r="AH208" s="179"/>
      <c r="AJ208" s="179"/>
      <c r="AL208" s="179"/>
      <c r="AV208" s="184"/>
      <c r="AW208" s="184"/>
      <c r="AX208" s="184"/>
      <c r="AY208" s="184"/>
      <c r="AZ208" s="184"/>
      <c r="BA208" s="184"/>
      <c r="BB208" s="184"/>
    </row>
    <row r="209" s="157" customFormat="1" ht="15.6" spans="1:54">
      <c r="A209" s="178"/>
      <c r="B209" s="179"/>
      <c r="D209" s="179"/>
      <c r="F209" s="179"/>
      <c r="H209" s="179"/>
      <c r="J209" s="179"/>
      <c r="L209" s="179"/>
      <c r="N209" s="179"/>
      <c r="P209" s="179"/>
      <c r="R209" s="179"/>
      <c r="T209" s="179"/>
      <c r="V209" s="179"/>
      <c r="X209" s="179"/>
      <c r="Z209" s="179"/>
      <c r="AB209" s="179"/>
      <c r="AD209" s="179"/>
      <c r="AF209" s="179"/>
      <c r="AH209" s="179"/>
      <c r="AJ209" s="179"/>
      <c r="AL209" s="179"/>
      <c r="AV209" s="184"/>
      <c r="AW209" s="184"/>
      <c r="AX209" s="184"/>
      <c r="AY209" s="184"/>
      <c r="AZ209" s="184"/>
      <c r="BA209" s="184"/>
      <c r="BB209" s="184"/>
    </row>
    <row r="210" s="157" customFormat="1" ht="15.6" spans="1:54">
      <c r="A210" s="178"/>
      <c r="B210" s="179"/>
      <c r="D210" s="179"/>
      <c r="F210" s="179"/>
      <c r="H210" s="179"/>
      <c r="J210" s="179"/>
      <c r="L210" s="179"/>
      <c r="N210" s="179"/>
      <c r="P210" s="179"/>
      <c r="R210" s="179"/>
      <c r="T210" s="179"/>
      <c r="V210" s="179"/>
      <c r="X210" s="179"/>
      <c r="Z210" s="179"/>
      <c r="AB210" s="179"/>
      <c r="AD210" s="179"/>
      <c r="AF210" s="179"/>
      <c r="AH210" s="179"/>
      <c r="AJ210" s="179"/>
      <c r="AL210" s="179"/>
      <c r="AV210" s="184"/>
      <c r="AW210" s="184"/>
      <c r="AX210" s="184"/>
      <c r="AY210" s="184"/>
      <c r="AZ210" s="184"/>
      <c r="BA210" s="184"/>
      <c r="BB210" s="184"/>
    </row>
    <row r="211" s="157" customFormat="1" ht="15.6" spans="1:54">
      <c r="A211" s="178"/>
      <c r="B211" s="179"/>
      <c r="D211" s="179"/>
      <c r="F211" s="179"/>
      <c r="H211" s="179"/>
      <c r="J211" s="179"/>
      <c r="L211" s="179"/>
      <c r="N211" s="179"/>
      <c r="P211" s="179"/>
      <c r="R211" s="179"/>
      <c r="T211" s="179"/>
      <c r="V211" s="179"/>
      <c r="X211" s="179"/>
      <c r="Z211" s="179"/>
      <c r="AB211" s="179"/>
      <c r="AD211" s="179"/>
      <c r="AF211" s="179"/>
      <c r="AH211" s="179"/>
      <c r="AJ211" s="179"/>
      <c r="AL211" s="179"/>
      <c r="AV211" s="184"/>
      <c r="AW211" s="184"/>
      <c r="AX211" s="184"/>
      <c r="AY211" s="184"/>
      <c r="AZ211" s="184"/>
      <c r="BA211" s="184"/>
      <c r="BB211" s="184"/>
    </row>
    <row r="212" s="157" customFormat="1" ht="15.6" spans="1:54">
      <c r="A212" s="178"/>
      <c r="B212" s="179"/>
      <c r="D212" s="179"/>
      <c r="F212" s="179"/>
      <c r="H212" s="179"/>
      <c r="J212" s="179"/>
      <c r="L212" s="179"/>
      <c r="N212" s="179"/>
      <c r="P212" s="179"/>
      <c r="R212" s="179"/>
      <c r="T212" s="179"/>
      <c r="V212" s="179"/>
      <c r="X212" s="179"/>
      <c r="Z212" s="179"/>
      <c r="AB212" s="179"/>
      <c r="AD212" s="179"/>
      <c r="AF212" s="179"/>
      <c r="AH212" s="179"/>
      <c r="AJ212" s="179"/>
      <c r="AL212" s="179"/>
      <c r="AV212" s="184"/>
      <c r="AW212" s="184"/>
      <c r="AX212" s="184"/>
      <c r="AY212" s="184"/>
      <c r="AZ212" s="184"/>
      <c r="BA212" s="184"/>
      <c r="BB212" s="184"/>
    </row>
    <row r="213" s="157" customFormat="1" ht="15.6" spans="1:54">
      <c r="A213" s="178"/>
      <c r="B213" s="179"/>
      <c r="D213" s="179"/>
      <c r="F213" s="179"/>
      <c r="H213" s="179"/>
      <c r="J213" s="179"/>
      <c r="L213" s="179"/>
      <c r="N213" s="179"/>
      <c r="P213" s="179"/>
      <c r="R213" s="179"/>
      <c r="T213" s="179"/>
      <c r="V213" s="179"/>
      <c r="X213" s="179"/>
      <c r="Z213" s="179"/>
      <c r="AB213" s="179"/>
      <c r="AD213" s="179"/>
      <c r="AF213" s="179"/>
      <c r="AH213" s="179"/>
      <c r="AJ213" s="179"/>
      <c r="AL213" s="179"/>
      <c r="AV213" s="184"/>
      <c r="AW213" s="184"/>
      <c r="AX213" s="184"/>
      <c r="AY213" s="184"/>
      <c r="AZ213" s="184"/>
      <c r="BA213" s="184"/>
      <c r="BB213" s="184"/>
    </row>
  </sheetData>
  <mergeCells count="59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D1:BD2"/>
    <mergeCell ref="BE1:BE2"/>
    <mergeCell ref="BF1:BF2"/>
    <mergeCell ref="BG1:BG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H3" sqref="H3"/>
    </sheetView>
  </sheetViews>
  <sheetFormatPr defaultColWidth="9" defaultRowHeight="14.4" outlineLevelRow="2"/>
  <cols>
    <col min="1" max="1" width="10" style="128" customWidth="1"/>
    <col min="2" max="2" width="9.37962962962963" style="129"/>
    <col min="3" max="3" width="10.8796296296296" style="129" customWidth="1"/>
    <col min="4" max="10" width="9.87962962962963" style="129" customWidth="1"/>
    <col min="11" max="11" width="10.8796296296296" style="129" customWidth="1"/>
    <col min="12" max="16384" width="9" style="129"/>
  </cols>
  <sheetData>
    <row r="1" spans="1:11">
      <c r="A1" s="139" t="s">
        <v>227</v>
      </c>
      <c r="B1" s="139" t="s">
        <v>191</v>
      </c>
      <c r="C1" s="139" t="s">
        <v>232</v>
      </c>
      <c r="D1" s="139" t="s">
        <v>233</v>
      </c>
      <c r="E1" s="139" t="s">
        <v>234</v>
      </c>
      <c r="F1" s="139" t="s">
        <v>235</v>
      </c>
      <c r="G1" s="139" t="s">
        <v>236</v>
      </c>
      <c r="H1" s="139" t="s">
        <v>252</v>
      </c>
      <c r="I1" s="131"/>
      <c r="J1" s="131"/>
      <c r="K1" s="139" t="s">
        <v>253</v>
      </c>
    </row>
    <row r="2" spans="1:11">
      <c r="A2" s="139"/>
      <c r="B2" s="154" t="str">
        <f>调价前!A1</f>
        <v>T-XJ</v>
      </c>
      <c r="C2" s="131">
        <f>'油品优惠明细 2'!P22</f>
        <v>83.08</v>
      </c>
      <c r="D2" s="137"/>
      <c r="E2" s="131">
        <f>'油品优惠明细 2'!AD22</f>
        <v>0</v>
      </c>
      <c r="F2" s="131"/>
      <c r="G2" s="131"/>
      <c r="H2" s="137">
        <f>'油品优惠明细 2'!AY22</f>
        <v>209.33</v>
      </c>
      <c r="I2" s="131"/>
      <c r="J2" s="131"/>
      <c r="K2" s="131">
        <f>SUM(C2:J2)</f>
        <v>292.41</v>
      </c>
    </row>
    <row r="3" spans="1:1">
      <c r="A3" s="128" t="s">
        <v>254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CV42"/>
  <sheetViews>
    <sheetView tabSelected="1" zoomScale="80" zoomScaleNormal="80" workbookViewId="0">
      <pane xSplit="2" ySplit="1" topLeftCell="C20" activePane="bottomRight" state="frozen"/>
      <selection/>
      <selection pane="topRight"/>
      <selection pane="bottomLeft"/>
      <selection pane="bottomRight" activeCell="F22" sqref="F22"/>
    </sheetView>
  </sheetViews>
  <sheetFormatPr defaultColWidth="8.87962962962963" defaultRowHeight="14.4"/>
  <cols>
    <col min="1" max="1" width="9.62962962962963" style="128" customWidth="1"/>
    <col min="2" max="2" width="9.62962962962963" style="2" customWidth="1"/>
    <col min="3" max="3" width="9.62962962962963" style="128" customWidth="1"/>
    <col min="4" max="4" width="12.3333333333333" style="128" customWidth="1"/>
    <col min="5" max="5" width="11.8055555555556" style="128" customWidth="1"/>
    <col min="6" max="6" width="11.3796296296296" style="128" customWidth="1"/>
    <col min="7" max="9" width="9.62962962962963" style="128" customWidth="1"/>
    <col min="10" max="12" width="9.62962962962963" style="128" hidden="1" customWidth="1"/>
    <col min="13" max="16" width="9.62962962962963" style="128" customWidth="1"/>
    <col min="17" max="19" width="9.62962962962963" style="128" hidden="1" customWidth="1"/>
    <col min="20" max="26" width="9.62962962962963" style="128" customWidth="1"/>
    <col min="27" max="29" width="9.62962962962963" style="128" hidden="1" customWidth="1"/>
    <col min="30" max="30" width="9.62962962962963" style="128" customWidth="1"/>
    <col min="31" max="47" width="9.62962962962963" style="128" hidden="1" customWidth="1"/>
    <col min="48" max="65" width="9.62962962962963" style="128" customWidth="1"/>
    <col min="66" max="72" width="9.62962962962963" style="128" hidden="1" customWidth="1"/>
    <col min="73" max="79" width="9.62962962962963" style="128" customWidth="1"/>
    <col min="80" max="86" width="9.62962962962963" style="128" hidden="1" customWidth="1"/>
    <col min="87" max="88" width="9.62962962962963" style="128" customWidth="1"/>
    <col min="89" max="89" width="12.75" style="128" customWidth="1"/>
    <col min="90" max="90" width="13.25" style="128" customWidth="1"/>
    <col min="91" max="92" width="9.62962962962963" style="128" customWidth="1"/>
    <col min="93" max="93" width="12.25" style="128" customWidth="1"/>
    <col min="94" max="98" width="9.62962962962963" style="128" customWidth="1"/>
    <col min="99" max="100" width="9.62962962962963" style="128" hidden="1" customWidth="1"/>
    <col min="101" max="101" width="9.37962962962963" style="129" hidden="1" customWidth="1"/>
    <col min="102" max="16384" width="8.87962962962963" style="129"/>
  </cols>
  <sheetData>
    <row r="1" spans="1:100">
      <c r="A1" s="128" t="s">
        <v>191</v>
      </c>
      <c r="B1" s="2" t="s">
        <v>227</v>
      </c>
      <c r="C1" s="129"/>
      <c r="G1" s="130" t="s">
        <v>255</v>
      </c>
      <c r="H1" s="130"/>
      <c r="N1" s="130" t="s">
        <v>232</v>
      </c>
      <c r="O1" s="130" t="s">
        <v>61</v>
      </c>
      <c r="P1" s="128">
        <v>1</v>
      </c>
      <c r="U1" s="130" t="s">
        <v>233</v>
      </c>
      <c r="V1" s="130"/>
      <c r="AB1" s="130" t="s">
        <v>234</v>
      </c>
      <c r="AC1" s="130"/>
      <c r="AI1" s="130" t="s">
        <v>235</v>
      </c>
      <c r="AJ1" s="130"/>
      <c r="AP1" s="130" t="s">
        <v>236</v>
      </c>
      <c r="AQ1" s="130"/>
      <c r="AW1" s="130" t="s">
        <v>256</v>
      </c>
      <c r="AX1" s="130"/>
      <c r="BD1" s="130" t="s">
        <v>257</v>
      </c>
      <c r="BE1" s="130"/>
      <c r="BH1" s="129"/>
      <c r="BI1" s="129"/>
      <c r="BJ1" s="129"/>
      <c r="BK1" s="146" t="s">
        <v>258</v>
      </c>
      <c r="BL1" s="146"/>
      <c r="BM1" s="146"/>
      <c r="BN1" s="146"/>
      <c r="BO1" s="129"/>
      <c r="BP1" s="129"/>
      <c r="BQ1" s="129"/>
      <c r="BR1" s="146" t="s">
        <v>259</v>
      </c>
      <c r="BS1" s="146"/>
      <c r="BT1" s="146"/>
      <c r="BU1" s="146"/>
      <c r="BV1" s="129"/>
      <c r="BW1" s="129"/>
      <c r="BX1" s="129"/>
      <c r="BY1" s="146" t="s">
        <v>260</v>
      </c>
      <c r="BZ1" s="146"/>
      <c r="CA1" s="129"/>
      <c r="CB1" s="129"/>
      <c r="CC1" s="129"/>
      <c r="CD1" s="129"/>
      <c r="CE1" s="129"/>
      <c r="CF1" s="146" t="s">
        <v>261</v>
      </c>
      <c r="CG1" s="146"/>
      <c r="CH1" s="146"/>
      <c r="CI1" s="129" t="s">
        <v>16</v>
      </c>
      <c r="CJ1" s="129" t="s">
        <v>16</v>
      </c>
      <c r="CK1" s="129" t="s">
        <v>16</v>
      </c>
      <c r="CL1" s="129"/>
      <c r="CM1" s="129" t="s">
        <v>16</v>
      </c>
      <c r="CN1" s="128" t="s">
        <v>16</v>
      </c>
      <c r="CO1" s="151" t="s">
        <v>16</v>
      </c>
      <c r="CP1" s="129">
        <v>3</v>
      </c>
      <c r="CQ1" s="129"/>
      <c r="CR1" s="129"/>
      <c r="CS1" s="129"/>
      <c r="CT1" s="129"/>
      <c r="CU1" s="129"/>
      <c r="CV1" s="129"/>
    </row>
    <row r="2" spans="3:100">
      <c r="C2" s="129" t="s">
        <v>262</v>
      </c>
      <c r="D2" s="128" t="s">
        <v>263</v>
      </c>
      <c r="E2" s="128" t="s">
        <v>264</v>
      </c>
      <c r="F2" s="128" t="s">
        <v>265</v>
      </c>
      <c r="G2" s="128" t="s">
        <v>266</v>
      </c>
      <c r="H2" s="128" t="s">
        <v>264</v>
      </c>
      <c r="I2" s="144" t="s">
        <v>253</v>
      </c>
      <c r="J2" s="128" t="s">
        <v>262</v>
      </c>
      <c r="K2" s="128" t="s">
        <v>263</v>
      </c>
      <c r="L2" s="128" t="s">
        <v>264</v>
      </c>
      <c r="M2" s="128" t="s">
        <v>265</v>
      </c>
      <c r="N2" s="128" t="s">
        <v>266</v>
      </c>
      <c r="O2" s="128" t="s">
        <v>264</v>
      </c>
      <c r="P2" s="144" t="s">
        <v>253</v>
      </c>
      <c r="Q2" s="128" t="s">
        <v>267</v>
      </c>
      <c r="R2" s="128" t="s">
        <v>64</v>
      </c>
      <c r="S2" s="128" t="s">
        <v>264</v>
      </c>
      <c r="T2" s="128" t="s">
        <v>268</v>
      </c>
      <c r="U2" s="128" t="s">
        <v>67</v>
      </c>
      <c r="V2" s="128" t="s">
        <v>264</v>
      </c>
      <c r="W2" s="144" t="s">
        <v>253</v>
      </c>
      <c r="X2" s="128" t="s">
        <v>262</v>
      </c>
      <c r="Y2" s="128" t="s">
        <v>263</v>
      </c>
      <c r="Z2" s="128" t="s">
        <v>264</v>
      </c>
      <c r="AA2" s="128" t="s">
        <v>265</v>
      </c>
      <c r="AB2" s="128" t="s">
        <v>266</v>
      </c>
      <c r="AC2" s="128" t="s">
        <v>264</v>
      </c>
      <c r="AD2" s="144" t="s">
        <v>253</v>
      </c>
      <c r="AE2" s="128" t="s">
        <v>267</v>
      </c>
      <c r="AF2" s="128" t="s">
        <v>64</v>
      </c>
      <c r="AG2" s="128" t="s">
        <v>264</v>
      </c>
      <c r="AH2" s="128" t="s">
        <v>268</v>
      </c>
      <c r="AI2" s="128" t="s">
        <v>67</v>
      </c>
      <c r="AJ2" s="128" t="s">
        <v>264</v>
      </c>
      <c r="AK2" s="144" t="s">
        <v>253</v>
      </c>
      <c r="AL2" s="128" t="s">
        <v>267</v>
      </c>
      <c r="AM2" s="128" t="s">
        <v>64</v>
      </c>
      <c r="AN2" s="128" t="s">
        <v>264</v>
      </c>
      <c r="AO2" s="128" t="s">
        <v>268</v>
      </c>
      <c r="AP2" s="128" t="s">
        <v>67</v>
      </c>
      <c r="AQ2" s="128" t="s">
        <v>264</v>
      </c>
      <c r="AR2" s="144" t="s">
        <v>253</v>
      </c>
      <c r="AS2" s="128" t="s">
        <v>267</v>
      </c>
      <c r="AT2" s="128" t="s">
        <v>64</v>
      </c>
      <c r="AU2" s="128" t="s">
        <v>264</v>
      </c>
      <c r="AV2" s="128" t="s">
        <v>268</v>
      </c>
      <c r="AW2" s="128" t="s">
        <v>67</v>
      </c>
      <c r="AX2" s="128" t="s">
        <v>264</v>
      </c>
      <c r="AY2" s="144" t="s">
        <v>253</v>
      </c>
      <c r="AZ2" s="128" t="s">
        <v>262</v>
      </c>
      <c r="BA2" s="128" t="s">
        <v>263</v>
      </c>
      <c r="BB2" s="128" t="s">
        <v>264</v>
      </c>
      <c r="BC2" s="128" t="s">
        <v>265</v>
      </c>
      <c r="BD2" s="128" t="s">
        <v>266</v>
      </c>
      <c r="BE2" s="128" t="s">
        <v>264</v>
      </c>
      <c r="BF2" s="144" t="s">
        <v>253</v>
      </c>
      <c r="BG2" s="128" t="s">
        <v>262</v>
      </c>
      <c r="BH2" s="129" t="s">
        <v>263</v>
      </c>
      <c r="BI2" s="129" t="s">
        <v>264</v>
      </c>
      <c r="BJ2" s="129" t="s">
        <v>265</v>
      </c>
      <c r="BK2" s="129" t="s">
        <v>266</v>
      </c>
      <c r="BL2" s="129" t="s">
        <v>264</v>
      </c>
      <c r="BM2" s="147" t="s">
        <v>253</v>
      </c>
      <c r="BN2" s="129" t="s">
        <v>262</v>
      </c>
      <c r="BO2" s="129" t="s">
        <v>263</v>
      </c>
      <c r="BP2" s="129" t="s">
        <v>264</v>
      </c>
      <c r="BQ2" s="129" t="s">
        <v>265</v>
      </c>
      <c r="BR2" s="129" t="s">
        <v>266</v>
      </c>
      <c r="BS2" s="129" t="s">
        <v>264</v>
      </c>
      <c r="BT2" s="147" t="s">
        <v>253</v>
      </c>
      <c r="BU2" s="129" t="s">
        <v>262</v>
      </c>
      <c r="BV2" s="129" t="s">
        <v>263</v>
      </c>
      <c r="BW2" s="129" t="s">
        <v>264</v>
      </c>
      <c r="BX2" s="129" t="s">
        <v>265</v>
      </c>
      <c r="BY2" s="129" t="s">
        <v>266</v>
      </c>
      <c r="BZ2" s="129" t="s">
        <v>264</v>
      </c>
      <c r="CA2" s="147" t="s">
        <v>253</v>
      </c>
      <c r="CB2" s="129" t="s">
        <v>262</v>
      </c>
      <c r="CC2" s="129" t="s">
        <v>263</v>
      </c>
      <c r="CD2" s="129" t="s">
        <v>264</v>
      </c>
      <c r="CE2" s="129" t="s">
        <v>265</v>
      </c>
      <c r="CF2" s="129" t="s">
        <v>266</v>
      </c>
      <c r="CG2" s="129" t="s">
        <v>264</v>
      </c>
      <c r="CH2" s="147" t="s">
        <v>253</v>
      </c>
      <c r="CI2" s="129" t="s">
        <v>262</v>
      </c>
      <c r="CJ2" s="129" t="s">
        <v>264</v>
      </c>
      <c r="CK2" s="129" t="s">
        <v>265</v>
      </c>
      <c r="CL2" s="129" t="s">
        <v>264</v>
      </c>
      <c r="CM2" s="129" t="s">
        <v>263</v>
      </c>
      <c r="CN2" s="129" t="s">
        <v>266</v>
      </c>
      <c r="CO2" s="151" t="s">
        <v>269</v>
      </c>
      <c r="CP2" s="129" t="s">
        <v>270</v>
      </c>
      <c r="CQ2" s="129" t="s">
        <v>271</v>
      </c>
      <c r="CR2" s="129" t="s">
        <v>272</v>
      </c>
      <c r="CS2" s="129"/>
      <c r="CT2" s="129"/>
      <c r="CU2" s="129"/>
      <c r="CV2" s="129"/>
    </row>
    <row r="3" spans="1:100">
      <c r="A3" s="131" t="s">
        <v>0</v>
      </c>
      <c r="B3" s="6">
        <v>1</v>
      </c>
      <c r="C3" s="132">
        <v>460.84</v>
      </c>
      <c r="D3" s="132">
        <v>263.62</v>
      </c>
      <c r="E3" s="131">
        <f t="shared" ref="E3:E34" si="0">D3/C3</f>
        <v>0.572042357434251</v>
      </c>
      <c r="F3" s="132">
        <v>7412.06</v>
      </c>
      <c r="G3" s="132">
        <v>6954.64</v>
      </c>
      <c r="H3" s="131">
        <f t="shared" ref="H3:H34" si="1">G3/F3</f>
        <v>0.938287061896423</v>
      </c>
      <c r="I3" s="131">
        <f t="shared" ref="I3:I33" si="2">D3+G3</f>
        <v>7218.26</v>
      </c>
      <c r="J3" s="131"/>
      <c r="K3" s="131"/>
      <c r="L3" s="131" t="e">
        <f t="shared" ref="L3:L34" si="3">K3/J3</f>
        <v>#DIV/0!</v>
      </c>
      <c r="M3" s="132">
        <v>302.51</v>
      </c>
      <c r="N3" s="132">
        <v>90.83</v>
      </c>
      <c r="O3" s="131">
        <f t="shared" ref="O3:O34" si="4">N3/M3</f>
        <v>0.300254537040098</v>
      </c>
      <c r="P3" s="131">
        <f>+K3+N3</f>
        <v>90.83</v>
      </c>
      <c r="Q3" s="131"/>
      <c r="R3" s="131"/>
      <c r="S3" s="131" t="e">
        <f t="shared" ref="S3:S34" si="5">R3/Q3</f>
        <v>#DIV/0!</v>
      </c>
      <c r="T3" s="131"/>
      <c r="U3" s="131"/>
      <c r="V3" s="131" t="e">
        <f t="shared" ref="V3:V34" si="6">U3/T3</f>
        <v>#DIV/0!</v>
      </c>
      <c r="W3" s="131">
        <f t="shared" ref="W3:W33" si="7">R3+U3</f>
        <v>0</v>
      </c>
      <c r="X3" s="132"/>
      <c r="Y3" s="132"/>
      <c r="Z3" s="131" t="e">
        <f t="shared" ref="Z3:Z34" si="8">Y3/X3</f>
        <v>#DIV/0!</v>
      </c>
      <c r="AA3" s="131"/>
      <c r="AB3" s="131"/>
      <c r="AC3" s="131" t="e">
        <f t="shared" ref="AC3:AC34" si="9">AB3/AA3</f>
        <v>#DIV/0!</v>
      </c>
      <c r="AD3" s="131">
        <f t="shared" ref="AD3:AD33" si="10">Y3+AB3</f>
        <v>0</v>
      </c>
      <c r="AE3" s="131"/>
      <c r="AF3" s="131"/>
      <c r="AG3" s="131" t="e">
        <f t="shared" ref="AG3:AG34" si="11">AF3/AE3</f>
        <v>#DIV/0!</v>
      </c>
      <c r="AH3" s="131"/>
      <c r="AI3" s="131"/>
      <c r="AJ3" s="131" t="e">
        <f t="shared" ref="AJ3:AJ34" si="12">AI3/AH3</f>
        <v>#DIV/0!</v>
      </c>
      <c r="AK3" s="131">
        <f t="shared" ref="AK3:AK33" si="13">AF3+AI3</f>
        <v>0</v>
      </c>
      <c r="AL3" s="131"/>
      <c r="AM3" s="131"/>
      <c r="AN3" s="131" t="e">
        <f t="shared" ref="AN3:AN34" si="14">AM3/AL3</f>
        <v>#DIV/0!</v>
      </c>
      <c r="AO3" s="131"/>
      <c r="AP3" s="131"/>
      <c r="AQ3" s="131" t="e">
        <f t="shared" ref="AQ3:AQ34" si="15">AP3/AO3</f>
        <v>#DIV/0!</v>
      </c>
      <c r="AR3" s="131">
        <f t="shared" ref="AR3:AR33" si="16">AM3+AP3</f>
        <v>0</v>
      </c>
      <c r="AS3" s="131"/>
      <c r="AT3" s="131"/>
      <c r="AU3" s="131" t="e">
        <f t="shared" ref="AU3:AU34" si="17">AT3/AS3</f>
        <v>#DIV/0!</v>
      </c>
      <c r="AV3" s="131">
        <v>499.56</v>
      </c>
      <c r="AW3" s="131">
        <v>410.33</v>
      </c>
      <c r="AX3" s="131">
        <f t="shared" ref="AX3:AX34" si="18">AW3/AV3</f>
        <v>0.821382816878853</v>
      </c>
      <c r="AY3" s="131">
        <f t="shared" ref="AY3:AY33" si="19">AT3+AW3</f>
        <v>410.33</v>
      </c>
      <c r="AZ3" s="132"/>
      <c r="BA3" s="132"/>
      <c r="BB3" s="131" t="e">
        <f t="shared" ref="BB3:BB34" si="20">BA3/AZ3</f>
        <v>#DIV/0!</v>
      </c>
      <c r="BC3" s="137">
        <v>36.42</v>
      </c>
      <c r="BD3" s="137">
        <v>72.89</v>
      </c>
      <c r="BE3" s="131">
        <f t="shared" ref="BE3:BE34" si="21">BD3/BC3</f>
        <v>2.00137287204832</v>
      </c>
      <c r="BF3" s="131">
        <f>IF(SUM(BA3)+SUM(BD3)=0,"",SUM(BA3)+SUM(BD3))</f>
        <v>72.89</v>
      </c>
      <c r="BG3" s="131"/>
      <c r="BH3" s="131"/>
      <c r="BI3" s="131" t="e">
        <f t="shared" ref="BI3:BI34" si="22">BH3/BG3</f>
        <v>#DIV/0!</v>
      </c>
      <c r="BJ3" s="131"/>
      <c r="BK3" s="131"/>
      <c r="BL3" s="131" t="e">
        <f t="shared" ref="BL3:BL34" si="23">BK3/BJ3</f>
        <v>#DIV/0!</v>
      </c>
      <c r="BM3" s="131">
        <f t="shared" ref="BM3:BM33" si="24">BH3+BK3</f>
        <v>0</v>
      </c>
      <c r="BN3" s="131"/>
      <c r="BO3" s="131"/>
      <c r="BP3" s="131" t="e">
        <f t="shared" ref="BP3:BP34" si="25">BO3/BN3</f>
        <v>#DIV/0!</v>
      </c>
      <c r="BQ3" s="131"/>
      <c r="BR3" s="131"/>
      <c r="BS3" s="131" t="e">
        <f t="shared" ref="BS3:BS34" si="26">BR3/BQ3</f>
        <v>#DIV/0!</v>
      </c>
      <c r="BT3" s="131">
        <f t="shared" ref="BT3:BT33" si="27">BO3+BR3</f>
        <v>0</v>
      </c>
      <c r="BU3" s="132"/>
      <c r="BV3" s="148">
        <v>360</v>
      </c>
      <c r="BW3" s="131" t="e">
        <f>BV3/#REF!</f>
        <v>#REF!</v>
      </c>
      <c r="BX3" s="132"/>
      <c r="BY3" s="132"/>
      <c r="BZ3" s="131" t="e">
        <f t="shared" ref="BZ3:BZ34" si="28">BY3/BX3</f>
        <v>#DIV/0!</v>
      </c>
      <c r="CA3" s="131">
        <f t="shared" ref="CA3:CA33" si="29">BV3+BY3</f>
        <v>360</v>
      </c>
      <c r="CB3" s="131"/>
      <c r="CC3" s="131"/>
      <c r="CD3" s="131" t="e">
        <f t="shared" ref="CD3:CD34" si="30">CC3/CB3</f>
        <v>#DIV/0!</v>
      </c>
      <c r="CE3" s="131"/>
      <c r="CF3" s="131"/>
      <c r="CG3" s="131" t="e">
        <f t="shared" ref="CG3:CG34" si="31">CF3/CE3</f>
        <v>#DIV/0!</v>
      </c>
      <c r="CH3" s="131">
        <f t="shared" ref="CH3:CH33" si="32">CC3+CF3</f>
        <v>0</v>
      </c>
      <c r="CI3" s="131">
        <f>SUM(C3)+SUM(J3)+SUM(Q3)+SUM(X3)+SUM(AE3)+SUM(AL3)+SUM(AS3)+SUM(AZ3)+SUM(BG3)+SUM(BN3)+SUM(BU3)+SUM(CB3)</f>
        <v>460.84</v>
      </c>
      <c r="CJ3" s="131">
        <f t="shared" ref="CJ3:CJ34" si="33">CM3/CI3</f>
        <v>1.35322454648034</v>
      </c>
      <c r="CK3" s="131">
        <f>SUM(F3)+SUM(M3)+SUM(T3)+SUM(AA3)+SUM(AH3)+SUM(AO3)+SUM(AV3)+SUM(BC3)+SUM(BJ3)+SUM(BQ3)+SUM(BX3)+SUM(CE3)</f>
        <v>8250.55</v>
      </c>
      <c r="CL3" s="131">
        <f t="shared" ref="CL3:CL34" si="34">CN3/CK3</f>
        <v>0.912507651005085</v>
      </c>
      <c r="CM3" s="131">
        <f>SUM(D3)+SUM(K3)+SUM(R3)+SUM(Y3)+SUM(AF3)+SUM(AM3)+SUM(AT3)+SUM(BA3)+SUM(BH3)+SUM(BO3)+SUM(BV3)+SUM(CC3)</f>
        <v>623.62</v>
      </c>
      <c r="CN3" s="131">
        <f>SUM(G3)+SUM(N3)+SUM(U3)+SUM(AB3)+SUM(AI3)+SUM(AP3)+SUM(AW3)+SUM(BD3)+SUM(BK3)+SUM(BR3)+SUM(BY3)+SUM(CF3)</f>
        <v>7528.69</v>
      </c>
      <c r="CO3" s="131">
        <f>CI3+CK3+CP3+CQ3+CR3</f>
        <v>8711.39</v>
      </c>
      <c r="CP3" s="137"/>
      <c r="CQ3" s="137"/>
      <c r="CR3" s="137"/>
      <c r="CS3" s="137"/>
      <c r="CT3" s="129"/>
      <c r="CU3" s="129"/>
      <c r="CV3" s="129"/>
    </row>
    <row r="4" spans="1:100">
      <c r="A4" s="131"/>
      <c r="B4" s="6">
        <v>2</v>
      </c>
      <c r="C4" s="132">
        <v>477.06</v>
      </c>
      <c r="D4" s="132">
        <v>313.81</v>
      </c>
      <c r="E4" s="131">
        <f t="shared" si="0"/>
        <v>0.657799857460278</v>
      </c>
      <c r="F4" s="132">
        <v>1905.56</v>
      </c>
      <c r="G4" s="132">
        <v>847.35</v>
      </c>
      <c r="H4" s="131">
        <f t="shared" si="1"/>
        <v>0.444672432250887</v>
      </c>
      <c r="I4" s="131">
        <f t="shared" si="2"/>
        <v>1161.16</v>
      </c>
      <c r="J4" s="131"/>
      <c r="K4" s="131"/>
      <c r="L4" s="131" t="e">
        <f t="shared" si="3"/>
        <v>#DIV/0!</v>
      </c>
      <c r="M4" s="132">
        <v>272.18</v>
      </c>
      <c r="N4" s="132">
        <v>81.72</v>
      </c>
      <c r="O4" s="131">
        <f t="shared" si="4"/>
        <v>0.300242486589757</v>
      </c>
      <c r="P4" s="131">
        <f t="shared" ref="P4:P33" si="35">K4+N4</f>
        <v>81.72</v>
      </c>
      <c r="Q4" s="131"/>
      <c r="R4" s="131"/>
      <c r="S4" s="131" t="e">
        <f t="shared" si="5"/>
        <v>#DIV/0!</v>
      </c>
      <c r="T4" s="131"/>
      <c r="U4" s="131"/>
      <c r="V4" s="131" t="e">
        <f t="shared" si="6"/>
        <v>#DIV/0!</v>
      </c>
      <c r="W4" s="131">
        <f t="shared" si="7"/>
        <v>0</v>
      </c>
      <c r="X4" s="132">
        <v>40.8</v>
      </c>
      <c r="Y4" s="132">
        <v>32.22</v>
      </c>
      <c r="Z4" s="131">
        <f t="shared" si="8"/>
        <v>0.789705882352941</v>
      </c>
      <c r="AA4" s="131"/>
      <c r="AB4" s="131"/>
      <c r="AC4" s="131" t="e">
        <f t="shared" si="9"/>
        <v>#DIV/0!</v>
      </c>
      <c r="AD4" s="131">
        <f t="shared" si="10"/>
        <v>32.22</v>
      </c>
      <c r="AE4" s="131"/>
      <c r="AF4" s="131"/>
      <c r="AG4" s="131" t="e">
        <f t="shared" si="11"/>
        <v>#DIV/0!</v>
      </c>
      <c r="AH4" s="131"/>
      <c r="AI4" s="131"/>
      <c r="AJ4" s="131" t="e">
        <f t="shared" si="12"/>
        <v>#DIV/0!</v>
      </c>
      <c r="AK4" s="131">
        <f t="shared" si="13"/>
        <v>0</v>
      </c>
      <c r="AL4" s="131"/>
      <c r="AM4" s="131"/>
      <c r="AN4" s="131" t="e">
        <f t="shared" si="14"/>
        <v>#DIV/0!</v>
      </c>
      <c r="AO4" s="131"/>
      <c r="AP4" s="131"/>
      <c r="AQ4" s="131" t="e">
        <f t="shared" si="15"/>
        <v>#DIV/0!</v>
      </c>
      <c r="AR4" s="131">
        <f t="shared" si="16"/>
        <v>0</v>
      </c>
      <c r="AS4" s="131"/>
      <c r="AT4" s="131"/>
      <c r="AU4" s="131" t="e">
        <f t="shared" si="17"/>
        <v>#DIV/0!</v>
      </c>
      <c r="AV4" s="131">
        <v>446.51</v>
      </c>
      <c r="AW4" s="131">
        <v>366.33</v>
      </c>
      <c r="AX4" s="131">
        <f t="shared" si="18"/>
        <v>0.820429553649414</v>
      </c>
      <c r="AY4" s="131">
        <f t="shared" si="19"/>
        <v>366.33</v>
      </c>
      <c r="AZ4" s="132"/>
      <c r="BA4" s="132"/>
      <c r="BB4" s="131" t="e">
        <f t="shared" si="20"/>
        <v>#DIV/0!</v>
      </c>
      <c r="BC4" s="137">
        <v>24.17</v>
      </c>
      <c r="BD4" s="137">
        <v>48.33</v>
      </c>
      <c r="BE4" s="131">
        <f t="shared" si="21"/>
        <v>1.99958626396359</v>
      </c>
      <c r="BF4" s="131">
        <f t="shared" ref="BF4:BF33" si="36">IF(SUM(BA4)+SUM(BD4)=0,"",SUM(BA4)+SUM(BD4))</f>
        <v>48.33</v>
      </c>
      <c r="BG4" s="131"/>
      <c r="BH4" s="131"/>
      <c r="BI4" s="131" t="e">
        <f t="shared" si="22"/>
        <v>#DIV/0!</v>
      </c>
      <c r="BJ4" s="131"/>
      <c r="BK4" s="131"/>
      <c r="BL4" s="131" t="e">
        <f t="shared" si="23"/>
        <v>#DIV/0!</v>
      </c>
      <c r="BM4" s="131">
        <f t="shared" si="24"/>
        <v>0</v>
      </c>
      <c r="BN4" s="131"/>
      <c r="BO4" s="131"/>
      <c r="BP4" s="131" t="e">
        <f t="shared" si="25"/>
        <v>#DIV/0!</v>
      </c>
      <c r="BQ4" s="131"/>
      <c r="BR4" s="131"/>
      <c r="BS4" s="131" t="e">
        <f t="shared" si="26"/>
        <v>#DIV/0!</v>
      </c>
      <c r="BT4" s="131">
        <f t="shared" si="27"/>
        <v>0</v>
      </c>
      <c r="BU4" s="132"/>
      <c r="BV4" s="148">
        <v>124</v>
      </c>
      <c r="BW4" s="131" t="e">
        <f>BV4/BU3</f>
        <v>#DIV/0!</v>
      </c>
      <c r="BX4" s="132"/>
      <c r="BY4" s="132"/>
      <c r="BZ4" s="131" t="e">
        <f t="shared" si="28"/>
        <v>#DIV/0!</v>
      </c>
      <c r="CA4" s="131">
        <f t="shared" si="29"/>
        <v>124</v>
      </c>
      <c r="CB4" s="131"/>
      <c r="CC4" s="131"/>
      <c r="CD4" s="131" t="e">
        <f t="shared" si="30"/>
        <v>#DIV/0!</v>
      </c>
      <c r="CE4" s="131"/>
      <c r="CF4" s="131"/>
      <c r="CG4" s="131" t="e">
        <f t="shared" si="31"/>
        <v>#DIV/0!</v>
      </c>
      <c r="CH4" s="131">
        <f t="shared" si="32"/>
        <v>0</v>
      </c>
      <c r="CI4" s="131">
        <f t="shared" ref="CI4:CI33" si="37">SUM(C4)+SUM(J4)+SUM(Q4)+SUM(X4)+SUM(AE4)+SUM(AL4)+SUM(AS4)+SUM(AZ4)+SUM(BG4)+SUM(BN4)+SUM(BU4)+SUM(CB4)</f>
        <v>517.86</v>
      </c>
      <c r="CJ4" s="131">
        <f t="shared" si="33"/>
        <v>0.907639130266867</v>
      </c>
      <c r="CK4" s="131">
        <f t="shared" ref="CK4:CK33" si="38">SUM(F4)+SUM(M4)+SUM(T4)+SUM(AA4)+SUM(AH4)+SUM(AO4)+SUM(AV4)+SUM(BC4)+SUM(BJ4)+SUM(BQ4)+SUM(BX4)+SUM(CE4)</f>
        <v>2648.42</v>
      </c>
      <c r="CL4" s="131">
        <f t="shared" si="34"/>
        <v>0.507370432182207</v>
      </c>
      <c r="CM4" s="131">
        <f t="shared" ref="CM4:CM33" si="39">SUM(D4)+SUM(K4)+SUM(R4)+SUM(Y4)+SUM(AF4)+SUM(AM4)+SUM(AT4)+SUM(BA4)+SUM(BH4)+SUM(BO4)+SUM(BV4)+SUM(CC4)</f>
        <v>470.03</v>
      </c>
      <c r="CN4" s="131">
        <f t="shared" ref="CN4:CN33" si="40">SUM(G4)+SUM(N4)+SUM(U4)+SUM(AB4)+SUM(AI4)+SUM(AP4)+SUM(AW4)+SUM(BD4)+SUM(BK4)+SUM(BR4)+SUM(BY4)+SUM(CF4)</f>
        <v>1343.73</v>
      </c>
      <c r="CO4" s="131">
        <f t="shared" ref="CO4:CO33" si="41">CI4+CK4+CP4+CQ4+CR4</f>
        <v>3166.28</v>
      </c>
      <c r="CP4" s="137"/>
      <c r="CQ4" s="137"/>
      <c r="CR4" s="137"/>
      <c r="CS4" s="137"/>
      <c r="CT4" s="129"/>
      <c r="CU4" s="129"/>
      <c r="CV4" s="129"/>
    </row>
    <row r="5" spans="1:100">
      <c r="A5" s="131"/>
      <c r="B5" s="6">
        <v>3</v>
      </c>
      <c r="C5" s="132">
        <v>446.25</v>
      </c>
      <c r="D5" s="132">
        <v>337.01</v>
      </c>
      <c r="E5" s="131">
        <f t="shared" si="0"/>
        <v>0.755204481792717</v>
      </c>
      <c r="F5" s="132">
        <v>1628.65</v>
      </c>
      <c r="G5" s="132">
        <v>686.41</v>
      </c>
      <c r="H5" s="131">
        <f t="shared" si="1"/>
        <v>0.42145949098947</v>
      </c>
      <c r="I5" s="131">
        <f t="shared" si="2"/>
        <v>1023.42</v>
      </c>
      <c r="J5" s="131"/>
      <c r="K5" s="131"/>
      <c r="L5" s="131" t="e">
        <f t="shared" si="3"/>
        <v>#DIV/0!</v>
      </c>
      <c r="M5" s="132">
        <v>184.19</v>
      </c>
      <c r="N5" s="132">
        <v>55.37</v>
      </c>
      <c r="O5" s="131">
        <f t="shared" si="4"/>
        <v>0.300613496932515</v>
      </c>
      <c r="P5" s="131">
        <f t="shared" si="35"/>
        <v>55.37</v>
      </c>
      <c r="Q5" s="131"/>
      <c r="R5" s="131"/>
      <c r="S5" s="131" t="e">
        <f t="shared" si="5"/>
        <v>#DIV/0!</v>
      </c>
      <c r="T5" s="131"/>
      <c r="U5" s="131"/>
      <c r="V5" s="131" t="e">
        <f t="shared" si="6"/>
        <v>#DIV/0!</v>
      </c>
      <c r="W5" s="131">
        <f t="shared" si="7"/>
        <v>0</v>
      </c>
      <c r="X5" s="132"/>
      <c r="Y5" s="132"/>
      <c r="Z5" s="131" t="e">
        <f t="shared" si="8"/>
        <v>#DIV/0!</v>
      </c>
      <c r="AA5" s="131"/>
      <c r="AB5" s="131"/>
      <c r="AC5" s="131" t="e">
        <f t="shared" si="9"/>
        <v>#DIV/0!</v>
      </c>
      <c r="AD5" s="131">
        <f t="shared" si="10"/>
        <v>0</v>
      </c>
      <c r="AE5" s="131"/>
      <c r="AF5" s="131"/>
      <c r="AG5" s="131" t="e">
        <f t="shared" si="11"/>
        <v>#DIV/0!</v>
      </c>
      <c r="AH5" s="131"/>
      <c r="AI5" s="131"/>
      <c r="AJ5" s="131" t="e">
        <f t="shared" si="12"/>
        <v>#DIV/0!</v>
      </c>
      <c r="AK5" s="131">
        <f t="shared" si="13"/>
        <v>0</v>
      </c>
      <c r="AL5" s="131"/>
      <c r="AM5" s="131"/>
      <c r="AN5" s="131" t="e">
        <f t="shared" si="14"/>
        <v>#DIV/0!</v>
      </c>
      <c r="AO5" s="131"/>
      <c r="AP5" s="131"/>
      <c r="AQ5" s="131" t="e">
        <f t="shared" si="15"/>
        <v>#DIV/0!</v>
      </c>
      <c r="AR5" s="131">
        <f t="shared" si="16"/>
        <v>0</v>
      </c>
      <c r="AS5" s="131"/>
      <c r="AT5" s="131"/>
      <c r="AU5" s="131" t="e">
        <f t="shared" si="17"/>
        <v>#DIV/0!</v>
      </c>
      <c r="AV5" s="131">
        <v>474.31</v>
      </c>
      <c r="AW5" s="131">
        <v>393.33</v>
      </c>
      <c r="AX5" s="131">
        <f t="shared" si="18"/>
        <v>0.829267778457127</v>
      </c>
      <c r="AY5" s="131">
        <f t="shared" si="19"/>
        <v>393.33</v>
      </c>
      <c r="AZ5" s="132" t="s">
        <v>273</v>
      </c>
      <c r="BA5" s="132" t="s">
        <v>273</v>
      </c>
      <c r="BB5" s="131" t="e">
        <f t="shared" si="20"/>
        <v>#VALUE!</v>
      </c>
      <c r="BC5" s="137">
        <v>57.71</v>
      </c>
      <c r="BD5" s="137">
        <v>115.67</v>
      </c>
      <c r="BE5" s="131">
        <f t="shared" si="21"/>
        <v>2.00433200485185</v>
      </c>
      <c r="BF5" s="131">
        <f t="shared" si="36"/>
        <v>115.67</v>
      </c>
      <c r="BG5" s="131"/>
      <c r="BH5" s="131"/>
      <c r="BI5" s="131" t="e">
        <f t="shared" si="22"/>
        <v>#DIV/0!</v>
      </c>
      <c r="BJ5" s="131"/>
      <c r="BK5" s="131"/>
      <c r="BL5" s="131" t="e">
        <f t="shared" si="23"/>
        <v>#DIV/0!</v>
      </c>
      <c r="BM5" s="131">
        <f t="shared" si="24"/>
        <v>0</v>
      </c>
      <c r="BN5" s="131"/>
      <c r="BO5" s="131"/>
      <c r="BP5" s="131" t="e">
        <f t="shared" si="25"/>
        <v>#DIV/0!</v>
      </c>
      <c r="BQ5" s="131"/>
      <c r="BR5" s="131"/>
      <c r="BS5" s="131" t="e">
        <f t="shared" si="26"/>
        <v>#DIV/0!</v>
      </c>
      <c r="BT5" s="131">
        <f t="shared" si="27"/>
        <v>0</v>
      </c>
      <c r="BU5" s="132"/>
      <c r="BV5" s="148">
        <v>60</v>
      </c>
      <c r="BW5" s="131" t="e">
        <f t="shared" ref="BW5:BW34" si="42">BV5/BU5</f>
        <v>#DIV/0!</v>
      </c>
      <c r="BX5" s="132"/>
      <c r="BY5" s="132"/>
      <c r="BZ5" s="131" t="e">
        <f t="shared" si="28"/>
        <v>#DIV/0!</v>
      </c>
      <c r="CA5" s="131">
        <f t="shared" si="29"/>
        <v>60</v>
      </c>
      <c r="CB5" s="131"/>
      <c r="CC5" s="131"/>
      <c r="CD5" s="131" t="e">
        <f t="shared" si="30"/>
        <v>#DIV/0!</v>
      </c>
      <c r="CE5" s="131"/>
      <c r="CF5" s="131"/>
      <c r="CG5" s="131" t="e">
        <f t="shared" si="31"/>
        <v>#DIV/0!</v>
      </c>
      <c r="CH5" s="131">
        <f t="shared" si="32"/>
        <v>0</v>
      </c>
      <c r="CI5" s="131">
        <f t="shared" si="37"/>
        <v>446.25</v>
      </c>
      <c r="CJ5" s="131">
        <f t="shared" si="33"/>
        <v>0.889658263305322</v>
      </c>
      <c r="CK5" s="131">
        <f t="shared" si="38"/>
        <v>2344.86</v>
      </c>
      <c r="CL5" s="131">
        <f t="shared" si="34"/>
        <v>0.533413508695615</v>
      </c>
      <c r="CM5" s="131">
        <f t="shared" si="39"/>
        <v>397.01</v>
      </c>
      <c r="CN5" s="131">
        <f t="shared" si="40"/>
        <v>1250.78</v>
      </c>
      <c r="CO5" s="131">
        <f t="shared" si="41"/>
        <v>2791.11</v>
      </c>
      <c r="CP5" s="137"/>
      <c r="CQ5" s="137"/>
      <c r="CR5" s="137"/>
      <c r="CS5" s="137"/>
      <c r="CT5" s="129"/>
      <c r="CU5" s="129"/>
      <c r="CV5" s="129"/>
    </row>
    <row r="6" spans="1:100">
      <c r="A6" s="131"/>
      <c r="B6" s="6">
        <v>4</v>
      </c>
      <c r="C6" s="132">
        <v>494.93</v>
      </c>
      <c r="D6" s="132">
        <v>224.12</v>
      </c>
      <c r="E6" s="131">
        <f t="shared" si="0"/>
        <v>0.452831713575657</v>
      </c>
      <c r="F6" s="132">
        <v>7191.5</v>
      </c>
      <c r="G6" s="132">
        <v>6486.55</v>
      </c>
      <c r="H6" s="131">
        <f t="shared" si="1"/>
        <v>0.901974553292081</v>
      </c>
      <c r="I6" s="131">
        <f t="shared" si="2"/>
        <v>6710.67</v>
      </c>
      <c r="J6" s="131"/>
      <c r="K6" s="131"/>
      <c r="L6" s="131" t="e">
        <f t="shared" si="3"/>
        <v>#DIV/0!</v>
      </c>
      <c r="M6" s="132">
        <v>259.76</v>
      </c>
      <c r="N6" s="132">
        <v>78.09</v>
      </c>
      <c r="O6" s="131">
        <f t="shared" si="4"/>
        <v>0.300623652602402</v>
      </c>
      <c r="P6" s="131">
        <f t="shared" si="35"/>
        <v>78.09</v>
      </c>
      <c r="Q6" s="131"/>
      <c r="R6" s="131"/>
      <c r="S6" s="131" t="e">
        <f t="shared" si="5"/>
        <v>#DIV/0!</v>
      </c>
      <c r="T6" s="131"/>
      <c r="U6" s="131"/>
      <c r="V6" s="131" t="e">
        <f t="shared" si="6"/>
        <v>#DIV/0!</v>
      </c>
      <c r="W6" s="131">
        <f t="shared" si="7"/>
        <v>0</v>
      </c>
      <c r="X6" s="132"/>
      <c r="Y6" s="132"/>
      <c r="Z6" s="131" t="e">
        <f t="shared" si="8"/>
        <v>#DIV/0!</v>
      </c>
      <c r="AA6" s="131"/>
      <c r="AB6" s="131"/>
      <c r="AC6" s="131" t="e">
        <f t="shared" si="9"/>
        <v>#DIV/0!</v>
      </c>
      <c r="AD6" s="131">
        <f t="shared" si="10"/>
        <v>0</v>
      </c>
      <c r="AE6" s="131"/>
      <c r="AF6" s="131"/>
      <c r="AG6" s="131" t="e">
        <f t="shared" si="11"/>
        <v>#DIV/0!</v>
      </c>
      <c r="AH6" s="131"/>
      <c r="AI6" s="131"/>
      <c r="AJ6" s="131" t="e">
        <f t="shared" si="12"/>
        <v>#DIV/0!</v>
      </c>
      <c r="AK6" s="131">
        <f t="shared" si="13"/>
        <v>0</v>
      </c>
      <c r="AL6" s="131"/>
      <c r="AM6" s="131"/>
      <c r="AN6" s="131" t="e">
        <f t="shared" si="14"/>
        <v>#DIV/0!</v>
      </c>
      <c r="AO6" s="131"/>
      <c r="AP6" s="131"/>
      <c r="AQ6" s="131" t="e">
        <f t="shared" si="15"/>
        <v>#DIV/0!</v>
      </c>
      <c r="AR6" s="131">
        <f t="shared" si="16"/>
        <v>0</v>
      </c>
      <c r="AS6" s="131"/>
      <c r="AT6" s="131"/>
      <c r="AU6" s="131" t="e">
        <f t="shared" si="17"/>
        <v>#DIV/0!</v>
      </c>
      <c r="AV6" s="131">
        <v>237.15</v>
      </c>
      <c r="AW6" s="131">
        <v>199</v>
      </c>
      <c r="AX6" s="131">
        <f t="shared" si="18"/>
        <v>0.839131351465317</v>
      </c>
      <c r="AY6" s="131">
        <f t="shared" si="19"/>
        <v>199</v>
      </c>
      <c r="AZ6" s="132">
        <v>133.33</v>
      </c>
      <c r="BA6" s="132">
        <v>93.33</v>
      </c>
      <c r="BB6" s="131">
        <f t="shared" si="20"/>
        <v>0.699992499812495</v>
      </c>
      <c r="BC6" s="137">
        <v>67.19</v>
      </c>
      <c r="BD6" s="137">
        <v>134.23</v>
      </c>
      <c r="BE6" s="131">
        <f t="shared" si="21"/>
        <v>1.9977675249293</v>
      </c>
      <c r="BF6" s="131">
        <f t="shared" si="36"/>
        <v>227.56</v>
      </c>
      <c r="BG6" s="131"/>
      <c r="BH6" s="131"/>
      <c r="BI6" s="131" t="e">
        <f t="shared" si="22"/>
        <v>#DIV/0!</v>
      </c>
      <c r="BJ6" s="131"/>
      <c r="BK6" s="131"/>
      <c r="BL6" s="131" t="e">
        <f t="shared" si="23"/>
        <v>#DIV/0!</v>
      </c>
      <c r="BM6" s="131">
        <f t="shared" si="24"/>
        <v>0</v>
      </c>
      <c r="BN6" s="131"/>
      <c r="BO6" s="131"/>
      <c r="BP6" s="131" t="e">
        <f t="shared" si="25"/>
        <v>#DIV/0!</v>
      </c>
      <c r="BQ6" s="131"/>
      <c r="BR6" s="131"/>
      <c r="BS6" s="131" t="e">
        <f t="shared" si="26"/>
        <v>#DIV/0!</v>
      </c>
      <c r="BT6" s="131">
        <f t="shared" si="27"/>
        <v>0</v>
      </c>
      <c r="BU6" s="132"/>
      <c r="BV6" s="148">
        <v>320</v>
      </c>
      <c r="BW6" s="131" t="e">
        <f t="shared" si="42"/>
        <v>#DIV/0!</v>
      </c>
      <c r="BX6" s="132"/>
      <c r="BY6" s="132"/>
      <c r="BZ6" s="131" t="e">
        <f t="shared" si="28"/>
        <v>#DIV/0!</v>
      </c>
      <c r="CA6" s="131">
        <f t="shared" si="29"/>
        <v>320</v>
      </c>
      <c r="CB6" s="131"/>
      <c r="CC6" s="131"/>
      <c r="CD6" s="131" t="e">
        <f t="shared" si="30"/>
        <v>#DIV/0!</v>
      </c>
      <c r="CE6" s="131"/>
      <c r="CF6" s="131"/>
      <c r="CG6" s="131" t="e">
        <f t="shared" si="31"/>
        <v>#DIV/0!</v>
      </c>
      <c r="CH6" s="131">
        <f t="shared" si="32"/>
        <v>0</v>
      </c>
      <c r="CI6" s="131">
        <f t="shared" si="37"/>
        <v>628.26</v>
      </c>
      <c r="CJ6" s="131">
        <f t="shared" si="33"/>
        <v>1.01462770190685</v>
      </c>
      <c r="CK6" s="131">
        <f t="shared" si="38"/>
        <v>7755.6</v>
      </c>
      <c r="CL6" s="131">
        <f t="shared" si="34"/>
        <v>0.88940507504255</v>
      </c>
      <c r="CM6" s="131">
        <f t="shared" si="39"/>
        <v>637.45</v>
      </c>
      <c r="CN6" s="131">
        <f t="shared" si="40"/>
        <v>6897.87</v>
      </c>
      <c r="CO6" s="131">
        <f t="shared" si="41"/>
        <v>8383.86</v>
      </c>
      <c r="CP6" s="137"/>
      <c r="CQ6" s="137"/>
      <c r="CR6" s="137"/>
      <c r="CS6" s="137"/>
      <c r="CT6" s="129"/>
      <c r="CU6" s="129"/>
      <c r="CV6" s="129"/>
    </row>
    <row r="7" spans="1:100">
      <c r="A7" s="131"/>
      <c r="B7" s="6">
        <v>5</v>
      </c>
      <c r="C7" s="132">
        <v>534.14</v>
      </c>
      <c r="D7" s="132">
        <v>229.56</v>
      </c>
      <c r="E7" s="131">
        <f t="shared" si="0"/>
        <v>0.429774965364886</v>
      </c>
      <c r="F7" s="132">
        <v>8434.99</v>
      </c>
      <c r="G7" s="132">
        <v>7815.72</v>
      </c>
      <c r="H7" s="131">
        <f t="shared" si="1"/>
        <v>0.926583196897685</v>
      </c>
      <c r="I7" s="131">
        <f t="shared" si="2"/>
        <v>8045.28</v>
      </c>
      <c r="J7" s="131"/>
      <c r="K7" s="131"/>
      <c r="L7" s="131" t="e">
        <f t="shared" si="3"/>
        <v>#DIV/0!</v>
      </c>
      <c r="M7" s="132">
        <v>234.8</v>
      </c>
      <c r="N7" s="132">
        <v>70.6</v>
      </c>
      <c r="O7" s="131">
        <f t="shared" si="4"/>
        <v>0.300681431005111</v>
      </c>
      <c r="P7" s="131">
        <f t="shared" si="35"/>
        <v>70.6</v>
      </c>
      <c r="Q7" s="131"/>
      <c r="R7" s="131"/>
      <c r="S7" s="131" t="e">
        <f t="shared" si="5"/>
        <v>#DIV/0!</v>
      </c>
      <c r="T7" s="131"/>
      <c r="U7" s="131"/>
      <c r="V7" s="131" t="e">
        <f t="shared" si="6"/>
        <v>#DIV/0!</v>
      </c>
      <c r="W7" s="131">
        <f t="shared" si="7"/>
        <v>0</v>
      </c>
      <c r="X7" s="132"/>
      <c r="Y7" s="132"/>
      <c r="Z7" s="131" t="e">
        <f t="shared" si="8"/>
        <v>#DIV/0!</v>
      </c>
      <c r="AA7" s="131"/>
      <c r="AB7" s="131"/>
      <c r="AC7" s="131" t="e">
        <f t="shared" si="9"/>
        <v>#DIV/0!</v>
      </c>
      <c r="AD7" s="131">
        <f t="shared" si="10"/>
        <v>0</v>
      </c>
      <c r="AE7" s="131"/>
      <c r="AF7" s="131"/>
      <c r="AG7" s="131" t="e">
        <f t="shared" si="11"/>
        <v>#DIV/0!</v>
      </c>
      <c r="AH7" s="131"/>
      <c r="AI7" s="131"/>
      <c r="AJ7" s="131" t="e">
        <f t="shared" si="12"/>
        <v>#DIV/0!</v>
      </c>
      <c r="AK7" s="131">
        <f t="shared" si="13"/>
        <v>0</v>
      </c>
      <c r="AL7" s="131"/>
      <c r="AM7" s="131"/>
      <c r="AN7" s="131" t="e">
        <f t="shared" si="14"/>
        <v>#DIV/0!</v>
      </c>
      <c r="AO7" s="131"/>
      <c r="AP7" s="131"/>
      <c r="AQ7" s="131" t="e">
        <f t="shared" si="15"/>
        <v>#DIV/0!</v>
      </c>
      <c r="AR7" s="131">
        <f t="shared" si="16"/>
        <v>0</v>
      </c>
      <c r="AS7" s="131"/>
      <c r="AT7" s="131"/>
      <c r="AU7" s="131" t="e">
        <f t="shared" si="17"/>
        <v>#DIV/0!</v>
      </c>
      <c r="AV7" s="131">
        <v>298.64</v>
      </c>
      <c r="AW7" s="131">
        <v>244.33</v>
      </c>
      <c r="AX7" s="131">
        <f t="shared" si="18"/>
        <v>0.81814224484329</v>
      </c>
      <c r="AY7" s="131">
        <f t="shared" si="19"/>
        <v>244.33</v>
      </c>
      <c r="AZ7" s="132"/>
      <c r="BA7" s="132"/>
      <c r="BB7" s="131" t="e">
        <f t="shared" si="20"/>
        <v>#DIV/0!</v>
      </c>
      <c r="BC7" s="137"/>
      <c r="BD7" s="137"/>
      <c r="BE7" s="131" t="e">
        <f t="shared" si="21"/>
        <v>#DIV/0!</v>
      </c>
      <c r="BF7" s="131" t="str">
        <f t="shared" si="36"/>
        <v/>
      </c>
      <c r="BG7" s="131"/>
      <c r="BH7" s="131"/>
      <c r="BI7" s="131" t="e">
        <f t="shared" si="22"/>
        <v>#DIV/0!</v>
      </c>
      <c r="BJ7" s="131"/>
      <c r="BK7" s="131"/>
      <c r="BL7" s="131" t="e">
        <f t="shared" si="23"/>
        <v>#DIV/0!</v>
      </c>
      <c r="BM7" s="131">
        <f t="shared" si="24"/>
        <v>0</v>
      </c>
      <c r="BN7" s="131"/>
      <c r="BO7" s="131"/>
      <c r="BP7" s="131" t="e">
        <f t="shared" si="25"/>
        <v>#DIV/0!</v>
      </c>
      <c r="BQ7" s="131"/>
      <c r="BR7" s="131"/>
      <c r="BS7" s="131" t="e">
        <f t="shared" si="26"/>
        <v>#DIV/0!</v>
      </c>
      <c r="BT7" s="131">
        <f t="shared" si="27"/>
        <v>0</v>
      </c>
      <c r="BU7" s="132"/>
      <c r="BV7" s="148">
        <v>206.67</v>
      </c>
      <c r="BW7" s="131" t="e">
        <f t="shared" si="42"/>
        <v>#DIV/0!</v>
      </c>
      <c r="BX7" s="132"/>
      <c r="BY7" s="132"/>
      <c r="BZ7" s="131" t="e">
        <f t="shared" si="28"/>
        <v>#DIV/0!</v>
      </c>
      <c r="CA7" s="131">
        <f t="shared" si="29"/>
        <v>206.67</v>
      </c>
      <c r="CB7" s="131"/>
      <c r="CC7" s="131"/>
      <c r="CD7" s="131" t="e">
        <f t="shared" si="30"/>
        <v>#DIV/0!</v>
      </c>
      <c r="CE7" s="131"/>
      <c r="CF7" s="131"/>
      <c r="CG7" s="131" t="e">
        <f t="shared" si="31"/>
        <v>#DIV/0!</v>
      </c>
      <c r="CH7" s="131">
        <f t="shared" si="32"/>
        <v>0</v>
      </c>
      <c r="CI7" s="131">
        <f t="shared" si="37"/>
        <v>534.14</v>
      </c>
      <c r="CJ7" s="131">
        <f t="shared" si="33"/>
        <v>0.816695997304078</v>
      </c>
      <c r="CK7" s="131">
        <f t="shared" si="38"/>
        <v>8968.43</v>
      </c>
      <c r="CL7" s="131">
        <f t="shared" si="34"/>
        <v>0.906585656575343</v>
      </c>
      <c r="CM7" s="131">
        <f t="shared" si="39"/>
        <v>436.23</v>
      </c>
      <c r="CN7" s="131">
        <f t="shared" si="40"/>
        <v>8130.65</v>
      </c>
      <c r="CO7" s="131">
        <f t="shared" si="41"/>
        <v>9502.57</v>
      </c>
      <c r="CP7" s="137"/>
      <c r="CQ7" s="137"/>
      <c r="CR7" s="137"/>
      <c r="CS7" s="137"/>
      <c r="CT7" s="129"/>
      <c r="CU7" s="129"/>
      <c r="CV7" s="129"/>
    </row>
    <row r="8" ht="15" customHeight="1" spans="1:100">
      <c r="A8" s="131"/>
      <c r="B8" s="6">
        <v>6</v>
      </c>
      <c r="C8" s="132">
        <v>682.58</v>
      </c>
      <c r="D8" s="132">
        <v>374.16</v>
      </c>
      <c r="E8" s="131">
        <f t="shared" si="0"/>
        <v>0.548155527557209</v>
      </c>
      <c r="F8" s="132">
        <v>1462.18</v>
      </c>
      <c r="G8" s="132">
        <v>322.12</v>
      </c>
      <c r="H8" s="131">
        <f t="shared" si="1"/>
        <v>0.220301194107429</v>
      </c>
      <c r="I8" s="131">
        <f t="shared" si="2"/>
        <v>696.28</v>
      </c>
      <c r="J8" s="131"/>
      <c r="K8" s="131"/>
      <c r="L8" s="131" t="e">
        <f t="shared" si="3"/>
        <v>#DIV/0!</v>
      </c>
      <c r="M8" s="132">
        <v>208.11</v>
      </c>
      <c r="N8" s="132">
        <v>62.58</v>
      </c>
      <c r="O8" s="131">
        <f t="shared" si="4"/>
        <v>0.300706357214934</v>
      </c>
      <c r="P8" s="131">
        <f t="shared" si="35"/>
        <v>62.58</v>
      </c>
      <c r="Q8" s="131"/>
      <c r="R8" s="131"/>
      <c r="S8" s="131" t="e">
        <f t="shared" si="5"/>
        <v>#DIV/0!</v>
      </c>
      <c r="T8" s="131"/>
      <c r="U8" s="131"/>
      <c r="V8" s="131" t="e">
        <f t="shared" si="6"/>
        <v>#DIV/0!</v>
      </c>
      <c r="W8" s="131">
        <f t="shared" si="7"/>
        <v>0</v>
      </c>
      <c r="X8" s="132"/>
      <c r="Y8" s="132"/>
      <c r="Z8" s="131" t="e">
        <f t="shared" si="8"/>
        <v>#DIV/0!</v>
      </c>
      <c r="AA8" s="131"/>
      <c r="AB8" s="131"/>
      <c r="AC8" s="131" t="e">
        <f t="shared" si="9"/>
        <v>#DIV/0!</v>
      </c>
      <c r="AD8" s="131">
        <f t="shared" si="10"/>
        <v>0</v>
      </c>
      <c r="AE8" s="131"/>
      <c r="AF8" s="131"/>
      <c r="AG8" s="131" t="e">
        <f t="shared" si="11"/>
        <v>#DIV/0!</v>
      </c>
      <c r="AH8" s="131"/>
      <c r="AI8" s="131"/>
      <c r="AJ8" s="131" t="e">
        <f t="shared" si="12"/>
        <v>#DIV/0!</v>
      </c>
      <c r="AK8" s="131">
        <f t="shared" si="13"/>
        <v>0</v>
      </c>
      <c r="AL8" s="131"/>
      <c r="AM8" s="131"/>
      <c r="AN8" s="131" t="e">
        <f t="shared" si="14"/>
        <v>#DIV/0!</v>
      </c>
      <c r="AO8" s="131"/>
      <c r="AP8" s="131"/>
      <c r="AQ8" s="131" t="e">
        <f t="shared" si="15"/>
        <v>#DIV/0!</v>
      </c>
      <c r="AR8" s="131">
        <f t="shared" si="16"/>
        <v>0</v>
      </c>
      <c r="AS8" s="131"/>
      <c r="AT8" s="131"/>
      <c r="AU8" s="131" t="e">
        <f t="shared" si="17"/>
        <v>#DIV/0!</v>
      </c>
      <c r="AV8" s="131">
        <v>452.35</v>
      </c>
      <c r="AW8" s="131">
        <v>362.33</v>
      </c>
      <c r="AX8" s="131">
        <f t="shared" si="18"/>
        <v>0.800994804907704</v>
      </c>
      <c r="AY8" s="131">
        <f t="shared" si="19"/>
        <v>362.33</v>
      </c>
      <c r="AZ8" s="132"/>
      <c r="BA8" s="132"/>
      <c r="BB8" s="131" t="e">
        <f t="shared" si="20"/>
        <v>#DIV/0!</v>
      </c>
      <c r="BC8" s="137">
        <v>28.53</v>
      </c>
      <c r="BD8" s="137">
        <v>31.33</v>
      </c>
      <c r="BE8" s="131">
        <f t="shared" si="21"/>
        <v>1.0981423063442</v>
      </c>
      <c r="BF8" s="131">
        <f t="shared" si="36"/>
        <v>31.33</v>
      </c>
      <c r="BG8" s="131"/>
      <c r="BH8" s="131"/>
      <c r="BI8" s="131" t="e">
        <f t="shared" si="22"/>
        <v>#DIV/0!</v>
      </c>
      <c r="BJ8" s="131"/>
      <c r="BK8" s="131"/>
      <c r="BL8" s="131" t="e">
        <f t="shared" si="23"/>
        <v>#DIV/0!</v>
      </c>
      <c r="BM8" s="131">
        <f t="shared" si="24"/>
        <v>0</v>
      </c>
      <c r="BN8" s="131"/>
      <c r="BO8" s="131"/>
      <c r="BP8" s="131" t="e">
        <f t="shared" si="25"/>
        <v>#DIV/0!</v>
      </c>
      <c r="BQ8" s="131"/>
      <c r="BR8" s="131"/>
      <c r="BS8" s="131" t="e">
        <f t="shared" si="26"/>
        <v>#DIV/0!</v>
      </c>
      <c r="BT8" s="131">
        <f t="shared" si="27"/>
        <v>0</v>
      </c>
      <c r="BU8" s="132"/>
      <c r="BV8" s="148"/>
      <c r="BW8" s="131" t="e">
        <f t="shared" si="42"/>
        <v>#DIV/0!</v>
      </c>
      <c r="BX8" s="132"/>
      <c r="BY8" s="132"/>
      <c r="BZ8" s="131" t="e">
        <f t="shared" si="28"/>
        <v>#DIV/0!</v>
      </c>
      <c r="CA8" s="131">
        <f t="shared" si="29"/>
        <v>0</v>
      </c>
      <c r="CB8" s="131"/>
      <c r="CC8" s="131"/>
      <c r="CD8" s="131" t="e">
        <f t="shared" si="30"/>
        <v>#DIV/0!</v>
      </c>
      <c r="CE8" s="131"/>
      <c r="CF8" s="131"/>
      <c r="CG8" s="131" t="e">
        <f t="shared" si="31"/>
        <v>#DIV/0!</v>
      </c>
      <c r="CH8" s="131">
        <f t="shared" si="32"/>
        <v>0</v>
      </c>
      <c r="CI8" s="131">
        <f t="shared" si="37"/>
        <v>682.58</v>
      </c>
      <c r="CJ8" s="131">
        <f t="shared" si="33"/>
        <v>0.548155527557209</v>
      </c>
      <c r="CK8" s="131">
        <f t="shared" si="38"/>
        <v>2151.17</v>
      </c>
      <c r="CL8" s="131">
        <f t="shared" si="34"/>
        <v>0.361831003593393</v>
      </c>
      <c r="CM8" s="131">
        <f t="shared" si="39"/>
        <v>374.16</v>
      </c>
      <c r="CN8" s="131">
        <f t="shared" si="40"/>
        <v>778.36</v>
      </c>
      <c r="CO8" s="131">
        <f t="shared" si="41"/>
        <v>2833.75</v>
      </c>
      <c r="CP8" s="137"/>
      <c r="CQ8" s="137"/>
      <c r="CR8" s="137"/>
      <c r="CS8" s="137"/>
      <c r="CT8" s="129"/>
      <c r="CU8" s="129"/>
      <c r="CV8" s="129"/>
    </row>
    <row r="9" spans="1:100">
      <c r="A9" s="131"/>
      <c r="B9" s="6">
        <v>7</v>
      </c>
      <c r="C9" s="132">
        <v>260.46</v>
      </c>
      <c r="D9" s="132">
        <v>180.22</v>
      </c>
      <c r="E9" s="131">
        <f t="shared" si="0"/>
        <v>0.691929662904093</v>
      </c>
      <c r="F9" s="132">
        <v>1788.32</v>
      </c>
      <c r="G9" s="132">
        <v>846.85</v>
      </c>
      <c r="H9" s="131">
        <f t="shared" si="1"/>
        <v>0.473545003131431</v>
      </c>
      <c r="I9" s="131">
        <f t="shared" si="2"/>
        <v>1027.07</v>
      </c>
      <c r="J9" s="131"/>
      <c r="K9" s="131"/>
      <c r="L9" s="131" t="e">
        <f t="shared" si="3"/>
        <v>#DIV/0!</v>
      </c>
      <c r="M9" s="132">
        <v>203.52</v>
      </c>
      <c r="N9" s="132">
        <v>61.19</v>
      </c>
      <c r="O9" s="131">
        <f t="shared" si="4"/>
        <v>0.300658411949686</v>
      </c>
      <c r="P9" s="131">
        <f t="shared" si="35"/>
        <v>61.19</v>
      </c>
      <c r="Q9" s="131"/>
      <c r="R9" s="131"/>
      <c r="S9" s="131" t="e">
        <f t="shared" si="5"/>
        <v>#DIV/0!</v>
      </c>
      <c r="T9" s="131"/>
      <c r="U9" s="131"/>
      <c r="V9" s="131" t="e">
        <f t="shared" si="6"/>
        <v>#DIV/0!</v>
      </c>
      <c r="W9" s="131">
        <f t="shared" si="7"/>
        <v>0</v>
      </c>
      <c r="X9" s="132"/>
      <c r="Y9" s="132"/>
      <c r="Z9" s="131" t="e">
        <f t="shared" si="8"/>
        <v>#DIV/0!</v>
      </c>
      <c r="AA9" s="131"/>
      <c r="AB9" s="131"/>
      <c r="AC9" s="131" t="e">
        <f t="shared" si="9"/>
        <v>#DIV/0!</v>
      </c>
      <c r="AD9" s="131">
        <f t="shared" si="10"/>
        <v>0</v>
      </c>
      <c r="AE9" s="131"/>
      <c r="AF9" s="131"/>
      <c r="AG9" s="131" t="e">
        <f t="shared" si="11"/>
        <v>#DIV/0!</v>
      </c>
      <c r="AH9" s="131"/>
      <c r="AI9" s="131"/>
      <c r="AJ9" s="131" t="e">
        <f t="shared" si="12"/>
        <v>#DIV/0!</v>
      </c>
      <c r="AK9" s="131">
        <f t="shared" si="13"/>
        <v>0</v>
      </c>
      <c r="AL9" s="131"/>
      <c r="AM9" s="131"/>
      <c r="AN9" s="131" t="e">
        <f t="shared" si="14"/>
        <v>#DIV/0!</v>
      </c>
      <c r="AO9" s="131"/>
      <c r="AP9" s="131"/>
      <c r="AQ9" s="131" t="e">
        <f t="shared" si="15"/>
        <v>#DIV/0!</v>
      </c>
      <c r="AR9" s="131">
        <f t="shared" si="16"/>
        <v>0</v>
      </c>
      <c r="AS9" s="131"/>
      <c r="AT9" s="131"/>
      <c r="AU9" s="131" t="e">
        <f t="shared" si="17"/>
        <v>#DIV/0!</v>
      </c>
      <c r="AV9" s="131">
        <v>355.73</v>
      </c>
      <c r="AW9" s="131">
        <v>251.67</v>
      </c>
      <c r="AX9" s="131">
        <f t="shared" si="18"/>
        <v>0.707474770190875</v>
      </c>
      <c r="AY9" s="131">
        <f t="shared" si="19"/>
        <v>251.67</v>
      </c>
      <c r="AZ9" s="132"/>
      <c r="BA9" s="132"/>
      <c r="BB9" s="131" t="e">
        <f t="shared" si="20"/>
        <v>#DIV/0!</v>
      </c>
      <c r="BC9" s="137">
        <v>34.21</v>
      </c>
      <c r="BD9" s="137">
        <v>37.67</v>
      </c>
      <c r="BE9" s="131">
        <f t="shared" si="21"/>
        <v>1.10114001753873</v>
      </c>
      <c r="BF9" s="131">
        <f t="shared" si="36"/>
        <v>37.67</v>
      </c>
      <c r="BG9" s="131"/>
      <c r="BH9" s="131"/>
      <c r="BI9" s="131" t="e">
        <f t="shared" si="22"/>
        <v>#DIV/0!</v>
      </c>
      <c r="BJ9" s="131"/>
      <c r="BK9" s="131"/>
      <c r="BL9" s="131" t="e">
        <f t="shared" si="23"/>
        <v>#DIV/0!</v>
      </c>
      <c r="BM9" s="131">
        <f t="shared" si="24"/>
        <v>0</v>
      </c>
      <c r="BN9" s="131"/>
      <c r="BO9" s="131"/>
      <c r="BP9" s="131" t="e">
        <f t="shared" si="25"/>
        <v>#DIV/0!</v>
      </c>
      <c r="BQ9" s="131"/>
      <c r="BR9" s="131"/>
      <c r="BS9" s="131" t="e">
        <f t="shared" si="26"/>
        <v>#DIV/0!</v>
      </c>
      <c r="BT9" s="131">
        <f t="shared" si="27"/>
        <v>0</v>
      </c>
      <c r="BU9" s="132"/>
      <c r="BV9" s="148"/>
      <c r="BW9" s="131" t="e">
        <f t="shared" si="42"/>
        <v>#DIV/0!</v>
      </c>
      <c r="BX9" s="132"/>
      <c r="BY9" s="132"/>
      <c r="BZ9" s="131" t="e">
        <f t="shared" si="28"/>
        <v>#DIV/0!</v>
      </c>
      <c r="CA9" s="131">
        <f t="shared" si="29"/>
        <v>0</v>
      </c>
      <c r="CB9" s="131"/>
      <c r="CC9" s="131"/>
      <c r="CD9" s="131" t="e">
        <f t="shared" si="30"/>
        <v>#DIV/0!</v>
      </c>
      <c r="CE9" s="131"/>
      <c r="CF9" s="131"/>
      <c r="CG9" s="131" t="e">
        <f t="shared" si="31"/>
        <v>#DIV/0!</v>
      </c>
      <c r="CH9" s="131">
        <f t="shared" si="32"/>
        <v>0</v>
      </c>
      <c r="CI9" s="131">
        <f t="shared" si="37"/>
        <v>260.46</v>
      </c>
      <c r="CJ9" s="131">
        <f t="shared" si="33"/>
        <v>0.691929662904093</v>
      </c>
      <c r="CK9" s="131">
        <f t="shared" si="38"/>
        <v>2381.78</v>
      </c>
      <c r="CL9" s="131">
        <f t="shared" si="34"/>
        <v>0.502724852841153</v>
      </c>
      <c r="CM9" s="131">
        <f t="shared" si="39"/>
        <v>180.22</v>
      </c>
      <c r="CN9" s="131">
        <f t="shared" si="40"/>
        <v>1197.38</v>
      </c>
      <c r="CO9" s="131">
        <f t="shared" si="41"/>
        <v>2642.24</v>
      </c>
      <c r="CP9" s="137"/>
      <c r="CQ9" s="137"/>
      <c r="CR9" s="137"/>
      <c r="CS9" s="137"/>
      <c r="CT9" s="129"/>
      <c r="CU9" s="129"/>
      <c r="CV9" s="129"/>
    </row>
    <row r="10" spans="1:100">
      <c r="A10" s="131"/>
      <c r="B10" s="6">
        <v>8</v>
      </c>
      <c r="C10" s="132">
        <v>328.54</v>
      </c>
      <c r="D10" s="132">
        <v>198.62</v>
      </c>
      <c r="E10" s="131">
        <f t="shared" si="0"/>
        <v>0.604553479028429</v>
      </c>
      <c r="F10" s="132">
        <v>6661.23</v>
      </c>
      <c r="G10" s="132">
        <v>5319.83</v>
      </c>
      <c r="H10" s="131">
        <f t="shared" si="1"/>
        <v>0.798625779323038</v>
      </c>
      <c r="I10" s="131">
        <f t="shared" si="2"/>
        <v>5518.45</v>
      </c>
      <c r="J10" s="131"/>
      <c r="K10" s="131"/>
      <c r="L10" s="131" t="e">
        <f t="shared" si="3"/>
        <v>#DIV/0!</v>
      </c>
      <c r="M10" s="132">
        <v>138.98</v>
      </c>
      <c r="N10" s="132">
        <v>41.78</v>
      </c>
      <c r="O10" s="131">
        <f t="shared" si="4"/>
        <v>0.300618794071089</v>
      </c>
      <c r="P10" s="131">
        <f t="shared" si="35"/>
        <v>41.78</v>
      </c>
      <c r="Q10" s="131"/>
      <c r="R10" s="131"/>
      <c r="S10" s="131" t="e">
        <f t="shared" si="5"/>
        <v>#DIV/0!</v>
      </c>
      <c r="T10" s="131"/>
      <c r="U10" s="131"/>
      <c r="V10" s="131" t="e">
        <f t="shared" si="6"/>
        <v>#DIV/0!</v>
      </c>
      <c r="W10" s="131">
        <f t="shared" si="7"/>
        <v>0</v>
      </c>
      <c r="X10" s="132">
        <v>20.83</v>
      </c>
      <c r="Y10" s="132">
        <v>15.54</v>
      </c>
      <c r="Z10" s="131">
        <f t="shared" si="8"/>
        <v>0.746039366298608</v>
      </c>
      <c r="AA10" s="131"/>
      <c r="AB10" s="131"/>
      <c r="AC10" s="131" t="e">
        <f t="shared" si="9"/>
        <v>#DIV/0!</v>
      </c>
      <c r="AD10" s="131">
        <f t="shared" si="10"/>
        <v>15.54</v>
      </c>
      <c r="AE10" s="131"/>
      <c r="AF10" s="131"/>
      <c r="AG10" s="131" t="e">
        <f t="shared" si="11"/>
        <v>#DIV/0!</v>
      </c>
      <c r="AH10" s="131"/>
      <c r="AI10" s="131"/>
      <c r="AJ10" s="131" t="e">
        <f t="shared" si="12"/>
        <v>#DIV/0!</v>
      </c>
      <c r="AK10" s="131">
        <f t="shared" si="13"/>
        <v>0</v>
      </c>
      <c r="AL10" s="131"/>
      <c r="AM10" s="131"/>
      <c r="AN10" s="131" t="e">
        <f t="shared" si="14"/>
        <v>#DIV/0!</v>
      </c>
      <c r="AO10" s="131"/>
      <c r="AP10" s="131"/>
      <c r="AQ10" s="131" t="e">
        <f t="shared" si="15"/>
        <v>#DIV/0!</v>
      </c>
      <c r="AR10" s="131">
        <f t="shared" si="16"/>
        <v>0</v>
      </c>
      <c r="AS10" s="131"/>
      <c r="AT10" s="131"/>
      <c r="AU10" s="131" t="e">
        <f t="shared" si="17"/>
        <v>#DIV/0!</v>
      </c>
      <c r="AV10" s="131">
        <v>272.29</v>
      </c>
      <c r="AW10" s="131">
        <v>193.33</v>
      </c>
      <c r="AX10" s="131">
        <f t="shared" si="18"/>
        <v>0.710015057475486</v>
      </c>
      <c r="AY10" s="131">
        <f t="shared" si="19"/>
        <v>193.33</v>
      </c>
      <c r="AZ10" s="132"/>
      <c r="BA10" s="132"/>
      <c r="BB10" s="131" t="e">
        <f t="shared" si="20"/>
        <v>#DIV/0!</v>
      </c>
      <c r="BC10" s="137">
        <v>9.58</v>
      </c>
      <c r="BD10" s="137">
        <v>10.35</v>
      </c>
      <c r="BE10" s="131">
        <f t="shared" si="21"/>
        <v>1.080375782881</v>
      </c>
      <c r="BF10" s="131">
        <f t="shared" si="36"/>
        <v>10.35</v>
      </c>
      <c r="BG10" s="131"/>
      <c r="BH10" s="131"/>
      <c r="BI10" s="131" t="e">
        <f t="shared" si="22"/>
        <v>#DIV/0!</v>
      </c>
      <c r="BJ10" s="131"/>
      <c r="BK10" s="131"/>
      <c r="BL10" s="131" t="e">
        <f t="shared" si="23"/>
        <v>#DIV/0!</v>
      </c>
      <c r="BM10" s="131">
        <f t="shared" si="24"/>
        <v>0</v>
      </c>
      <c r="BN10" s="131"/>
      <c r="BO10" s="131"/>
      <c r="BP10" s="131" t="e">
        <f t="shared" si="25"/>
        <v>#DIV/0!</v>
      </c>
      <c r="BQ10" s="131"/>
      <c r="BR10" s="131"/>
      <c r="BS10" s="131" t="e">
        <f t="shared" si="26"/>
        <v>#DIV/0!</v>
      </c>
      <c r="BT10" s="131">
        <f t="shared" si="27"/>
        <v>0</v>
      </c>
      <c r="BU10" s="132"/>
      <c r="BV10" s="148"/>
      <c r="BW10" s="131" t="e">
        <f t="shared" si="42"/>
        <v>#DIV/0!</v>
      </c>
      <c r="BX10" s="132"/>
      <c r="BY10" s="132"/>
      <c r="BZ10" s="131" t="e">
        <f t="shared" si="28"/>
        <v>#DIV/0!</v>
      </c>
      <c r="CA10" s="131">
        <f t="shared" si="29"/>
        <v>0</v>
      </c>
      <c r="CB10" s="131"/>
      <c r="CC10" s="131"/>
      <c r="CD10" s="131" t="e">
        <f t="shared" si="30"/>
        <v>#DIV/0!</v>
      </c>
      <c r="CE10" s="131"/>
      <c r="CF10" s="131"/>
      <c r="CG10" s="131" t="e">
        <f t="shared" si="31"/>
        <v>#DIV/0!</v>
      </c>
      <c r="CH10" s="131">
        <f t="shared" si="32"/>
        <v>0</v>
      </c>
      <c r="CI10" s="131">
        <f t="shared" si="37"/>
        <v>349.37</v>
      </c>
      <c r="CJ10" s="131">
        <f t="shared" si="33"/>
        <v>0.612989094656095</v>
      </c>
      <c r="CK10" s="131">
        <f t="shared" si="38"/>
        <v>7082.08</v>
      </c>
      <c r="CL10" s="131">
        <f t="shared" si="34"/>
        <v>0.785827045161873</v>
      </c>
      <c r="CM10" s="131">
        <f t="shared" si="39"/>
        <v>214.16</v>
      </c>
      <c r="CN10" s="131">
        <f t="shared" si="40"/>
        <v>5565.29</v>
      </c>
      <c r="CO10" s="131">
        <f t="shared" si="41"/>
        <v>7431.45</v>
      </c>
      <c r="CP10" s="137"/>
      <c r="CQ10" s="137"/>
      <c r="CR10" s="137"/>
      <c r="CS10" s="137"/>
      <c r="CT10" s="129"/>
      <c r="CU10" s="129"/>
      <c r="CV10" s="129"/>
    </row>
    <row r="11" spans="1:100">
      <c r="A11" s="131"/>
      <c r="B11" s="6">
        <v>9</v>
      </c>
      <c r="C11" s="132">
        <v>286.32</v>
      </c>
      <c r="D11" s="132">
        <v>220.38</v>
      </c>
      <c r="E11" s="131">
        <f t="shared" si="0"/>
        <v>0.769698239731769</v>
      </c>
      <c r="F11" s="132">
        <v>1400.53</v>
      </c>
      <c r="G11" s="132">
        <v>368.33</v>
      </c>
      <c r="H11" s="131">
        <f t="shared" si="1"/>
        <v>0.262993295395315</v>
      </c>
      <c r="I11" s="131">
        <f t="shared" si="2"/>
        <v>588.71</v>
      </c>
      <c r="J11" s="131"/>
      <c r="K11" s="131"/>
      <c r="L11" s="131" t="e">
        <f t="shared" si="3"/>
        <v>#DIV/0!</v>
      </c>
      <c r="M11" s="132">
        <v>303.81</v>
      </c>
      <c r="N11" s="132">
        <v>91.32</v>
      </c>
      <c r="O11" s="131">
        <f t="shared" si="4"/>
        <v>0.30058260096771</v>
      </c>
      <c r="P11" s="131">
        <f t="shared" si="35"/>
        <v>91.32</v>
      </c>
      <c r="Q11" s="131"/>
      <c r="R11" s="131"/>
      <c r="S11" s="131" t="e">
        <f t="shared" si="5"/>
        <v>#DIV/0!</v>
      </c>
      <c r="T11" s="131"/>
      <c r="U11" s="131"/>
      <c r="V11" s="131" t="e">
        <f t="shared" si="6"/>
        <v>#DIV/0!</v>
      </c>
      <c r="W11" s="131">
        <f t="shared" si="7"/>
        <v>0</v>
      </c>
      <c r="X11" s="132"/>
      <c r="Y11" s="132"/>
      <c r="Z11" s="131" t="e">
        <f t="shared" si="8"/>
        <v>#DIV/0!</v>
      </c>
      <c r="AA11" s="131"/>
      <c r="AB11" s="131"/>
      <c r="AC11" s="131" t="e">
        <f t="shared" si="9"/>
        <v>#DIV/0!</v>
      </c>
      <c r="AD11" s="131">
        <f t="shared" si="10"/>
        <v>0</v>
      </c>
      <c r="AE11" s="131"/>
      <c r="AF11" s="131"/>
      <c r="AG11" s="131" t="e">
        <f t="shared" si="11"/>
        <v>#DIV/0!</v>
      </c>
      <c r="AH11" s="131"/>
      <c r="AI11" s="131"/>
      <c r="AJ11" s="131" t="e">
        <f t="shared" si="12"/>
        <v>#DIV/0!</v>
      </c>
      <c r="AK11" s="131">
        <f t="shared" si="13"/>
        <v>0</v>
      </c>
      <c r="AL11" s="131"/>
      <c r="AM11" s="131"/>
      <c r="AN11" s="131" t="e">
        <f t="shared" si="14"/>
        <v>#DIV/0!</v>
      </c>
      <c r="AO11" s="131"/>
      <c r="AP11" s="131"/>
      <c r="AQ11" s="131" t="e">
        <f t="shared" si="15"/>
        <v>#DIV/0!</v>
      </c>
      <c r="AR11" s="131">
        <f t="shared" si="16"/>
        <v>0</v>
      </c>
      <c r="AS11" s="131"/>
      <c r="AT11" s="131"/>
      <c r="AU11" s="131" t="e">
        <f t="shared" si="17"/>
        <v>#DIV/0!</v>
      </c>
      <c r="AV11" s="131">
        <v>500.66</v>
      </c>
      <c r="AW11" s="131">
        <v>357.67</v>
      </c>
      <c r="AX11" s="131">
        <f t="shared" si="18"/>
        <v>0.714396995965326</v>
      </c>
      <c r="AY11" s="131">
        <f t="shared" si="19"/>
        <v>357.67</v>
      </c>
      <c r="AZ11" s="132"/>
      <c r="BA11" s="132"/>
      <c r="BB11" s="131" t="e">
        <f t="shared" si="20"/>
        <v>#DIV/0!</v>
      </c>
      <c r="BC11" s="137">
        <v>21.97</v>
      </c>
      <c r="BD11" s="137">
        <v>24</v>
      </c>
      <c r="BE11" s="131">
        <f t="shared" si="21"/>
        <v>1.09239872553482</v>
      </c>
      <c r="BF11" s="131">
        <f t="shared" si="36"/>
        <v>24</v>
      </c>
      <c r="BG11" s="131"/>
      <c r="BH11" s="131"/>
      <c r="BI11" s="131" t="e">
        <f t="shared" si="22"/>
        <v>#DIV/0!</v>
      </c>
      <c r="BJ11" s="131"/>
      <c r="BK11" s="131"/>
      <c r="BL11" s="131" t="e">
        <f t="shared" si="23"/>
        <v>#DIV/0!</v>
      </c>
      <c r="BM11" s="131">
        <f t="shared" si="24"/>
        <v>0</v>
      </c>
      <c r="BN11" s="131"/>
      <c r="BO11" s="131"/>
      <c r="BP11" s="131" t="e">
        <f t="shared" si="25"/>
        <v>#DIV/0!</v>
      </c>
      <c r="BQ11" s="131"/>
      <c r="BR11" s="131"/>
      <c r="BS11" s="131" t="e">
        <f t="shared" si="26"/>
        <v>#DIV/0!</v>
      </c>
      <c r="BT11" s="131">
        <f t="shared" si="27"/>
        <v>0</v>
      </c>
      <c r="BU11" s="132"/>
      <c r="BV11" s="148"/>
      <c r="BW11" s="131" t="e">
        <f t="shared" si="42"/>
        <v>#DIV/0!</v>
      </c>
      <c r="BX11" s="132"/>
      <c r="BY11" s="132"/>
      <c r="BZ11" s="131" t="e">
        <f t="shared" si="28"/>
        <v>#DIV/0!</v>
      </c>
      <c r="CA11" s="131">
        <f t="shared" si="29"/>
        <v>0</v>
      </c>
      <c r="CB11" s="131"/>
      <c r="CC11" s="131"/>
      <c r="CD11" s="131" t="e">
        <f t="shared" si="30"/>
        <v>#DIV/0!</v>
      </c>
      <c r="CE11" s="131"/>
      <c r="CF11" s="131"/>
      <c r="CG11" s="131" t="e">
        <f t="shared" si="31"/>
        <v>#DIV/0!</v>
      </c>
      <c r="CH11" s="131">
        <f t="shared" si="32"/>
        <v>0</v>
      </c>
      <c r="CI11" s="131">
        <f t="shared" si="37"/>
        <v>286.32</v>
      </c>
      <c r="CJ11" s="131">
        <f t="shared" si="33"/>
        <v>0.769698239731769</v>
      </c>
      <c r="CK11" s="131">
        <f t="shared" si="38"/>
        <v>2226.97</v>
      </c>
      <c r="CL11" s="131">
        <f t="shared" si="34"/>
        <v>0.377786858377077</v>
      </c>
      <c r="CM11" s="131">
        <f t="shared" si="39"/>
        <v>220.38</v>
      </c>
      <c r="CN11" s="131">
        <f t="shared" si="40"/>
        <v>841.32</v>
      </c>
      <c r="CO11" s="131">
        <f t="shared" si="41"/>
        <v>2513.29</v>
      </c>
      <c r="CP11" s="137"/>
      <c r="CQ11" s="137"/>
      <c r="CR11" s="137"/>
      <c r="CS11" s="137"/>
      <c r="CT11" s="129"/>
      <c r="CU11" s="129"/>
      <c r="CV11" s="129"/>
    </row>
    <row r="12" s="125" customFormat="1" spans="1:97">
      <c r="A12" s="133"/>
      <c r="B12" s="134">
        <v>10</v>
      </c>
      <c r="C12" s="135">
        <v>704.31</v>
      </c>
      <c r="D12" s="135">
        <v>242.31</v>
      </c>
      <c r="E12" s="136">
        <f t="shared" si="0"/>
        <v>0.344038846530647</v>
      </c>
      <c r="F12" s="135">
        <v>1541.56</v>
      </c>
      <c r="G12" s="135">
        <v>443.84</v>
      </c>
      <c r="H12" s="136">
        <f t="shared" si="1"/>
        <v>0.287916136900283</v>
      </c>
      <c r="I12" s="136">
        <f t="shared" si="2"/>
        <v>686.15</v>
      </c>
      <c r="J12" s="136"/>
      <c r="K12" s="136"/>
      <c r="L12" s="136" t="e">
        <f t="shared" si="3"/>
        <v>#DIV/0!</v>
      </c>
      <c r="M12" s="135">
        <v>257.83</v>
      </c>
      <c r="N12" s="135">
        <v>77.52</v>
      </c>
      <c r="O12" s="136">
        <f t="shared" si="4"/>
        <v>0.30066322770818</v>
      </c>
      <c r="P12" s="136">
        <f t="shared" si="35"/>
        <v>77.52</v>
      </c>
      <c r="Q12" s="136"/>
      <c r="R12" s="136"/>
      <c r="S12" s="136" t="e">
        <f t="shared" si="5"/>
        <v>#DIV/0!</v>
      </c>
      <c r="T12" s="136"/>
      <c r="U12" s="136"/>
      <c r="V12" s="136" t="e">
        <f t="shared" si="6"/>
        <v>#DIV/0!</v>
      </c>
      <c r="W12" s="136">
        <f t="shared" si="7"/>
        <v>0</v>
      </c>
      <c r="X12" s="135"/>
      <c r="Y12" s="135"/>
      <c r="Z12" s="145" t="e">
        <f t="shared" si="8"/>
        <v>#DIV/0!</v>
      </c>
      <c r="AA12" s="145"/>
      <c r="AB12" s="145"/>
      <c r="AC12" s="145" t="e">
        <f t="shared" si="9"/>
        <v>#DIV/0!</v>
      </c>
      <c r="AD12" s="145">
        <f t="shared" si="10"/>
        <v>0</v>
      </c>
      <c r="AE12" s="145"/>
      <c r="AF12" s="145"/>
      <c r="AG12" s="145" t="e">
        <f t="shared" si="11"/>
        <v>#DIV/0!</v>
      </c>
      <c r="AH12" s="145"/>
      <c r="AI12" s="145"/>
      <c r="AJ12" s="145" t="e">
        <f t="shared" si="12"/>
        <v>#DIV/0!</v>
      </c>
      <c r="AK12" s="145">
        <f t="shared" si="13"/>
        <v>0</v>
      </c>
      <c r="AL12" s="145"/>
      <c r="AM12" s="145"/>
      <c r="AN12" s="145" t="e">
        <f t="shared" si="14"/>
        <v>#DIV/0!</v>
      </c>
      <c r="AO12" s="145"/>
      <c r="AP12" s="145"/>
      <c r="AQ12" s="145" t="e">
        <f t="shared" si="15"/>
        <v>#DIV/0!</v>
      </c>
      <c r="AR12" s="145">
        <f t="shared" si="16"/>
        <v>0</v>
      </c>
      <c r="AS12" s="145"/>
      <c r="AT12" s="145"/>
      <c r="AU12" s="145" t="e">
        <f t="shared" si="17"/>
        <v>#DIV/0!</v>
      </c>
      <c r="AV12" s="145">
        <v>390.87</v>
      </c>
      <c r="AW12" s="145">
        <v>278</v>
      </c>
      <c r="AX12" s="145">
        <f t="shared" si="18"/>
        <v>0.711233914089083</v>
      </c>
      <c r="AY12" s="145">
        <f t="shared" si="19"/>
        <v>278</v>
      </c>
      <c r="AZ12" s="135"/>
      <c r="BA12" s="135"/>
      <c r="BB12" s="136" t="e">
        <f t="shared" si="20"/>
        <v>#DIV/0!</v>
      </c>
      <c r="BC12" s="136"/>
      <c r="BD12" s="136"/>
      <c r="BE12" s="136" t="e">
        <f t="shared" si="21"/>
        <v>#DIV/0!</v>
      </c>
      <c r="BF12" s="136" t="str">
        <f t="shared" si="36"/>
        <v/>
      </c>
      <c r="BG12" s="136"/>
      <c r="BH12" s="136"/>
      <c r="BI12" s="136" t="e">
        <f t="shared" si="22"/>
        <v>#DIV/0!</v>
      </c>
      <c r="BJ12" s="136"/>
      <c r="BK12" s="136"/>
      <c r="BL12" s="136" t="e">
        <f t="shared" si="23"/>
        <v>#DIV/0!</v>
      </c>
      <c r="BM12" s="136">
        <f t="shared" si="24"/>
        <v>0</v>
      </c>
      <c r="BN12" s="136"/>
      <c r="BO12" s="136"/>
      <c r="BP12" s="136" t="e">
        <f t="shared" si="25"/>
        <v>#DIV/0!</v>
      </c>
      <c r="BQ12" s="136"/>
      <c r="BR12" s="136"/>
      <c r="BS12" s="136" t="e">
        <f t="shared" si="26"/>
        <v>#DIV/0!</v>
      </c>
      <c r="BT12" s="136">
        <f t="shared" si="27"/>
        <v>0</v>
      </c>
      <c r="BU12" s="135"/>
      <c r="BV12" s="149">
        <v>842.33</v>
      </c>
      <c r="BW12" s="136" t="e">
        <f t="shared" si="42"/>
        <v>#DIV/0!</v>
      </c>
      <c r="BX12" s="135"/>
      <c r="BY12" s="135"/>
      <c r="BZ12" s="145" t="e">
        <f t="shared" si="28"/>
        <v>#DIV/0!</v>
      </c>
      <c r="CA12" s="145">
        <f t="shared" si="29"/>
        <v>842.33</v>
      </c>
      <c r="CB12" s="145"/>
      <c r="CC12" s="145"/>
      <c r="CD12" s="145" t="e">
        <f t="shared" si="30"/>
        <v>#DIV/0!</v>
      </c>
      <c r="CE12" s="145"/>
      <c r="CF12" s="145"/>
      <c r="CG12" s="145" t="e">
        <f t="shared" si="31"/>
        <v>#DIV/0!</v>
      </c>
      <c r="CH12" s="145">
        <f t="shared" si="32"/>
        <v>0</v>
      </c>
      <c r="CI12" s="145">
        <f t="shared" si="37"/>
        <v>704.31</v>
      </c>
      <c r="CJ12" s="145">
        <f t="shared" si="33"/>
        <v>1.54000369155628</v>
      </c>
      <c r="CK12" s="145">
        <f t="shared" si="38"/>
        <v>2190.26</v>
      </c>
      <c r="CL12" s="145">
        <f t="shared" si="34"/>
        <v>0.364961237478656</v>
      </c>
      <c r="CM12" s="145">
        <f t="shared" si="39"/>
        <v>1084.64</v>
      </c>
      <c r="CN12" s="145">
        <f t="shared" si="40"/>
        <v>799.36</v>
      </c>
      <c r="CO12" s="145">
        <f t="shared" si="41"/>
        <v>2894.57</v>
      </c>
      <c r="CP12" s="152"/>
      <c r="CQ12" s="152"/>
      <c r="CR12" s="152"/>
      <c r="CS12" s="152"/>
    </row>
    <row r="13" spans="1:100">
      <c r="A13" s="131"/>
      <c r="B13" s="6">
        <v>11</v>
      </c>
      <c r="C13" s="132">
        <v>530.22</v>
      </c>
      <c r="D13" s="132">
        <v>232.84</v>
      </c>
      <c r="E13" s="131">
        <f t="shared" si="0"/>
        <v>0.439138470823432</v>
      </c>
      <c r="F13" s="132">
        <v>8366.44</v>
      </c>
      <c r="G13" s="132">
        <v>6385.83</v>
      </c>
      <c r="H13" s="131">
        <f t="shared" si="1"/>
        <v>0.76326729170352</v>
      </c>
      <c r="I13" s="131">
        <f t="shared" si="2"/>
        <v>6618.67</v>
      </c>
      <c r="J13" s="131"/>
      <c r="K13" s="131"/>
      <c r="L13" s="131" t="e">
        <f t="shared" si="3"/>
        <v>#DIV/0!</v>
      </c>
      <c r="M13" s="132">
        <v>259.98</v>
      </c>
      <c r="N13" s="132">
        <v>78.16</v>
      </c>
      <c r="O13" s="131">
        <f t="shared" si="4"/>
        <v>0.300638510654666</v>
      </c>
      <c r="P13" s="131">
        <f t="shared" si="35"/>
        <v>78.16</v>
      </c>
      <c r="Q13" s="131"/>
      <c r="R13" s="131"/>
      <c r="S13" s="131" t="e">
        <f t="shared" si="5"/>
        <v>#DIV/0!</v>
      </c>
      <c r="T13" s="131"/>
      <c r="U13" s="131"/>
      <c r="V13" s="131" t="e">
        <f t="shared" si="6"/>
        <v>#DIV/0!</v>
      </c>
      <c r="W13" s="131">
        <f t="shared" si="7"/>
        <v>0</v>
      </c>
      <c r="X13" s="132">
        <v>20.83</v>
      </c>
      <c r="Y13" s="132">
        <v>15.54</v>
      </c>
      <c r="Z13" s="131">
        <f t="shared" si="8"/>
        <v>0.746039366298608</v>
      </c>
      <c r="AA13" s="131"/>
      <c r="AB13" s="131"/>
      <c r="AC13" s="131" t="e">
        <f t="shared" si="9"/>
        <v>#DIV/0!</v>
      </c>
      <c r="AD13" s="131">
        <f t="shared" si="10"/>
        <v>15.54</v>
      </c>
      <c r="AE13" s="131"/>
      <c r="AF13" s="131"/>
      <c r="AG13" s="131" t="e">
        <f t="shared" si="11"/>
        <v>#DIV/0!</v>
      </c>
      <c r="AH13" s="131"/>
      <c r="AI13" s="131"/>
      <c r="AJ13" s="131" t="e">
        <f t="shared" si="12"/>
        <v>#DIV/0!</v>
      </c>
      <c r="AK13" s="131">
        <f t="shared" si="13"/>
        <v>0</v>
      </c>
      <c r="AL13" s="131"/>
      <c r="AM13" s="131"/>
      <c r="AN13" s="131" t="e">
        <f t="shared" si="14"/>
        <v>#DIV/0!</v>
      </c>
      <c r="AO13" s="131"/>
      <c r="AP13" s="131"/>
      <c r="AQ13" s="131" t="e">
        <f t="shared" si="15"/>
        <v>#DIV/0!</v>
      </c>
      <c r="AR13" s="131">
        <f t="shared" si="16"/>
        <v>0</v>
      </c>
      <c r="AS13" s="131"/>
      <c r="AT13" s="131"/>
      <c r="AU13" s="131" t="e">
        <f t="shared" si="17"/>
        <v>#DIV/0!</v>
      </c>
      <c r="AV13" s="131">
        <v>443.57</v>
      </c>
      <c r="AW13" s="131">
        <v>321.67</v>
      </c>
      <c r="AX13" s="131">
        <f t="shared" si="18"/>
        <v>0.725184300110467</v>
      </c>
      <c r="AY13" s="131">
        <f t="shared" si="19"/>
        <v>321.67</v>
      </c>
      <c r="AZ13" s="132"/>
      <c r="BA13" s="132"/>
      <c r="BB13" s="131" t="e">
        <f t="shared" si="20"/>
        <v>#DIV/0!</v>
      </c>
      <c r="BC13" s="137">
        <v>19.42</v>
      </c>
      <c r="BD13" s="137">
        <v>21.33</v>
      </c>
      <c r="BE13" s="131">
        <f t="shared" si="21"/>
        <v>1.09835221421215</v>
      </c>
      <c r="BF13" s="131">
        <f t="shared" si="36"/>
        <v>21.33</v>
      </c>
      <c r="BG13" s="131"/>
      <c r="BH13" s="131"/>
      <c r="BI13" s="131" t="e">
        <f t="shared" si="22"/>
        <v>#DIV/0!</v>
      </c>
      <c r="BJ13" s="131"/>
      <c r="BK13" s="131"/>
      <c r="BL13" s="131" t="e">
        <f t="shared" si="23"/>
        <v>#DIV/0!</v>
      </c>
      <c r="BM13" s="131">
        <f t="shared" si="24"/>
        <v>0</v>
      </c>
      <c r="BN13" s="131"/>
      <c r="BO13" s="131"/>
      <c r="BP13" s="131" t="e">
        <f t="shared" si="25"/>
        <v>#DIV/0!</v>
      </c>
      <c r="BQ13" s="131"/>
      <c r="BR13" s="131"/>
      <c r="BS13" s="131" t="e">
        <f t="shared" si="26"/>
        <v>#DIV/0!</v>
      </c>
      <c r="BT13" s="131">
        <f t="shared" si="27"/>
        <v>0</v>
      </c>
      <c r="BU13" s="132"/>
      <c r="BV13" s="148"/>
      <c r="BW13" s="131" t="e">
        <f t="shared" si="42"/>
        <v>#DIV/0!</v>
      </c>
      <c r="BX13" s="132"/>
      <c r="BY13" s="132"/>
      <c r="BZ13" s="131" t="e">
        <f t="shared" si="28"/>
        <v>#DIV/0!</v>
      </c>
      <c r="CA13" s="131">
        <f t="shared" si="29"/>
        <v>0</v>
      </c>
      <c r="CB13" s="131"/>
      <c r="CC13" s="131"/>
      <c r="CD13" s="131" t="e">
        <f t="shared" si="30"/>
        <v>#DIV/0!</v>
      </c>
      <c r="CE13" s="131"/>
      <c r="CF13" s="131"/>
      <c r="CG13" s="131" t="e">
        <f t="shared" si="31"/>
        <v>#DIV/0!</v>
      </c>
      <c r="CH13" s="131">
        <f t="shared" si="32"/>
        <v>0</v>
      </c>
      <c r="CI13" s="131">
        <f t="shared" si="37"/>
        <v>551.05</v>
      </c>
      <c r="CJ13" s="131">
        <f t="shared" si="33"/>
        <v>0.450739497323292</v>
      </c>
      <c r="CK13" s="131">
        <f t="shared" si="38"/>
        <v>9089.41</v>
      </c>
      <c r="CL13" s="131">
        <f t="shared" si="34"/>
        <v>0.748892392355499</v>
      </c>
      <c r="CM13" s="131">
        <f t="shared" si="39"/>
        <v>248.38</v>
      </c>
      <c r="CN13" s="131">
        <f t="shared" si="40"/>
        <v>6806.99</v>
      </c>
      <c r="CO13" s="131">
        <f t="shared" si="41"/>
        <v>9640.46</v>
      </c>
      <c r="CP13" s="137"/>
      <c r="CQ13" s="137"/>
      <c r="CR13" s="137"/>
      <c r="CS13" s="137"/>
      <c r="CT13" s="129"/>
      <c r="CU13" s="129"/>
      <c r="CV13" s="129"/>
    </row>
    <row r="14" spans="1:100">
      <c r="A14" s="131"/>
      <c r="B14" s="6">
        <v>12</v>
      </c>
      <c r="C14" s="132">
        <v>325.29</v>
      </c>
      <c r="D14" s="132">
        <v>166.13</v>
      </c>
      <c r="E14" s="131">
        <f t="shared" si="0"/>
        <v>0.510713517169295</v>
      </c>
      <c r="F14" s="132">
        <v>8469.54</v>
      </c>
      <c r="G14" s="132">
        <v>6865.8</v>
      </c>
      <c r="H14" s="131">
        <f t="shared" si="1"/>
        <v>0.810646150794494</v>
      </c>
      <c r="I14" s="131">
        <f t="shared" si="2"/>
        <v>7031.93</v>
      </c>
      <c r="J14" s="131"/>
      <c r="K14" s="131"/>
      <c r="L14" s="131" t="e">
        <f t="shared" si="3"/>
        <v>#DIV/0!</v>
      </c>
      <c r="M14" s="132">
        <v>202.86</v>
      </c>
      <c r="N14" s="132">
        <v>60.99</v>
      </c>
      <c r="O14" s="131">
        <f t="shared" si="4"/>
        <v>0.300650695060633</v>
      </c>
      <c r="P14" s="131">
        <f t="shared" si="35"/>
        <v>60.99</v>
      </c>
      <c r="Q14" s="131"/>
      <c r="R14" s="131"/>
      <c r="S14" s="131" t="e">
        <f t="shared" si="5"/>
        <v>#DIV/0!</v>
      </c>
      <c r="T14" s="131"/>
      <c r="U14" s="131"/>
      <c r="V14" s="131" t="e">
        <f t="shared" si="6"/>
        <v>#DIV/0!</v>
      </c>
      <c r="W14" s="131">
        <f t="shared" si="7"/>
        <v>0</v>
      </c>
      <c r="X14" s="132"/>
      <c r="Y14" s="132"/>
      <c r="Z14" s="131" t="e">
        <f t="shared" si="8"/>
        <v>#DIV/0!</v>
      </c>
      <c r="AA14" s="131"/>
      <c r="AB14" s="131"/>
      <c r="AC14" s="131" t="e">
        <f t="shared" si="9"/>
        <v>#DIV/0!</v>
      </c>
      <c r="AD14" s="131">
        <f t="shared" si="10"/>
        <v>0</v>
      </c>
      <c r="AE14" s="131"/>
      <c r="AF14" s="131"/>
      <c r="AG14" s="131" t="e">
        <f t="shared" si="11"/>
        <v>#DIV/0!</v>
      </c>
      <c r="AH14" s="131"/>
      <c r="AI14" s="131"/>
      <c r="AJ14" s="131" t="e">
        <f t="shared" si="12"/>
        <v>#DIV/0!</v>
      </c>
      <c r="AK14" s="131">
        <f t="shared" si="13"/>
        <v>0</v>
      </c>
      <c r="AL14" s="131"/>
      <c r="AM14" s="131"/>
      <c r="AN14" s="131" t="e">
        <f t="shared" si="14"/>
        <v>#DIV/0!</v>
      </c>
      <c r="AO14" s="131"/>
      <c r="AP14" s="131"/>
      <c r="AQ14" s="131" t="e">
        <f t="shared" si="15"/>
        <v>#DIV/0!</v>
      </c>
      <c r="AR14" s="131">
        <f t="shared" si="16"/>
        <v>0</v>
      </c>
      <c r="AS14" s="131"/>
      <c r="AT14" s="131"/>
      <c r="AU14" s="131" t="e">
        <f t="shared" si="17"/>
        <v>#DIV/0!</v>
      </c>
      <c r="AV14" s="131">
        <v>316.21</v>
      </c>
      <c r="AW14" s="131">
        <v>216.67</v>
      </c>
      <c r="AX14" s="131">
        <f t="shared" si="18"/>
        <v>0.685209196420101</v>
      </c>
      <c r="AY14" s="131">
        <f t="shared" si="19"/>
        <v>216.67</v>
      </c>
      <c r="AZ14" s="132"/>
      <c r="BA14" s="132"/>
      <c r="BB14" s="131" t="e">
        <f t="shared" si="20"/>
        <v>#DIV/0!</v>
      </c>
      <c r="BC14" s="137"/>
      <c r="BD14" s="137"/>
      <c r="BE14" s="131" t="e">
        <f t="shared" si="21"/>
        <v>#DIV/0!</v>
      </c>
      <c r="BF14" s="131" t="str">
        <f t="shared" si="36"/>
        <v/>
      </c>
      <c r="BG14" s="131"/>
      <c r="BH14" s="131"/>
      <c r="BI14" s="131" t="e">
        <f t="shared" si="22"/>
        <v>#DIV/0!</v>
      </c>
      <c r="BJ14" s="131"/>
      <c r="BK14" s="131"/>
      <c r="BL14" s="131" t="e">
        <f t="shared" si="23"/>
        <v>#DIV/0!</v>
      </c>
      <c r="BM14" s="131">
        <f t="shared" si="24"/>
        <v>0</v>
      </c>
      <c r="BN14" s="131"/>
      <c r="BO14" s="131"/>
      <c r="BP14" s="131" t="e">
        <f t="shared" si="25"/>
        <v>#DIV/0!</v>
      </c>
      <c r="BQ14" s="131"/>
      <c r="BR14" s="131"/>
      <c r="BS14" s="131" t="e">
        <f t="shared" si="26"/>
        <v>#DIV/0!</v>
      </c>
      <c r="BT14" s="131">
        <f t="shared" si="27"/>
        <v>0</v>
      </c>
      <c r="BU14" s="132"/>
      <c r="BV14" s="148">
        <v>83.33</v>
      </c>
      <c r="BW14" s="131" t="e">
        <f t="shared" si="42"/>
        <v>#DIV/0!</v>
      </c>
      <c r="BX14" s="132"/>
      <c r="BY14" s="132"/>
      <c r="BZ14" s="131" t="e">
        <f t="shared" si="28"/>
        <v>#DIV/0!</v>
      </c>
      <c r="CA14" s="131">
        <f t="shared" si="29"/>
        <v>83.33</v>
      </c>
      <c r="CB14" s="131"/>
      <c r="CC14" s="131"/>
      <c r="CD14" s="131" t="e">
        <f t="shared" si="30"/>
        <v>#DIV/0!</v>
      </c>
      <c r="CE14" s="131"/>
      <c r="CF14" s="131"/>
      <c r="CG14" s="131" t="e">
        <f t="shared" si="31"/>
        <v>#DIV/0!</v>
      </c>
      <c r="CH14" s="131">
        <f t="shared" si="32"/>
        <v>0</v>
      </c>
      <c r="CI14" s="131">
        <f t="shared" si="37"/>
        <v>325.29</v>
      </c>
      <c r="CJ14" s="131">
        <f t="shared" si="33"/>
        <v>0.766884933444004</v>
      </c>
      <c r="CK14" s="131">
        <f t="shared" si="38"/>
        <v>8988.61</v>
      </c>
      <c r="CL14" s="131">
        <f t="shared" si="34"/>
        <v>0.794723544574745</v>
      </c>
      <c r="CM14" s="131">
        <f t="shared" si="39"/>
        <v>249.46</v>
      </c>
      <c r="CN14" s="131">
        <f t="shared" si="40"/>
        <v>7143.46</v>
      </c>
      <c r="CO14" s="131">
        <f t="shared" si="41"/>
        <v>9313.9</v>
      </c>
      <c r="CP14" s="137"/>
      <c r="CQ14" s="137"/>
      <c r="CR14" s="137"/>
      <c r="CS14" s="137"/>
      <c r="CT14" s="129"/>
      <c r="CU14" s="129"/>
      <c r="CV14" s="129"/>
    </row>
    <row r="15" s="126" customFormat="1" spans="1:97">
      <c r="A15" s="137"/>
      <c r="B15" s="138">
        <v>13</v>
      </c>
      <c r="C15" s="132">
        <v>367.84</v>
      </c>
      <c r="D15" s="132">
        <v>239.21</v>
      </c>
      <c r="E15" s="137">
        <f t="shared" si="0"/>
        <v>0.650309917355372</v>
      </c>
      <c r="F15" s="132">
        <v>1323.97</v>
      </c>
      <c r="G15" s="132">
        <v>292.22</v>
      </c>
      <c r="H15" s="137">
        <f t="shared" si="1"/>
        <v>0.220714970883026</v>
      </c>
      <c r="I15" s="137">
        <f t="shared" si="2"/>
        <v>531.43</v>
      </c>
      <c r="J15" s="137"/>
      <c r="K15" s="137"/>
      <c r="L15" s="137" t="e">
        <f t="shared" si="3"/>
        <v>#DIV/0!</v>
      </c>
      <c r="M15" s="132">
        <v>292.78</v>
      </c>
      <c r="N15" s="132">
        <v>88.03</v>
      </c>
      <c r="O15" s="137">
        <f t="shared" si="4"/>
        <v>0.300669444634196</v>
      </c>
      <c r="P15" s="137">
        <f t="shared" si="35"/>
        <v>88.03</v>
      </c>
      <c r="Q15" s="137"/>
      <c r="R15" s="137"/>
      <c r="S15" s="137" t="e">
        <f t="shared" si="5"/>
        <v>#DIV/0!</v>
      </c>
      <c r="T15" s="137"/>
      <c r="U15" s="137"/>
      <c r="V15" s="137" t="e">
        <f t="shared" si="6"/>
        <v>#DIV/0!</v>
      </c>
      <c r="W15" s="137">
        <f t="shared" si="7"/>
        <v>0</v>
      </c>
      <c r="X15" s="132"/>
      <c r="Y15" s="132"/>
      <c r="Z15" s="137" t="e">
        <f t="shared" si="8"/>
        <v>#DIV/0!</v>
      </c>
      <c r="AA15" s="137"/>
      <c r="AB15" s="137"/>
      <c r="AC15" s="137" t="e">
        <f t="shared" si="9"/>
        <v>#DIV/0!</v>
      </c>
      <c r="AD15" s="137">
        <f t="shared" si="10"/>
        <v>0</v>
      </c>
      <c r="AE15" s="137"/>
      <c r="AF15" s="137"/>
      <c r="AG15" s="137" t="e">
        <f t="shared" si="11"/>
        <v>#DIV/0!</v>
      </c>
      <c r="AH15" s="137"/>
      <c r="AI15" s="137"/>
      <c r="AJ15" s="137" t="e">
        <f t="shared" si="12"/>
        <v>#DIV/0!</v>
      </c>
      <c r="AK15" s="137">
        <f t="shared" si="13"/>
        <v>0</v>
      </c>
      <c r="AL15" s="137"/>
      <c r="AM15" s="137"/>
      <c r="AN15" s="137" t="e">
        <f t="shared" si="14"/>
        <v>#DIV/0!</v>
      </c>
      <c r="AO15" s="137"/>
      <c r="AP15" s="137"/>
      <c r="AQ15" s="137" t="e">
        <f t="shared" si="15"/>
        <v>#DIV/0!</v>
      </c>
      <c r="AR15" s="137">
        <f t="shared" si="16"/>
        <v>0</v>
      </c>
      <c r="AS15" s="137"/>
      <c r="AT15" s="137"/>
      <c r="AU15" s="137" t="e">
        <f t="shared" si="17"/>
        <v>#DIV/0!</v>
      </c>
      <c r="AV15" s="137">
        <v>223.98</v>
      </c>
      <c r="AW15" s="137">
        <v>157.67</v>
      </c>
      <c r="AX15" s="137">
        <f t="shared" si="18"/>
        <v>0.703946780962586</v>
      </c>
      <c r="AY15" s="137">
        <f t="shared" si="19"/>
        <v>157.67</v>
      </c>
      <c r="AZ15" s="132"/>
      <c r="BA15" s="132"/>
      <c r="BB15" s="137" t="e">
        <f t="shared" si="20"/>
        <v>#DIV/0!</v>
      </c>
      <c r="BC15" s="137">
        <v>13.18</v>
      </c>
      <c r="BD15" s="137">
        <v>14.33</v>
      </c>
      <c r="BE15" s="137">
        <f t="shared" si="21"/>
        <v>1.08725341426404</v>
      </c>
      <c r="BF15" s="131">
        <f t="shared" si="36"/>
        <v>14.33</v>
      </c>
      <c r="BG15" s="137"/>
      <c r="BH15" s="137"/>
      <c r="BI15" s="137" t="e">
        <f t="shared" si="22"/>
        <v>#DIV/0!</v>
      </c>
      <c r="BJ15" s="137"/>
      <c r="BK15" s="137"/>
      <c r="BL15" s="137" t="e">
        <f t="shared" si="23"/>
        <v>#DIV/0!</v>
      </c>
      <c r="BM15" s="137">
        <f t="shared" si="24"/>
        <v>0</v>
      </c>
      <c r="BN15" s="137"/>
      <c r="BO15" s="137"/>
      <c r="BP15" s="137" t="e">
        <f t="shared" si="25"/>
        <v>#DIV/0!</v>
      </c>
      <c r="BQ15" s="137"/>
      <c r="BR15" s="137"/>
      <c r="BS15" s="137" t="e">
        <f t="shared" si="26"/>
        <v>#DIV/0!</v>
      </c>
      <c r="BT15" s="137">
        <f t="shared" si="27"/>
        <v>0</v>
      </c>
      <c r="BU15" s="132"/>
      <c r="BV15" s="148">
        <v>231.33</v>
      </c>
      <c r="BW15" s="137" t="e">
        <f t="shared" si="42"/>
        <v>#DIV/0!</v>
      </c>
      <c r="BX15" s="132"/>
      <c r="BY15" s="132"/>
      <c r="BZ15" s="137" t="e">
        <f t="shared" si="28"/>
        <v>#DIV/0!</v>
      </c>
      <c r="CA15" s="137">
        <f t="shared" si="29"/>
        <v>231.33</v>
      </c>
      <c r="CB15" s="137"/>
      <c r="CC15" s="137"/>
      <c r="CD15" s="137" t="e">
        <f t="shared" si="30"/>
        <v>#DIV/0!</v>
      </c>
      <c r="CE15" s="137"/>
      <c r="CF15" s="137"/>
      <c r="CG15" s="137" t="e">
        <f t="shared" si="31"/>
        <v>#DIV/0!</v>
      </c>
      <c r="CH15" s="137">
        <f t="shared" si="32"/>
        <v>0</v>
      </c>
      <c r="CI15" s="131">
        <f t="shared" si="37"/>
        <v>367.84</v>
      </c>
      <c r="CJ15" s="137">
        <f t="shared" si="33"/>
        <v>1.27919747716398</v>
      </c>
      <c r="CK15" s="131">
        <f t="shared" si="38"/>
        <v>1853.91</v>
      </c>
      <c r="CL15" s="137">
        <f t="shared" si="34"/>
        <v>0.297883931798199</v>
      </c>
      <c r="CM15" s="131">
        <f t="shared" si="39"/>
        <v>470.54</v>
      </c>
      <c r="CN15" s="131">
        <f t="shared" si="40"/>
        <v>552.25</v>
      </c>
      <c r="CO15" s="137">
        <f t="shared" si="41"/>
        <v>2221.75</v>
      </c>
      <c r="CP15" s="137"/>
      <c r="CQ15" s="137"/>
      <c r="CR15" s="137"/>
      <c r="CS15" s="137"/>
    </row>
    <row r="16" spans="1:100">
      <c r="A16" s="131"/>
      <c r="B16" s="6">
        <v>14</v>
      </c>
      <c r="C16" s="132">
        <v>527.31</v>
      </c>
      <c r="D16" s="132">
        <v>195.78</v>
      </c>
      <c r="E16" s="131">
        <f t="shared" si="0"/>
        <v>0.371280650850543</v>
      </c>
      <c r="F16" s="132">
        <v>1715.27</v>
      </c>
      <c r="G16" s="132">
        <v>675.79</v>
      </c>
      <c r="H16" s="131">
        <f t="shared" si="1"/>
        <v>0.393984620497065</v>
      </c>
      <c r="I16" s="131">
        <f t="shared" si="2"/>
        <v>871.57</v>
      </c>
      <c r="J16" s="131"/>
      <c r="K16" s="131"/>
      <c r="L16" s="131" t="e">
        <f t="shared" si="3"/>
        <v>#DIV/0!</v>
      </c>
      <c r="M16" s="132">
        <v>186.82</v>
      </c>
      <c r="N16" s="132">
        <v>56.16</v>
      </c>
      <c r="O16" s="131">
        <f t="shared" si="4"/>
        <v>0.300610213039289</v>
      </c>
      <c r="P16" s="131">
        <f t="shared" si="35"/>
        <v>56.16</v>
      </c>
      <c r="Q16" s="131"/>
      <c r="R16" s="131"/>
      <c r="S16" s="131" t="e">
        <f t="shared" si="5"/>
        <v>#DIV/0!</v>
      </c>
      <c r="T16" s="131"/>
      <c r="U16" s="131"/>
      <c r="V16" s="131" t="e">
        <f t="shared" si="6"/>
        <v>#DIV/0!</v>
      </c>
      <c r="W16" s="131">
        <f t="shared" si="7"/>
        <v>0</v>
      </c>
      <c r="X16" s="132"/>
      <c r="Y16" s="132"/>
      <c r="Z16" s="131" t="e">
        <f t="shared" si="8"/>
        <v>#DIV/0!</v>
      </c>
      <c r="AA16" s="131"/>
      <c r="AB16" s="131"/>
      <c r="AC16" s="131" t="e">
        <f t="shared" si="9"/>
        <v>#DIV/0!</v>
      </c>
      <c r="AD16" s="131">
        <f t="shared" si="10"/>
        <v>0</v>
      </c>
      <c r="AE16" s="131"/>
      <c r="AF16" s="131"/>
      <c r="AG16" s="131" t="e">
        <f t="shared" si="11"/>
        <v>#DIV/0!</v>
      </c>
      <c r="AH16" s="131"/>
      <c r="AI16" s="131"/>
      <c r="AJ16" s="131" t="e">
        <f t="shared" si="12"/>
        <v>#DIV/0!</v>
      </c>
      <c r="AK16" s="131">
        <f t="shared" si="13"/>
        <v>0</v>
      </c>
      <c r="AL16" s="131"/>
      <c r="AM16" s="131"/>
      <c r="AN16" s="131" t="e">
        <f t="shared" si="14"/>
        <v>#DIV/0!</v>
      </c>
      <c r="AO16" s="131"/>
      <c r="AP16" s="131"/>
      <c r="AQ16" s="131" t="e">
        <f t="shared" si="15"/>
        <v>#DIV/0!</v>
      </c>
      <c r="AR16" s="131">
        <f t="shared" si="16"/>
        <v>0</v>
      </c>
      <c r="AS16" s="131"/>
      <c r="AT16" s="131"/>
      <c r="AU16" s="131" t="e">
        <f t="shared" si="17"/>
        <v>#DIV/0!</v>
      </c>
      <c r="AV16" s="131">
        <v>250.33</v>
      </c>
      <c r="AW16" s="131">
        <v>182.67</v>
      </c>
      <c r="AX16" s="131">
        <f t="shared" si="18"/>
        <v>0.729716773858507</v>
      </c>
      <c r="AY16" s="131">
        <f t="shared" si="19"/>
        <v>182.67</v>
      </c>
      <c r="AZ16" s="132"/>
      <c r="BA16" s="132"/>
      <c r="BB16" s="131" t="e">
        <f t="shared" si="20"/>
        <v>#DIV/0!</v>
      </c>
      <c r="BC16" s="137">
        <v>24.1</v>
      </c>
      <c r="BD16" s="137">
        <v>26.73</v>
      </c>
      <c r="BE16" s="131">
        <f t="shared" si="21"/>
        <v>1.10912863070539</v>
      </c>
      <c r="BF16" s="131">
        <f t="shared" si="36"/>
        <v>26.73</v>
      </c>
      <c r="BG16" s="131"/>
      <c r="BH16" s="131"/>
      <c r="BI16" s="131" t="e">
        <f t="shared" si="22"/>
        <v>#DIV/0!</v>
      </c>
      <c r="BJ16" s="131"/>
      <c r="BK16" s="131"/>
      <c r="BL16" s="131" t="e">
        <f t="shared" si="23"/>
        <v>#DIV/0!</v>
      </c>
      <c r="BM16" s="131">
        <f t="shared" si="24"/>
        <v>0</v>
      </c>
      <c r="BN16" s="131"/>
      <c r="BO16" s="131"/>
      <c r="BP16" s="131" t="e">
        <f t="shared" si="25"/>
        <v>#DIV/0!</v>
      </c>
      <c r="BQ16" s="131"/>
      <c r="BR16" s="131"/>
      <c r="BS16" s="131" t="e">
        <f t="shared" si="26"/>
        <v>#DIV/0!</v>
      </c>
      <c r="BT16" s="131">
        <f t="shared" si="27"/>
        <v>0</v>
      </c>
      <c r="BU16" s="132"/>
      <c r="BV16" s="148"/>
      <c r="BW16" s="131" t="e">
        <f t="shared" si="42"/>
        <v>#DIV/0!</v>
      </c>
      <c r="BX16" s="132"/>
      <c r="BY16" s="132"/>
      <c r="BZ16" s="131" t="e">
        <f t="shared" si="28"/>
        <v>#DIV/0!</v>
      </c>
      <c r="CA16" s="131">
        <f t="shared" si="29"/>
        <v>0</v>
      </c>
      <c r="CB16" s="131"/>
      <c r="CC16" s="131"/>
      <c r="CD16" s="131" t="e">
        <f t="shared" si="30"/>
        <v>#DIV/0!</v>
      </c>
      <c r="CE16" s="131"/>
      <c r="CF16" s="131"/>
      <c r="CG16" s="131" t="e">
        <f t="shared" si="31"/>
        <v>#DIV/0!</v>
      </c>
      <c r="CH16" s="131">
        <f t="shared" si="32"/>
        <v>0</v>
      </c>
      <c r="CI16" s="131">
        <f t="shared" si="37"/>
        <v>527.31</v>
      </c>
      <c r="CJ16" s="131">
        <f t="shared" si="33"/>
        <v>0.371280650850543</v>
      </c>
      <c r="CK16" s="131">
        <f t="shared" si="38"/>
        <v>2176.52</v>
      </c>
      <c r="CL16" s="131">
        <f t="shared" si="34"/>
        <v>0.432502343190046</v>
      </c>
      <c r="CM16" s="131">
        <f t="shared" si="39"/>
        <v>195.78</v>
      </c>
      <c r="CN16" s="131">
        <f t="shared" si="40"/>
        <v>941.35</v>
      </c>
      <c r="CO16" s="131">
        <f t="shared" si="41"/>
        <v>2703.83</v>
      </c>
      <c r="CP16" s="137"/>
      <c r="CQ16" s="137"/>
      <c r="CR16" s="137"/>
      <c r="CS16" s="137"/>
      <c r="CT16" s="129"/>
      <c r="CU16" s="129"/>
      <c r="CV16" s="129"/>
    </row>
    <row r="17" spans="1:100">
      <c r="A17" s="131"/>
      <c r="B17" s="6">
        <v>15</v>
      </c>
      <c r="C17" s="132">
        <v>595.66</v>
      </c>
      <c r="D17" s="132">
        <v>116.9</v>
      </c>
      <c r="E17" s="131">
        <f t="shared" si="0"/>
        <v>0.196252895947353</v>
      </c>
      <c r="F17" s="132">
        <v>8309.28</v>
      </c>
      <c r="G17" s="132">
        <v>6851.64</v>
      </c>
      <c r="H17" s="131">
        <f t="shared" si="1"/>
        <v>0.824576858644792</v>
      </c>
      <c r="I17" s="131">
        <f t="shared" si="2"/>
        <v>6968.54</v>
      </c>
      <c r="J17" s="131"/>
      <c r="K17" s="131"/>
      <c r="L17" s="131" t="e">
        <f t="shared" si="3"/>
        <v>#DIV/0!</v>
      </c>
      <c r="M17" s="132">
        <v>199.57</v>
      </c>
      <c r="N17" s="132">
        <v>60</v>
      </c>
      <c r="O17" s="131">
        <f t="shared" si="4"/>
        <v>0.300646389737937</v>
      </c>
      <c r="P17" s="131">
        <f t="shared" si="35"/>
        <v>60</v>
      </c>
      <c r="Q17" s="131"/>
      <c r="R17" s="131"/>
      <c r="S17" s="131" t="e">
        <f t="shared" si="5"/>
        <v>#DIV/0!</v>
      </c>
      <c r="T17" s="131"/>
      <c r="U17" s="131"/>
      <c r="V17" s="131" t="e">
        <f t="shared" si="6"/>
        <v>#DIV/0!</v>
      </c>
      <c r="W17" s="131">
        <f t="shared" si="7"/>
        <v>0</v>
      </c>
      <c r="X17" s="132">
        <v>46.3</v>
      </c>
      <c r="Y17" s="132">
        <v>23.63</v>
      </c>
      <c r="Z17" s="131">
        <f t="shared" si="8"/>
        <v>0.51036717062635</v>
      </c>
      <c r="AA17" s="131"/>
      <c r="AB17" s="131"/>
      <c r="AC17" s="131" t="e">
        <f t="shared" si="9"/>
        <v>#DIV/0!</v>
      </c>
      <c r="AD17" s="131">
        <f t="shared" si="10"/>
        <v>23.63</v>
      </c>
      <c r="AE17" s="131"/>
      <c r="AF17" s="131"/>
      <c r="AG17" s="131" t="e">
        <f t="shared" si="11"/>
        <v>#DIV/0!</v>
      </c>
      <c r="AH17" s="131"/>
      <c r="AI17" s="131"/>
      <c r="AJ17" s="131" t="e">
        <f t="shared" si="12"/>
        <v>#DIV/0!</v>
      </c>
      <c r="AK17" s="131">
        <f t="shared" si="13"/>
        <v>0</v>
      </c>
      <c r="AL17" s="131"/>
      <c r="AM17" s="131"/>
      <c r="AN17" s="131" t="e">
        <f t="shared" si="14"/>
        <v>#DIV/0!</v>
      </c>
      <c r="AO17" s="131"/>
      <c r="AP17" s="131"/>
      <c r="AQ17" s="131" t="e">
        <f t="shared" si="15"/>
        <v>#DIV/0!</v>
      </c>
      <c r="AR17" s="131">
        <f t="shared" si="16"/>
        <v>0</v>
      </c>
      <c r="AS17" s="131"/>
      <c r="AT17" s="131"/>
      <c r="AU17" s="131" t="e">
        <f t="shared" si="17"/>
        <v>#DIV/0!</v>
      </c>
      <c r="AV17" s="131">
        <v>386.47</v>
      </c>
      <c r="AW17" s="131">
        <v>268.33</v>
      </c>
      <c r="AX17" s="131">
        <f t="shared" si="18"/>
        <v>0.694310037001578</v>
      </c>
      <c r="AY17" s="131">
        <f t="shared" si="19"/>
        <v>268.33</v>
      </c>
      <c r="AZ17" s="132"/>
      <c r="BA17" s="132"/>
      <c r="BB17" s="131" t="e">
        <f t="shared" si="20"/>
        <v>#DIV/0!</v>
      </c>
      <c r="BC17" s="137">
        <v>11.33</v>
      </c>
      <c r="BD17" s="137">
        <v>12.47</v>
      </c>
      <c r="BE17" s="131">
        <f t="shared" si="21"/>
        <v>1.10061782877317</v>
      </c>
      <c r="BF17" s="131">
        <f t="shared" si="36"/>
        <v>12.47</v>
      </c>
      <c r="BG17" s="131"/>
      <c r="BH17" s="131"/>
      <c r="BI17" s="131" t="e">
        <f t="shared" si="22"/>
        <v>#DIV/0!</v>
      </c>
      <c r="BJ17" s="131"/>
      <c r="BK17" s="131"/>
      <c r="BL17" s="131" t="e">
        <f t="shared" si="23"/>
        <v>#DIV/0!</v>
      </c>
      <c r="BM17" s="131">
        <f t="shared" si="24"/>
        <v>0</v>
      </c>
      <c r="BN17" s="131"/>
      <c r="BO17" s="131"/>
      <c r="BP17" s="131" t="e">
        <f t="shared" si="25"/>
        <v>#DIV/0!</v>
      </c>
      <c r="BQ17" s="131"/>
      <c r="BR17" s="131"/>
      <c r="BS17" s="131" t="e">
        <f t="shared" si="26"/>
        <v>#DIV/0!</v>
      </c>
      <c r="BT17" s="131">
        <f t="shared" si="27"/>
        <v>0</v>
      </c>
      <c r="BU17" s="132"/>
      <c r="BV17" s="148"/>
      <c r="BW17" s="131" t="e">
        <f t="shared" si="42"/>
        <v>#DIV/0!</v>
      </c>
      <c r="BX17" s="132"/>
      <c r="BY17" s="132"/>
      <c r="BZ17" s="131" t="e">
        <f t="shared" si="28"/>
        <v>#DIV/0!</v>
      </c>
      <c r="CA17" s="131">
        <f t="shared" si="29"/>
        <v>0</v>
      </c>
      <c r="CB17" s="131"/>
      <c r="CC17" s="131"/>
      <c r="CD17" s="131" t="e">
        <f t="shared" si="30"/>
        <v>#DIV/0!</v>
      </c>
      <c r="CE17" s="131"/>
      <c r="CF17" s="131"/>
      <c r="CG17" s="131" t="e">
        <f t="shared" si="31"/>
        <v>#DIV/0!</v>
      </c>
      <c r="CH17" s="131">
        <f t="shared" si="32"/>
        <v>0</v>
      </c>
      <c r="CI17" s="131">
        <f t="shared" si="37"/>
        <v>641.96</v>
      </c>
      <c r="CJ17" s="131">
        <f t="shared" si="33"/>
        <v>0.218907720107172</v>
      </c>
      <c r="CK17" s="131">
        <f t="shared" si="38"/>
        <v>8906.65</v>
      </c>
      <c r="CL17" s="131">
        <f t="shared" si="34"/>
        <v>0.807535942245401</v>
      </c>
      <c r="CM17" s="131">
        <f t="shared" si="39"/>
        <v>140.53</v>
      </c>
      <c r="CN17" s="131">
        <f t="shared" si="40"/>
        <v>7192.44</v>
      </c>
      <c r="CO17" s="131">
        <f t="shared" si="41"/>
        <v>9548.61</v>
      </c>
      <c r="CP17" s="137"/>
      <c r="CQ17" s="137"/>
      <c r="CR17" s="137"/>
      <c r="CS17" s="137"/>
      <c r="CT17" s="129"/>
      <c r="CU17" s="129"/>
      <c r="CV17" s="129"/>
    </row>
    <row r="18" spans="1:100">
      <c r="A18" s="131"/>
      <c r="B18" s="6">
        <v>16</v>
      </c>
      <c r="C18" s="132">
        <v>346</v>
      </c>
      <c r="D18" s="132">
        <v>117.9</v>
      </c>
      <c r="E18" s="131">
        <f t="shared" si="0"/>
        <v>0.340751445086705</v>
      </c>
      <c r="F18" s="132">
        <v>1966.57</v>
      </c>
      <c r="G18" s="132">
        <v>642.09</v>
      </c>
      <c r="H18" s="131">
        <f t="shared" si="1"/>
        <v>0.326502489105397</v>
      </c>
      <c r="I18" s="131">
        <f t="shared" si="2"/>
        <v>759.99</v>
      </c>
      <c r="J18" s="131"/>
      <c r="K18" s="131"/>
      <c r="L18" s="131" t="e">
        <f t="shared" si="3"/>
        <v>#DIV/0!</v>
      </c>
      <c r="M18" s="132">
        <v>371.55</v>
      </c>
      <c r="N18" s="132">
        <v>111.69</v>
      </c>
      <c r="O18" s="131">
        <f t="shared" si="4"/>
        <v>0.300605571255551</v>
      </c>
      <c r="P18" s="131">
        <f t="shared" si="35"/>
        <v>111.69</v>
      </c>
      <c r="Q18" s="131"/>
      <c r="R18" s="131"/>
      <c r="S18" s="131" t="e">
        <f t="shared" si="5"/>
        <v>#DIV/0!</v>
      </c>
      <c r="T18" s="131"/>
      <c r="U18" s="131"/>
      <c r="V18" s="131" t="e">
        <f t="shared" si="6"/>
        <v>#DIV/0!</v>
      </c>
      <c r="W18" s="131">
        <f t="shared" si="7"/>
        <v>0</v>
      </c>
      <c r="X18" s="132"/>
      <c r="Y18" s="132"/>
      <c r="Z18" s="131" t="e">
        <f t="shared" si="8"/>
        <v>#DIV/0!</v>
      </c>
      <c r="AA18" s="131"/>
      <c r="AB18" s="131"/>
      <c r="AC18" s="131" t="e">
        <f t="shared" si="9"/>
        <v>#DIV/0!</v>
      </c>
      <c r="AD18" s="131">
        <f t="shared" si="10"/>
        <v>0</v>
      </c>
      <c r="AE18" s="131"/>
      <c r="AF18" s="131"/>
      <c r="AG18" s="131" t="e">
        <f t="shared" si="11"/>
        <v>#DIV/0!</v>
      </c>
      <c r="AH18" s="131"/>
      <c r="AI18" s="131"/>
      <c r="AJ18" s="131" t="e">
        <f t="shared" si="12"/>
        <v>#DIV/0!</v>
      </c>
      <c r="AK18" s="131">
        <f t="shared" si="13"/>
        <v>0</v>
      </c>
      <c r="AL18" s="131"/>
      <c r="AM18" s="131"/>
      <c r="AN18" s="131" t="e">
        <f t="shared" si="14"/>
        <v>#DIV/0!</v>
      </c>
      <c r="AO18" s="131"/>
      <c r="AP18" s="131"/>
      <c r="AQ18" s="131" t="e">
        <f t="shared" si="15"/>
        <v>#DIV/0!</v>
      </c>
      <c r="AR18" s="131">
        <f t="shared" si="16"/>
        <v>0</v>
      </c>
      <c r="AS18" s="131"/>
      <c r="AT18" s="131"/>
      <c r="AU18" s="131" t="e">
        <f t="shared" si="17"/>
        <v>#DIV/0!</v>
      </c>
      <c r="AV18" s="131">
        <v>452.35</v>
      </c>
      <c r="AW18" s="131">
        <v>311.33</v>
      </c>
      <c r="AX18" s="131">
        <f t="shared" si="18"/>
        <v>0.688250248701227</v>
      </c>
      <c r="AY18" s="131">
        <f t="shared" si="19"/>
        <v>311.33</v>
      </c>
      <c r="AZ18" s="132"/>
      <c r="BA18" s="132"/>
      <c r="BB18" s="131" t="e">
        <f t="shared" si="20"/>
        <v>#DIV/0!</v>
      </c>
      <c r="BC18" s="137">
        <v>27.01</v>
      </c>
      <c r="BD18" s="137">
        <v>27.36</v>
      </c>
      <c r="BE18" s="131">
        <f t="shared" si="21"/>
        <v>1.0129581636431</v>
      </c>
      <c r="BF18" s="131">
        <f t="shared" si="36"/>
        <v>27.36</v>
      </c>
      <c r="BG18" s="131"/>
      <c r="BH18" s="131"/>
      <c r="BI18" s="131" t="e">
        <f t="shared" si="22"/>
        <v>#DIV/0!</v>
      </c>
      <c r="BJ18" s="131"/>
      <c r="BK18" s="131">
        <v>13.33</v>
      </c>
      <c r="BL18" s="131" t="e">
        <f t="shared" si="23"/>
        <v>#DIV/0!</v>
      </c>
      <c r="BM18" s="131">
        <f t="shared" si="24"/>
        <v>13.33</v>
      </c>
      <c r="BN18" s="131"/>
      <c r="BO18" s="131"/>
      <c r="BP18" s="131" t="e">
        <f t="shared" si="25"/>
        <v>#DIV/0!</v>
      </c>
      <c r="BQ18" s="131"/>
      <c r="BR18" s="131"/>
      <c r="BS18" s="131" t="e">
        <f t="shared" si="26"/>
        <v>#DIV/0!</v>
      </c>
      <c r="BT18" s="131">
        <f t="shared" si="27"/>
        <v>0</v>
      </c>
      <c r="BU18" s="132"/>
      <c r="BV18" s="148"/>
      <c r="BW18" s="131" t="e">
        <f t="shared" si="42"/>
        <v>#DIV/0!</v>
      </c>
      <c r="BX18" s="132"/>
      <c r="BY18" s="132"/>
      <c r="BZ18" s="131" t="e">
        <f t="shared" si="28"/>
        <v>#DIV/0!</v>
      </c>
      <c r="CA18" s="131">
        <f t="shared" si="29"/>
        <v>0</v>
      </c>
      <c r="CB18" s="131"/>
      <c r="CC18" s="131"/>
      <c r="CD18" s="131" t="e">
        <f t="shared" si="30"/>
        <v>#DIV/0!</v>
      </c>
      <c r="CE18" s="131"/>
      <c r="CF18" s="131"/>
      <c r="CG18" s="131" t="e">
        <f t="shared" si="31"/>
        <v>#DIV/0!</v>
      </c>
      <c r="CH18" s="131">
        <f t="shared" si="32"/>
        <v>0</v>
      </c>
      <c r="CI18" s="131">
        <f t="shared" si="37"/>
        <v>346</v>
      </c>
      <c r="CJ18" s="131">
        <f t="shared" si="33"/>
        <v>0.340751445086705</v>
      </c>
      <c r="CK18" s="131">
        <f t="shared" si="38"/>
        <v>2817.48</v>
      </c>
      <c r="CL18" s="131">
        <f t="shared" si="34"/>
        <v>0.392478384939733</v>
      </c>
      <c r="CM18" s="131">
        <f t="shared" si="39"/>
        <v>117.9</v>
      </c>
      <c r="CN18" s="131">
        <f t="shared" si="40"/>
        <v>1105.8</v>
      </c>
      <c r="CO18" s="131">
        <f t="shared" si="41"/>
        <v>3163.48</v>
      </c>
      <c r="CP18" s="137"/>
      <c r="CQ18" s="137"/>
      <c r="CR18" s="137"/>
      <c r="CS18" s="137"/>
      <c r="CT18" s="129"/>
      <c r="CU18" s="129"/>
      <c r="CV18" s="129"/>
    </row>
    <row r="19" spans="1:100">
      <c r="A19" s="131"/>
      <c r="B19" s="6">
        <v>17</v>
      </c>
      <c r="C19" s="132">
        <v>458.21</v>
      </c>
      <c r="D19" s="132">
        <v>155.44</v>
      </c>
      <c r="E19" s="131">
        <f t="shared" si="0"/>
        <v>0.339233102725824</v>
      </c>
      <c r="F19" s="132">
        <v>1954.78</v>
      </c>
      <c r="G19" s="132">
        <v>570.19</v>
      </c>
      <c r="H19" s="131">
        <f t="shared" si="1"/>
        <v>0.291690113465454</v>
      </c>
      <c r="I19" s="131">
        <f t="shared" si="2"/>
        <v>725.63</v>
      </c>
      <c r="J19" s="131"/>
      <c r="K19" s="131"/>
      <c r="L19" s="131" t="e">
        <f t="shared" si="3"/>
        <v>#DIV/0!</v>
      </c>
      <c r="M19" s="132">
        <v>240.91</v>
      </c>
      <c r="N19" s="132">
        <v>72.38</v>
      </c>
      <c r="O19" s="131">
        <f t="shared" si="4"/>
        <v>0.300444149267361</v>
      </c>
      <c r="P19" s="131">
        <f t="shared" si="35"/>
        <v>72.38</v>
      </c>
      <c r="Q19" s="131"/>
      <c r="R19" s="131"/>
      <c r="S19" s="131" t="e">
        <f t="shared" si="5"/>
        <v>#DIV/0!</v>
      </c>
      <c r="T19" s="131"/>
      <c r="U19" s="131"/>
      <c r="V19" s="131" t="e">
        <f t="shared" si="6"/>
        <v>#DIV/0!</v>
      </c>
      <c r="W19" s="131">
        <f t="shared" si="7"/>
        <v>0</v>
      </c>
      <c r="X19" s="132"/>
      <c r="Y19" s="132"/>
      <c r="Z19" s="131" t="e">
        <f t="shared" si="8"/>
        <v>#DIV/0!</v>
      </c>
      <c r="AA19" s="131"/>
      <c r="AB19" s="131"/>
      <c r="AC19" s="131" t="e">
        <f t="shared" si="9"/>
        <v>#DIV/0!</v>
      </c>
      <c r="AD19" s="131">
        <f t="shared" si="10"/>
        <v>0</v>
      </c>
      <c r="AE19" s="131"/>
      <c r="AF19" s="131"/>
      <c r="AG19" s="131" t="e">
        <f t="shared" si="11"/>
        <v>#DIV/0!</v>
      </c>
      <c r="AH19" s="131"/>
      <c r="AI19" s="131"/>
      <c r="AJ19" s="131" t="e">
        <f t="shared" si="12"/>
        <v>#DIV/0!</v>
      </c>
      <c r="AK19" s="131">
        <f t="shared" si="13"/>
        <v>0</v>
      </c>
      <c r="AL19" s="131"/>
      <c r="AM19" s="131"/>
      <c r="AN19" s="131" t="e">
        <f t="shared" si="14"/>
        <v>#DIV/0!</v>
      </c>
      <c r="AO19" s="131"/>
      <c r="AP19" s="131"/>
      <c r="AQ19" s="131" t="e">
        <f t="shared" si="15"/>
        <v>#DIV/0!</v>
      </c>
      <c r="AR19" s="131">
        <f t="shared" si="16"/>
        <v>0</v>
      </c>
      <c r="AS19" s="131"/>
      <c r="AT19" s="131"/>
      <c r="AU19" s="131" t="e">
        <f t="shared" si="17"/>
        <v>#DIV/0!</v>
      </c>
      <c r="AV19" s="131">
        <v>318.07</v>
      </c>
      <c r="AW19" s="131">
        <v>233.33</v>
      </c>
      <c r="AX19" s="131">
        <f t="shared" si="18"/>
        <v>0.733580658345647</v>
      </c>
      <c r="AY19" s="131">
        <f t="shared" si="19"/>
        <v>233.33</v>
      </c>
      <c r="AZ19" s="132"/>
      <c r="BA19" s="132"/>
      <c r="BB19" s="131" t="e">
        <f t="shared" si="20"/>
        <v>#DIV/0!</v>
      </c>
      <c r="BC19" s="137">
        <v>32.18</v>
      </c>
      <c r="BD19" s="137">
        <v>35.33</v>
      </c>
      <c r="BE19" s="131">
        <f t="shared" si="21"/>
        <v>1.09788688626476</v>
      </c>
      <c r="BF19" s="131">
        <f t="shared" si="36"/>
        <v>35.33</v>
      </c>
      <c r="BG19" s="131"/>
      <c r="BH19" s="131"/>
      <c r="BI19" s="131" t="e">
        <f t="shared" si="22"/>
        <v>#DIV/0!</v>
      </c>
      <c r="BJ19" s="131"/>
      <c r="BK19" s="131"/>
      <c r="BL19" s="131" t="e">
        <f t="shared" si="23"/>
        <v>#DIV/0!</v>
      </c>
      <c r="BM19" s="131">
        <f t="shared" si="24"/>
        <v>0</v>
      </c>
      <c r="BN19" s="131"/>
      <c r="BO19" s="131"/>
      <c r="BP19" s="131" t="e">
        <f t="shared" si="25"/>
        <v>#DIV/0!</v>
      </c>
      <c r="BQ19" s="131"/>
      <c r="BR19" s="131"/>
      <c r="BS19" s="131" t="e">
        <f t="shared" si="26"/>
        <v>#DIV/0!</v>
      </c>
      <c r="BT19" s="131">
        <f t="shared" si="27"/>
        <v>0</v>
      </c>
      <c r="BU19" s="132"/>
      <c r="BV19" s="148"/>
      <c r="BW19" s="131" t="e">
        <f t="shared" si="42"/>
        <v>#DIV/0!</v>
      </c>
      <c r="BX19" s="132"/>
      <c r="BY19" s="132"/>
      <c r="BZ19" s="131" t="e">
        <f t="shared" si="28"/>
        <v>#DIV/0!</v>
      </c>
      <c r="CA19" s="131">
        <f t="shared" si="29"/>
        <v>0</v>
      </c>
      <c r="CB19" s="131"/>
      <c r="CC19" s="131"/>
      <c r="CD19" s="131" t="e">
        <f t="shared" si="30"/>
        <v>#DIV/0!</v>
      </c>
      <c r="CE19" s="131"/>
      <c r="CF19" s="131"/>
      <c r="CG19" s="131" t="e">
        <f t="shared" si="31"/>
        <v>#DIV/0!</v>
      </c>
      <c r="CH19" s="131">
        <f t="shared" si="32"/>
        <v>0</v>
      </c>
      <c r="CI19" s="131">
        <f t="shared" si="37"/>
        <v>458.21</v>
      </c>
      <c r="CJ19" s="131">
        <f t="shared" si="33"/>
        <v>0.339233102725824</v>
      </c>
      <c r="CK19" s="131">
        <f t="shared" si="38"/>
        <v>2545.94</v>
      </c>
      <c r="CL19" s="131">
        <f t="shared" si="34"/>
        <v>0.357914954790765</v>
      </c>
      <c r="CM19" s="131">
        <f t="shared" si="39"/>
        <v>155.44</v>
      </c>
      <c r="CN19" s="131">
        <f t="shared" si="40"/>
        <v>911.23</v>
      </c>
      <c r="CO19" s="131">
        <f t="shared" si="41"/>
        <v>3004.15</v>
      </c>
      <c r="CP19" s="137"/>
      <c r="CQ19" s="137"/>
      <c r="CR19" s="137"/>
      <c r="CS19" s="137"/>
      <c r="CT19" s="129"/>
      <c r="CU19" s="129"/>
      <c r="CV19" s="129"/>
    </row>
    <row r="20" spans="1:100">
      <c r="A20" s="131"/>
      <c r="B20" s="6">
        <v>18</v>
      </c>
      <c r="C20" s="132">
        <v>346.57</v>
      </c>
      <c r="D20" s="132">
        <v>109.12</v>
      </c>
      <c r="E20" s="131">
        <f t="shared" si="0"/>
        <v>0.314857027440344</v>
      </c>
      <c r="F20" s="132">
        <v>7171.42</v>
      </c>
      <c r="G20" s="132">
        <v>5283.65</v>
      </c>
      <c r="H20" s="131">
        <f t="shared" si="1"/>
        <v>0.736764824818516</v>
      </c>
      <c r="I20" s="131">
        <f t="shared" si="2"/>
        <v>5392.77</v>
      </c>
      <c r="J20" s="131"/>
      <c r="K20" s="131"/>
      <c r="L20" s="131" t="e">
        <f t="shared" si="3"/>
        <v>#DIV/0!</v>
      </c>
      <c r="M20" s="132">
        <v>208.12</v>
      </c>
      <c r="N20" s="132">
        <v>62.53</v>
      </c>
      <c r="O20" s="131">
        <f t="shared" si="4"/>
        <v>0.300451662502402</v>
      </c>
      <c r="P20" s="131">
        <f t="shared" si="35"/>
        <v>62.53</v>
      </c>
      <c r="Q20" s="131"/>
      <c r="R20" s="131"/>
      <c r="S20" s="131" t="e">
        <f t="shared" si="5"/>
        <v>#DIV/0!</v>
      </c>
      <c r="T20" s="131"/>
      <c r="U20" s="131"/>
      <c r="V20" s="131" t="e">
        <f t="shared" si="6"/>
        <v>#DIV/0!</v>
      </c>
      <c r="W20" s="131">
        <f t="shared" si="7"/>
        <v>0</v>
      </c>
      <c r="X20" s="132"/>
      <c r="Y20" s="132"/>
      <c r="Z20" s="131" t="e">
        <f t="shared" si="8"/>
        <v>#DIV/0!</v>
      </c>
      <c r="AA20" s="131"/>
      <c r="AB20" s="131"/>
      <c r="AC20" s="131" t="e">
        <f t="shared" si="9"/>
        <v>#DIV/0!</v>
      </c>
      <c r="AD20" s="131">
        <f t="shared" si="10"/>
        <v>0</v>
      </c>
      <c r="AE20" s="131"/>
      <c r="AF20" s="131"/>
      <c r="AG20" s="131" t="e">
        <f t="shared" si="11"/>
        <v>#DIV/0!</v>
      </c>
      <c r="AH20" s="131"/>
      <c r="AI20" s="131"/>
      <c r="AJ20" s="131" t="e">
        <f t="shared" si="12"/>
        <v>#DIV/0!</v>
      </c>
      <c r="AK20" s="131">
        <f t="shared" si="13"/>
        <v>0</v>
      </c>
      <c r="AL20" s="131"/>
      <c r="AM20" s="131"/>
      <c r="AN20" s="131" t="e">
        <f t="shared" si="14"/>
        <v>#DIV/0!</v>
      </c>
      <c r="AO20" s="131"/>
      <c r="AP20" s="131"/>
      <c r="AQ20" s="131" t="e">
        <f t="shared" si="15"/>
        <v>#DIV/0!</v>
      </c>
      <c r="AR20" s="131">
        <f t="shared" si="16"/>
        <v>0</v>
      </c>
      <c r="AS20" s="131"/>
      <c r="AT20" s="131"/>
      <c r="AU20" s="131" t="e">
        <f t="shared" si="17"/>
        <v>#DIV/0!</v>
      </c>
      <c r="AV20" s="131">
        <v>309.58</v>
      </c>
      <c r="AW20" s="131">
        <v>225.33</v>
      </c>
      <c r="AX20" s="131">
        <f t="shared" si="18"/>
        <v>0.727857096711674</v>
      </c>
      <c r="AY20" s="131">
        <f t="shared" si="19"/>
        <v>225.33</v>
      </c>
      <c r="AZ20" s="132"/>
      <c r="BA20" s="132"/>
      <c r="BB20" s="131" t="e">
        <f t="shared" si="20"/>
        <v>#DIV/0!</v>
      </c>
      <c r="BC20" s="137">
        <v>5.51</v>
      </c>
      <c r="BD20" s="137">
        <v>4.69</v>
      </c>
      <c r="BE20" s="131">
        <f t="shared" si="21"/>
        <v>0.851179673321234</v>
      </c>
      <c r="BF20" s="131">
        <f t="shared" si="36"/>
        <v>4.69</v>
      </c>
      <c r="BG20" s="131"/>
      <c r="BH20" s="131"/>
      <c r="BI20" s="131" t="e">
        <f t="shared" si="22"/>
        <v>#DIV/0!</v>
      </c>
      <c r="BJ20" s="131"/>
      <c r="BK20" s="131">
        <v>13.33</v>
      </c>
      <c r="BL20" s="131" t="e">
        <f t="shared" si="23"/>
        <v>#DIV/0!</v>
      </c>
      <c r="BM20" s="131">
        <f t="shared" si="24"/>
        <v>13.33</v>
      </c>
      <c r="BN20" s="131"/>
      <c r="BO20" s="131"/>
      <c r="BP20" s="131" t="e">
        <f t="shared" si="25"/>
        <v>#DIV/0!</v>
      </c>
      <c r="BQ20" s="131"/>
      <c r="BR20" s="131"/>
      <c r="BS20" s="131" t="e">
        <f t="shared" si="26"/>
        <v>#DIV/0!</v>
      </c>
      <c r="BT20" s="131">
        <f t="shared" si="27"/>
        <v>0</v>
      </c>
      <c r="BU20" s="132"/>
      <c r="BV20" s="148"/>
      <c r="BW20" s="131" t="e">
        <f t="shared" si="42"/>
        <v>#DIV/0!</v>
      </c>
      <c r="BX20" s="132"/>
      <c r="BY20" s="132"/>
      <c r="BZ20" s="131" t="e">
        <f t="shared" si="28"/>
        <v>#DIV/0!</v>
      </c>
      <c r="CA20" s="131">
        <f t="shared" si="29"/>
        <v>0</v>
      </c>
      <c r="CB20" s="131"/>
      <c r="CC20" s="131"/>
      <c r="CD20" s="131" t="e">
        <f t="shared" si="30"/>
        <v>#DIV/0!</v>
      </c>
      <c r="CE20" s="131"/>
      <c r="CF20" s="131"/>
      <c r="CG20" s="131" t="e">
        <f t="shared" si="31"/>
        <v>#DIV/0!</v>
      </c>
      <c r="CH20" s="131">
        <f t="shared" si="32"/>
        <v>0</v>
      </c>
      <c r="CI20" s="131">
        <f t="shared" si="37"/>
        <v>346.57</v>
      </c>
      <c r="CJ20" s="131">
        <f t="shared" si="33"/>
        <v>0.314857027440344</v>
      </c>
      <c r="CK20" s="131">
        <f t="shared" si="38"/>
        <v>7694.63</v>
      </c>
      <c r="CL20" s="131">
        <f t="shared" si="34"/>
        <v>0.726419593924594</v>
      </c>
      <c r="CM20" s="131">
        <f t="shared" si="39"/>
        <v>109.12</v>
      </c>
      <c r="CN20" s="131">
        <f t="shared" si="40"/>
        <v>5589.53</v>
      </c>
      <c r="CO20" s="131">
        <f t="shared" si="41"/>
        <v>8041.2</v>
      </c>
      <c r="CP20" s="137"/>
      <c r="CQ20" s="137"/>
      <c r="CR20" s="137"/>
      <c r="CS20" s="137"/>
      <c r="CT20" s="129"/>
      <c r="CU20" s="129"/>
      <c r="CV20" s="129"/>
    </row>
    <row r="21" ht="15" customHeight="1" spans="1:100">
      <c r="A21" s="131"/>
      <c r="B21" s="6">
        <v>19</v>
      </c>
      <c r="C21" s="132">
        <v>150.48</v>
      </c>
      <c r="D21" s="132">
        <v>66.29</v>
      </c>
      <c r="E21" s="131">
        <f t="shared" si="0"/>
        <v>0.440523657628921</v>
      </c>
      <c r="F21" s="132">
        <v>8492.13</v>
      </c>
      <c r="G21" s="132">
        <v>6954.68</v>
      </c>
      <c r="H21" s="131">
        <f t="shared" si="1"/>
        <v>0.818955903878061</v>
      </c>
      <c r="I21" s="131">
        <f t="shared" si="2"/>
        <v>7020.97</v>
      </c>
      <c r="J21" s="131"/>
      <c r="K21" s="131"/>
      <c r="L21" s="131" t="e">
        <f t="shared" si="3"/>
        <v>#DIV/0!</v>
      </c>
      <c r="M21" s="132">
        <v>256.91</v>
      </c>
      <c r="N21" s="132">
        <v>77.2</v>
      </c>
      <c r="O21" s="131">
        <f t="shared" si="4"/>
        <v>0.300494336538087</v>
      </c>
      <c r="P21" s="131">
        <f t="shared" si="35"/>
        <v>77.2</v>
      </c>
      <c r="Q21" s="131"/>
      <c r="R21" s="131"/>
      <c r="S21" s="131" t="e">
        <f t="shared" si="5"/>
        <v>#DIV/0!</v>
      </c>
      <c r="T21" s="131"/>
      <c r="U21" s="131"/>
      <c r="V21" s="131" t="e">
        <f t="shared" si="6"/>
        <v>#DIV/0!</v>
      </c>
      <c r="W21" s="131">
        <f t="shared" si="7"/>
        <v>0</v>
      </c>
      <c r="X21" s="132">
        <v>22.28</v>
      </c>
      <c r="Y21" s="132">
        <v>11.8</v>
      </c>
      <c r="Z21" s="131">
        <f t="shared" si="8"/>
        <v>0.529622980251346</v>
      </c>
      <c r="AA21" s="131"/>
      <c r="AB21" s="131"/>
      <c r="AC21" s="131" t="e">
        <f t="shared" si="9"/>
        <v>#DIV/0!</v>
      </c>
      <c r="AD21" s="131">
        <f t="shared" si="10"/>
        <v>11.8</v>
      </c>
      <c r="AE21" s="131"/>
      <c r="AF21" s="131"/>
      <c r="AG21" s="131" t="e">
        <f t="shared" si="11"/>
        <v>#DIV/0!</v>
      </c>
      <c r="AH21" s="131"/>
      <c r="AI21" s="131"/>
      <c r="AJ21" s="131" t="e">
        <f t="shared" si="12"/>
        <v>#DIV/0!</v>
      </c>
      <c r="AK21" s="131">
        <f t="shared" si="13"/>
        <v>0</v>
      </c>
      <c r="AL21" s="131"/>
      <c r="AM21" s="131"/>
      <c r="AN21" s="131" t="e">
        <f t="shared" si="14"/>
        <v>#DIV/0!</v>
      </c>
      <c r="AO21" s="131"/>
      <c r="AP21" s="131"/>
      <c r="AQ21" s="131" t="e">
        <f t="shared" si="15"/>
        <v>#DIV/0!</v>
      </c>
      <c r="AR21" s="131">
        <f t="shared" si="16"/>
        <v>0</v>
      </c>
      <c r="AS21" s="131"/>
      <c r="AT21" s="131"/>
      <c r="AU21" s="131" t="e">
        <f t="shared" si="17"/>
        <v>#DIV/0!</v>
      </c>
      <c r="AV21" s="131">
        <v>394.4</v>
      </c>
      <c r="AW21" s="131">
        <v>283</v>
      </c>
      <c r="AX21" s="131">
        <f t="shared" si="18"/>
        <v>0.717545638945233</v>
      </c>
      <c r="AY21" s="131">
        <f t="shared" si="19"/>
        <v>283</v>
      </c>
      <c r="AZ21" s="132"/>
      <c r="BA21" s="132"/>
      <c r="BB21" s="131" t="e">
        <f t="shared" si="20"/>
        <v>#DIV/0!</v>
      </c>
      <c r="BC21" s="137">
        <v>2.12</v>
      </c>
      <c r="BD21" s="137">
        <v>1.27</v>
      </c>
      <c r="BE21" s="131">
        <f t="shared" si="21"/>
        <v>0.599056603773585</v>
      </c>
      <c r="BF21" s="131">
        <f t="shared" si="36"/>
        <v>1.27</v>
      </c>
      <c r="BG21" s="131"/>
      <c r="BH21" s="131"/>
      <c r="BI21" s="131" t="e">
        <f t="shared" si="22"/>
        <v>#DIV/0!</v>
      </c>
      <c r="BJ21" s="131"/>
      <c r="BK21" s="131"/>
      <c r="BL21" s="131" t="e">
        <f t="shared" si="23"/>
        <v>#DIV/0!</v>
      </c>
      <c r="BM21" s="131">
        <f t="shared" si="24"/>
        <v>0</v>
      </c>
      <c r="BN21" s="131"/>
      <c r="BO21" s="131"/>
      <c r="BP21" s="131" t="e">
        <f t="shared" si="25"/>
        <v>#DIV/0!</v>
      </c>
      <c r="BQ21" s="131"/>
      <c r="BR21" s="131"/>
      <c r="BS21" s="131" t="e">
        <f t="shared" si="26"/>
        <v>#DIV/0!</v>
      </c>
      <c r="BT21" s="131">
        <f t="shared" si="27"/>
        <v>0</v>
      </c>
      <c r="BU21" s="132"/>
      <c r="BV21" s="148"/>
      <c r="BW21" s="131" t="e">
        <f t="shared" si="42"/>
        <v>#DIV/0!</v>
      </c>
      <c r="BX21" s="132"/>
      <c r="BY21" s="132"/>
      <c r="BZ21" s="131" t="e">
        <f t="shared" si="28"/>
        <v>#DIV/0!</v>
      </c>
      <c r="CA21" s="131">
        <f t="shared" si="29"/>
        <v>0</v>
      </c>
      <c r="CB21" s="131"/>
      <c r="CC21" s="131"/>
      <c r="CD21" s="131" t="e">
        <f t="shared" si="30"/>
        <v>#DIV/0!</v>
      </c>
      <c r="CE21" s="131"/>
      <c r="CF21" s="131"/>
      <c r="CG21" s="131" t="e">
        <f t="shared" si="31"/>
        <v>#DIV/0!</v>
      </c>
      <c r="CH21" s="131">
        <f t="shared" si="32"/>
        <v>0</v>
      </c>
      <c r="CI21" s="131">
        <f t="shared" si="37"/>
        <v>172.76</v>
      </c>
      <c r="CJ21" s="131">
        <f t="shared" si="33"/>
        <v>0.452014355174809</v>
      </c>
      <c r="CK21" s="131">
        <f t="shared" si="38"/>
        <v>9145.56</v>
      </c>
      <c r="CL21" s="131">
        <f t="shared" si="34"/>
        <v>0.79996741588268</v>
      </c>
      <c r="CM21" s="131">
        <f t="shared" si="39"/>
        <v>78.09</v>
      </c>
      <c r="CN21" s="131">
        <f t="shared" si="40"/>
        <v>7316.15</v>
      </c>
      <c r="CO21" s="131">
        <f t="shared" si="41"/>
        <v>9318.32</v>
      </c>
      <c r="CP21" s="137"/>
      <c r="CQ21" s="137"/>
      <c r="CR21" s="137"/>
      <c r="CS21" s="137"/>
      <c r="CT21" s="129"/>
      <c r="CU21" s="129"/>
      <c r="CV21" s="129"/>
    </row>
    <row r="22" spans="1:100">
      <c r="A22" s="131"/>
      <c r="B22" s="6">
        <v>20</v>
      </c>
      <c r="C22" s="132">
        <v>149.74</v>
      </c>
      <c r="D22" s="132">
        <v>56.7</v>
      </c>
      <c r="E22" s="131">
        <f t="shared" si="0"/>
        <v>0.37865633765193</v>
      </c>
      <c r="F22" s="132">
        <v>1739.93</v>
      </c>
      <c r="G22" s="132">
        <v>460.98</v>
      </c>
      <c r="H22" s="131">
        <f t="shared" si="1"/>
        <v>0.264941693056617</v>
      </c>
      <c r="I22" s="131">
        <f t="shared" si="2"/>
        <v>517.68</v>
      </c>
      <c r="J22" s="131"/>
      <c r="K22" s="131"/>
      <c r="L22" s="131" t="e">
        <f t="shared" si="3"/>
        <v>#DIV/0!</v>
      </c>
      <c r="M22" s="132">
        <v>276.54</v>
      </c>
      <c r="N22" s="132">
        <v>83.08</v>
      </c>
      <c r="O22" s="131">
        <f t="shared" si="4"/>
        <v>0.300426701381355</v>
      </c>
      <c r="P22" s="131">
        <f t="shared" si="35"/>
        <v>83.08</v>
      </c>
      <c r="Q22" s="131"/>
      <c r="R22" s="131"/>
      <c r="S22" s="131" t="e">
        <f t="shared" si="5"/>
        <v>#DIV/0!</v>
      </c>
      <c r="T22" s="131"/>
      <c r="U22" s="131"/>
      <c r="V22" s="131" t="e">
        <f t="shared" si="6"/>
        <v>#DIV/0!</v>
      </c>
      <c r="W22" s="131">
        <f t="shared" si="7"/>
        <v>0</v>
      </c>
      <c r="X22" s="132"/>
      <c r="Y22" s="132"/>
      <c r="Z22" s="131" t="e">
        <f t="shared" si="8"/>
        <v>#DIV/0!</v>
      </c>
      <c r="AA22" s="131"/>
      <c r="AB22" s="131"/>
      <c r="AC22" s="131" t="e">
        <f t="shared" si="9"/>
        <v>#DIV/0!</v>
      </c>
      <c r="AD22" s="131">
        <f t="shared" si="10"/>
        <v>0</v>
      </c>
      <c r="AE22" s="131"/>
      <c r="AF22" s="131"/>
      <c r="AG22" s="131" t="e">
        <f t="shared" si="11"/>
        <v>#DIV/0!</v>
      </c>
      <c r="AH22" s="131"/>
      <c r="AI22" s="131"/>
      <c r="AJ22" s="131" t="e">
        <f t="shared" si="12"/>
        <v>#DIV/0!</v>
      </c>
      <c r="AK22" s="131">
        <f t="shared" si="13"/>
        <v>0</v>
      </c>
      <c r="AL22" s="131"/>
      <c r="AM22" s="131"/>
      <c r="AN22" s="131" t="e">
        <f t="shared" si="14"/>
        <v>#DIV/0!</v>
      </c>
      <c r="AO22" s="131"/>
      <c r="AP22" s="131"/>
      <c r="AQ22" s="131" t="e">
        <f t="shared" si="15"/>
        <v>#DIV/0!</v>
      </c>
      <c r="AR22" s="131">
        <f t="shared" si="16"/>
        <v>0</v>
      </c>
      <c r="AS22" s="131"/>
      <c r="AT22" s="131"/>
      <c r="AU22" s="131" t="e">
        <f t="shared" si="17"/>
        <v>#DIV/0!</v>
      </c>
      <c r="AV22" s="131">
        <v>292.62</v>
      </c>
      <c r="AW22" s="131">
        <v>209.33</v>
      </c>
      <c r="AX22" s="131">
        <f t="shared" si="18"/>
        <v>0.71536463673023</v>
      </c>
      <c r="AY22" s="131">
        <f t="shared" si="19"/>
        <v>209.33</v>
      </c>
      <c r="AZ22" s="132"/>
      <c r="BA22" s="132"/>
      <c r="BB22" s="131" t="e">
        <f t="shared" si="20"/>
        <v>#DIV/0!</v>
      </c>
      <c r="BC22" s="137">
        <v>54.12</v>
      </c>
      <c r="BD22" s="137">
        <v>59.61</v>
      </c>
      <c r="BE22" s="131">
        <f t="shared" si="21"/>
        <v>1.10144124168514</v>
      </c>
      <c r="BF22" s="131">
        <f t="shared" si="36"/>
        <v>59.61</v>
      </c>
      <c r="BG22" s="131"/>
      <c r="BH22" s="131"/>
      <c r="BI22" s="131" t="e">
        <f t="shared" si="22"/>
        <v>#DIV/0!</v>
      </c>
      <c r="BJ22" s="131"/>
      <c r="BK22" s="131"/>
      <c r="BL22" s="131" t="e">
        <f t="shared" si="23"/>
        <v>#DIV/0!</v>
      </c>
      <c r="BM22" s="131">
        <f t="shared" si="24"/>
        <v>0</v>
      </c>
      <c r="BN22" s="131"/>
      <c r="BO22" s="131"/>
      <c r="BP22" s="131" t="e">
        <f t="shared" si="25"/>
        <v>#DIV/0!</v>
      </c>
      <c r="BQ22" s="131"/>
      <c r="BR22" s="131"/>
      <c r="BS22" s="131" t="e">
        <f t="shared" si="26"/>
        <v>#DIV/0!</v>
      </c>
      <c r="BT22" s="131">
        <f t="shared" si="27"/>
        <v>0</v>
      </c>
      <c r="BU22" s="132"/>
      <c r="BV22" s="148"/>
      <c r="BW22" s="131" t="e">
        <f t="shared" si="42"/>
        <v>#DIV/0!</v>
      </c>
      <c r="BX22" s="132"/>
      <c r="BY22" s="132"/>
      <c r="BZ22" s="131" t="e">
        <f t="shared" si="28"/>
        <v>#DIV/0!</v>
      </c>
      <c r="CA22" s="131">
        <f t="shared" si="29"/>
        <v>0</v>
      </c>
      <c r="CB22" s="131"/>
      <c r="CC22" s="131"/>
      <c r="CD22" s="131" t="e">
        <f t="shared" si="30"/>
        <v>#DIV/0!</v>
      </c>
      <c r="CE22" s="131"/>
      <c r="CF22" s="131"/>
      <c r="CG22" s="131" t="e">
        <f t="shared" si="31"/>
        <v>#DIV/0!</v>
      </c>
      <c r="CH22" s="131">
        <f t="shared" si="32"/>
        <v>0</v>
      </c>
      <c r="CI22" s="131">
        <f t="shared" si="37"/>
        <v>149.74</v>
      </c>
      <c r="CJ22" s="131">
        <f t="shared" si="33"/>
        <v>0.37865633765193</v>
      </c>
      <c r="CK22" s="131">
        <f t="shared" si="38"/>
        <v>2363.21</v>
      </c>
      <c r="CL22" s="131">
        <f t="shared" si="34"/>
        <v>0.34402359502541</v>
      </c>
      <c r="CM22" s="131">
        <f t="shared" si="39"/>
        <v>56.7</v>
      </c>
      <c r="CN22" s="131">
        <f t="shared" si="40"/>
        <v>813</v>
      </c>
      <c r="CO22" s="133">
        <f t="shared" si="41"/>
        <v>2512.95</v>
      </c>
      <c r="CP22" s="137"/>
      <c r="CQ22" s="137"/>
      <c r="CR22" s="137"/>
      <c r="CS22" s="137"/>
      <c r="CT22" s="129"/>
      <c r="CU22" s="129"/>
      <c r="CV22" s="129"/>
    </row>
    <row r="23" spans="1:100">
      <c r="A23" s="131"/>
      <c r="B23" s="6">
        <v>21</v>
      </c>
      <c r="C23" s="135"/>
      <c r="D23" s="132"/>
      <c r="E23" s="131" t="e">
        <f t="shared" si="0"/>
        <v>#DIV/0!</v>
      </c>
      <c r="F23" s="132"/>
      <c r="G23" s="132"/>
      <c r="H23" s="131" t="e">
        <f t="shared" si="1"/>
        <v>#DIV/0!</v>
      </c>
      <c r="I23" s="131">
        <f t="shared" si="2"/>
        <v>0</v>
      </c>
      <c r="J23" s="131"/>
      <c r="K23" s="131"/>
      <c r="L23" s="131" t="e">
        <f t="shared" si="3"/>
        <v>#DIV/0!</v>
      </c>
      <c r="M23" s="132"/>
      <c r="N23" s="132"/>
      <c r="O23" s="131" t="e">
        <f t="shared" si="4"/>
        <v>#DIV/0!</v>
      </c>
      <c r="P23" s="131">
        <f t="shared" si="35"/>
        <v>0</v>
      </c>
      <c r="Q23" s="131"/>
      <c r="R23" s="131"/>
      <c r="S23" s="131" t="e">
        <f t="shared" si="5"/>
        <v>#DIV/0!</v>
      </c>
      <c r="T23" s="131"/>
      <c r="U23" s="131"/>
      <c r="V23" s="131" t="e">
        <f t="shared" si="6"/>
        <v>#DIV/0!</v>
      </c>
      <c r="W23" s="131">
        <f t="shared" si="7"/>
        <v>0</v>
      </c>
      <c r="X23" s="132"/>
      <c r="Y23" s="132"/>
      <c r="Z23" s="131" t="e">
        <f t="shared" si="8"/>
        <v>#DIV/0!</v>
      </c>
      <c r="AA23" s="131"/>
      <c r="AB23" s="131"/>
      <c r="AC23" s="131" t="e">
        <f t="shared" si="9"/>
        <v>#DIV/0!</v>
      </c>
      <c r="AD23" s="131">
        <f t="shared" si="10"/>
        <v>0</v>
      </c>
      <c r="AE23" s="131"/>
      <c r="AF23" s="131"/>
      <c r="AG23" s="131" t="e">
        <f t="shared" si="11"/>
        <v>#DIV/0!</v>
      </c>
      <c r="AH23" s="131"/>
      <c r="AI23" s="131"/>
      <c r="AJ23" s="131" t="e">
        <f t="shared" si="12"/>
        <v>#DIV/0!</v>
      </c>
      <c r="AK23" s="131">
        <f t="shared" si="13"/>
        <v>0</v>
      </c>
      <c r="AL23" s="131"/>
      <c r="AM23" s="131"/>
      <c r="AN23" s="131" t="e">
        <f t="shared" si="14"/>
        <v>#DIV/0!</v>
      </c>
      <c r="AO23" s="131"/>
      <c r="AP23" s="131"/>
      <c r="AQ23" s="131" t="e">
        <f t="shared" si="15"/>
        <v>#DIV/0!</v>
      </c>
      <c r="AR23" s="131">
        <f t="shared" si="16"/>
        <v>0</v>
      </c>
      <c r="AS23" s="131"/>
      <c r="AT23" s="131"/>
      <c r="AU23" s="131" t="e">
        <f t="shared" si="17"/>
        <v>#DIV/0!</v>
      </c>
      <c r="AV23" s="131"/>
      <c r="AW23" s="131"/>
      <c r="AX23" s="131" t="e">
        <f t="shared" si="18"/>
        <v>#DIV/0!</v>
      </c>
      <c r="AY23" s="131">
        <f t="shared" si="19"/>
        <v>0</v>
      </c>
      <c r="AZ23" s="132"/>
      <c r="BA23" s="132"/>
      <c r="BB23" s="131" t="e">
        <f t="shared" si="20"/>
        <v>#DIV/0!</v>
      </c>
      <c r="BC23" s="137"/>
      <c r="BD23" s="137"/>
      <c r="BE23" s="131" t="e">
        <f t="shared" si="21"/>
        <v>#DIV/0!</v>
      </c>
      <c r="BF23" s="131" t="str">
        <f t="shared" si="36"/>
        <v/>
      </c>
      <c r="BG23" s="131"/>
      <c r="BH23" s="131"/>
      <c r="BI23" s="131" t="e">
        <f t="shared" si="22"/>
        <v>#DIV/0!</v>
      </c>
      <c r="BJ23" s="131"/>
      <c r="BK23" s="131"/>
      <c r="BL23" s="131" t="e">
        <f t="shared" si="23"/>
        <v>#DIV/0!</v>
      </c>
      <c r="BM23" s="131">
        <f t="shared" si="24"/>
        <v>0</v>
      </c>
      <c r="BN23" s="131"/>
      <c r="BO23" s="131"/>
      <c r="BP23" s="131" t="e">
        <f t="shared" si="25"/>
        <v>#DIV/0!</v>
      </c>
      <c r="BQ23" s="131"/>
      <c r="BR23" s="131"/>
      <c r="BS23" s="131" t="e">
        <f t="shared" si="26"/>
        <v>#DIV/0!</v>
      </c>
      <c r="BT23" s="131">
        <f t="shared" si="27"/>
        <v>0</v>
      </c>
      <c r="BU23" s="132"/>
      <c r="BV23" s="148"/>
      <c r="BW23" s="131" t="e">
        <f t="shared" si="42"/>
        <v>#DIV/0!</v>
      </c>
      <c r="BX23" s="132"/>
      <c r="BY23" s="132"/>
      <c r="BZ23" s="131" t="e">
        <f t="shared" si="28"/>
        <v>#DIV/0!</v>
      </c>
      <c r="CA23" s="131">
        <f t="shared" si="29"/>
        <v>0</v>
      </c>
      <c r="CB23" s="131"/>
      <c r="CC23" s="131"/>
      <c r="CD23" s="131" t="e">
        <f t="shared" si="30"/>
        <v>#DIV/0!</v>
      </c>
      <c r="CE23" s="131"/>
      <c r="CF23" s="131"/>
      <c r="CG23" s="131" t="e">
        <f t="shared" si="31"/>
        <v>#DIV/0!</v>
      </c>
      <c r="CH23" s="131">
        <f t="shared" si="32"/>
        <v>0</v>
      </c>
      <c r="CI23" s="131">
        <f t="shared" si="37"/>
        <v>0</v>
      </c>
      <c r="CJ23" s="131" t="e">
        <f t="shared" si="33"/>
        <v>#DIV/0!</v>
      </c>
      <c r="CK23" s="131">
        <f t="shared" si="38"/>
        <v>0</v>
      </c>
      <c r="CL23" s="131" t="e">
        <f t="shared" si="34"/>
        <v>#DIV/0!</v>
      </c>
      <c r="CM23" s="131">
        <f t="shared" si="39"/>
        <v>0</v>
      </c>
      <c r="CN23" s="131">
        <f t="shared" si="40"/>
        <v>0</v>
      </c>
      <c r="CO23" s="131">
        <f t="shared" si="41"/>
        <v>0</v>
      </c>
      <c r="CP23" s="132"/>
      <c r="CQ23" s="132"/>
      <c r="CR23" s="132"/>
      <c r="CS23" s="132"/>
      <c r="CT23" s="129"/>
      <c r="CU23" s="129"/>
      <c r="CV23" s="129"/>
    </row>
    <row r="24" spans="1:100">
      <c r="A24" s="131"/>
      <c r="B24" s="6">
        <v>22</v>
      </c>
      <c r="C24" s="132"/>
      <c r="D24" s="132"/>
      <c r="E24" s="131" t="e">
        <f t="shared" si="0"/>
        <v>#DIV/0!</v>
      </c>
      <c r="F24" s="132"/>
      <c r="G24" s="132"/>
      <c r="H24" s="131" t="e">
        <f t="shared" si="1"/>
        <v>#DIV/0!</v>
      </c>
      <c r="I24" s="131">
        <f t="shared" si="2"/>
        <v>0</v>
      </c>
      <c r="J24" s="131"/>
      <c r="K24" s="131"/>
      <c r="L24" s="131" t="e">
        <f t="shared" si="3"/>
        <v>#DIV/0!</v>
      </c>
      <c r="M24" s="132"/>
      <c r="N24" s="132"/>
      <c r="O24" s="131" t="e">
        <f t="shared" si="4"/>
        <v>#DIV/0!</v>
      </c>
      <c r="P24" s="131">
        <f t="shared" si="35"/>
        <v>0</v>
      </c>
      <c r="Q24" s="131"/>
      <c r="R24" s="131"/>
      <c r="S24" s="131" t="e">
        <f t="shared" si="5"/>
        <v>#DIV/0!</v>
      </c>
      <c r="T24" s="131"/>
      <c r="U24" s="131"/>
      <c r="V24" s="131" t="e">
        <f t="shared" si="6"/>
        <v>#DIV/0!</v>
      </c>
      <c r="W24" s="131">
        <f t="shared" si="7"/>
        <v>0</v>
      </c>
      <c r="X24" s="132"/>
      <c r="Y24" s="132"/>
      <c r="Z24" s="131" t="e">
        <f t="shared" si="8"/>
        <v>#DIV/0!</v>
      </c>
      <c r="AA24" s="131"/>
      <c r="AB24" s="131"/>
      <c r="AC24" s="131" t="e">
        <f t="shared" si="9"/>
        <v>#DIV/0!</v>
      </c>
      <c r="AD24" s="131">
        <f t="shared" si="10"/>
        <v>0</v>
      </c>
      <c r="AE24" s="131"/>
      <c r="AF24" s="131"/>
      <c r="AG24" s="131" t="e">
        <f t="shared" si="11"/>
        <v>#DIV/0!</v>
      </c>
      <c r="AH24" s="131"/>
      <c r="AI24" s="131"/>
      <c r="AJ24" s="131" t="e">
        <f t="shared" si="12"/>
        <v>#DIV/0!</v>
      </c>
      <c r="AK24" s="131">
        <f t="shared" si="13"/>
        <v>0</v>
      </c>
      <c r="AL24" s="131"/>
      <c r="AM24" s="131"/>
      <c r="AN24" s="131" t="e">
        <f t="shared" si="14"/>
        <v>#DIV/0!</v>
      </c>
      <c r="AO24" s="131"/>
      <c r="AP24" s="131"/>
      <c r="AQ24" s="131" t="e">
        <f t="shared" si="15"/>
        <v>#DIV/0!</v>
      </c>
      <c r="AR24" s="131">
        <f t="shared" si="16"/>
        <v>0</v>
      </c>
      <c r="AS24" s="131"/>
      <c r="AT24" s="131"/>
      <c r="AU24" s="131" t="e">
        <f t="shared" si="17"/>
        <v>#DIV/0!</v>
      </c>
      <c r="AV24" s="131"/>
      <c r="AW24" s="131"/>
      <c r="AX24" s="131" t="e">
        <f t="shared" si="18"/>
        <v>#DIV/0!</v>
      </c>
      <c r="AY24" s="131">
        <f t="shared" si="19"/>
        <v>0</v>
      </c>
      <c r="AZ24" s="132"/>
      <c r="BA24" s="132"/>
      <c r="BB24" s="131" t="e">
        <f t="shared" si="20"/>
        <v>#DIV/0!</v>
      </c>
      <c r="BC24" s="137"/>
      <c r="BD24" s="137"/>
      <c r="BE24" s="131" t="e">
        <f t="shared" si="21"/>
        <v>#DIV/0!</v>
      </c>
      <c r="BF24" s="131" t="str">
        <f t="shared" si="36"/>
        <v/>
      </c>
      <c r="BG24" s="131"/>
      <c r="BH24" s="131"/>
      <c r="BI24" s="131" t="e">
        <f t="shared" si="22"/>
        <v>#DIV/0!</v>
      </c>
      <c r="BJ24" s="131"/>
      <c r="BK24" s="131"/>
      <c r="BL24" s="131" t="e">
        <f t="shared" si="23"/>
        <v>#DIV/0!</v>
      </c>
      <c r="BM24" s="131">
        <f t="shared" si="24"/>
        <v>0</v>
      </c>
      <c r="BN24" s="131"/>
      <c r="BO24" s="131"/>
      <c r="BP24" s="131" t="e">
        <f t="shared" si="25"/>
        <v>#DIV/0!</v>
      </c>
      <c r="BQ24" s="131"/>
      <c r="BR24" s="131"/>
      <c r="BS24" s="131" t="e">
        <f t="shared" si="26"/>
        <v>#DIV/0!</v>
      </c>
      <c r="BT24" s="131">
        <f t="shared" si="27"/>
        <v>0</v>
      </c>
      <c r="BU24" s="132"/>
      <c r="BV24" s="148"/>
      <c r="BW24" s="131" t="e">
        <f t="shared" si="42"/>
        <v>#DIV/0!</v>
      </c>
      <c r="BX24" s="132"/>
      <c r="BY24" s="132"/>
      <c r="BZ24" s="131" t="e">
        <f t="shared" si="28"/>
        <v>#DIV/0!</v>
      </c>
      <c r="CA24" s="131">
        <f t="shared" si="29"/>
        <v>0</v>
      </c>
      <c r="CB24" s="131"/>
      <c r="CC24" s="131"/>
      <c r="CD24" s="131" t="e">
        <f t="shared" si="30"/>
        <v>#DIV/0!</v>
      </c>
      <c r="CE24" s="131"/>
      <c r="CF24" s="131"/>
      <c r="CG24" s="131" t="e">
        <f t="shared" si="31"/>
        <v>#DIV/0!</v>
      </c>
      <c r="CH24" s="131">
        <f t="shared" si="32"/>
        <v>0</v>
      </c>
      <c r="CI24" s="131">
        <f t="shared" si="37"/>
        <v>0</v>
      </c>
      <c r="CJ24" s="131" t="e">
        <f t="shared" si="33"/>
        <v>#DIV/0!</v>
      </c>
      <c r="CK24" s="131">
        <f t="shared" si="38"/>
        <v>0</v>
      </c>
      <c r="CL24" s="131" t="e">
        <f t="shared" si="34"/>
        <v>#DIV/0!</v>
      </c>
      <c r="CM24" s="131">
        <f t="shared" si="39"/>
        <v>0</v>
      </c>
      <c r="CN24" s="131">
        <f t="shared" si="40"/>
        <v>0</v>
      </c>
      <c r="CO24" s="133">
        <f t="shared" si="41"/>
        <v>0</v>
      </c>
      <c r="CP24" s="132"/>
      <c r="CQ24" s="132"/>
      <c r="CR24" s="132"/>
      <c r="CS24" s="132"/>
      <c r="CT24" s="129"/>
      <c r="CU24" s="129"/>
      <c r="CV24" s="129"/>
    </row>
    <row r="25" spans="1:100">
      <c r="A25" s="131"/>
      <c r="B25" s="6">
        <v>23</v>
      </c>
      <c r="C25" s="132"/>
      <c r="D25" s="132"/>
      <c r="E25" s="131" t="e">
        <f t="shared" si="0"/>
        <v>#DIV/0!</v>
      </c>
      <c r="F25" s="132"/>
      <c r="G25" s="132"/>
      <c r="H25" s="131" t="e">
        <f t="shared" si="1"/>
        <v>#DIV/0!</v>
      </c>
      <c r="I25" s="131">
        <f t="shared" si="2"/>
        <v>0</v>
      </c>
      <c r="J25" s="131"/>
      <c r="K25" s="131"/>
      <c r="L25" s="131" t="e">
        <f t="shared" si="3"/>
        <v>#DIV/0!</v>
      </c>
      <c r="M25" s="132"/>
      <c r="N25" s="132"/>
      <c r="O25" s="131" t="e">
        <f t="shared" si="4"/>
        <v>#DIV/0!</v>
      </c>
      <c r="P25" s="131">
        <f t="shared" si="35"/>
        <v>0</v>
      </c>
      <c r="Q25" s="131"/>
      <c r="R25" s="131"/>
      <c r="S25" s="131" t="e">
        <f t="shared" si="5"/>
        <v>#DIV/0!</v>
      </c>
      <c r="T25" s="131"/>
      <c r="U25" s="131"/>
      <c r="V25" s="131" t="e">
        <f t="shared" si="6"/>
        <v>#DIV/0!</v>
      </c>
      <c r="W25" s="131">
        <f t="shared" si="7"/>
        <v>0</v>
      </c>
      <c r="X25" s="132"/>
      <c r="Y25" s="132"/>
      <c r="Z25" s="131" t="e">
        <f t="shared" si="8"/>
        <v>#DIV/0!</v>
      </c>
      <c r="AA25" s="131"/>
      <c r="AB25" s="131"/>
      <c r="AC25" s="131" t="e">
        <f t="shared" si="9"/>
        <v>#DIV/0!</v>
      </c>
      <c r="AD25" s="131">
        <f t="shared" si="10"/>
        <v>0</v>
      </c>
      <c r="AE25" s="131"/>
      <c r="AF25" s="131"/>
      <c r="AG25" s="131" t="e">
        <f t="shared" si="11"/>
        <v>#DIV/0!</v>
      </c>
      <c r="AH25" s="131"/>
      <c r="AI25" s="131"/>
      <c r="AJ25" s="131" t="e">
        <f t="shared" si="12"/>
        <v>#DIV/0!</v>
      </c>
      <c r="AK25" s="131">
        <f t="shared" si="13"/>
        <v>0</v>
      </c>
      <c r="AL25" s="131"/>
      <c r="AM25" s="131"/>
      <c r="AN25" s="131" t="e">
        <f t="shared" si="14"/>
        <v>#DIV/0!</v>
      </c>
      <c r="AO25" s="131"/>
      <c r="AP25" s="131"/>
      <c r="AQ25" s="131" t="e">
        <f t="shared" si="15"/>
        <v>#DIV/0!</v>
      </c>
      <c r="AR25" s="131">
        <f t="shared" si="16"/>
        <v>0</v>
      </c>
      <c r="AS25" s="131"/>
      <c r="AT25" s="131"/>
      <c r="AU25" s="131" t="e">
        <f t="shared" si="17"/>
        <v>#DIV/0!</v>
      </c>
      <c r="AV25" s="131"/>
      <c r="AW25" s="131"/>
      <c r="AX25" s="131" t="e">
        <f t="shared" si="18"/>
        <v>#DIV/0!</v>
      </c>
      <c r="AY25" s="131">
        <f t="shared" si="19"/>
        <v>0</v>
      </c>
      <c r="AZ25" s="132"/>
      <c r="BA25" s="132"/>
      <c r="BB25" s="131" t="e">
        <f t="shared" si="20"/>
        <v>#DIV/0!</v>
      </c>
      <c r="BC25" s="137"/>
      <c r="BD25" s="137"/>
      <c r="BE25" s="131" t="e">
        <f t="shared" si="21"/>
        <v>#DIV/0!</v>
      </c>
      <c r="BF25" s="131" t="str">
        <f t="shared" si="36"/>
        <v/>
      </c>
      <c r="BG25" s="131"/>
      <c r="BH25" s="131"/>
      <c r="BI25" s="131" t="e">
        <f t="shared" si="22"/>
        <v>#DIV/0!</v>
      </c>
      <c r="BJ25" s="131"/>
      <c r="BK25" s="131"/>
      <c r="BL25" s="131" t="e">
        <f t="shared" si="23"/>
        <v>#DIV/0!</v>
      </c>
      <c r="BM25" s="131">
        <f t="shared" si="24"/>
        <v>0</v>
      </c>
      <c r="BN25" s="131"/>
      <c r="BO25" s="131"/>
      <c r="BP25" s="131" t="e">
        <f t="shared" si="25"/>
        <v>#DIV/0!</v>
      </c>
      <c r="BQ25" s="131"/>
      <c r="BR25" s="131"/>
      <c r="BS25" s="131" t="e">
        <f t="shared" si="26"/>
        <v>#DIV/0!</v>
      </c>
      <c r="BT25" s="131">
        <f t="shared" si="27"/>
        <v>0</v>
      </c>
      <c r="BU25" s="132"/>
      <c r="BV25" s="148"/>
      <c r="BW25" s="131" t="e">
        <f t="shared" si="42"/>
        <v>#DIV/0!</v>
      </c>
      <c r="BX25" s="132"/>
      <c r="BY25" s="132"/>
      <c r="BZ25" s="131" t="e">
        <f t="shared" si="28"/>
        <v>#DIV/0!</v>
      </c>
      <c r="CA25" s="131">
        <f t="shared" si="29"/>
        <v>0</v>
      </c>
      <c r="CB25" s="131"/>
      <c r="CC25" s="131"/>
      <c r="CD25" s="131" t="e">
        <f t="shared" si="30"/>
        <v>#DIV/0!</v>
      </c>
      <c r="CE25" s="131"/>
      <c r="CF25" s="131"/>
      <c r="CG25" s="131" t="e">
        <f t="shared" si="31"/>
        <v>#DIV/0!</v>
      </c>
      <c r="CH25" s="131">
        <f t="shared" si="32"/>
        <v>0</v>
      </c>
      <c r="CI25" s="131">
        <f t="shared" si="37"/>
        <v>0</v>
      </c>
      <c r="CJ25" s="131" t="e">
        <f t="shared" si="33"/>
        <v>#DIV/0!</v>
      </c>
      <c r="CK25" s="131">
        <f t="shared" si="38"/>
        <v>0</v>
      </c>
      <c r="CL25" s="131" t="e">
        <f t="shared" si="34"/>
        <v>#DIV/0!</v>
      </c>
      <c r="CM25" s="131">
        <f t="shared" si="39"/>
        <v>0</v>
      </c>
      <c r="CN25" s="131">
        <f t="shared" si="40"/>
        <v>0</v>
      </c>
      <c r="CO25" s="131">
        <f t="shared" si="41"/>
        <v>0</v>
      </c>
      <c r="CP25" s="132"/>
      <c r="CQ25" s="132"/>
      <c r="CR25" s="132"/>
      <c r="CS25" s="132"/>
      <c r="CT25" s="129"/>
      <c r="CU25" s="129"/>
      <c r="CV25" s="129"/>
    </row>
    <row r="26" spans="1:100">
      <c r="A26" s="131"/>
      <c r="B26" s="6">
        <v>24</v>
      </c>
      <c r="C26" s="132"/>
      <c r="D26" s="132"/>
      <c r="E26" s="131" t="e">
        <f t="shared" si="0"/>
        <v>#DIV/0!</v>
      </c>
      <c r="F26" s="132"/>
      <c r="G26" s="132"/>
      <c r="H26" s="131" t="e">
        <f t="shared" si="1"/>
        <v>#DIV/0!</v>
      </c>
      <c r="I26" s="131">
        <f t="shared" si="2"/>
        <v>0</v>
      </c>
      <c r="J26" s="131"/>
      <c r="K26" s="131"/>
      <c r="L26" s="131" t="e">
        <f t="shared" si="3"/>
        <v>#DIV/0!</v>
      </c>
      <c r="M26" s="132"/>
      <c r="N26" s="132"/>
      <c r="O26" s="131" t="e">
        <f t="shared" si="4"/>
        <v>#DIV/0!</v>
      </c>
      <c r="P26" s="131">
        <f t="shared" si="35"/>
        <v>0</v>
      </c>
      <c r="Q26" s="131"/>
      <c r="R26" s="131"/>
      <c r="S26" s="131" t="e">
        <f t="shared" si="5"/>
        <v>#DIV/0!</v>
      </c>
      <c r="T26" s="131"/>
      <c r="U26" s="131"/>
      <c r="V26" s="131" t="e">
        <f t="shared" si="6"/>
        <v>#DIV/0!</v>
      </c>
      <c r="W26" s="131">
        <f t="shared" si="7"/>
        <v>0</v>
      </c>
      <c r="X26" s="132"/>
      <c r="Y26" s="132"/>
      <c r="Z26" s="131" t="e">
        <f t="shared" si="8"/>
        <v>#DIV/0!</v>
      </c>
      <c r="AA26" s="131"/>
      <c r="AB26" s="131"/>
      <c r="AC26" s="131" t="e">
        <f t="shared" si="9"/>
        <v>#DIV/0!</v>
      </c>
      <c r="AD26" s="131">
        <f t="shared" si="10"/>
        <v>0</v>
      </c>
      <c r="AE26" s="131"/>
      <c r="AF26" s="131"/>
      <c r="AG26" s="131" t="e">
        <f t="shared" si="11"/>
        <v>#DIV/0!</v>
      </c>
      <c r="AH26" s="131"/>
      <c r="AI26" s="131"/>
      <c r="AJ26" s="131" t="e">
        <f t="shared" si="12"/>
        <v>#DIV/0!</v>
      </c>
      <c r="AK26" s="131">
        <f t="shared" si="13"/>
        <v>0</v>
      </c>
      <c r="AL26" s="131"/>
      <c r="AM26" s="131"/>
      <c r="AN26" s="131" t="e">
        <f t="shared" si="14"/>
        <v>#DIV/0!</v>
      </c>
      <c r="AO26" s="131"/>
      <c r="AP26" s="131"/>
      <c r="AQ26" s="131" t="e">
        <f t="shared" si="15"/>
        <v>#DIV/0!</v>
      </c>
      <c r="AR26" s="131">
        <f t="shared" si="16"/>
        <v>0</v>
      </c>
      <c r="AS26" s="131"/>
      <c r="AT26" s="131"/>
      <c r="AU26" s="131" t="e">
        <f t="shared" si="17"/>
        <v>#DIV/0!</v>
      </c>
      <c r="AV26" s="131"/>
      <c r="AW26" s="131"/>
      <c r="AX26" s="131" t="e">
        <f t="shared" si="18"/>
        <v>#DIV/0!</v>
      </c>
      <c r="AY26" s="131">
        <f t="shared" si="19"/>
        <v>0</v>
      </c>
      <c r="AZ26" s="132"/>
      <c r="BA26" s="132"/>
      <c r="BB26" s="131" t="e">
        <f t="shared" si="20"/>
        <v>#DIV/0!</v>
      </c>
      <c r="BC26" s="137"/>
      <c r="BD26" s="137"/>
      <c r="BE26" s="131" t="e">
        <f t="shared" si="21"/>
        <v>#DIV/0!</v>
      </c>
      <c r="BF26" s="131" t="str">
        <f t="shared" si="36"/>
        <v/>
      </c>
      <c r="BG26" s="131"/>
      <c r="BH26" s="131"/>
      <c r="BI26" s="131" t="e">
        <f t="shared" si="22"/>
        <v>#DIV/0!</v>
      </c>
      <c r="BJ26" s="131"/>
      <c r="BK26" s="131"/>
      <c r="BL26" s="131" t="e">
        <f t="shared" si="23"/>
        <v>#DIV/0!</v>
      </c>
      <c r="BM26" s="131">
        <f t="shared" si="24"/>
        <v>0</v>
      </c>
      <c r="BN26" s="131"/>
      <c r="BO26" s="131"/>
      <c r="BP26" s="131" t="e">
        <f t="shared" si="25"/>
        <v>#DIV/0!</v>
      </c>
      <c r="BQ26" s="131"/>
      <c r="BR26" s="131"/>
      <c r="BS26" s="131" t="e">
        <f t="shared" si="26"/>
        <v>#DIV/0!</v>
      </c>
      <c r="BT26" s="131">
        <f t="shared" si="27"/>
        <v>0</v>
      </c>
      <c r="BU26" s="132"/>
      <c r="BV26" s="148"/>
      <c r="BW26" s="131" t="e">
        <f t="shared" si="42"/>
        <v>#DIV/0!</v>
      </c>
      <c r="BX26" s="132"/>
      <c r="BY26" s="132"/>
      <c r="BZ26" s="131" t="e">
        <f t="shared" si="28"/>
        <v>#DIV/0!</v>
      </c>
      <c r="CA26" s="131">
        <f t="shared" si="29"/>
        <v>0</v>
      </c>
      <c r="CB26" s="131"/>
      <c r="CC26" s="131"/>
      <c r="CD26" s="131" t="e">
        <f t="shared" si="30"/>
        <v>#DIV/0!</v>
      </c>
      <c r="CE26" s="131"/>
      <c r="CF26" s="131"/>
      <c r="CG26" s="131" t="e">
        <f t="shared" si="31"/>
        <v>#DIV/0!</v>
      </c>
      <c r="CH26" s="131">
        <f t="shared" si="32"/>
        <v>0</v>
      </c>
      <c r="CI26" s="131">
        <f t="shared" si="37"/>
        <v>0</v>
      </c>
      <c r="CJ26" s="131" t="e">
        <f t="shared" si="33"/>
        <v>#DIV/0!</v>
      </c>
      <c r="CK26" s="131">
        <f t="shared" si="38"/>
        <v>0</v>
      </c>
      <c r="CL26" s="131" t="e">
        <f t="shared" si="34"/>
        <v>#DIV/0!</v>
      </c>
      <c r="CM26" s="131">
        <f t="shared" si="39"/>
        <v>0</v>
      </c>
      <c r="CN26" s="131">
        <f t="shared" si="40"/>
        <v>0</v>
      </c>
      <c r="CO26" s="131">
        <f t="shared" si="41"/>
        <v>0</v>
      </c>
      <c r="CP26" s="132"/>
      <c r="CQ26" s="132"/>
      <c r="CR26" s="132"/>
      <c r="CS26" s="132"/>
      <c r="CT26" s="129"/>
      <c r="CU26" s="129"/>
      <c r="CV26" s="129"/>
    </row>
    <row r="27" spans="1:100">
      <c r="A27" s="131"/>
      <c r="B27" s="6">
        <v>25</v>
      </c>
      <c r="C27" s="139"/>
      <c r="D27" s="131"/>
      <c r="E27" s="131" t="e">
        <f t="shared" si="0"/>
        <v>#DIV/0!</v>
      </c>
      <c r="F27" s="139"/>
      <c r="G27" s="139"/>
      <c r="H27" s="131" t="e">
        <f t="shared" si="1"/>
        <v>#DIV/0!</v>
      </c>
      <c r="I27" s="131">
        <f t="shared" si="2"/>
        <v>0</v>
      </c>
      <c r="J27" s="131"/>
      <c r="K27" s="131"/>
      <c r="L27" s="131" t="e">
        <f t="shared" si="3"/>
        <v>#DIV/0!</v>
      </c>
      <c r="M27" s="139"/>
      <c r="N27" s="139"/>
      <c r="O27" s="131" t="e">
        <f t="shared" si="4"/>
        <v>#DIV/0!</v>
      </c>
      <c r="P27" s="131">
        <f t="shared" si="35"/>
        <v>0</v>
      </c>
      <c r="Q27" s="131"/>
      <c r="R27" s="131"/>
      <c r="S27" s="131" t="e">
        <f t="shared" si="5"/>
        <v>#DIV/0!</v>
      </c>
      <c r="T27" s="131"/>
      <c r="U27" s="131"/>
      <c r="V27" s="131" t="e">
        <f t="shared" si="6"/>
        <v>#DIV/0!</v>
      </c>
      <c r="W27" s="131">
        <f t="shared" si="7"/>
        <v>0</v>
      </c>
      <c r="X27" s="131"/>
      <c r="Y27" s="131"/>
      <c r="Z27" s="131" t="e">
        <f t="shared" si="8"/>
        <v>#DIV/0!</v>
      </c>
      <c r="AA27" s="131"/>
      <c r="AB27" s="131"/>
      <c r="AC27" s="131" t="e">
        <f t="shared" si="9"/>
        <v>#DIV/0!</v>
      </c>
      <c r="AD27" s="131">
        <f t="shared" si="10"/>
        <v>0</v>
      </c>
      <c r="AE27" s="131"/>
      <c r="AF27" s="131"/>
      <c r="AG27" s="131" t="e">
        <f t="shared" si="11"/>
        <v>#DIV/0!</v>
      </c>
      <c r="AH27" s="131"/>
      <c r="AI27" s="131"/>
      <c r="AJ27" s="131" t="e">
        <f t="shared" si="12"/>
        <v>#DIV/0!</v>
      </c>
      <c r="AK27" s="131">
        <f t="shared" si="13"/>
        <v>0</v>
      </c>
      <c r="AL27" s="131"/>
      <c r="AM27" s="131"/>
      <c r="AN27" s="131" t="e">
        <f t="shared" si="14"/>
        <v>#DIV/0!</v>
      </c>
      <c r="AO27" s="131"/>
      <c r="AP27" s="131"/>
      <c r="AQ27" s="131" t="e">
        <f t="shared" si="15"/>
        <v>#DIV/0!</v>
      </c>
      <c r="AR27" s="131">
        <f t="shared" si="16"/>
        <v>0</v>
      </c>
      <c r="AS27" s="131"/>
      <c r="AT27" s="131"/>
      <c r="AU27" s="131" t="e">
        <f t="shared" si="17"/>
        <v>#DIV/0!</v>
      </c>
      <c r="AV27" s="131"/>
      <c r="AW27" s="131"/>
      <c r="AX27" s="131" t="e">
        <f t="shared" si="18"/>
        <v>#DIV/0!</v>
      </c>
      <c r="AY27" s="131">
        <f t="shared" si="19"/>
        <v>0</v>
      </c>
      <c r="AZ27" s="131"/>
      <c r="BA27" s="131"/>
      <c r="BB27" s="131" t="e">
        <f t="shared" si="20"/>
        <v>#DIV/0!</v>
      </c>
      <c r="BC27" s="131"/>
      <c r="BD27" s="131"/>
      <c r="BE27" s="131" t="e">
        <f t="shared" si="21"/>
        <v>#DIV/0!</v>
      </c>
      <c r="BF27" s="131" t="str">
        <f t="shared" si="36"/>
        <v/>
      </c>
      <c r="BG27" s="131"/>
      <c r="BH27" s="131"/>
      <c r="BI27" s="131" t="e">
        <f t="shared" si="22"/>
        <v>#DIV/0!</v>
      </c>
      <c r="BJ27" s="131"/>
      <c r="BK27" s="131"/>
      <c r="BL27" s="131" t="e">
        <f t="shared" si="23"/>
        <v>#DIV/0!</v>
      </c>
      <c r="BM27" s="131">
        <f t="shared" si="24"/>
        <v>0</v>
      </c>
      <c r="BN27" s="131"/>
      <c r="BO27" s="131"/>
      <c r="BP27" s="131" t="e">
        <f t="shared" si="25"/>
        <v>#DIV/0!</v>
      </c>
      <c r="BQ27" s="131"/>
      <c r="BR27" s="131"/>
      <c r="BS27" s="131" t="e">
        <f t="shared" si="26"/>
        <v>#DIV/0!</v>
      </c>
      <c r="BT27" s="131">
        <f t="shared" si="27"/>
        <v>0</v>
      </c>
      <c r="BU27" s="131"/>
      <c r="BV27" s="139"/>
      <c r="BW27" s="131" t="e">
        <f t="shared" si="42"/>
        <v>#DIV/0!</v>
      </c>
      <c r="BX27" s="131"/>
      <c r="BY27" s="131"/>
      <c r="BZ27" s="131" t="e">
        <f t="shared" si="28"/>
        <v>#DIV/0!</v>
      </c>
      <c r="CA27" s="131">
        <f t="shared" si="29"/>
        <v>0</v>
      </c>
      <c r="CB27" s="131"/>
      <c r="CC27" s="131"/>
      <c r="CD27" s="131" t="e">
        <f t="shared" si="30"/>
        <v>#DIV/0!</v>
      </c>
      <c r="CE27" s="131"/>
      <c r="CF27" s="131"/>
      <c r="CG27" s="131" t="e">
        <f t="shared" si="31"/>
        <v>#DIV/0!</v>
      </c>
      <c r="CH27" s="131">
        <f t="shared" si="32"/>
        <v>0</v>
      </c>
      <c r="CI27" s="131">
        <f t="shared" si="37"/>
        <v>0</v>
      </c>
      <c r="CJ27" s="131" t="e">
        <f t="shared" si="33"/>
        <v>#DIV/0!</v>
      </c>
      <c r="CK27" s="131">
        <f t="shared" si="38"/>
        <v>0</v>
      </c>
      <c r="CL27" s="131" t="e">
        <f t="shared" si="34"/>
        <v>#DIV/0!</v>
      </c>
      <c r="CM27" s="131">
        <f t="shared" si="39"/>
        <v>0</v>
      </c>
      <c r="CN27" s="131">
        <f t="shared" si="40"/>
        <v>0</v>
      </c>
      <c r="CO27" s="131">
        <f t="shared" si="41"/>
        <v>0</v>
      </c>
      <c r="CP27" s="132"/>
      <c r="CQ27" s="132"/>
      <c r="CR27" s="132"/>
      <c r="CS27" s="132"/>
      <c r="CT27" s="129"/>
      <c r="CU27" s="129"/>
      <c r="CV27" s="129"/>
    </row>
    <row r="28" spans="1:100">
      <c r="A28" s="131"/>
      <c r="B28" s="6">
        <v>26</v>
      </c>
      <c r="C28" s="131"/>
      <c r="D28" s="131"/>
      <c r="E28" s="131" t="e">
        <f t="shared" si="0"/>
        <v>#DIV/0!</v>
      </c>
      <c r="F28" s="131"/>
      <c r="G28" s="131"/>
      <c r="H28" s="131" t="e">
        <f t="shared" si="1"/>
        <v>#DIV/0!</v>
      </c>
      <c r="I28" s="131">
        <f t="shared" si="2"/>
        <v>0</v>
      </c>
      <c r="J28" s="131"/>
      <c r="K28" s="131"/>
      <c r="L28" s="131" t="e">
        <f t="shared" si="3"/>
        <v>#DIV/0!</v>
      </c>
      <c r="M28" s="131"/>
      <c r="N28" s="131"/>
      <c r="O28" s="131" t="e">
        <f t="shared" si="4"/>
        <v>#DIV/0!</v>
      </c>
      <c r="P28" s="131">
        <f t="shared" si="35"/>
        <v>0</v>
      </c>
      <c r="Q28" s="131"/>
      <c r="R28" s="131"/>
      <c r="S28" s="131" t="e">
        <f t="shared" si="5"/>
        <v>#DIV/0!</v>
      </c>
      <c r="T28" s="131"/>
      <c r="U28" s="131"/>
      <c r="V28" s="131" t="e">
        <f t="shared" si="6"/>
        <v>#DIV/0!</v>
      </c>
      <c r="W28" s="131">
        <f t="shared" si="7"/>
        <v>0</v>
      </c>
      <c r="X28" s="131"/>
      <c r="Y28" s="131"/>
      <c r="Z28" s="131" t="e">
        <f t="shared" si="8"/>
        <v>#DIV/0!</v>
      </c>
      <c r="AA28" s="131"/>
      <c r="AB28" s="131"/>
      <c r="AC28" s="131" t="e">
        <f t="shared" si="9"/>
        <v>#DIV/0!</v>
      </c>
      <c r="AD28" s="131">
        <f t="shared" si="10"/>
        <v>0</v>
      </c>
      <c r="AE28" s="131"/>
      <c r="AF28" s="131"/>
      <c r="AG28" s="131" t="e">
        <f t="shared" si="11"/>
        <v>#DIV/0!</v>
      </c>
      <c r="AH28" s="131"/>
      <c r="AI28" s="131"/>
      <c r="AJ28" s="131" t="e">
        <f t="shared" si="12"/>
        <v>#DIV/0!</v>
      </c>
      <c r="AK28" s="131">
        <f t="shared" si="13"/>
        <v>0</v>
      </c>
      <c r="AL28" s="131"/>
      <c r="AM28" s="131"/>
      <c r="AN28" s="131" t="e">
        <f t="shared" si="14"/>
        <v>#DIV/0!</v>
      </c>
      <c r="AO28" s="131"/>
      <c r="AP28" s="131"/>
      <c r="AQ28" s="131" t="e">
        <f t="shared" si="15"/>
        <v>#DIV/0!</v>
      </c>
      <c r="AR28" s="131">
        <f t="shared" si="16"/>
        <v>0</v>
      </c>
      <c r="AS28" s="131"/>
      <c r="AT28" s="131"/>
      <c r="AU28" s="131" t="e">
        <f t="shared" si="17"/>
        <v>#DIV/0!</v>
      </c>
      <c r="AV28" s="131"/>
      <c r="AW28" s="131"/>
      <c r="AX28" s="131" t="e">
        <f t="shared" si="18"/>
        <v>#DIV/0!</v>
      </c>
      <c r="AY28" s="131">
        <f t="shared" si="19"/>
        <v>0</v>
      </c>
      <c r="AZ28" s="131"/>
      <c r="BA28" s="131"/>
      <c r="BB28" s="131" t="e">
        <f t="shared" si="20"/>
        <v>#DIV/0!</v>
      </c>
      <c r="BC28" s="131"/>
      <c r="BD28" s="131"/>
      <c r="BE28" s="131" t="e">
        <f t="shared" si="21"/>
        <v>#DIV/0!</v>
      </c>
      <c r="BF28" s="131" t="str">
        <f t="shared" si="36"/>
        <v/>
      </c>
      <c r="BG28" s="131"/>
      <c r="BH28" s="131"/>
      <c r="BI28" s="131" t="e">
        <f t="shared" si="22"/>
        <v>#DIV/0!</v>
      </c>
      <c r="BJ28" s="131"/>
      <c r="BK28" s="131"/>
      <c r="BL28" s="131" t="e">
        <f t="shared" si="23"/>
        <v>#DIV/0!</v>
      </c>
      <c r="BM28" s="131">
        <f t="shared" si="24"/>
        <v>0</v>
      </c>
      <c r="BN28" s="131"/>
      <c r="BO28" s="131"/>
      <c r="BP28" s="131" t="e">
        <f t="shared" si="25"/>
        <v>#DIV/0!</v>
      </c>
      <c r="BQ28" s="131"/>
      <c r="BR28" s="131"/>
      <c r="BS28" s="131" t="e">
        <f t="shared" si="26"/>
        <v>#DIV/0!</v>
      </c>
      <c r="BT28" s="131">
        <f t="shared" si="27"/>
        <v>0</v>
      </c>
      <c r="BU28" s="131"/>
      <c r="BV28" s="131"/>
      <c r="BW28" s="131" t="e">
        <f t="shared" si="42"/>
        <v>#DIV/0!</v>
      </c>
      <c r="BX28" s="131"/>
      <c r="BY28" s="131"/>
      <c r="BZ28" s="131" t="e">
        <f t="shared" si="28"/>
        <v>#DIV/0!</v>
      </c>
      <c r="CA28" s="131">
        <f t="shared" si="29"/>
        <v>0</v>
      </c>
      <c r="CB28" s="131"/>
      <c r="CC28" s="131"/>
      <c r="CD28" s="131" t="e">
        <f t="shared" si="30"/>
        <v>#DIV/0!</v>
      </c>
      <c r="CE28" s="131"/>
      <c r="CF28" s="131"/>
      <c r="CG28" s="131" t="e">
        <f t="shared" si="31"/>
        <v>#DIV/0!</v>
      </c>
      <c r="CH28" s="131">
        <f t="shared" si="32"/>
        <v>0</v>
      </c>
      <c r="CI28" s="131">
        <f t="shared" si="37"/>
        <v>0</v>
      </c>
      <c r="CJ28" s="131" t="e">
        <f t="shared" si="33"/>
        <v>#DIV/0!</v>
      </c>
      <c r="CK28" s="131">
        <f t="shared" si="38"/>
        <v>0</v>
      </c>
      <c r="CL28" s="131" t="e">
        <f t="shared" si="34"/>
        <v>#DIV/0!</v>
      </c>
      <c r="CM28" s="131">
        <f t="shared" si="39"/>
        <v>0</v>
      </c>
      <c r="CN28" s="131">
        <f t="shared" si="40"/>
        <v>0</v>
      </c>
      <c r="CO28" s="131">
        <f t="shared" si="41"/>
        <v>0</v>
      </c>
      <c r="CP28" s="132"/>
      <c r="CQ28" s="132"/>
      <c r="CR28" s="132"/>
      <c r="CS28" s="132"/>
      <c r="CT28" s="129"/>
      <c r="CU28" s="129"/>
      <c r="CV28" s="129"/>
    </row>
    <row r="29" spans="1:100">
      <c r="A29" s="131"/>
      <c r="B29" s="6">
        <v>27</v>
      </c>
      <c r="C29" s="131"/>
      <c r="D29" s="131"/>
      <c r="E29" s="131" t="e">
        <f t="shared" si="0"/>
        <v>#DIV/0!</v>
      </c>
      <c r="F29" s="131"/>
      <c r="G29" s="131"/>
      <c r="H29" s="131" t="e">
        <f t="shared" si="1"/>
        <v>#DIV/0!</v>
      </c>
      <c r="I29" s="131">
        <f t="shared" si="2"/>
        <v>0</v>
      </c>
      <c r="J29" s="131"/>
      <c r="K29" s="131"/>
      <c r="L29" s="131" t="e">
        <f t="shared" si="3"/>
        <v>#DIV/0!</v>
      </c>
      <c r="M29" s="131"/>
      <c r="N29" s="131"/>
      <c r="O29" s="131" t="e">
        <f t="shared" si="4"/>
        <v>#DIV/0!</v>
      </c>
      <c r="P29" s="131">
        <f t="shared" si="35"/>
        <v>0</v>
      </c>
      <c r="Q29" s="131"/>
      <c r="R29" s="131"/>
      <c r="S29" s="131" t="e">
        <f t="shared" si="5"/>
        <v>#DIV/0!</v>
      </c>
      <c r="T29" s="131"/>
      <c r="U29" s="131"/>
      <c r="V29" s="131" t="e">
        <f t="shared" si="6"/>
        <v>#DIV/0!</v>
      </c>
      <c r="W29" s="131">
        <f t="shared" si="7"/>
        <v>0</v>
      </c>
      <c r="X29" s="131"/>
      <c r="Y29" s="131"/>
      <c r="Z29" s="131" t="e">
        <f t="shared" si="8"/>
        <v>#DIV/0!</v>
      </c>
      <c r="AA29" s="131"/>
      <c r="AB29" s="131"/>
      <c r="AC29" s="131" t="e">
        <f t="shared" si="9"/>
        <v>#DIV/0!</v>
      </c>
      <c r="AD29" s="131">
        <f t="shared" si="10"/>
        <v>0</v>
      </c>
      <c r="AE29" s="131"/>
      <c r="AF29" s="131"/>
      <c r="AG29" s="131" t="e">
        <f t="shared" si="11"/>
        <v>#DIV/0!</v>
      </c>
      <c r="AH29" s="131"/>
      <c r="AI29" s="131"/>
      <c r="AJ29" s="131" t="e">
        <f t="shared" si="12"/>
        <v>#DIV/0!</v>
      </c>
      <c r="AK29" s="131">
        <f t="shared" si="13"/>
        <v>0</v>
      </c>
      <c r="AL29" s="131"/>
      <c r="AM29" s="131"/>
      <c r="AN29" s="131" t="e">
        <f t="shared" si="14"/>
        <v>#DIV/0!</v>
      </c>
      <c r="AO29" s="131"/>
      <c r="AP29" s="131"/>
      <c r="AQ29" s="131" t="e">
        <f t="shared" si="15"/>
        <v>#DIV/0!</v>
      </c>
      <c r="AR29" s="131">
        <f t="shared" si="16"/>
        <v>0</v>
      </c>
      <c r="AS29" s="131"/>
      <c r="AT29" s="131"/>
      <c r="AU29" s="131" t="e">
        <f t="shared" si="17"/>
        <v>#DIV/0!</v>
      </c>
      <c r="AV29" s="131"/>
      <c r="AW29" s="131"/>
      <c r="AX29" s="131" t="e">
        <f t="shared" si="18"/>
        <v>#DIV/0!</v>
      </c>
      <c r="AY29" s="131">
        <f t="shared" si="19"/>
        <v>0</v>
      </c>
      <c r="AZ29" s="131"/>
      <c r="BA29" s="131"/>
      <c r="BB29" s="131" t="e">
        <f t="shared" si="20"/>
        <v>#DIV/0!</v>
      </c>
      <c r="BC29" s="131"/>
      <c r="BD29" s="131"/>
      <c r="BE29" s="131" t="e">
        <f t="shared" si="21"/>
        <v>#DIV/0!</v>
      </c>
      <c r="BF29" s="131" t="str">
        <f t="shared" si="36"/>
        <v/>
      </c>
      <c r="BG29" s="131"/>
      <c r="BH29" s="131"/>
      <c r="BI29" s="131" t="e">
        <f t="shared" si="22"/>
        <v>#DIV/0!</v>
      </c>
      <c r="BJ29" s="131"/>
      <c r="BK29" s="131"/>
      <c r="BL29" s="131" t="e">
        <f t="shared" si="23"/>
        <v>#DIV/0!</v>
      </c>
      <c r="BM29" s="131">
        <f t="shared" si="24"/>
        <v>0</v>
      </c>
      <c r="BN29" s="131"/>
      <c r="BO29" s="131"/>
      <c r="BP29" s="131" t="e">
        <f t="shared" si="25"/>
        <v>#DIV/0!</v>
      </c>
      <c r="BQ29" s="131"/>
      <c r="BR29" s="131"/>
      <c r="BS29" s="131" t="e">
        <f t="shared" si="26"/>
        <v>#DIV/0!</v>
      </c>
      <c r="BT29" s="131">
        <f t="shared" si="27"/>
        <v>0</v>
      </c>
      <c r="BU29" s="131"/>
      <c r="BV29" s="131"/>
      <c r="BW29" s="131" t="e">
        <f t="shared" si="42"/>
        <v>#DIV/0!</v>
      </c>
      <c r="BX29" s="131"/>
      <c r="BY29" s="131"/>
      <c r="BZ29" s="131" t="e">
        <f t="shared" si="28"/>
        <v>#DIV/0!</v>
      </c>
      <c r="CA29" s="131">
        <f t="shared" si="29"/>
        <v>0</v>
      </c>
      <c r="CB29" s="131"/>
      <c r="CC29" s="131"/>
      <c r="CD29" s="131" t="e">
        <f t="shared" si="30"/>
        <v>#DIV/0!</v>
      </c>
      <c r="CE29" s="131"/>
      <c r="CF29" s="131"/>
      <c r="CG29" s="131" t="e">
        <f t="shared" si="31"/>
        <v>#DIV/0!</v>
      </c>
      <c r="CH29" s="131">
        <f t="shared" si="32"/>
        <v>0</v>
      </c>
      <c r="CI29" s="131">
        <f t="shared" si="37"/>
        <v>0</v>
      </c>
      <c r="CJ29" s="131" t="e">
        <f t="shared" si="33"/>
        <v>#DIV/0!</v>
      </c>
      <c r="CK29" s="131">
        <f t="shared" si="38"/>
        <v>0</v>
      </c>
      <c r="CL29" s="131" t="e">
        <f t="shared" si="34"/>
        <v>#DIV/0!</v>
      </c>
      <c r="CM29" s="131">
        <f t="shared" si="39"/>
        <v>0</v>
      </c>
      <c r="CN29" s="131">
        <f t="shared" si="40"/>
        <v>0</v>
      </c>
      <c r="CO29" s="131">
        <f t="shared" si="41"/>
        <v>0</v>
      </c>
      <c r="CP29" s="132"/>
      <c r="CQ29" s="132"/>
      <c r="CR29" s="132"/>
      <c r="CS29" s="132"/>
      <c r="CT29" s="129"/>
      <c r="CU29" s="129"/>
      <c r="CV29" s="129"/>
    </row>
    <row r="30" spans="1:100">
      <c r="A30" s="131"/>
      <c r="B30" s="6">
        <v>28</v>
      </c>
      <c r="C30" s="131"/>
      <c r="D30" s="131"/>
      <c r="E30" s="131" t="e">
        <f t="shared" si="0"/>
        <v>#DIV/0!</v>
      </c>
      <c r="F30" s="131"/>
      <c r="G30" s="131"/>
      <c r="H30" s="131" t="e">
        <f t="shared" si="1"/>
        <v>#DIV/0!</v>
      </c>
      <c r="I30" s="131">
        <f t="shared" si="2"/>
        <v>0</v>
      </c>
      <c r="J30" s="131"/>
      <c r="K30" s="131"/>
      <c r="L30" s="131" t="e">
        <f t="shared" si="3"/>
        <v>#DIV/0!</v>
      </c>
      <c r="M30" s="131"/>
      <c r="N30" s="131"/>
      <c r="O30" s="131" t="e">
        <f t="shared" si="4"/>
        <v>#DIV/0!</v>
      </c>
      <c r="P30" s="131">
        <f t="shared" si="35"/>
        <v>0</v>
      </c>
      <c r="Q30" s="131"/>
      <c r="R30" s="131"/>
      <c r="S30" s="131" t="e">
        <f t="shared" si="5"/>
        <v>#DIV/0!</v>
      </c>
      <c r="T30" s="131"/>
      <c r="U30" s="131"/>
      <c r="V30" s="131" t="e">
        <f t="shared" si="6"/>
        <v>#DIV/0!</v>
      </c>
      <c r="W30" s="131">
        <f t="shared" si="7"/>
        <v>0</v>
      </c>
      <c r="X30" s="131"/>
      <c r="Y30" s="131"/>
      <c r="Z30" s="131" t="e">
        <f t="shared" si="8"/>
        <v>#DIV/0!</v>
      </c>
      <c r="AA30" s="131"/>
      <c r="AB30" s="131"/>
      <c r="AC30" s="131" t="e">
        <f t="shared" si="9"/>
        <v>#DIV/0!</v>
      </c>
      <c r="AD30" s="131">
        <f t="shared" si="10"/>
        <v>0</v>
      </c>
      <c r="AE30" s="131"/>
      <c r="AF30" s="131"/>
      <c r="AG30" s="131" t="e">
        <f t="shared" si="11"/>
        <v>#DIV/0!</v>
      </c>
      <c r="AH30" s="131"/>
      <c r="AI30" s="131"/>
      <c r="AJ30" s="131" t="e">
        <f t="shared" si="12"/>
        <v>#DIV/0!</v>
      </c>
      <c r="AK30" s="131">
        <f t="shared" si="13"/>
        <v>0</v>
      </c>
      <c r="AL30" s="131"/>
      <c r="AM30" s="131"/>
      <c r="AN30" s="131" t="e">
        <f t="shared" si="14"/>
        <v>#DIV/0!</v>
      </c>
      <c r="AO30" s="131"/>
      <c r="AP30" s="131"/>
      <c r="AQ30" s="131" t="e">
        <f t="shared" si="15"/>
        <v>#DIV/0!</v>
      </c>
      <c r="AR30" s="131">
        <f t="shared" si="16"/>
        <v>0</v>
      </c>
      <c r="AS30" s="131"/>
      <c r="AT30" s="131"/>
      <c r="AU30" s="131" t="e">
        <f t="shared" si="17"/>
        <v>#DIV/0!</v>
      </c>
      <c r="AV30" s="131"/>
      <c r="AW30" s="131"/>
      <c r="AX30" s="131" t="e">
        <f t="shared" si="18"/>
        <v>#DIV/0!</v>
      </c>
      <c r="AY30" s="131">
        <f t="shared" si="19"/>
        <v>0</v>
      </c>
      <c r="AZ30" s="131"/>
      <c r="BA30" s="131"/>
      <c r="BB30" s="131" t="e">
        <f t="shared" si="20"/>
        <v>#DIV/0!</v>
      </c>
      <c r="BC30" s="131"/>
      <c r="BD30" s="131"/>
      <c r="BE30" s="131" t="e">
        <f t="shared" si="21"/>
        <v>#DIV/0!</v>
      </c>
      <c r="BF30" s="131" t="str">
        <f t="shared" si="36"/>
        <v/>
      </c>
      <c r="BG30" s="131"/>
      <c r="BH30" s="131"/>
      <c r="BI30" s="131" t="e">
        <f t="shared" si="22"/>
        <v>#DIV/0!</v>
      </c>
      <c r="BJ30" s="131"/>
      <c r="BK30" s="131"/>
      <c r="BL30" s="131" t="e">
        <f t="shared" si="23"/>
        <v>#DIV/0!</v>
      </c>
      <c r="BM30" s="131">
        <f t="shared" si="24"/>
        <v>0</v>
      </c>
      <c r="BN30" s="131"/>
      <c r="BO30" s="131"/>
      <c r="BP30" s="131" t="e">
        <f t="shared" si="25"/>
        <v>#DIV/0!</v>
      </c>
      <c r="BQ30" s="131"/>
      <c r="BR30" s="131"/>
      <c r="BS30" s="131" t="e">
        <f t="shared" si="26"/>
        <v>#DIV/0!</v>
      </c>
      <c r="BT30" s="131">
        <f t="shared" si="27"/>
        <v>0</v>
      </c>
      <c r="BU30" s="131"/>
      <c r="BV30" s="131"/>
      <c r="BW30" s="131" t="e">
        <f t="shared" si="42"/>
        <v>#DIV/0!</v>
      </c>
      <c r="BX30" s="131"/>
      <c r="BY30" s="131"/>
      <c r="BZ30" s="131" t="e">
        <f t="shared" si="28"/>
        <v>#DIV/0!</v>
      </c>
      <c r="CA30" s="131">
        <f t="shared" si="29"/>
        <v>0</v>
      </c>
      <c r="CB30" s="131"/>
      <c r="CC30" s="131"/>
      <c r="CD30" s="131" t="e">
        <f t="shared" si="30"/>
        <v>#DIV/0!</v>
      </c>
      <c r="CE30" s="131"/>
      <c r="CF30" s="131"/>
      <c r="CG30" s="131" t="e">
        <f t="shared" si="31"/>
        <v>#DIV/0!</v>
      </c>
      <c r="CH30" s="131">
        <f t="shared" si="32"/>
        <v>0</v>
      </c>
      <c r="CI30" s="131">
        <f t="shared" si="37"/>
        <v>0</v>
      </c>
      <c r="CJ30" s="131" t="e">
        <f t="shared" si="33"/>
        <v>#DIV/0!</v>
      </c>
      <c r="CK30" s="131">
        <f t="shared" si="38"/>
        <v>0</v>
      </c>
      <c r="CL30" s="131" t="e">
        <f t="shared" si="34"/>
        <v>#DIV/0!</v>
      </c>
      <c r="CM30" s="131">
        <f t="shared" si="39"/>
        <v>0</v>
      </c>
      <c r="CN30" s="131">
        <f t="shared" si="40"/>
        <v>0</v>
      </c>
      <c r="CO30" s="131">
        <f t="shared" si="41"/>
        <v>0</v>
      </c>
      <c r="CP30" s="132"/>
      <c r="CQ30" s="132"/>
      <c r="CR30" s="132"/>
      <c r="CS30" s="132"/>
      <c r="CT30" s="129"/>
      <c r="CU30" s="129"/>
      <c r="CV30" s="129"/>
    </row>
    <row r="31" spans="1:100">
      <c r="A31" s="131"/>
      <c r="B31" s="6">
        <v>29</v>
      </c>
      <c r="C31" s="131"/>
      <c r="D31" s="131"/>
      <c r="E31" s="131" t="e">
        <f t="shared" si="0"/>
        <v>#DIV/0!</v>
      </c>
      <c r="F31" s="131"/>
      <c r="G31" s="131"/>
      <c r="H31" s="131" t="e">
        <f t="shared" si="1"/>
        <v>#DIV/0!</v>
      </c>
      <c r="I31" s="131">
        <f t="shared" si="2"/>
        <v>0</v>
      </c>
      <c r="J31" s="131"/>
      <c r="K31" s="131"/>
      <c r="L31" s="131" t="e">
        <f t="shared" si="3"/>
        <v>#DIV/0!</v>
      </c>
      <c r="M31" s="131"/>
      <c r="N31" s="131"/>
      <c r="O31" s="131" t="e">
        <f t="shared" si="4"/>
        <v>#DIV/0!</v>
      </c>
      <c r="P31" s="131">
        <f t="shared" si="35"/>
        <v>0</v>
      </c>
      <c r="Q31" s="131"/>
      <c r="R31" s="131"/>
      <c r="S31" s="131" t="e">
        <f t="shared" si="5"/>
        <v>#DIV/0!</v>
      </c>
      <c r="T31" s="131"/>
      <c r="U31" s="131"/>
      <c r="V31" s="131" t="e">
        <f t="shared" si="6"/>
        <v>#DIV/0!</v>
      </c>
      <c r="W31" s="131">
        <f t="shared" si="7"/>
        <v>0</v>
      </c>
      <c r="X31" s="131"/>
      <c r="Y31" s="131"/>
      <c r="Z31" s="131" t="e">
        <f t="shared" si="8"/>
        <v>#DIV/0!</v>
      </c>
      <c r="AA31" s="131"/>
      <c r="AB31" s="131"/>
      <c r="AC31" s="131" t="e">
        <f t="shared" si="9"/>
        <v>#DIV/0!</v>
      </c>
      <c r="AD31" s="131">
        <f t="shared" si="10"/>
        <v>0</v>
      </c>
      <c r="AE31" s="131"/>
      <c r="AF31" s="131"/>
      <c r="AG31" s="131" t="e">
        <f t="shared" si="11"/>
        <v>#DIV/0!</v>
      </c>
      <c r="AH31" s="131"/>
      <c r="AI31" s="131"/>
      <c r="AJ31" s="131" t="e">
        <f t="shared" si="12"/>
        <v>#DIV/0!</v>
      </c>
      <c r="AK31" s="131">
        <f t="shared" si="13"/>
        <v>0</v>
      </c>
      <c r="AL31" s="131"/>
      <c r="AM31" s="131"/>
      <c r="AN31" s="131" t="e">
        <f t="shared" si="14"/>
        <v>#DIV/0!</v>
      </c>
      <c r="AO31" s="131"/>
      <c r="AP31" s="131"/>
      <c r="AQ31" s="131" t="e">
        <f t="shared" si="15"/>
        <v>#DIV/0!</v>
      </c>
      <c r="AR31" s="131">
        <f t="shared" si="16"/>
        <v>0</v>
      </c>
      <c r="AS31" s="131"/>
      <c r="AT31" s="131"/>
      <c r="AU31" s="131" t="e">
        <f t="shared" si="17"/>
        <v>#DIV/0!</v>
      </c>
      <c r="AV31" s="131"/>
      <c r="AW31" s="131"/>
      <c r="AX31" s="131" t="e">
        <f t="shared" si="18"/>
        <v>#DIV/0!</v>
      </c>
      <c r="AY31" s="131">
        <f t="shared" si="19"/>
        <v>0</v>
      </c>
      <c r="AZ31" s="131"/>
      <c r="BA31" s="131"/>
      <c r="BB31" s="131" t="e">
        <f t="shared" si="20"/>
        <v>#DIV/0!</v>
      </c>
      <c r="BC31" s="131"/>
      <c r="BD31" s="131"/>
      <c r="BE31" s="131" t="e">
        <f t="shared" si="21"/>
        <v>#DIV/0!</v>
      </c>
      <c r="BF31" s="131" t="str">
        <f t="shared" si="36"/>
        <v/>
      </c>
      <c r="BG31" s="131"/>
      <c r="BH31" s="131"/>
      <c r="BI31" s="131" t="e">
        <f t="shared" si="22"/>
        <v>#DIV/0!</v>
      </c>
      <c r="BJ31" s="131"/>
      <c r="BK31" s="131"/>
      <c r="BL31" s="131" t="e">
        <f t="shared" si="23"/>
        <v>#DIV/0!</v>
      </c>
      <c r="BM31" s="131">
        <f t="shared" si="24"/>
        <v>0</v>
      </c>
      <c r="BN31" s="131"/>
      <c r="BO31" s="131"/>
      <c r="BP31" s="131" t="e">
        <f t="shared" si="25"/>
        <v>#DIV/0!</v>
      </c>
      <c r="BQ31" s="131"/>
      <c r="BR31" s="131"/>
      <c r="BS31" s="131" t="e">
        <f t="shared" si="26"/>
        <v>#DIV/0!</v>
      </c>
      <c r="BT31" s="131">
        <f t="shared" si="27"/>
        <v>0</v>
      </c>
      <c r="BU31" s="131"/>
      <c r="BV31" s="137"/>
      <c r="BW31" s="131" t="e">
        <f t="shared" si="42"/>
        <v>#DIV/0!</v>
      </c>
      <c r="BX31" s="131"/>
      <c r="BY31" s="131"/>
      <c r="BZ31" s="131" t="e">
        <f t="shared" si="28"/>
        <v>#DIV/0!</v>
      </c>
      <c r="CA31" s="131">
        <f t="shared" si="29"/>
        <v>0</v>
      </c>
      <c r="CB31" s="131"/>
      <c r="CC31" s="131"/>
      <c r="CD31" s="131" t="e">
        <f t="shared" si="30"/>
        <v>#DIV/0!</v>
      </c>
      <c r="CE31" s="131"/>
      <c r="CF31" s="131"/>
      <c r="CG31" s="131" t="e">
        <f t="shared" si="31"/>
        <v>#DIV/0!</v>
      </c>
      <c r="CH31" s="131">
        <f t="shared" si="32"/>
        <v>0</v>
      </c>
      <c r="CI31" s="131">
        <f t="shared" si="37"/>
        <v>0</v>
      </c>
      <c r="CJ31" s="131" t="e">
        <f t="shared" si="33"/>
        <v>#DIV/0!</v>
      </c>
      <c r="CK31" s="131">
        <f t="shared" si="38"/>
        <v>0</v>
      </c>
      <c r="CL31" s="131" t="e">
        <f t="shared" si="34"/>
        <v>#DIV/0!</v>
      </c>
      <c r="CM31" s="131">
        <f t="shared" si="39"/>
        <v>0</v>
      </c>
      <c r="CN31" s="131">
        <f t="shared" si="40"/>
        <v>0</v>
      </c>
      <c r="CO31" s="131">
        <f t="shared" si="41"/>
        <v>0</v>
      </c>
      <c r="CP31" s="132"/>
      <c r="CQ31" s="132"/>
      <c r="CR31" s="132"/>
      <c r="CS31" s="132"/>
      <c r="CT31" s="129"/>
      <c r="CU31" s="129"/>
      <c r="CV31" s="129"/>
    </row>
    <row r="32" spans="1:100">
      <c r="A32" s="131"/>
      <c r="B32" s="6">
        <v>30</v>
      </c>
      <c r="C32" s="131"/>
      <c r="D32" s="131"/>
      <c r="E32" s="131" t="e">
        <f t="shared" si="0"/>
        <v>#DIV/0!</v>
      </c>
      <c r="F32" s="137"/>
      <c r="G32" s="131"/>
      <c r="H32" s="131" t="e">
        <f t="shared" si="1"/>
        <v>#DIV/0!</v>
      </c>
      <c r="I32" s="131">
        <f t="shared" si="2"/>
        <v>0</v>
      </c>
      <c r="J32" s="131"/>
      <c r="K32" s="131"/>
      <c r="L32" s="131" t="e">
        <f t="shared" si="3"/>
        <v>#DIV/0!</v>
      </c>
      <c r="M32" s="131"/>
      <c r="N32" s="131"/>
      <c r="O32" s="131" t="e">
        <f t="shared" si="4"/>
        <v>#DIV/0!</v>
      </c>
      <c r="P32" s="131">
        <f t="shared" si="35"/>
        <v>0</v>
      </c>
      <c r="Q32" s="131"/>
      <c r="R32" s="131"/>
      <c r="S32" s="131" t="e">
        <f t="shared" si="5"/>
        <v>#DIV/0!</v>
      </c>
      <c r="T32" s="131"/>
      <c r="U32" s="131"/>
      <c r="V32" s="131" t="e">
        <f t="shared" si="6"/>
        <v>#DIV/0!</v>
      </c>
      <c r="W32" s="131">
        <f t="shared" si="7"/>
        <v>0</v>
      </c>
      <c r="X32" s="131"/>
      <c r="Y32" s="131"/>
      <c r="Z32" s="131" t="e">
        <f t="shared" si="8"/>
        <v>#DIV/0!</v>
      </c>
      <c r="AA32" s="131"/>
      <c r="AB32" s="131"/>
      <c r="AC32" s="131" t="e">
        <f t="shared" si="9"/>
        <v>#DIV/0!</v>
      </c>
      <c r="AD32" s="131">
        <f t="shared" si="10"/>
        <v>0</v>
      </c>
      <c r="AE32" s="131"/>
      <c r="AF32" s="131"/>
      <c r="AG32" s="131" t="e">
        <f t="shared" si="11"/>
        <v>#DIV/0!</v>
      </c>
      <c r="AH32" s="131"/>
      <c r="AI32" s="131"/>
      <c r="AJ32" s="131" t="e">
        <f t="shared" si="12"/>
        <v>#DIV/0!</v>
      </c>
      <c r="AK32" s="131">
        <f t="shared" si="13"/>
        <v>0</v>
      </c>
      <c r="AL32" s="131"/>
      <c r="AM32" s="131"/>
      <c r="AN32" s="131" t="e">
        <f t="shared" si="14"/>
        <v>#DIV/0!</v>
      </c>
      <c r="AO32" s="131"/>
      <c r="AP32" s="131"/>
      <c r="AQ32" s="131" t="e">
        <f t="shared" si="15"/>
        <v>#DIV/0!</v>
      </c>
      <c r="AR32" s="131">
        <f t="shared" si="16"/>
        <v>0</v>
      </c>
      <c r="AS32" s="131"/>
      <c r="AT32" s="131"/>
      <c r="AU32" s="131" t="e">
        <f t="shared" si="17"/>
        <v>#DIV/0!</v>
      </c>
      <c r="AV32" s="131"/>
      <c r="AW32" s="131"/>
      <c r="AX32" s="131" t="e">
        <f t="shared" si="18"/>
        <v>#DIV/0!</v>
      </c>
      <c r="AY32" s="131">
        <f t="shared" si="19"/>
        <v>0</v>
      </c>
      <c r="AZ32" s="131"/>
      <c r="BA32" s="131"/>
      <c r="BB32" s="131" t="e">
        <f t="shared" si="20"/>
        <v>#DIV/0!</v>
      </c>
      <c r="BC32" s="131"/>
      <c r="BD32" s="131"/>
      <c r="BE32" s="131" t="e">
        <f t="shared" si="21"/>
        <v>#DIV/0!</v>
      </c>
      <c r="BF32" s="131" t="str">
        <f t="shared" si="36"/>
        <v/>
      </c>
      <c r="BG32" s="131"/>
      <c r="BH32" s="131"/>
      <c r="BI32" s="131" t="e">
        <f t="shared" si="22"/>
        <v>#DIV/0!</v>
      </c>
      <c r="BJ32" s="131"/>
      <c r="BK32" s="131"/>
      <c r="BL32" s="131" t="e">
        <f t="shared" si="23"/>
        <v>#DIV/0!</v>
      </c>
      <c r="BM32" s="131">
        <f t="shared" si="24"/>
        <v>0</v>
      </c>
      <c r="BN32" s="131"/>
      <c r="BO32" s="131"/>
      <c r="BP32" s="131" t="e">
        <f t="shared" si="25"/>
        <v>#DIV/0!</v>
      </c>
      <c r="BQ32" s="131"/>
      <c r="BR32" s="131"/>
      <c r="BS32" s="131" t="e">
        <f t="shared" si="26"/>
        <v>#DIV/0!</v>
      </c>
      <c r="BT32" s="131">
        <f t="shared" si="27"/>
        <v>0</v>
      </c>
      <c r="BU32" s="131"/>
      <c r="BV32" s="131"/>
      <c r="BW32" s="131" t="e">
        <f t="shared" si="42"/>
        <v>#DIV/0!</v>
      </c>
      <c r="BX32" s="131"/>
      <c r="BY32" s="131"/>
      <c r="BZ32" s="131" t="e">
        <f t="shared" si="28"/>
        <v>#DIV/0!</v>
      </c>
      <c r="CA32" s="131">
        <f t="shared" si="29"/>
        <v>0</v>
      </c>
      <c r="CB32" s="131"/>
      <c r="CC32" s="131"/>
      <c r="CD32" s="131" t="e">
        <f t="shared" si="30"/>
        <v>#DIV/0!</v>
      </c>
      <c r="CE32" s="131"/>
      <c r="CF32" s="131"/>
      <c r="CG32" s="131" t="e">
        <f t="shared" si="31"/>
        <v>#DIV/0!</v>
      </c>
      <c r="CH32" s="131">
        <f t="shared" si="32"/>
        <v>0</v>
      </c>
      <c r="CI32" s="131">
        <f t="shared" si="37"/>
        <v>0</v>
      </c>
      <c r="CJ32" s="131" t="e">
        <f t="shared" si="33"/>
        <v>#DIV/0!</v>
      </c>
      <c r="CK32" s="131">
        <f t="shared" si="38"/>
        <v>0</v>
      </c>
      <c r="CL32" s="131" t="e">
        <f t="shared" si="34"/>
        <v>#DIV/0!</v>
      </c>
      <c r="CM32" s="131">
        <f t="shared" si="39"/>
        <v>0</v>
      </c>
      <c r="CN32" s="131">
        <f t="shared" si="40"/>
        <v>0</v>
      </c>
      <c r="CO32" s="131">
        <f t="shared" si="41"/>
        <v>0</v>
      </c>
      <c r="CP32" s="132"/>
      <c r="CQ32" s="132"/>
      <c r="CR32" s="132"/>
      <c r="CS32" s="132"/>
      <c r="CT32" s="129"/>
      <c r="CU32" s="129"/>
      <c r="CV32" s="129"/>
    </row>
    <row r="33" spans="1:100">
      <c r="A33" s="131"/>
      <c r="B33" s="6">
        <v>31</v>
      </c>
      <c r="C33" s="131"/>
      <c r="D33" s="131"/>
      <c r="E33" s="131" t="e">
        <f t="shared" si="0"/>
        <v>#DIV/0!</v>
      </c>
      <c r="F33" s="131"/>
      <c r="G33" s="131"/>
      <c r="H33" s="131" t="e">
        <f t="shared" si="1"/>
        <v>#DIV/0!</v>
      </c>
      <c r="I33" s="131">
        <f t="shared" si="2"/>
        <v>0</v>
      </c>
      <c r="J33" s="131"/>
      <c r="K33" s="131"/>
      <c r="L33" s="131" t="e">
        <f t="shared" si="3"/>
        <v>#DIV/0!</v>
      </c>
      <c r="M33" s="131"/>
      <c r="N33" s="131"/>
      <c r="O33" s="131" t="e">
        <f t="shared" si="4"/>
        <v>#DIV/0!</v>
      </c>
      <c r="P33" s="131">
        <f t="shared" si="35"/>
        <v>0</v>
      </c>
      <c r="Q33" s="131"/>
      <c r="R33" s="131"/>
      <c r="S33" s="131" t="e">
        <f t="shared" si="5"/>
        <v>#DIV/0!</v>
      </c>
      <c r="T33" s="131"/>
      <c r="U33" s="131"/>
      <c r="V33" s="131" t="e">
        <f t="shared" si="6"/>
        <v>#DIV/0!</v>
      </c>
      <c r="W33" s="131">
        <f t="shared" si="7"/>
        <v>0</v>
      </c>
      <c r="X33" s="131"/>
      <c r="Y33" s="131"/>
      <c r="Z33" s="131" t="e">
        <f t="shared" si="8"/>
        <v>#DIV/0!</v>
      </c>
      <c r="AA33" s="131"/>
      <c r="AB33" s="131"/>
      <c r="AC33" s="131" t="e">
        <f t="shared" si="9"/>
        <v>#DIV/0!</v>
      </c>
      <c r="AD33" s="131">
        <f t="shared" si="10"/>
        <v>0</v>
      </c>
      <c r="AE33" s="131"/>
      <c r="AF33" s="131"/>
      <c r="AG33" s="131" t="e">
        <f t="shared" si="11"/>
        <v>#DIV/0!</v>
      </c>
      <c r="AH33" s="131"/>
      <c r="AI33" s="131"/>
      <c r="AJ33" s="131" t="e">
        <f t="shared" si="12"/>
        <v>#DIV/0!</v>
      </c>
      <c r="AK33" s="131">
        <f t="shared" si="13"/>
        <v>0</v>
      </c>
      <c r="AL33" s="131"/>
      <c r="AM33" s="131"/>
      <c r="AN33" s="131" t="e">
        <f t="shared" si="14"/>
        <v>#DIV/0!</v>
      </c>
      <c r="AO33" s="131"/>
      <c r="AP33" s="131"/>
      <c r="AQ33" s="131" t="e">
        <f t="shared" si="15"/>
        <v>#DIV/0!</v>
      </c>
      <c r="AR33" s="131">
        <f t="shared" si="16"/>
        <v>0</v>
      </c>
      <c r="AS33" s="131"/>
      <c r="AT33" s="131"/>
      <c r="AU33" s="131" t="e">
        <f t="shared" si="17"/>
        <v>#DIV/0!</v>
      </c>
      <c r="AV33" s="131"/>
      <c r="AW33" s="131"/>
      <c r="AX33" s="131" t="e">
        <f t="shared" si="18"/>
        <v>#DIV/0!</v>
      </c>
      <c r="AY33" s="131">
        <f t="shared" si="19"/>
        <v>0</v>
      </c>
      <c r="AZ33" s="131"/>
      <c r="BA33" s="131"/>
      <c r="BB33" s="131" t="e">
        <f t="shared" si="20"/>
        <v>#DIV/0!</v>
      </c>
      <c r="BC33" s="131"/>
      <c r="BD33" s="131"/>
      <c r="BE33" s="131" t="e">
        <f t="shared" si="21"/>
        <v>#DIV/0!</v>
      </c>
      <c r="BF33" s="131" t="str">
        <f t="shared" si="36"/>
        <v/>
      </c>
      <c r="BG33" s="131"/>
      <c r="BH33" s="131"/>
      <c r="BI33" s="131" t="e">
        <f t="shared" si="22"/>
        <v>#DIV/0!</v>
      </c>
      <c r="BJ33" s="131"/>
      <c r="BK33" s="131"/>
      <c r="BL33" s="131" t="e">
        <f t="shared" si="23"/>
        <v>#DIV/0!</v>
      </c>
      <c r="BM33" s="131">
        <f t="shared" si="24"/>
        <v>0</v>
      </c>
      <c r="BN33" s="131"/>
      <c r="BO33" s="131"/>
      <c r="BP33" s="131" t="e">
        <f t="shared" si="25"/>
        <v>#DIV/0!</v>
      </c>
      <c r="BQ33" s="131"/>
      <c r="BR33" s="131"/>
      <c r="BS33" s="131" t="e">
        <f t="shared" si="26"/>
        <v>#DIV/0!</v>
      </c>
      <c r="BT33" s="131">
        <f t="shared" si="27"/>
        <v>0</v>
      </c>
      <c r="BU33" s="131"/>
      <c r="BV33" s="131"/>
      <c r="BW33" s="131" t="e">
        <f t="shared" si="42"/>
        <v>#DIV/0!</v>
      </c>
      <c r="BX33" s="131"/>
      <c r="BY33" s="131"/>
      <c r="BZ33" s="131" t="e">
        <f t="shared" si="28"/>
        <v>#DIV/0!</v>
      </c>
      <c r="CA33" s="131">
        <f t="shared" si="29"/>
        <v>0</v>
      </c>
      <c r="CB33" s="131"/>
      <c r="CC33" s="131"/>
      <c r="CD33" s="131" t="e">
        <f t="shared" si="30"/>
        <v>#DIV/0!</v>
      </c>
      <c r="CE33" s="131"/>
      <c r="CF33" s="131"/>
      <c r="CG33" s="131" t="e">
        <f t="shared" si="31"/>
        <v>#DIV/0!</v>
      </c>
      <c r="CH33" s="131">
        <f t="shared" si="32"/>
        <v>0</v>
      </c>
      <c r="CI33" s="131">
        <f t="shared" si="37"/>
        <v>0</v>
      </c>
      <c r="CJ33" s="131" t="e">
        <f t="shared" si="33"/>
        <v>#DIV/0!</v>
      </c>
      <c r="CK33" s="131">
        <f t="shared" si="38"/>
        <v>0</v>
      </c>
      <c r="CL33" s="131" t="e">
        <f t="shared" si="34"/>
        <v>#DIV/0!</v>
      </c>
      <c r="CM33" s="131">
        <f t="shared" si="39"/>
        <v>0</v>
      </c>
      <c r="CN33" s="131">
        <f t="shared" si="40"/>
        <v>0</v>
      </c>
      <c r="CO33" s="131">
        <f t="shared" si="41"/>
        <v>0</v>
      </c>
      <c r="CP33" s="132"/>
      <c r="CQ33" s="132"/>
      <c r="CR33" s="132"/>
      <c r="CS33" s="132"/>
      <c r="CT33" s="129"/>
      <c r="CU33" s="129"/>
      <c r="CV33" s="129"/>
    </row>
    <row r="34" s="127" customFormat="1" spans="1:97">
      <c r="A34" s="140"/>
      <c r="B34" s="141" t="s">
        <v>16</v>
      </c>
      <c r="C34" s="142">
        <f t="shared" ref="C34:G34" si="43">SUM(C3:C33)</f>
        <v>8472.75</v>
      </c>
      <c r="D34" s="142">
        <f t="shared" si="43"/>
        <v>4040.12</v>
      </c>
      <c r="E34" s="140">
        <f t="shared" si="0"/>
        <v>0.476836918355906</v>
      </c>
      <c r="F34" s="142">
        <f t="shared" si="43"/>
        <v>88935.91</v>
      </c>
      <c r="G34" s="142">
        <f t="shared" si="43"/>
        <v>65074.51</v>
      </c>
      <c r="H34" s="140">
        <f t="shared" si="1"/>
        <v>0.731701176723778</v>
      </c>
      <c r="I34" s="142">
        <f t="shared" ref="I34:K34" si="44">SUM(I3:I33)</f>
        <v>69114.63</v>
      </c>
      <c r="J34" s="142">
        <f t="shared" si="44"/>
        <v>0</v>
      </c>
      <c r="K34" s="142">
        <f t="shared" si="44"/>
        <v>0</v>
      </c>
      <c r="L34" s="140" t="e">
        <f t="shared" si="3"/>
        <v>#DIV/0!</v>
      </c>
      <c r="M34" s="142">
        <f t="shared" ref="M34:R34" si="45">SUM(M3:M33)</f>
        <v>4861.73</v>
      </c>
      <c r="N34" s="142">
        <f t="shared" si="45"/>
        <v>1461.22</v>
      </c>
      <c r="O34" s="140">
        <f t="shared" si="4"/>
        <v>0.300555563554537</v>
      </c>
      <c r="P34" s="142">
        <f t="shared" si="45"/>
        <v>1461.22</v>
      </c>
      <c r="Q34" s="142">
        <f t="shared" si="45"/>
        <v>0</v>
      </c>
      <c r="R34" s="142">
        <f t="shared" si="45"/>
        <v>0</v>
      </c>
      <c r="S34" s="140" t="e">
        <f t="shared" si="5"/>
        <v>#DIV/0!</v>
      </c>
      <c r="T34" s="142">
        <f t="shared" ref="T34:Y34" si="46">SUM(T3:T33)</f>
        <v>0</v>
      </c>
      <c r="U34" s="142">
        <f t="shared" si="46"/>
        <v>0</v>
      </c>
      <c r="V34" s="140" t="e">
        <f t="shared" si="6"/>
        <v>#DIV/0!</v>
      </c>
      <c r="W34" s="142">
        <f t="shared" si="46"/>
        <v>0</v>
      </c>
      <c r="X34" s="142">
        <f t="shared" si="46"/>
        <v>151.04</v>
      </c>
      <c r="Y34" s="142">
        <f t="shared" si="46"/>
        <v>98.73</v>
      </c>
      <c r="Z34" s="140">
        <f t="shared" si="8"/>
        <v>0.653667902542373</v>
      </c>
      <c r="AA34" s="142">
        <f t="shared" ref="AA34:AF34" si="47">SUM(AA3:AA33)</f>
        <v>0</v>
      </c>
      <c r="AB34" s="142">
        <f t="shared" si="47"/>
        <v>0</v>
      </c>
      <c r="AC34" s="140" t="e">
        <f t="shared" si="9"/>
        <v>#DIV/0!</v>
      </c>
      <c r="AD34" s="142">
        <f t="shared" si="47"/>
        <v>98.73</v>
      </c>
      <c r="AE34" s="142">
        <f t="shared" si="47"/>
        <v>0</v>
      </c>
      <c r="AF34" s="142">
        <f t="shared" si="47"/>
        <v>0</v>
      </c>
      <c r="AG34" s="140" t="e">
        <f t="shared" si="11"/>
        <v>#DIV/0!</v>
      </c>
      <c r="AH34" s="142">
        <f t="shared" ref="AH34:AM34" si="48">SUM(AH3:AH33)</f>
        <v>0</v>
      </c>
      <c r="AI34" s="142">
        <f t="shared" si="48"/>
        <v>0</v>
      </c>
      <c r="AJ34" s="140" t="e">
        <f t="shared" si="12"/>
        <v>#DIV/0!</v>
      </c>
      <c r="AK34" s="142">
        <f t="shared" si="48"/>
        <v>0</v>
      </c>
      <c r="AL34" s="142">
        <f t="shared" si="48"/>
        <v>0</v>
      </c>
      <c r="AM34" s="142">
        <f t="shared" si="48"/>
        <v>0</v>
      </c>
      <c r="AN34" s="140" t="e">
        <f t="shared" si="14"/>
        <v>#DIV/0!</v>
      </c>
      <c r="AO34" s="142">
        <f t="shared" ref="AO34:AT34" si="49">SUM(AO3:AO33)</f>
        <v>0</v>
      </c>
      <c r="AP34" s="142">
        <f t="shared" si="49"/>
        <v>0</v>
      </c>
      <c r="AQ34" s="140" t="e">
        <f t="shared" si="15"/>
        <v>#DIV/0!</v>
      </c>
      <c r="AR34" s="142">
        <f t="shared" si="49"/>
        <v>0</v>
      </c>
      <c r="AS34" s="142">
        <f t="shared" si="49"/>
        <v>0</v>
      </c>
      <c r="AT34" s="142">
        <f t="shared" si="49"/>
        <v>0</v>
      </c>
      <c r="AU34" s="140" t="e">
        <f t="shared" si="17"/>
        <v>#DIV/0!</v>
      </c>
      <c r="AV34" s="142">
        <f t="shared" ref="AV34:BA34" si="50">SUM(AV3:AV33)</f>
        <v>7315.65</v>
      </c>
      <c r="AW34" s="142">
        <f t="shared" si="50"/>
        <v>5465.65</v>
      </c>
      <c r="AX34" s="140">
        <f t="shared" si="18"/>
        <v>0.747117481016724</v>
      </c>
      <c r="AY34" s="142">
        <f t="shared" si="50"/>
        <v>5465.65</v>
      </c>
      <c r="AZ34" s="142">
        <f t="shared" si="50"/>
        <v>133.33</v>
      </c>
      <c r="BA34" s="142">
        <f t="shared" si="50"/>
        <v>93.33</v>
      </c>
      <c r="BB34" s="140">
        <f t="shared" si="20"/>
        <v>0.699992499812495</v>
      </c>
      <c r="BC34" s="142">
        <f t="shared" ref="BC34:BH34" si="51">SUM(BC3:BC33)</f>
        <v>468.75</v>
      </c>
      <c r="BD34" s="142">
        <f t="shared" si="51"/>
        <v>677.59</v>
      </c>
      <c r="BE34" s="140">
        <f t="shared" si="21"/>
        <v>1.44552533333333</v>
      </c>
      <c r="BF34" s="142">
        <f t="shared" si="51"/>
        <v>770.92</v>
      </c>
      <c r="BG34" s="142">
        <f t="shared" si="51"/>
        <v>0</v>
      </c>
      <c r="BH34" s="142">
        <f t="shared" si="51"/>
        <v>0</v>
      </c>
      <c r="BI34" s="140" t="e">
        <f t="shared" si="22"/>
        <v>#DIV/0!</v>
      </c>
      <c r="BJ34" s="142">
        <f t="shared" ref="BJ34:BO34" si="52">SUM(BJ3:BJ33)</f>
        <v>0</v>
      </c>
      <c r="BK34" s="142">
        <f t="shared" si="52"/>
        <v>26.66</v>
      </c>
      <c r="BL34" s="140" t="e">
        <f t="shared" si="23"/>
        <v>#DIV/0!</v>
      </c>
      <c r="BM34" s="142">
        <f t="shared" si="52"/>
        <v>26.66</v>
      </c>
      <c r="BN34" s="142">
        <f t="shared" si="52"/>
        <v>0</v>
      </c>
      <c r="BO34" s="142">
        <f t="shared" si="52"/>
        <v>0</v>
      </c>
      <c r="BP34" s="140" t="e">
        <f t="shared" si="25"/>
        <v>#DIV/0!</v>
      </c>
      <c r="BQ34" s="142">
        <f t="shared" ref="BQ34:BV34" si="53">SUM(BQ3:BQ33)</f>
        <v>0</v>
      </c>
      <c r="BR34" s="142">
        <f t="shared" si="53"/>
        <v>0</v>
      </c>
      <c r="BS34" s="140" t="e">
        <f t="shared" si="26"/>
        <v>#DIV/0!</v>
      </c>
      <c r="BT34" s="142">
        <f t="shared" si="53"/>
        <v>0</v>
      </c>
      <c r="BU34" s="142">
        <f t="shared" si="53"/>
        <v>0</v>
      </c>
      <c r="BV34" s="142">
        <f t="shared" si="53"/>
        <v>2227.66</v>
      </c>
      <c r="BW34" s="140" t="e">
        <f t="shared" si="42"/>
        <v>#DIV/0!</v>
      </c>
      <c r="BX34" s="142">
        <f t="shared" ref="BX34:CC34" si="54">SUM(BX3:BX33)</f>
        <v>0</v>
      </c>
      <c r="BY34" s="142">
        <f t="shared" si="54"/>
        <v>0</v>
      </c>
      <c r="BZ34" s="140" t="e">
        <f t="shared" si="28"/>
        <v>#DIV/0!</v>
      </c>
      <c r="CA34" s="142">
        <f t="shared" si="54"/>
        <v>2227.66</v>
      </c>
      <c r="CB34" s="142">
        <f t="shared" si="54"/>
        <v>0</v>
      </c>
      <c r="CC34" s="142">
        <f t="shared" si="54"/>
        <v>0</v>
      </c>
      <c r="CD34" s="140" t="e">
        <f t="shared" si="30"/>
        <v>#DIV/0!</v>
      </c>
      <c r="CE34" s="142">
        <f t="shared" ref="CE34:CI34" si="55">SUM(CE3:CE33)</f>
        <v>0</v>
      </c>
      <c r="CF34" s="142">
        <f t="shared" si="55"/>
        <v>0</v>
      </c>
      <c r="CG34" s="140" t="e">
        <f t="shared" si="31"/>
        <v>#DIV/0!</v>
      </c>
      <c r="CH34" s="142">
        <f t="shared" si="55"/>
        <v>0</v>
      </c>
      <c r="CI34" s="142">
        <f t="shared" si="55"/>
        <v>8757.12</v>
      </c>
      <c r="CJ34" s="140">
        <f t="shared" si="33"/>
        <v>0.737667178250384</v>
      </c>
      <c r="CK34" s="142">
        <f t="shared" ref="CK34:CR34" si="56">SUM(CK3:CK33)</f>
        <v>101582.04</v>
      </c>
      <c r="CL34" s="140">
        <f t="shared" si="34"/>
        <v>0.715733115814567</v>
      </c>
      <c r="CM34" s="142">
        <f>SUM(CM3:CM33)</f>
        <v>6459.84</v>
      </c>
      <c r="CN34" s="142">
        <f>SUM(CN3:CN33)</f>
        <v>72705.63</v>
      </c>
      <c r="CO34" s="142">
        <f>SUM(CO3:CO33)</f>
        <v>110339.16</v>
      </c>
      <c r="CP34" s="142">
        <f t="shared" si="56"/>
        <v>0</v>
      </c>
      <c r="CQ34" s="142">
        <f t="shared" si="56"/>
        <v>0</v>
      </c>
      <c r="CR34" s="140">
        <f t="shared" si="56"/>
        <v>0</v>
      </c>
      <c r="CS34" s="140"/>
    </row>
    <row r="35" ht="17.1" customHeight="1" spans="93:93">
      <c r="CO35" s="128">
        <f>CO34-CP34-CQ34-CR34</f>
        <v>110339.16</v>
      </c>
    </row>
    <row r="36" ht="17.1" customHeight="1" spans="93:93">
      <c r="CO36" s="128">
        <f>油品盘存表!D96</f>
        <v>110339.16</v>
      </c>
    </row>
    <row r="37" ht="17.1" customHeight="1" spans="3:93">
      <c r="C37" s="128" t="s">
        <v>3</v>
      </c>
      <c r="D37" s="128" t="s">
        <v>201</v>
      </c>
      <c r="E37" s="139"/>
      <c r="F37" s="139">
        <f>E37/3</f>
        <v>0</v>
      </c>
      <c r="G37" s="143">
        <f>ROUND(F37,2)</f>
        <v>0</v>
      </c>
      <c r="BY37" s="150"/>
      <c r="CN37" s="153"/>
      <c r="CO37" s="153">
        <f>CO34-CP34-CQ34-CR34</f>
        <v>110339.16</v>
      </c>
    </row>
    <row r="38" ht="17.1" customHeight="1" spans="3:93">
      <c r="C38" s="128">
        <f>汇总!K2</f>
        <v>149.74</v>
      </c>
      <c r="D38" s="128">
        <f>C38-CI22-CP22</f>
        <v>0</v>
      </c>
      <c r="CN38" s="153"/>
      <c r="CO38" s="153">
        <v>149313.27</v>
      </c>
    </row>
    <row r="39" ht="17.1" customHeight="1" spans="3:93">
      <c r="C39" s="128">
        <f>汇总!K3+汇总!K4</f>
        <v>2363.21</v>
      </c>
      <c r="D39" s="128">
        <f>C39-CK22-CQ22-CR22</f>
        <v>0</v>
      </c>
      <c r="CN39" s="153"/>
      <c r="CO39" s="153"/>
    </row>
    <row r="40" spans="92:93">
      <c r="CN40" s="153">
        <v>3</v>
      </c>
      <c r="CO40" s="153">
        <f>CN40*CO34</f>
        <v>331017.48</v>
      </c>
    </row>
    <row r="41" spans="92:93">
      <c r="CN41" s="153"/>
      <c r="CO41" s="153">
        <v>447975.93</v>
      </c>
    </row>
    <row r="42" spans="92:93">
      <c r="CN42" s="153"/>
      <c r="CO42" s="153">
        <f>CO41-CO40</f>
        <v>116958.45</v>
      </c>
    </row>
  </sheetData>
  <mergeCells count="2">
    <mergeCell ref="A1:A2"/>
    <mergeCell ref="B1:B2"/>
  </mergeCells>
  <pageMargins left="0.75" right="0.75" top="1" bottom="1" header="0.5" footer="0.5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9" sqref="B99:H99"/>
    </sheetView>
  </sheetViews>
  <sheetFormatPr defaultColWidth="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opLeftCell="A4" workbookViewId="0">
      <selection activeCell="C15" sqref="C15"/>
    </sheetView>
  </sheetViews>
  <sheetFormatPr defaultColWidth="8.88888888888889" defaultRowHeight="14.4"/>
  <cols>
    <col min="7" max="7" width="15" customWidth="1"/>
    <col min="9" max="9" width="9.66666666666667"/>
  </cols>
  <sheetData>
    <row r="1" spans="2:3">
      <c r="B1" t="s">
        <v>274</v>
      </c>
      <c r="C1" t="s">
        <v>275</v>
      </c>
    </row>
    <row r="2" spans="1:3">
      <c r="A2" s="80"/>
      <c r="B2" s="80"/>
      <c r="C2" s="80"/>
    </row>
    <row r="3" spans="1:5">
      <c r="A3" s="80">
        <v>1</v>
      </c>
      <c r="B3" s="80"/>
      <c r="C3" s="80"/>
      <c r="D3" t="s">
        <v>276</v>
      </c>
      <c r="E3" t="s">
        <v>277</v>
      </c>
    </row>
    <row r="4" spans="1:3">
      <c r="A4" s="80">
        <v>2</v>
      </c>
      <c r="B4" s="122">
        <v>7000</v>
      </c>
      <c r="C4" s="80">
        <v>7000</v>
      </c>
    </row>
    <row r="5" spans="1:7">
      <c r="A5" s="80">
        <v>3</v>
      </c>
      <c r="B5" s="80"/>
      <c r="C5" s="80"/>
      <c r="D5" t="s">
        <v>278</v>
      </c>
      <c r="G5" s="123"/>
    </row>
    <row r="6" spans="1:7">
      <c r="A6" s="80">
        <v>4</v>
      </c>
      <c r="B6" s="122">
        <v>1000</v>
      </c>
      <c r="C6" s="80">
        <v>1000</v>
      </c>
      <c r="D6" t="s">
        <v>279</v>
      </c>
      <c r="G6" s="123"/>
    </row>
    <row r="7" spans="1:7">
      <c r="A7" s="80">
        <v>5</v>
      </c>
      <c r="B7" s="122"/>
      <c r="C7" s="80"/>
      <c r="D7" t="s">
        <v>280</v>
      </c>
      <c r="G7" s="123"/>
    </row>
    <row r="8" spans="1:7">
      <c r="A8" s="80">
        <v>6</v>
      </c>
      <c r="B8" s="122"/>
      <c r="C8" s="80"/>
      <c r="D8" t="s">
        <v>279</v>
      </c>
      <c r="G8" s="123"/>
    </row>
    <row r="9" spans="1:7">
      <c r="A9" s="80">
        <v>7</v>
      </c>
      <c r="B9" s="122"/>
      <c r="C9" s="80"/>
      <c r="D9" t="s">
        <v>278</v>
      </c>
      <c r="E9" t="s">
        <v>281</v>
      </c>
      <c r="G9" s="123"/>
    </row>
    <row r="10" spans="1:7">
      <c r="A10" s="80">
        <v>8</v>
      </c>
      <c r="B10" s="80">
        <v>4000</v>
      </c>
      <c r="C10" s="80">
        <v>4000</v>
      </c>
      <c r="D10" t="s">
        <v>276</v>
      </c>
      <c r="G10" s="123"/>
    </row>
    <row r="11" spans="1:7">
      <c r="A11" s="80">
        <v>9</v>
      </c>
      <c r="B11" s="80"/>
      <c r="C11" s="80"/>
      <c r="G11" s="123"/>
    </row>
    <row r="12" spans="1:7">
      <c r="A12" s="80">
        <v>10</v>
      </c>
      <c r="B12">
        <v>30000</v>
      </c>
      <c r="C12">
        <v>30000</v>
      </c>
      <c r="D12" t="s">
        <v>276</v>
      </c>
      <c r="G12" s="123"/>
    </row>
    <row r="13" spans="1:7">
      <c r="A13" s="80">
        <v>11</v>
      </c>
      <c r="B13" s="80"/>
      <c r="C13" s="80"/>
      <c r="D13" t="s">
        <v>282</v>
      </c>
      <c r="G13" s="123"/>
    </row>
    <row r="14" spans="1:7">
      <c r="A14" s="80">
        <v>12</v>
      </c>
      <c r="B14" s="122">
        <v>7000</v>
      </c>
      <c r="C14" s="80">
        <v>7000</v>
      </c>
      <c r="D14" t="s">
        <v>276</v>
      </c>
      <c r="G14" s="123"/>
    </row>
    <row r="15" spans="1:4">
      <c r="A15" s="80">
        <v>13</v>
      </c>
      <c r="B15" s="80"/>
      <c r="C15" s="80"/>
      <c r="D15" t="s">
        <v>283</v>
      </c>
    </row>
    <row r="16" spans="1:3">
      <c r="A16" s="80">
        <v>14</v>
      </c>
      <c r="B16" s="122"/>
      <c r="C16" s="80"/>
    </row>
    <row r="17" spans="1:3">
      <c r="A17" s="80">
        <v>15</v>
      </c>
      <c r="B17" s="80"/>
      <c r="C17" s="80"/>
    </row>
    <row r="18" spans="1:3">
      <c r="A18" s="80">
        <v>16</v>
      </c>
      <c r="B18" s="80"/>
      <c r="C18" s="80"/>
    </row>
    <row r="19" spans="1:4">
      <c r="A19" s="80">
        <v>17</v>
      </c>
      <c r="B19" s="122"/>
      <c r="C19" s="80"/>
      <c r="D19" t="s">
        <v>278</v>
      </c>
    </row>
    <row r="20" spans="1:3">
      <c r="A20" s="80">
        <v>18</v>
      </c>
      <c r="B20" s="80"/>
      <c r="C20" s="80"/>
    </row>
    <row r="21" spans="1:15">
      <c r="A21" s="80">
        <v>19</v>
      </c>
      <c r="B21" s="80"/>
      <c r="C21" s="80"/>
      <c r="D21" t="s">
        <v>277</v>
      </c>
      <c r="O21" t="s">
        <v>51</v>
      </c>
    </row>
    <row r="22" spans="1:4">
      <c r="A22" s="80">
        <v>20</v>
      </c>
      <c r="B22" s="122"/>
      <c r="C22" s="80"/>
      <c r="D22" t="s">
        <v>282</v>
      </c>
    </row>
    <row r="23" spans="1:4">
      <c r="A23" s="80">
        <v>21</v>
      </c>
      <c r="B23" s="80"/>
      <c r="C23" s="80"/>
      <c r="D23" t="s">
        <v>277</v>
      </c>
    </row>
    <row r="24" spans="1:4">
      <c r="A24" s="80">
        <v>22</v>
      </c>
      <c r="B24" s="80"/>
      <c r="C24" s="80"/>
      <c r="D24" t="s">
        <v>280</v>
      </c>
    </row>
    <row r="25" spans="1:4">
      <c r="A25" s="80">
        <v>23</v>
      </c>
      <c r="B25" s="122"/>
      <c r="C25" s="80"/>
      <c r="D25" t="s">
        <v>277</v>
      </c>
    </row>
    <row r="26" spans="1:4">
      <c r="A26" s="80">
        <v>24</v>
      </c>
      <c r="B26" s="80"/>
      <c r="C26" s="80"/>
      <c r="D26" t="s">
        <v>284</v>
      </c>
    </row>
    <row r="27" spans="1:4">
      <c r="A27" s="80">
        <v>25</v>
      </c>
      <c r="B27" s="80"/>
      <c r="C27" s="80"/>
      <c r="D27" t="s">
        <v>285</v>
      </c>
    </row>
    <row r="28" spans="1:4">
      <c r="A28" s="80">
        <v>26</v>
      </c>
      <c r="B28" s="124"/>
      <c r="C28"/>
      <c r="D28" t="s">
        <v>278</v>
      </c>
    </row>
    <row r="29" spans="1:4">
      <c r="A29" s="80">
        <v>27</v>
      </c>
      <c r="B29" s="80"/>
      <c r="C29" s="80"/>
      <c r="D29" t="s">
        <v>286</v>
      </c>
    </row>
    <row r="30" spans="1:9">
      <c r="A30" s="80">
        <v>28</v>
      </c>
      <c r="B30" s="80"/>
      <c r="C30" s="80"/>
      <c r="I30">
        <f>G30*3</f>
        <v>0</v>
      </c>
    </row>
    <row r="31" spans="1:9">
      <c r="A31" s="80">
        <v>29</v>
      </c>
      <c r="B31" s="80"/>
      <c r="C31" s="80"/>
      <c r="D31" t="s">
        <v>280</v>
      </c>
      <c r="I31">
        <f>G31*3</f>
        <v>0</v>
      </c>
    </row>
    <row r="32" spans="1:4">
      <c r="A32" s="80">
        <v>30</v>
      </c>
      <c r="B32"/>
      <c r="C32"/>
      <c r="D32" t="s">
        <v>287</v>
      </c>
    </row>
    <row r="33" spans="1:1">
      <c r="A33" s="80">
        <v>31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9" sqref="B99:H99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B99" sqref="B99:H99"/>
    </sheetView>
  </sheetViews>
  <sheetFormatPr defaultColWidth="9" defaultRowHeight="14.4"/>
  <cols>
    <col min="1" max="1" width="7" customWidth="1"/>
    <col min="2" max="2" width="7.62962962962963" customWidth="1"/>
    <col min="3" max="3" width="8" customWidth="1"/>
    <col min="4" max="4" width="8.12962962962963" customWidth="1"/>
    <col min="5" max="5" width="8" customWidth="1"/>
    <col min="7" max="7" width="6.12962962962963" customWidth="1"/>
    <col min="8" max="8" width="6.5" customWidth="1"/>
    <col min="9" max="10" width="10.1296296296296" customWidth="1"/>
    <col min="11" max="11" width="6.5" customWidth="1"/>
    <col min="12" max="12" width="7" customWidth="1"/>
  </cols>
  <sheetData>
    <row r="1" ht="28.5" customHeight="1" spans="1:12">
      <c r="A1" s="114" t="s">
        <v>288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</row>
    <row r="2" ht="18.75" customHeight="1" spans="1:12">
      <c r="A2" s="116" t="s">
        <v>289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00"/>
    </row>
    <row r="3" s="2" customFormat="1" ht="30.75" customHeight="1" spans="1:12">
      <c r="A3" s="6" t="s">
        <v>290</v>
      </c>
      <c r="B3" s="6" t="s">
        <v>291</v>
      </c>
      <c r="C3" s="6" t="s">
        <v>116</v>
      </c>
      <c r="D3" s="6" t="s">
        <v>292</v>
      </c>
      <c r="E3" s="6" t="s">
        <v>73</v>
      </c>
      <c r="F3" s="6" t="s">
        <v>201</v>
      </c>
      <c r="G3" s="81" t="s">
        <v>293</v>
      </c>
      <c r="H3" s="81" t="s">
        <v>294</v>
      </c>
      <c r="I3" s="6" t="s">
        <v>106</v>
      </c>
      <c r="J3" s="6" t="s">
        <v>224</v>
      </c>
      <c r="K3" s="6" t="s">
        <v>225</v>
      </c>
      <c r="L3" s="6" t="s">
        <v>113</v>
      </c>
    </row>
    <row r="4" ht="21" customHeight="1" spans="1:12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</row>
    <row r="5" ht="21" customHeight="1" spans="1:12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</row>
    <row r="6" ht="21" customHeight="1" spans="1:12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</row>
    <row r="7" ht="21" customHeight="1" spans="1:12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</row>
    <row r="8" ht="21" customHeight="1" spans="1:12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</row>
    <row r="9" ht="21" customHeight="1" spans="1:12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</row>
    <row r="10" ht="21" customHeight="1" spans="1:12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</row>
    <row r="11" ht="21" customHeight="1" spans="1:12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</row>
    <row r="12" ht="21" customHeight="1" spans="1:12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ht="21" customHeight="1" spans="1:12">
      <c r="A13" s="80" t="s">
        <v>16</v>
      </c>
      <c r="B13" s="80"/>
      <c r="C13" s="80"/>
      <c r="D13" s="80">
        <f>SUM(D4:D12)</f>
        <v>0</v>
      </c>
      <c r="E13" s="80">
        <f t="shared" ref="E13:K13" si="0">SUM(E4:E12)</f>
        <v>0</v>
      </c>
      <c r="F13" s="80">
        <f t="shared" si="0"/>
        <v>0</v>
      </c>
      <c r="G13" s="80">
        <f t="shared" si="0"/>
        <v>0</v>
      </c>
      <c r="H13" s="80">
        <f t="shared" si="0"/>
        <v>0</v>
      </c>
      <c r="I13" s="80">
        <f t="shared" si="0"/>
        <v>0</v>
      </c>
      <c r="J13" s="80">
        <f t="shared" si="0"/>
        <v>0</v>
      </c>
      <c r="K13" s="80">
        <f t="shared" si="0"/>
        <v>0</v>
      </c>
      <c r="L13" s="80"/>
    </row>
    <row r="14" ht="20.1" customHeight="1" spans="1:12">
      <c r="A14" s="15" t="s">
        <v>295</v>
      </c>
      <c r="B14" s="118"/>
      <c r="C14" s="119"/>
      <c r="D14" s="119"/>
      <c r="E14" s="119"/>
      <c r="F14" s="119"/>
      <c r="G14" s="119"/>
      <c r="H14" s="119"/>
      <c r="I14" s="119"/>
      <c r="J14" s="119"/>
      <c r="K14" s="119"/>
      <c r="L14" s="120"/>
    </row>
    <row r="15" ht="20.25" customHeight="1" spans="2:10">
      <c r="B15" s="2" t="s">
        <v>296</v>
      </c>
      <c r="C15" s="2"/>
      <c r="D15" s="2"/>
      <c r="I15" s="121" t="s">
        <v>297</v>
      </c>
      <c r="J15" s="121"/>
    </row>
    <row r="16" ht="22.2" spans="1:12">
      <c r="A16" s="114" t="s">
        <v>298</v>
      </c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</row>
    <row r="17" ht="19.5" customHeight="1" spans="1:12">
      <c r="A17" s="116" t="s">
        <v>289</v>
      </c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00"/>
    </row>
    <row r="18" ht="33" customHeight="1" spans="1:12">
      <c r="A18" s="6" t="s">
        <v>290</v>
      </c>
      <c r="B18" s="6" t="s">
        <v>291</v>
      </c>
      <c r="C18" s="6" t="s">
        <v>116</v>
      </c>
      <c r="D18" s="6" t="s">
        <v>292</v>
      </c>
      <c r="E18" s="6" t="s">
        <v>73</v>
      </c>
      <c r="F18" s="6" t="s">
        <v>201</v>
      </c>
      <c r="G18" s="81" t="s">
        <v>293</v>
      </c>
      <c r="H18" s="81" t="s">
        <v>294</v>
      </c>
      <c r="I18" s="6" t="s">
        <v>106</v>
      </c>
      <c r="J18" s="6" t="s">
        <v>224</v>
      </c>
      <c r="K18" s="6" t="s">
        <v>225</v>
      </c>
      <c r="L18" s="6" t="s">
        <v>113</v>
      </c>
    </row>
    <row r="19" ht="21" customHeight="1" spans="1:12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</row>
    <row r="20" ht="21" customHeight="1" spans="1:12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</row>
    <row r="21" ht="21" customHeight="1" spans="1:12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</row>
    <row r="22" ht="21" customHeight="1" spans="1:12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</row>
    <row r="23" ht="21" customHeight="1" spans="1:12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</row>
    <row r="24" ht="21" customHeight="1" spans="1:12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</row>
    <row r="25" ht="21" customHeight="1" spans="1:1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</row>
    <row r="26" ht="21" customHeight="1" spans="1:1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</row>
    <row r="27" ht="21" customHeight="1" spans="1:1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</row>
    <row r="28" ht="21" customHeight="1" spans="1:12">
      <c r="A28" s="80" t="s">
        <v>16</v>
      </c>
      <c r="B28" s="80"/>
      <c r="C28" s="80"/>
      <c r="D28" s="80">
        <f t="shared" ref="D28:K28" si="1">SUM(D19:D27)</f>
        <v>0</v>
      </c>
      <c r="E28" s="80">
        <f t="shared" si="1"/>
        <v>0</v>
      </c>
      <c r="F28" s="80">
        <f t="shared" si="1"/>
        <v>0</v>
      </c>
      <c r="G28" s="80">
        <f t="shared" si="1"/>
        <v>0</v>
      </c>
      <c r="H28" s="80">
        <f t="shared" si="1"/>
        <v>0</v>
      </c>
      <c r="I28" s="80">
        <f t="shared" si="1"/>
        <v>0</v>
      </c>
      <c r="J28" s="80">
        <f t="shared" si="1"/>
        <v>0</v>
      </c>
      <c r="K28" s="80">
        <f t="shared" si="1"/>
        <v>0</v>
      </c>
      <c r="L28" s="80"/>
    </row>
    <row r="29" ht="18" customHeight="1" spans="1:12">
      <c r="A29" s="15" t="s">
        <v>295</v>
      </c>
      <c r="B29" s="118"/>
      <c r="C29" s="119"/>
      <c r="D29" s="119"/>
      <c r="E29" s="119"/>
      <c r="F29" s="119"/>
      <c r="G29" s="119"/>
      <c r="H29" s="119"/>
      <c r="I29" s="119"/>
      <c r="J29" s="119"/>
      <c r="K29" s="119"/>
      <c r="L29" s="120"/>
    </row>
    <row r="30" ht="17.25" customHeight="1" spans="2:10">
      <c r="B30" s="2" t="s">
        <v>296</v>
      </c>
      <c r="C30" s="2"/>
      <c r="D30" s="2"/>
      <c r="I30" s="121" t="s">
        <v>297</v>
      </c>
      <c r="J30" s="121"/>
    </row>
  </sheetData>
  <mergeCells count="10">
    <mergeCell ref="A1:L1"/>
    <mergeCell ref="A2:L2"/>
    <mergeCell ref="B14:L14"/>
    <mergeCell ref="B15:D15"/>
    <mergeCell ref="I15:J15"/>
    <mergeCell ref="A16:L16"/>
    <mergeCell ref="A17:L17"/>
    <mergeCell ref="B29:L29"/>
    <mergeCell ref="B30:D30"/>
    <mergeCell ref="I30:J30"/>
  </mergeCells>
  <printOptions horizontalCentered="1"/>
  <pageMargins left="0.118055555555556" right="0.118055555555556" top="0.55" bottom="0.747916666666667" header="0.313888888888889" footer="0.313888888888889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workbookViewId="0">
      <selection activeCell="B99" sqref="B99:H99"/>
    </sheetView>
  </sheetViews>
  <sheetFormatPr defaultColWidth="9" defaultRowHeight="14.4"/>
  <cols>
    <col min="1" max="1" width="6.62962962962963" customWidth="1"/>
    <col min="2" max="2" width="8.37962962962963" customWidth="1"/>
    <col min="3" max="3" width="12.3796296296296" customWidth="1"/>
    <col min="4" max="4" width="5.12962962962963" customWidth="1"/>
    <col min="5" max="5" width="7.37962962962963" customWidth="1"/>
    <col min="6" max="6" width="6.12962962962963" customWidth="1"/>
    <col min="8" max="8" width="10.3796296296296" customWidth="1"/>
    <col min="9" max="9" width="9.5" customWidth="1"/>
    <col min="10" max="10" width="7.12962962962963" customWidth="1"/>
    <col min="11" max="11" width="4.5" customWidth="1"/>
    <col min="12" max="12" width="4.25" customWidth="1"/>
    <col min="14" max="14" width="4.87962962962963" customWidth="1"/>
    <col min="15" max="15" width="4.5" customWidth="1"/>
    <col min="17" max="17" width="7.37962962962963" customWidth="1"/>
  </cols>
  <sheetData>
    <row r="1" ht="28.5" customHeight="1" spans="1:17">
      <c r="A1" s="102" t="s">
        <v>299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</row>
    <row r="2" ht="19.5" customHeight="1" spans="1:17">
      <c r="A2" s="104" t="s">
        <v>300</v>
      </c>
      <c r="B2" s="105"/>
      <c r="C2" s="106"/>
      <c r="D2" s="107" t="s">
        <v>301</v>
      </c>
      <c r="E2" s="108"/>
      <c r="F2" s="108"/>
      <c r="G2" s="109"/>
      <c r="H2" s="110" t="s">
        <v>302</v>
      </c>
      <c r="I2" s="112" t="s">
        <v>303</v>
      </c>
      <c r="J2" s="111" t="s">
        <v>304</v>
      </c>
      <c r="K2" s="111"/>
      <c r="L2" s="111"/>
      <c r="M2" s="111" t="s">
        <v>305</v>
      </c>
      <c r="N2" s="111" t="s">
        <v>306</v>
      </c>
      <c r="O2" s="111"/>
      <c r="P2" s="111" t="s">
        <v>307</v>
      </c>
      <c r="Q2" s="110" t="s">
        <v>308</v>
      </c>
    </row>
    <row r="3" ht="17.25" customHeight="1" spans="1:17">
      <c r="A3" s="111" t="s">
        <v>144</v>
      </c>
      <c r="B3" s="106" t="s">
        <v>309</v>
      </c>
      <c r="C3" s="111" t="s">
        <v>310</v>
      </c>
      <c r="D3" s="106" t="s">
        <v>145</v>
      </c>
      <c r="E3" s="111" t="s">
        <v>311</v>
      </c>
      <c r="F3" s="111" t="s">
        <v>4</v>
      </c>
      <c r="G3" s="111" t="s">
        <v>312</v>
      </c>
      <c r="H3" s="110"/>
      <c r="I3" s="113"/>
      <c r="J3" s="106" t="s">
        <v>313</v>
      </c>
      <c r="K3" s="106" t="s">
        <v>314</v>
      </c>
      <c r="L3" s="106" t="s">
        <v>315</v>
      </c>
      <c r="M3" s="111"/>
      <c r="N3" s="106" t="s">
        <v>316</v>
      </c>
      <c r="O3" s="106" t="s">
        <v>317</v>
      </c>
      <c r="P3" s="111"/>
      <c r="Q3" s="110"/>
    </row>
    <row r="4" ht="21" customHeight="1" spans="1:17">
      <c r="A4" s="106" t="s">
        <v>318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</row>
    <row r="5" ht="20.1" customHeight="1" spans="1:17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</row>
    <row r="6" ht="20.1" customHeight="1" spans="1:17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</row>
    <row r="7" ht="20.1" customHeight="1" spans="1:17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</row>
    <row r="8" ht="20.1" customHeight="1" spans="1:17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</row>
    <row r="9" ht="20.1" customHeight="1" spans="1:17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</row>
    <row r="10" ht="20.1" customHeight="1" spans="1:17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</row>
    <row r="11" ht="20.1" customHeight="1" spans="1:17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</row>
    <row r="12" ht="20.1" customHeight="1" spans="1:17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</row>
    <row r="13" ht="20.1" customHeight="1" spans="1:17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</row>
    <row r="14" ht="20.1" customHeight="1" spans="1:17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</row>
    <row r="15" ht="20.1" customHeight="1" spans="1:17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</row>
    <row r="16" ht="20.1" customHeight="1" spans="1:17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</row>
    <row r="17" ht="20.1" customHeight="1" spans="1:17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</row>
    <row r="18" ht="20.1" customHeight="1" spans="1:17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</row>
    <row r="19" ht="20.1" customHeight="1" spans="1:17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</row>
    <row r="20" ht="20.1" customHeight="1" spans="1:17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</row>
    <row r="21" ht="20.1" customHeight="1" spans="1:17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</row>
    <row r="22" ht="20.1" customHeight="1" spans="1:17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</row>
    <row r="23" ht="20.1" customHeight="1" spans="1:17">
      <c r="A23" s="111" t="s">
        <v>319</v>
      </c>
      <c r="B23" s="6"/>
      <c r="C23" s="6"/>
      <c r="D23" s="6"/>
      <c r="E23" s="6"/>
      <c r="F23" s="6"/>
      <c r="G23" s="6"/>
      <c r="H23" s="80"/>
      <c r="I23" s="80"/>
      <c r="J23" s="80"/>
      <c r="K23" s="80"/>
      <c r="L23" s="80"/>
      <c r="M23" s="80"/>
      <c r="N23" s="80"/>
      <c r="O23" s="80"/>
      <c r="P23" s="80"/>
      <c r="Q23" s="6" t="s">
        <v>320</v>
      </c>
    </row>
  </sheetData>
  <mergeCells count="12">
    <mergeCell ref="A1:Q1"/>
    <mergeCell ref="A2:B2"/>
    <mergeCell ref="D2:G2"/>
    <mergeCell ref="J2:L2"/>
    <mergeCell ref="N2:O2"/>
    <mergeCell ref="B23:G23"/>
    <mergeCell ref="J23:O23"/>
    <mergeCell ref="H2:H3"/>
    <mergeCell ref="I2:I3"/>
    <mergeCell ref="M2:M3"/>
    <mergeCell ref="P2:P3"/>
    <mergeCell ref="Q2:Q3"/>
  </mergeCells>
  <printOptions horizontalCentered="1"/>
  <pageMargins left="0.707638888888889" right="0.707638888888889" top="0.747916666666667" bottom="0.747916666666667" header="0.313888888888889" footer="0.313888888888889"/>
  <pageSetup paperSize="9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0"/>
  <sheetViews>
    <sheetView workbookViewId="0">
      <selection activeCell="B99" sqref="B99:H99"/>
    </sheetView>
  </sheetViews>
  <sheetFormatPr defaultColWidth="9" defaultRowHeight="14.4"/>
  <cols>
    <col min="1" max="1" width="8.75" style="82" customWidth="1"/>
    <col min="2" max="2" width="8" style="83" customWidth="1"/>
    <col min="3" max="3" width="9.75" style="84" customWidth="1"/>
    <col min="5" max="5" width="6.62962962962963" customWidth="1"/>
    <col min="6" max="6" width="4.5" style="2" customWidth="1"/>
    <col min="7" max="7" width="7.87962962962963" customWidth="1"/>
    <col min="8" max="8" width="8" customWidth="1"/>
    <col min="10" max="10" width="9.12962962962963" customWidth="1"/>
    <col min="11" max="11" width="9.37962962962963" customWidth="1"/>
  </cols>
  <sheetData>
    <row r="1" ht="27.95" customHeight="1" spans="1:11">
      <c r="A1" s="85" t="s">
        <v>321</v>
      </c>
      <c r="B1" s="86"/>
      <c r="C1" s="86"/>
      <c r="D1" s="86"/>
      <c r="E1" s="86"/>
      <c r="F1" s="86"/>
      <c r="G1" s="86"/>
      <c r="H1" s="86"/>
      <c r="I1" s="86"/>
      <c r="J1" s="98" t="s">
        <v>322</v>
      </c>
      <c r="K1" s="99" t="s">
        <v>323</v>
      </c>
    </row>
    <row r="2" ht="15.95" customHeight="1" spans="10:11">
      <c r="J2" s="2" t="s">
        <v>324</v>
      </c>
      <c r="K2" s="2"/>
    </row>
    <row r="3" ht="21.95" customHeight="1" spans="1:11">
      <c r="A3" s="87" t="s">
        <v>325</v>
      </c>
      <c r="B3" s="88"/>
      <c r="C3" s="89"/>
      <c r="D3" s="80" t="s">
        <v>326</v>
      </c>
      <c r="E3" s="12"/>
      <c r="F3" s="90"/>
      <c r="G3" s="90"/>
      <c r="H3" s="12" t="s">
        <v>327</v>
      </c>
      <c r="I3" s="100"/>
      <c r="J3" s="12"/>
      <c r="K3" s="13"/>
    </row>
    <row r="4" s="2" customFormat="1" ht="21.95" customHeight="1" spans="1:11">
      <c r="A4" s="91" t="s">
        <v>144</v>
      </c>
      <c r="B4" s="92" t="s">
        <v>328</v>
      </c>
      <c r="C4" s="92" t="s">
        <v>329</v>
      </c>
      <c r="D4" s="93" t="s">
        <v>330</v>
      </c>
      <c r="E4" s="93" t="s">
        <v>331</v>
      </c>
      <c r="F4" s="93" t="s">
        <v>145</v>
      </c>
      <c r="G4" s="93" t="s">
        <v>332</v>
      </c>
      <c r="H4" s="93" t="s">
        <v>333</v>
      </c>
      <c r="I4" s="93" t="s">
        <v>334</v>
      </c>
      <c r="J4" s="93" t="s">
        <v>335</v>
      </c>
      <c r="K4" s="93" t="s">
        <v>336</v>
      </c>
    </row>
    <row r="5" ht="21.95" customHeight="1" spans="1:11">
      <c r="A5" s="94"/>
      <c r="B5" s="95"/>
      <c r="C5" s="96"/>
      <c r="D5" s="96"/>
      <c r="E5" s="96"/>
      <c r="F5" s="97"/>
      <c r="G5" s="96"/>
      <c r="H5" s="96"/>
      <c r="I5" s="96">
        <f>C5+D5+E5-H5</f>
        <v>0</v>
      </c>
      <c r="J5" s="101"/>
      <c r="K5" s="101"/>
    </row>
    <row r="6" ht="21.95" customHeight="1" spans="1:11">
      <c r="A6" s="94"/>
      <c r="B6" s="92"/>
      <c r="C6" s="96"/>
      <c r="D6" s="96"/>
      <c r="E6" s="96"/>
      <c r="F6" s="97"/>
      <c r="G6" s="96"/>
      <c r="H6" s="96"/>
      <c r="I6" s="96">
        <f>I5+D6+E6-H6</f>
        <v>0</v>
      </c>
      <c r="J6" s="101"/>
      <c r="K6" s="101"/>
    </row>
    <row r="7" ht="21.95" customHeight="1" spans="1:11">
      <c r="A7" s="94"/>
      <c r="B7" s="92"/>
      <c r="C7" s="96"/>
      <c r="D7" s="96"/>
      <c r="E7" s="96"/>
      <c r="F7" s="97"/>
      <c r="G7" s="96"/>
      <c r="H7" s="96"/>
      <c r="I7" s="96">
        <f t="shared" ref="I7:I30" si="0">I6+D7+E7-H7</f>
        <v>0</v>
      </c>
      <c r="J7" s="101"/>
      <c r="K7" s="101"/>
    </row>
    <row r="8" ht="21.95" customHeight="1" spans="1:11">
      <c r="A8" s="94"/>
      <c r="B8" s="92"/>
      <c r="C8" s="96"/>
      <c r="D8" s="96"/>
      <c r="E8" s="96"/>
      <c r="F8" s="97"/>
      <c r="G8" s="96"/>
      <c r="H8" s="96"/>
      <c r="I8" s="96">
        <f t="shared" si="0"/>
        <v>0</v>
      </c>
      <c r="J8" s="101"/>
      <c r="K8" s="101"/>
    </row>
    <row r="9" ht="21.95" customHeight="1" spans="1:11">
      <c r="A9" s="94"/>
      <c r="B9" s="92"/>
      <c r="C9" s="96"/>
      <c r="D9" s="96"/>
      <c r="E9" s="96"/>
      <c r="F9" s="97"/>
      <c r="G9" s="96"/>
      <c r="H9" s="96"/>
      <c r="I9" s="96">
        <f t="shared" si="0"/>
        <v>0</v>
      </c>
      <c r="J9" s="101"/>
      <c r="K9" s="101"/>
    </row>
    <row r="10" ht="21.95" customHeight="1" spans="1:11">
      <c r="A10" s="94"/>
      <c r="B10" s="92"/>
      <c r="C10" s="96"/>
      <c r="D10" s="96"/>
      <c r="E10" s="96"/>
      <c r="F10" s="97"/>
      <c r="G10" s="96"/>
      <c r="H10" s="96"/>
      <c r="I10" s="96">
        <f t="shared" si="0"/>
        <v>0</v>
      </c>
      <c r="J10" s="101"/>
      <c r="K10" s="101"/>
    </row>
    <row r="11" ht="21.95" customHeight="1" spans="1:11">
      <c r="A11" s="94"/>
      <c r="B11" s="92"/>
      <c r="C11" s="96"/>
      <c r="D11" s="96"/>
      <c r="E11" s="96"/>
      <c r="F11" s="97"/>
      <c r="G11" s="96"/>
      <c r="H11" s="96"/>
      <c r="I11" s="96">
        <f t="shared" si="0"/>
        <v>0</v>
      </c>
      <c r="J11" s="101"/>
      <c r="K11" s="101"/>
    </row>
    <row r="12" ht="21.95" customHeight="1" spans="1:11">
      <c r="A12" s="94"/>
      <c r="B12" s="92"/>
      <c r="C12" s="96"/>
      <c r="D12" s="96"/>
      <c r="E12" s="96"/>
      <c r="F12" s="97"/>
      <c r="G12" s="96"/>
      <c r="H12" s="96"/>
      <c r="I12" s="96">
        <f t="shared" si="0"/>
        <v>0</v>
      </c>
      <c r="J12" s="101"/>
      <c r="K12" s="101"/>
    </row>
    <row r="13" ht="21.95" customHeight="1" spans="1:11">
      <c r="A13" s="94"/>
      <c r="B13" s="92"/>
      <c r="C13" s="96"/>
      <c r="D13" s="96"/>
      <c r="E13" s="96"/>
      <c r="F13" s="97"/>
      <c r="G13" s="96"/>
      <c r="H13" s="96"/>
      <c r="I13" s="96">
        <f t="shared" si="0"/>
        <v>0</v>
      </c>
      <c r="J13" s="101"/>
      <c r="K13" s="101"/>
    </row>
    <row r="14" ht="21.95" customHeight="1" spans="1:11">
      <c r="A14" s="94"/>
      <c r="B14" s="92"/>
      <c r="C14" s="96"/>
      <c r="D14" s="96"/>
      <c r="E14" s="96"/>
      <c r="F14" s="97"/>
      <c r="G14" s="96"/>
      <c r="H14" s="96"/>
      <c r="I14" s="96">
        <f t="shared" si="0"/>
        <v>0</v>
      </c>
      <c r="J14" s="101"/>
      <c r="K14" s="101"/>
    </row>
    <row r="15" ht="21.95" customHeight="1" spans="1:11">
      <c r="A15" s="94"/>
      <c r="B15" s="92"/>
      <c r="C15" s="96"/>
      <c r="D15" s="96"/>
      <c r="E15" s="96"/>
      <c r="F15" s="97"/>
      <c r="G15" s="96"/>
      <c r="H15" s="96"/>
      <c r="I15" s="96">
        <f t="shared" si="0"/>
        <v>0</v>
      </c>
      <c r="J15" s="101"/>
      <c r="K15" s="101"/>
    </row>
    <row r="16" ht="21.95" customHeight="1" spans="1:11">
      <c r="A16" s="94"/>
      <c r="B16" s="92"/>
      <c r="C16" s="96"/>
      <c r="D16" s="96"/>
      <c r="E16" s="96"/>
      <c r="F16" s="97"/>
      <c r="G16" s="96"/>
      <c r="H16" s="96"/>
      <c r="I16" s="96">
        <f t="shared" si="0"/>
        <v>0</v>
      </c>
      <c r="J16" s="101"/>
      <c r="K16" s="101"/>
    </row>
    <row r="17" ht="21.95" customHeight="1" spans="1:11">
      <c r="A17" s="94"/>
      <c r="B17" s="92"/>
      <c r="C17" s="96"/>
      <c r="D17" s="96"/>
      <c r="E17" s="96"/>
      <c r="F17" s="97"/>
      <c r="G17" s="96"/>
      <c r="H17" s="96"/>
      <c r="I17" s="96">
        <f t="shared" si="0"/>
        <v>0</v>
      </c>
      <c r="J17" s="101"/>
      <c r="K17" s="101"/>
    </row>
    <row r="18" ht="21.95" customHeight="1" spans="1:11">
      <c r="A18" s="94"/>
      <c r="B18" s="92"/>
      <c r="C18" s="96"/>
      <c r="D18" s="96"/>
      <c r="E18" s="96"/>
      <c r="F18" s="97"/>
      <c r="G18" s="96"/>
      <c r="H18" s="96"/>
      <c r="I18" s="96">
        <f t="shared" si="0"/>
        <v>0</v>
      </c>
      <c r="J18" s="101"/>
      <c r="K18" s="101"/>
    </row>
    <row r="19" ht="21.95" customHeight="1" spans="1:11">
      <c r="A19" s="94"/>
      <c r="B19" s="92"/>
      <c r="C19" s="96"/>
      <c r="D19" s="96"/>
      <c r="E19" s="96"/>
      <c r="F19" s="97"/>
      <c r="G19" s="96"/>
      <c r="H19" s="96"/>
      <c r="I19" s="96">
        <f t="shared" si="0"/>
        <v>0</v>
      </c>
      <c r="J19" s="101"/>
      <c r="K19" s="101"/>
    </row>
    <row r="20" ht="21.95" customHeight="1" spans="1:11">
      <c r="A20" s="94"/>
      <c r="B20" s="92"/>
      <c r="C20" s="96"/>
      <c r="D20" s="96"/>
      <c r="E20" s="96"/>
      <c r="F20" s="97"/>
      <c r="G20" s="96"/>
      <c r="H20" s="96"/>
      <c r="I20" s="96">
        <f t="shared" si="0"/>
        <v>0</v>
      </c>
      <c r="J20" s="101"/>
      <c r="K20" s="101"/>
    </row>
    <row r="21" ht="21.95" customHeight="1" spans="1:11">
      <c r="A21" s="94"/>
      <c r="B21" s="92"/>
      <c r="C21" s="96"/>
      <c r="D21" s="96"/>
      <c r="E21" s="96"/>
      <c r="F21" s="97"/>
      <c r="G21" s="96"/>
      <c r="H21" s="96"/>
      <c r="I21" s="96">
        <f t="shared" si="0"/>
        <v>0</v>
      </c>
      <c r="J21" s="101"/>
      <c r="K21" s="101"/>
    </row>
    <row r="22" ht="21.95" customHeight="1" spans="1:11">
      <c r="A22" s="94"/>
      <c r="B22" s="92"/>
      <c r="C22" s="96"/>
      <c r="D22" s="96"/>
      <c r="E22" s="96"/>
      <c r="F22" s="97"/>
      <c r="G22" s="96"/>
      <c r="H22" s="96"/>
      <c r="I22" s="96">
        <f t="shared" si="0"/>
        <v>0</v>
      </c>
      <c r="J22" s="101"/>
      <c r="K22" s="101"/>
    </row>
    <row r="23" ht="21.95" customHeight="1" spans="1:11">
      <c r="A23" s="94"/>
      <c r="B23" s="92"/>
      <c r="C23" s="96"/>
      <c r="D23" s="96"/>
      <c r="E23" s="96"/>
      <c r="F23" s="97"/>
      <c r="G23" s="96"/>
      <c r="H23" s="96"/>
      <c r="I23" s="96">
        <f t="shared" si="0"/>
        <v>0</v>
      </c>
      <c r="J23" s="101"/>
      <c r="K23" s="101"/>
    </row>
    <row r="24" ht="21.95" customHeight="1" spans="1:11">
      <c r="A24" s="94"/>
      <c r="B24" s="92"/>
      <c r="C24" s="96"/>
      <c r="D24" s="96"/>
      <c r="E24" s="96"/>
      <c r="F24" s="97"/>
      <c r="G24" s="96"/>
      <c r="H24" s="96"/>
      <c r="I24" s="96">
        <f t="shared" si="0"/>
        <v>0</v>
      </c>
      <c r="J24" s="101"/>
      <c r="K24" s="101"/>
    </row>
    <row r="25" ht="21.95" customHeight="1" spans="1:11">
      <c r="A25" s="94"/>
      <c r="B25" s="92"/>
      <c r="C25" s="96"/>
      <c r="D25" s="96"/>
      <c r="E25" s="96"/>
      <c r="F25" s="97"/>
      <c r="G25" s="96"/>
      <c r="H25" s="96"/>
      <c r="I25" s="96">
        <f t="shared" si="0"/>
        <v>0</v>
      </c>
      <c r="J25" s="101"/>
      <c r="K25" s="101"/>
    </row>
    <row r="26" ht="21.95" customHeight="1" spans="1:11">
      <c r="A26" s="94"/>
      <c r="B26" s="92"/>
      <c r="C26" s="96"/>
      <c r="D26" s="96"/>
      <c r="E26" s="96"/>
      <c r="F26" s="97"/>
      <c r="G26" s="96"/>
      <c r="H26" s="96"/>
      <c r="I26" s="96">
        <f t="shared" si="0"/>
        <v>0</v>
      </c>
      <c r="J26" s="101"/>
      <c r="K26" s="101"/>
    </row>
    <row r="27" ht="21.95" customHeight="1" spans="1:11">
      <c r="A27" s="94"/>
      <c r="B27" s="92"/>
      <c r="C27" s="96"/>
      <c r="D27" s="96"/>
      <c r="E27" s="96"/>
      <c r="F27" s="97"/>
      <c r="G27" s="96"/>
      <c r="H27" s="96"/>
      <c r="I27" s="96">
        <f t="shared" si="0"/>
        <v>0</v>
      </c>
      <c r="J27" s="101"/>
      <c r="K27" s="101"/>
    </row>
    <row r="28" ht="21.95" customHeight="1" spans="1:11">
      <c r="A28" s="94"/>
      <c r="B28" s="92"/>
      <c r="C28" s="96"/>
      <c r="D28" s="96"/>
      <c r="E28" s="96"/>
      <c r="F28" s="97"/>
      <c r="G28" s="96"/>
      <c r="H28" s="96"/>
      <c r="I28" s="96">
        <f t="shared" si="0"/>
        <v>0</v>
      </c>
      <c r="J28" s="101"/>
      <c r="K28" s="101"/>
    </row>
    <row r="29" ht="21.95" customHeight="1" spans="1:11">
      <c r="A29" s="94"/>
      <c r="B29" s="92"/>
      <c r="C29" s="96"/>
      <c r="D29" s="96"/>
      <c r="E29" s="96"/>
      <c r="F29" s="97"/>
      <c r="G29" s="96"/>
      <c r="H29" s="96"/>
      <c r="I29" s="96">
        <f t="shared" si="0"/>
        <v>0</v>
      </c>
      <c r="J29" s="101"/>
      <c r="K29" s="101"/>
    </row>
    <row r="30" ht="21.95" customHeight="1" spans="1:11">
      <c r="A30" s="94"/>
      <c r="B30" s="92"/>
      <c r="C30" s="96"/>
      <c r="D30" s="96"/>
      <c r="E30" s="96"/>
      <c r="F30" s="97"/>
      <c r="G30" s="96"/>
      <c r="H30" s="96"/>
      <c r="I30" s="96">
        <f t="shared" si="0"/>
        <v>0</v>
      </c>
      <c r="J30" s="101"/>
      <c r="K30" s="101"/>
    </row>
  </sheetData>
  <mergeCells count="6">
    <mergeCell ref="A1:I1"/>
    <mergeCell ref="J2:K2"/>
    <mergeCell ref="B3:C3"/>
    <mergeCell ref="E3:G3"/>
    <mergeCell ref="H3:I3"/>
    <mergeCell ref="J3:K3"/>
  </mergeCells>
  <printOptions horizontalCentered="1"/>
  <pageMargins left="0.502777777777778" right="0.502777777777778" top="0.751388888888889" bottom="0.751388888888889" header="0.297916666666667" footer="0.297916666666667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"/>
  <sheetViews>
    <sheetView workbookViewId="0">
      <selection activeCell="B99" sqref="B99:H99"/>
    </sheetView>
  </sheetViews>
  <sheetFormatPr defaultColWidth="9" defaultRowHeight="14.4"/>
  <cols>
    <col min="1" max="1" width="5.12962962962963" customWidth="1"/>
    <col min="2" max="2" width="4.25" customWidth="1"/>
    <col min="3" max="20" width="6.5" customWidth="1"/>
    <col min="21" max="21" width="6.12962962962963" customWidth="1"/>
    <col min="22" max="22" width="5.62962962962963" customWidth="1"/>
  </cols>
  <sheetData>
    <row r="1" ht="20.4" spans="1:22">
      <c r="A1" s="28" t="s">
        <v>337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ht="28.8" spans="1:22">
      <c r="A2" s="6" t="s">
        <v>144</v>
      </c>
      <c r="B2" s="6" t="s">
        <v>227</v>
      </c>
      <c r="C2" s="6" t="s">
        <v>338</v>
      </c>
      <c r="D2" s="6" t="s">
        <v>339</v>
      </c>
      <c r="E2" s="6" t="s">
        <v>340</v>
      </c>
      <c r="F2" s="6" t="s">
        <v>341</v>
      </c>
      <c r="G2" s="6" t="s">
        <v>342</v>
      </c>
      <c r="H2" s="6" t="s">
        <v>343</v>
      </c>
      <c r="I2" s="6" t="s">
        <v>344</v>
      </c>
      <c r="J2" s="6" t="s">
        <v>345</v>
      </c>
      <c r="K2" s="6" t="s">
        <v>346</v>
      </c>
      <c r="L2" s="6" t="s">
        <v>347</v>
      </c>
      <c r="M2" s="6" t="s">
        <v>348</v>
      </c>
      <c r="N2" s="6" t="s">
        <v>349</v>
      </c>
      <c r="O2" s="6" t="s">
        <v>350</v>
      </c>
      <c r="P2" s="6" t="s">
        <v>351</v>
      </c>
      <c r="Q2" s="6" t="s">
        <v>352</v>
      </c>
      <c r="R2" s="6" t="s">
        <v>353</v>
      </c>
      <c r="S2" s="6" t="s">
        <v>354</v>
      </c>
      <c r="T2" s="6" t="s">
        <v>355</v>
      </c>
      <c r="U2" s="81" t="s">
        <v>356</v>
      </c>
      <c r="V2" s="81" t="s">
        <v>357</v>
      </c>
    </row>
    <row r="3" spans="1:2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81"/>
      <c r="V3" s="81"/>
    </row>
    <row r="4" spans="1:2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81"/>
      <c r="V4" s="81"/>
    </row>
    <row r="5" spans="1:2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81"/>
      <c r="V5" s="81"/>
    </row>
    <row r="6" spans="1:2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81"/>
      <c r="V6" s="81"/>
    </row>
    <row r="7" spans="1:2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81"/>
      <c r="V7" s="81"/>
    </row>
    <row r="8" spans="1:2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81"/>
      <c r="V8" s="81"/>
    </row>
    <row r="9" spans="1:22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</row>
    <row r="10" spans="1:22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</row>
    <row r="11" spans="1:22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</row>
    <row r="12" spans="1:22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</row>
    <row r="13" spans="1:22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</row>
    <row r="14" spans="1:22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</row>
    <row r="15" spans="1:22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</row>
    <row r="16" spans="1:22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</row>
    <row r="17" spans="1:22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</row>
    <row r="18" spans="1:22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</row>
    <row r="19" spans="1:22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</row>
    <row r="20" spans="1:22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</row>
    <row r="21" spans="1:22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</row>
    <row r="22" spans="1:22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</row>
    <row r="23" spans="1:22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</row>
    <row r="24" spans="1:22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</row>
    <row r="25" spans="1:2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</row>
    <row r="26" spans="1:2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</row>
    <row r="27" spans="1:2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</row>
    <row r="28" spans="1:22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</row>
    <row r="29" spans="1:2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</row>
    <row r="30" spans="1:2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</row>
    <row r="31" spans="1:22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</row>
    <row r="32" spans="1:22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</row>
    <row r="33" spans="1:22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</row>
    <row r="35" spans="1:8">
      <c r="A35" s="2" t="s">
        <v>358</v>
      </c>
      <c r="B35" s="2"/>
      <c r="C35" s="2"/>
      <c r="D35" s="2"/>
      <c r="E35" s="2"/>
      <c r="F35" s="2"/>
      <c r="G35" s="2"/>
      <c r="H35" s="2"/>
    </row>
  </sheetData>
  <mergeCells count="2">
    <mergeCell ref="A1:V1"/>
    <mergeCell ref="A35:H35"/>
  </mergeCells>
  <printOptions horizontalCentered="1"/>
  <pageMargins left="0.393055555555556" right="0.393055555555556" top="0.751388888888889" bottom="0.751388888888889" header="0.297916666666667" footer="0.297916666666667"/>
  <pageSetup paperSize="9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O41"/>
  <sheetViews>
    <sheetView workbookViewId="0">
      <selection activeCell="B99" sqref="B99:H99"/>
    </sheetView>
  </sheetViews>
  <sheetFormatPr defaultColWidth="9" defaultRowHeight="15.6"/>
  <cols>
    <col min="1" max="1" width="8.12962962962963" style="55" customWidth="1"/>
    <col min="2" max="2" width="12.1296296296296" style="1" customWidth="1"/>
    <col min="3" max="4" width="11.6296296296296" style="1" customWidth="1"/>
    <col min="5" max="5" width="9.87962962962963" style="1" customWidth="1"/>
    <col min="6" max="6" width="6.62962962962963" style="1" customWidth="1"/>
    <col min="7" max="7" width="10.3796296296296" style="1"/>
    <col min="8" max="9" width="11.5" style="1"/>
    <col min="10" max="10" width="10.1296296296296" style="1" customWidth="1"/>
    <col min="11" max="11" width="6.62962962962963" style="1" customWidth="1"/>
    <col min="12" max="12" width="8.5" style="1" customWidth="1"/>
    <col min="13" max="14" width="11.5" style="1"/>
    <col min="15" max="15" width="10.3796296296296" style="1"/>
    <col min="16" max="16" width="7.25" style="1" customWidth="1"/>
    <col min="17" max="17" width="10.3796296296296" style="1"/>
    <col min="18" max="18" width="11.5" style="1"/>
    <col min="19" max="19" width="12.6296296296296" style="1"/>
    <col min="20" max="20" width="10.3796296296296" style="1"/>
    <col min="21" max="21" width="9" style="1"/>
    <col min="22" max="24" width="11.5" style="1"/>
    <col min="25" max="25" width="9.37962962962963" style="1"/>
    <col min="26" max="26" width="7.25" style="1" customWidth="1"/>
    <col min="27" max="27" width="10.3796296296296" style="1"/>
    <col min="28" max="29" width="11.5" style="1"/>
    <col min="30" max="30" width="7.75" style="1" customWidth="1"/>
    <col min="31" max="31" width="6.62962962962963" style="1" customWidth="1"/>
    <col min="32" max="32" width="9.12962962962963" style="1" customWidth="1"/>
    <col min="33" max="16384" width="9" style="1"/>
  </cols>
  <sheetData>
    <row r="1" ht="36" customHeight="1" spans="1:32">
      <c r="A1" s="56" t="s">
        <v>359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</row>
    <row r="2" spans="1:32">
      <c r="A2" s="58" t="s">
        <v>360</v>
      </c>
      <c r="C2" s="59" t="s">
        <v>361</v>
      </c>
      <c r="D2" s="60"/>
      <c r="E2" s="60"/>
      <c r="F2" s="60"/>
      <c r="G2" s="60"/>
      <c r="H2" s="60" t="s">
        <v>362</v>
      </c>
      <c r="I2" s="60"/>
      <c r="J2" s="60"/>
      <c r="K2" s="60"/>
      <c r="L2" s="60"/>
      <c r="M2" s="59" t="s">
        <v>363</v>
      </c>
      <c r="N2" s="60"/>
      <c r="O2" s="60"/>
      <c r="P2" s="60"/>
      <c r="Q2" s="60"/>
      <c r="R2" s="60" t="s">
        <v>364</v>
      </c>
      <c r="S2" s="60"/>
      <c r="T2" s="60"/>
      <c r="U2" s="60"/>
      <c r="V2" s="60"/>
      <c r="W2" s="59" t="s">
        <v>365</v>
      </c>
      <c r="X2" s="60"/>
      <c r="Y2" s="60"/>
      <c r="Z2" s="60"/>
      <c r="AA2" s="60"/>
      <c r="AB2" s="60" t="s">
        <v>366</v>
      </c>
      <c r="AC2" s="60"/>
      <c r="AD2" s="60"/>
      <c r="AE2" s="60"/>
      <c r="AF2" s="60"/>
    </row>
    <row r="3" s="52" customFormat="1" spans="1:32">
      <c r="A3" s="58" t="s">
        <v>144</v>
      </c>
      <c r="B3" s="44" t="s">
        <v>367</v>
      </c>
      <c r="C3" s="61" t="s">
        <v>368</v>
      </c>
      <c r="D3" s="44" t="s">
        <v>10</v>
      </c>
      <c r="E3" s="44" t="s">
        <v>11</v>
      </c>
      <c r="F3" s="44" t="s">
        <v>4</v>
      </c>
      <c r="G3" s="44" t="s">
        <v>312</v>
      </c>
      <c r="H3" s="62" t="s">
        <v>368</v>
      </c>
      <c r="I3" s="62" t="s">
        <v>10</v>
      </c>
      <c r="J3" s="62" t="s">
        <v>11</v>
      </c>
      <c r="K3" s="62" t="s">
        <v>4</v>
      </c>
      <c r="L3" s="62" t="s">
        <v>312</v>
      </c>
      <c r="M3" s="61" t="s">
        <v>368</v>
      </c>
      <c r="N3" s="44" t="s">
        <v>10</v>
      </c>
      <c r="O3" s="44" t="s">
        <v>11</v>
      </c>
      <c r="P3" s="44" t="s">
        <v>4</v>
      </c>
      <c r="Q3" s="44" t="s">
        <v>312</v>
      </c>
      <c r="R3" s="74" t="s">
        <v>368</v>
      </c>
      <c r="S3" s="74" t="s">
        <v>10</v>
      </c>
      <c r="T3" s="74" t="s">
        <v>11</v>
      </c>
      <c r="U3" s="74" t="s">
        <v>4</v>
      </c>
      <c r="V3" s="74" t="s">
        <v>312</v>
      </c>
      <c r="W3" s="61" t="s">
        <v>368</v>
      </c>
      <c r="X3" s="44" t="s">
        <v>10</v>
      </c>
      <c r="Y3" s="44" t="s">
        <v>11</v>
      </c>
      <c r="Z3" s="44" t="s">
        <v>4</v>
      </c>
      <c r="AA3" s="44" t="s">
        <v>312</v>
      </c>
      <c r="AB3" s="77" t="s">
        <v>368</v>
      </c>
      <c r="AC3" s="77" t="s">
        <v>10</v>
      </c>
      <c r="AD3" s="77" t="s">
        <v>11</v>
      </c>
      <c r="AE3" s="77" t="s">
        <v>4</v>
      </c>
      <c r="AF3" s="77" t="s">
        <v>312</v>
      </c>
    </row>
    <row r="4" s="53" customFormat="1" spans="1:223">
      <c r="A4" s="63" t="s">
        <v>369</v>
      </c>
      <c r="B4" s="64">
        <f t="shared" ref="B4:G4" si="0">SUM(B5:B35)</f>
        <v>0</v>
      </c>
      <c r="C4" s="65"/>
      <c r="D4" s="65"/>
      <c r="E4" s="65">
        <f t="shared" si="0"/>
        <v>0</v>
      </c>
      <c r="F4" s="65"/>
      <c r="G4" s="65">
        <f t="shared" si="0"/>
        <v>0</v>
      </c>
      <c r="H4" s="66"/>
      <c r="I4" s="66"/>
      <c r="J4" s="66">
        <f t="shared" ref="J4:O4" si="1">SUM(J5:J35)</f>
        <v>0</v>
      </c>
      <c r="K4" s="66"/>
      <c r="L4" s="66">
        <f t="shared" si="1"/>
        <v>0</v>
      </c>
      <c r="M4" s="65"/>
      <c r="N4" s="65"/>
      <c r="O4" s="65">
        <f t="shared" si="1"/>
        <v>0</v>
      </c>
      <c r="P4" s="65"/>
      <c r="Q4" s="65">
        <f t="shared" ref="Q4:V4" si="2">SUM(Q5:Q35)</f>
        <v>0</v>
      </c>
      <c r="R4" s="75"/>
      <c r="S4" s="75"/>
      <c r="T4" s="75">
        <f t="shared" si="2"/>
        <v>0</v>
      </c>
      <c r="U4" s="75"/>
      <c r="V4" s="75">
        <f t="shared" si="2"/>
        <v>0</v>
      </c>
      <c r="W4" s="65"/>
      <c r="X4" s="65"/>
      <c r="Y4" s="65">
        <f t="shared" ref="Y4:AD4" si="3">SUM(Y5:Y35)</f>
        <v>0</v>
      </c>
      <c r="Z4" s="65"/>
      <c r="AA4" s="65">
        <f t="shared" si="3"/>
        <v>0</v>
      </c>
      <c r="AB4" s="78"/>
      <c r="AC4" s="78"/>
      <c r="AD4" s="78">
        <f t="shared" si="3"/>
        <v>0</v>
      </c>
      <c r="AE4" s="78"/>
      <c r="AF4" s="78">
        <f>SUM(AF5:AF35)</f>
        <v>0</v>
      </c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  <c r="GO4" s="54"/>
      <c r="GP4" s="54"/>
      <c r="GQ4" s="54"/>
      <c r="GR4" s="54"/>
      <c r="GS4" s="54"/>
      <c r="GT4" s="54"/>
      <c r="GU4" s="54"/>
      <c r="GV4" s="54"/>
      <c r="GW4" s="54"/>
      <c r="GX4" s="54"/>
      <c r="GY4" s="54"/>
      <c r="GZ4" s="54"/>
      <c r="HA4" s="54"/>
      <c r="HB4" s="54"/>
      <c r="HC4" s="54"/>
      <c r="HD4" s="54"/>
      <c r="HE4" s="54"/>
      <c r="HF4" s="54"/>
      <c r="HG4" s="54"/>
      <c r="HH4" s="54"/>
      <c r="HI4" s="54"/>
      <c r="HJ4" s="54"/>
      <c r="HK4" s="54"/>
      <c r="HL4" s="54"/>
      <c r="HM4" s="54"/>
      <c r="HN4" s="54"/>
      <c r="HO4" s="54"/>
    </row>
    <row r="5" s="54" customFormat="1" spans="1:32">
      <c r="A5" s="67"/>
      <c r="B5" s="68">
        <f t="shared" ref="B5:B35" si="4">G5+L5+Q5+V5+AA5+AF5</f>
        <v>0</v>
      </c>
      <c r="C5" s="69">
        <v>0</v>
      </c>
      <c r="D5" s="68">
        <f t="shared" ref="D5:D35" si="5">C5</f>
        <v>0</v>
      </c>
      <c r="E5" s="68">
        <f t="shared" ref="E5:E35" si="6">D5-C5</f>
        <v>0</v>
      </c>
      <c r="F5" s="68">
        <v>0</v>
      </c>
      <c r="G5" s="68">
        <f t="shared" ref="G5:G35" si="7">E5*F5</f>
        <v>0</v>
      </c>
      <c r="H5" s="70">
        <v>0</v>
      </c>
      <c r="I5" s="70">
        <f t="shared" ref="I5:I35" si="8">H5</f>
        <v>0</v>
      </c>
      <c r="J5" s="70">
        <f t="shared" ref="J5:J35" si="9">I5-H5</f>
        <v>0</v>
      </c>
      <c r="K5" s="70">
        <v>0</v>
      </c>
      <c r="L5" s="70">
        <f t="shared" ref="L5:L35" si="10">J5*K5</f>
        <v>0</v>
      </c>
      <c r="M5" s="69">
        <v>0</v>
      </c>
      <c r="N5" s="68">
        <f t="shared" ref="N5:N35" si="11">M5</f>
        <v>0</v>
      </c>
      <c r="O5" s="68">
        <f t="shared" ref="O5:O35" si="12">N5-M5</f>
        <v>0</v>
      </c>
      <c r="P5" s="68">
        <v>0</v>
      </c>
      <c r="Q5" s="68">
        <f t="shared" ref="Q5:Q35" si="13">O5*P5</f>
        <v>0</v>
      </c>
      <c r="R5" s="76">
        <v>0</v>
      </c>
      <c r="S5" s="76">
        <f t="shared" ref="S5:S35" si="14">R5</f>
        <v>0</v>
      </c>
      <c r="T5" s="76">
        <f t="shared" ref="T5:T35" si="15">S5-R5</f>
        <v>0</v>
      </c>
      <c r="U5" s="76">
        <v>0</v>
      </c>
      <c r="V5" s="76">
        <f t="shared" ref="V5:V35" si="16">T5*U5</f>
        <v>0</v>
      </c>
      <c r="W5" s="69">
        <v>0</v>
      </c>
      <c r="X5" s="68">
        <f t="shared" ref="X5:X35" si="17">W5</f>
        <v>0</v>
      </c>
      <c r="Y5" s="68">
        <f t="shared" ref="Y5:Y35" si="18">X5-W5</f>
        <v>0</v>
      </c>
      <c r="Z5" s="68">
        <v>0</v>
      </c>
      <c r="AA5" s="68">
        <f t="shared" ref="AA5:AA35" si="19">Y5*Z5</f>
        <v>0</v>
      </c>
      <c r="AB5" s="79">
        <v>0</v>
      </c>
      <c r="AC5" s="79">
        <f t="shared" ref="AC5:AC35" si="20">AB5</f>
        <v>0</v>
      </c>
      <c r="AD5" s="79">
        <f t="shared" ref="AD5:AD35" si="21">AC5-AB5</f>
        <v>0</v>
      </c>
      <c r="AE5" s="79">
        <v>0</v>
      </c>
      <c r="AF5" s="79">
        <f t="shared" ref="AF5:AF35" si="22">AD5*AE5</f>
        <v>0</v>
      </c>
    </row>
    <row r="6" s="54" customFormat="1" spans="1:32">
      <c r="A6" s="67"/>
      <c r="B6" s="71">
        <f t="shared" si="4"/>
        <v>0</v>
      </c>
      <c r="C6" s="68">
        <f t="shared" ref="C6:C35" si="23">D5</f>
        <v>0</v>
      </c>
      <c r="D6" s="69">
        <f t="shared" si="5"/>
        <v>0</v>
      </c>
      <c r="E6" s="68">
        <f t="shared" si="6"/>
        <v>0</v>
      </c>
      <c r="F6" s="68">
        <f t="shared" ref="F6:F35" si="24">F5</f>
        <v>0</v>
      </c>
      <c r="G6" s="68">
        <f t="shared" si="7"/>
        <v>0</v>
      </c>
      <c r="H6" s="70">
        <f t="shared" ref="H6:H35" si="25">I5</f>
        <v>0</v>
      </c>
      <c r="I6" s="70">
        <f t="shared" si="8"/>
        <v>0</v>
      </c>
      <c r="J6" s="70">
        <f t="shared" si="9"/>
        <v>0</v>
      </c>
      <c r="K6" s="70">
        <f t="shared" ref="K6:K35" si="26">K5</f>
        <v>0</v>
      </c>
      <c r="L6" s="70">
        <f t="shared" si="10"/>
        <v>0</v>
      </c>
      <c r="M6" s="68">
        <f t="shared" ref="M6:M35" si="27">N5</f>
        <v>0</v>
      </c>
      <c r="N6" s="69">
        <f t="shared" si="11"/>
        <v>0</v>
      </c>
      <c r="O6" s="68">
        <f t="shared" si="12"/>
        <v>0</v>
      </c>
      <c r="P6" s="68">
        <f t="shared" ref="P6:P35" si="28">P5</f>
        <v>0</v>
      </c>
      <c r="Q6" s="68">
        <f t="shared" si="13"/>
        <v>0</v>
      </c>
      <c r="R6" s="76">
        <f t="shared" ref="R6:R35" si="29">S5</f>
        <v>0</v>
      </c>
      <c r="S6" s="76">
        <f t="shared" si="14"/>
        <v>0</v>
      </c>
      <c r="T6" s="76">
        <f t="shared" si="15"/>
        <v>0</v>
      </c>
      <c r="U6" s="76">
        <f t="shared" ref="U6:U35" si="30">U5</f>
        <v>0</v>
      </c>
      <c r="V6" s="76">
        <f t="shared" si="16"/>
        <v>0</v>
      </c>
      <c r="W6" s="68">
        <f t="shared" ref="W6:W35" si="31">X5</f>
        <v>0</v>
      </c>
      <c r="X6" s="69">
        <f t="shared" si="17"/>
        <v>0</v>
      </c>
      <c r="Y6" s="68">
        <f t="shared" si="18"/>
        <v>0</v>
      </c>
      <c r="Z6" s="68">
        <f t="shared" ref="Z6:Z35" si="32">Z5</f>
        <v>0</v>
      </c>
      <c r="AA6" s="68">
        <f t="shared" si="19"/>
        <v>0</v>
      </c>
      <c r="AB6" s="79">
        <f t="shared" ref="AB6:AB35" si="33">AC5</f>
        <v>0</v>
      </c>
      <c r="AC6" s="79">
        <f t="shared" si="20"/>
        <v>0</v>
      </c>
      <c r="AD6" s="79">
        <f t="shared" si="21"/>
        <v>0</v>
      </c>
      <c r="AE6" s="79">
        <f t="shared" ref="AE6:AE35" si="34">AE5</f>
        <v>0</v>
      </c>
      <c r="AF6" s="79">
        <f t="shared" si="22"/>
        <v>0</v>
      </c>
    </row>
    <row r="7" s="54" customFormat="1" spans="1:32">
      <c r="A7" s="67"/>
      <c r="B7" s="68">
        <f t="shared" si="4"/>
        <v>0</v>
      </c>
      <c r="C7" s="69">
        <f t="shared" si="23"/>
        <v>0</v>
      </c>
      <c r="D7" s="68">
        <f t="shared" si="5"/>
        <v>0</v>
      </c>
      <c r="E7" s="68">
        <f t="shared" si="6"/>
        <v>0</v>
      </c>
      <c r="F7" s="68">
        <f t="shared" si="24"/>
        <v>0</v>
      </c>
      <c r="G7" s="68">
        <f t="shared" si="7"/>
        <v>0</v>
      </c>
      <c r="H7" s="70">
        <f t="shared" si="25"/>
        <v>0</v>
      </c>
      <c r="I7" s="70">
        <f t="shared" si="8"/>
        <v>0</v>
      </c>
      <c r="J7" s="70">
        <f t="shared" si="9"/>
        <v>0</v>
      </c>
      <c r="K7" s="70">
        <f t="shared" si="26"/>
        <v>0</v>
      </c>
      <c r="L7" s="70">
        <f t="shared" si="10"/>
        <v>0</v>
      </c>
      <c r="M7" s="68">
        <f t="shared" si="27"/>
        <v>0</v>
      </c>
      <c r="N7" s="68">
        <f t="shared" si="11"/>
        <v>0</v>
      </c>
      <c r="O7" s="68">
        <f t="shared" si="12"/>
        <v>0</v>
      </c>
      <c r="P7" s="68">
        <f t="shared" si="28"/>
        <v>0</v>
      </c>
      <c r="Q7" s="68">
        <f t="shared" si="13"/>
        <v>0</v>
      </c>
      <c r="R7" s="76">
        <f t="shared" si="29"/>
        <v>0</v>
      </c>
      <c r="S7" s="76">
        <f t="shared" si="14"/>
        <v>0</v>
      </c>
      <c r="T7" s="76">
        <f t="shared" si="15"/>
        <v>0</v>
      </c>
      <c r="U7" s="76">
        <f t="shared" si="30"/>
        <v>0</v>
      </c>
      <c r="V7" s="76">
        <f t="shared" si="16"/>
        <v>0</v>
      </c>
      <c r="W7" s="68">
        <f t="shared" si="31"/>
        <v>0</v>
      </c>
      <c r="X7" s="68">
        <f t="shared" si="17"/>
        <v>0</v>
      </c>
      <c r="Y7" s="68">
        <f t="shared" si="18"/>
        <v>0</v>
      </c>
      <c r="Z7" s="68">
        <f t="shared" si="32"/>
        <v>0</v>
      </c>
      <c r="AA7" s="68">
        <f t="shared" si="19"/>
        <v>0</v>
      </c>
      <c r="AB7" s="79">
        <f t="shared" si="33"/>
        <v>0</v>
      </c>
      <c r="AC7" s="79">
        <f t="shared" si="20"/>
        <v>0</v>
      </c>
      <c r="AD7" s="79">
        <f t="shared" si="21"/>
        <v>0</v>
      </c>
      <c r="AE7" s="79">
        <f t="shared" si="34"/>
        <v>0</v>
      </c>
      <c r="AF7" s="79">
        <f t="shared" si="22"/>
        <v>0</v>
      </c>
    </row>
    <row r="8" s="54" customFormat="1" spans="1:32">
      <c r="A8" s="67"/>
      <c r="B8" s="72">
        <f t="shared" si="4"/>
        <v>0</v>
      </c>
      <c r="C8" s="68">
        <f t="shared" si="23"/>
        <v>0</v>
      </c>
      <c r="D8" s="69">
        <f t="shared" si="5"/>
        <v>0</v>
      </c>
      <c r="E8" s="68">
        <f t="shared" si="6"/>
        <v>0</v>
      </c>
      <c r="F8" s="68">
        <f t="shared" si="24"/>
        <v>0</v>
      </c>
      <c r="G8" s="68">
        <f t="shared" si="7"/>
        <v>0</v>
      </c>
      <c r="H8" s="70">
        <f t="shared" si="25"/>
        <v>0</v>
      </c>
      <c r="I8" s="70">
        <f t="shared" si="8"/>
        <v>0</v>
      </c>
      <c r="J8" s="70">
        <f t="shared" si="9"/>
        <v>0</v>
      </c>
      <c r="K8" s="70">
        <f t="shared" si="26"/>
        <v>0</v>
      </c>
      <c r="L8" s="70">
        <f t="shared" si="10"/>
        <v>0</v>
      </c>
      <c r="M8" s="68">
        <f t="shared" si="27"/>
        <v>0</v>
      </c>
      <c r="N8" s="69">
        <f t="shared" si="11"/>
        <v>0</v>
      </c>
      <c r="O8" s="68">
        <f t="shared" si="12"/>
        <v>0</v>
      </c>
      <c r="P8" s="68">
        <f t="shared" si="28"/>
        <v>0</v>
      </c>
      <c r="Q8" s="68">
        <f t="shared" si="13"/>
        <v>0</v>
      </c>
      <c r="R8" s="76">
        <f t="shared" si="29"/>
        <v>0</v>
      </c>
      <c r="S8" s="76">
        <f t="shared" si="14"/>
        <v>0</v>
      </c>
      <c r="T8" s="76">
        <f t="shared" si="15"/>
        <v>0</v>
      </c>
      <c r="U8" s="76">
        <f t="shared" si="30"/>
        <v>0</v>
      </c>
      <c r="V8" s="76">
        <f t="shared" si="16"/>
        <v>0</v>
      </c>
      <c r="W8" s="68">
        <f t="shared" si="31"/>
        <v>0</v>
      </c>
      <c r="X8" s="69">
        <f t="shared" si="17"/>
        <v>0</v>
      </c>
      <c r="Y8" s="68">
        <f t="shared" si="18"/>
        <v>0</v>
      </c>
      <c r="Z8" s="68">
        <f t="shared" si="32"/>
        <v>0</v>
      </c>
      <c r="AA8" s="68">
        <f t="shared" si="19"/>
        <v>0</v>
      </c>
      <c r="AB8" s="79">
        <f t="shared" si="33"/>
        <v>0</v>
      </c>
      <c r="AC8" s="79">
        <f t="shared" si="20"/>
        <v>0</v>
      </c>
      <c r="AD8" s="79">
        <f t="shared" si="21"/>
        <v>0</v>
      </c>
      <c r="AE8" s="79">
        <f t="shared" si="34"/>
        <v>0</v>
      </c>
      <c r="AF8" s="79">
        <f t="shared" si="22"/>
        <v>0</v>
      </c>
    </row>
    <row r="9" s="54" customFormat="1" spans="1:32">
      <c r="A9" s="67"/>
      <c r="B9" s="68">
        <f t="shared" si="4"/>
        <v>0</v>
      </c>
      <c r="C9" s="68">
        <f t="shared" si="23"/>
        <v>0</v>
      </c>
      <c r="D9" s="68">
        <f t="shared" si="5"/>
        <v>0</v>
      </c>
      <c r="E9" s="68">
        <f t="shared" si="6"/>
        <v>0</v>
      </c>
      <c r="F9" s="68">
        <f t="shared" si="24"/>
        <v>0</v>
      </c>
      <c r="G9" s="68">
        <f t="shared" si="7"/>
        <v>0</v>
      </c>
      <c r="H9" s="70">
        <f t="shared" si="25"/>
        <v>0</v>
      </c>
      <c r="I9" s="70">
        <f t="shared" si="8"/>
        <v>0</v>
      </c>
      <c r="J9" s="70">
        <f t="shared" si="9"/>
        <v>0</v>
      </c>
      <c r="K9" s="70">
        <f t="shared" si="26"/>
        <v>0</v>
      </c>
      <c r="L9" s="70">
        <f t="shared" si="10"/>
        <v>0</v>
      </c>
      <c r="M9" s="68">
        <f t="shared" si="27"/>
        <v>0</v>
      </c>
      <c r="N9" s="68">
        <f t="shared" si="11"/>
        <v>0</v>
      </c>
      <c r="O9" s="68">
        <f t="shared" si="12"/>
        <v>0</v>
      </c>
      <c r="P9" s="68">
        <f t="shared" si="28"/>
        <v>0</v>
      </c>
      <c r="Q9" s="68">
        <f t="shared" si="13"/>
        <v>0</v>
      </c>
      <c r="R9" s="76">
        <f t="shared" si="29"/>
        <v>0</v>
      </c>
      <c r="S9" s="76">
        <f t="shared" si="14"/>
        <v>0</v>
      </c>
      <c r="T9" s="76">
        <f t="shared" si="15"/>
        <v>0</v>
      </c>
      <c r="U9" s="76">
        <f t="shared" si="30"/>
        <v>0</v>
      </c>
      <c r="V9" s="76">
        <f t="shared" si="16"/>
        <v>0</v>
      </c>
      <c r="W9" s="68">
        <f t="shared" si="31"/>
        <v>0</v>
      </c>
      <c r="X9" s="68">
        <f t="shared" si="17"/>
        <v>0</v>
      </c>
      <c r="Y9" s="68">
        <f t="shared" si="18"/>
        <v>0</v>
      </c>
      <c r="Z9" s="68">
        <f t="shared" si="32"/>
        <v>0</v>
      </c>
      <c r="AA9" s="68">
        <f t="shared" si="19"/>
        <v>0</v>
      </c>
      <c r="AB9" s="79">
        <f t="shared" si="33"/>
        <v>0</v>
      </c>
      <c r="AC9" s="79">
        <f t="shared" si="20"/>
        <v>0</v>
      </c>
      <c r="AD9" s="79">
        <f t="shared" si="21"/>
        <v>0</v>
      </c>
      <c r="AE9" s="79">
        <f t="shared" si="34"/>
        <v>0</v>
      </c>
      <c r="AF9" s="79">
        <f t="shared" si="22"/>
        <v>0</v>
      </c>
    </row>
    <row r="10" s="54" customFormat="1" spans="1:32">
      <c r="A10" s="67"/>
      <c r="B10" s="68">
        <f t="shared" si="4"/>
        <v>0</v>
      </c>
      <c r="C10" s="68">
        <f t="shared" si="23"/>
        <v>0</v>
      </c>
      <c r="D10" s="69">
        <f t="shared" si="5"/>
        <v>0</v>
      </c>
      <c r="E10" s="68">
        <f t="shared" si="6"/>
        <v>0</v>
      </c>
      <c r="F10" s="68">
        <f t="shared" si="24"/>
        <v>0</v>
      </c>
      <c r="G10" s="68">
        <f t="shared" si="7"/>
        <v>0</v>
      </c>
      <c r="H10" s="70">
        <f t="shared" si="25"/>
        <v>0</v>
      </c>
      <c r="I10" s="70">
        <f t="shared" si="8"/>
        <v>0</v>
      </c>
      <c r="J10" s="70">
        <f t="shared" si="9"/>
        <v>0</v>
      </c>
      <c r="K10" s="70">
        <f t="shared" si="26"/>
        <v>0</v>
      </c>
      <c r="L10" s="70">
        <f t="shared" si="10"/>
        <v>0</v>
      </c>
      <c r="M10" s="68">
        <f t="shared" si="27"/>
        <v>0</v>
      </c>
      <c r="N10" s="69">
        <f t="shared" si="11"/>
        <v>0</v>
      </c>
      <c r="O10" s="68">
        <f t="shared" si="12"/>
        <v>0</v>
      </c>
      <c r="P10" s="68">
        <f t="shared" si="28"/>
        <v>0</v>
      </c>
      <c r="Q10" s="68">
        <f t="shared" si="13"/>
        <v>0</v>
      </c>
      <c r="R10" s="76">
        <f t="shared" si="29"/>
        <v>0</v>
      </c>
      <c r="S10" s="76">
        <f t="shared" si="14"/>
        <v>0</v>
      </c>
      <c r="T10" s="76">
        <f t="shared" si="15"/>
        <v>0</v>
      </c>
      <c r="U10" s="76">
        <f t="shared" si="30"/>
        <v>0</v>
      </c>
      <c r="V10" s="76">
        <f t="shared" si="16"/>
        <v>0</v>
      </c>
      <c r="W10" s="68">
        <f t="shared" si="31"/>
        <v>0</v>
      </c>
      <c r="X10" s="69">
        <f t="shared" si="17"/>
        <v>0</v>
      </c>
      <c r="Y10" s="68">
        <f t="shared" si="18"/>
        <v>0</v>
      </c>
      <c r="Z10" s="68">
        <f t="shared" si="32"/>
        <v>0</v>
      </c>
      <c r="AA10" s="68">
        <f t="shared" si="19"/>
        <v>0</v>
      </c>
      <c r="AB10" s="79">
        <f t="shared" si="33"/>
        <v>0</v>
      </c>
      <c r="AC10" s="79">
        <f t="shared" si="20"/>
        <v>0</v>
      </c>
      <c r="AD10" s="79">
        <f t="shared" si="21"/>
        <v>0</v>
      </c>
      <c r="AE10" s="79">
        <f t="shared" si="34"/>
        <v>0</v>
      </c>
      <c r="AF10" s="79">
        <f t="shared" si="22"/>
        <v>0</v>
      </c>
    </row>
    <row r="11" s="54" customFormat="1" spans="1:32">
      <c r="A11" s="67"/>
      <c r="B11" s="68">
        <f t="shared" si="4"/>
        <v>0</v>
      </c>
      <c r="C11" s="68">
        <f t="shared" si="23"/>
        <v>0</v>
      </c>
      <c r="D11" s="68">
        <f t="shared" si="5"/>
        <v>0</v>
      </c>
      <c r="E11" s="68">
        <f t="shared" si="6"/>
        <v>0</v>
      </c>
      <c r="F11" s="68">
        <f t="shared" si="24"/>
        <v>0</v>
      </c>
      <c r="G11" s="68">
        <f t="shared" si="7"/>
        <v>0</v>
      </c>
      <c r="H11" s="70">
        <f t="shared" si="25"/>
        <v>0</v>
      </c>
      <c r="I11" s="70">
        <f t="shared" si="8"/>
        <v>0</v>
      </c>
      <c r="J11" s="70">
        <f t="shared" si="9"/>
        <v>0</v>
      </c>
      <c r="K11" s="70">
        <f t="shared" si="26"/>
        <v>0</v>
      </c>
      <c r="L11" s="70">
        <f t="shared" si="10"/>
        <v>0</v>
      </c>
      <c r="M11" s="68">
        <f t="shared" si="27"/>
        <v>0</v>
      </c>
      <c r="N11" s="68">
        <f t="shared" si="11"/>
        <v>0</v>
      </c>
      <c r="O11" s="68">
        <f t="shared" si="12"/>
        <v>0</v>
      </c>
      <c r="P11" s="68">
        <f t="shared" si="28"/>
        <v>0</v>
      </c>
      <c r="Q11" s="68">
        <f t="shared" si="13"/>
        <v>0</v>
      </c>
      <c r="R11" s="76">
        <f t="shared" si="29"/>
        <v>0</v>
      </c>
      <c r="S11" s="76">
        <f t="shared" si="14"/>
        <v>0</v>
      </c>
      <c r="T11" s="76">
        <f t="shared" si="15"/>
        <v>0</v>
      </c>
      <c r="U11" s="76">
        <f t="shared" si="30"/>
        <v>0</v>
      </c>
      <c r="V11" s="76">
        <f t="shared" si="16"/>
        <v>0</v>
      </c>
      <c r="W11" s="68">
        <f t="shared" si="31"/>
        <v>0</v>
      </c>
      <c r="X11" s="68">
        <f t="shared" si="17"/>
        <v>0</v>
      </c>
      <c r="Y11" s="68">
        <f t="shared" si="18"/>
        <v>0</v>
      </c>
      <c r="Z11" s="68">
        <f t="shared" si="32"/>
        <v>0</v>
      </c>
      <c r="AA11" s="68">
        <f t="shared" si="19"/>
        <v>0</v>
      </c>
      <c r="AB11" s="79">
        <f t="shared" si="33"/>
        <v>0</v>
      </c>
      <c r="AC11" s="79">
        <f t="shared" si="20"/>
        <v>0</v>
      </c>
      <c r="AD11" s="79">
        <f t="shared" si="21"/>
        <v>0</v>
      </c>
      <c r="AE11" s="79">
        <f t="shared" si="34"/>
        <v>0</v>
      </c>
      <c r="AF11" s="79">
        <f t="shared" si="22"/>
        <v>0</v>
      </c>
    </row>
    <row r="12" s="54" customFormat="1" spans="1:32">
      <c r="A12" s="67"/>
      <c r="B12" s="68">
        <f t="shared" si="4"/>
        <v>0</v>
      </c>
      <c r="C12" s="68">
        <f t="shared" si="23"/>
        <v>0</v>
      </c>
      <c r="D12" s="69">
        <f t="shared" si="5"/>
        <v>0</v>
      </c>
      <c r="E12" s="68">
        <f t="shared" si="6"/>
        <v>0</v>
      </c>
      <c r="F12" s="68">
        <f t="shared" si="24"/>
        <v>0</v>
      </c>
      <c r="G12" s="68">
        <f t="shared" si="7"/>
        <v>0</v>
      </c>
      <c r="H12" s="70">
        <f t="shared" si="25"/>
        <v>0</v>
      </c>
      <c r="I12" s="70">
        <f t="shared" si="8"/>
        <v>0</v>
      </c>
      <c r="J12" s="70">
        <f t="shared" si="9"/>
        <v>0</v>
      </c>
      <c r="K12" s="70">
        <f t="shared" si="26"/>
        <v>0</v>
      </c>
      <c r="L12" s="70">
        <f t="shared" si="10"/>
        <v>0</v>
      </c>
      <c r="M12" s="68">
        <f t="shared" si="27"/>
        <v>0</v>
      </c>
      <c r="N12" s="69">
        <f t="shared" si="11"/>
        <v>0</v>
      </c>
      <c r="O12" s="68">
        <f t="shared" si="12"/>
        <v>0</v>
      </c>
      <c r="P12" s="68">
        <f t="shared" si="28"/>
        <v>0</v>
      </c>
      <c r="Q12" s="68">
        <f t="shared" si="13"/>
        <v>0</v>
      </c>
      <c r="R12" s="76">
        <f t="shared" si="29"/>
        <v>0</v>
      </c>
      <c r="S12" s="76">
        <f t="shared" si="14"/>
        <v>0</v>
      </c>
      <c r="T12" s="76">
        <f t="shared" si="15"/>
        <v>0</v>
      </c>
      <c r="U12" s="76">
        <f t="shared" si="30"/>
        <v>0</v>
      </c>
      <c r="V12" s="76">
        <f t="shared" si="16"/>
        <v>0</v>
      </c>
      <c r="W12" s="68">
        <f t="shared" si="31"/>
        <v>0</v>
      </c>
      <c r="X12" s="69">
        <f t="shared" si="17"/>
        <v>0</v>
      </c>
      <c r="Y12" s="68">
        <f t="shared" si="18"/>
        <v>0</v>
      </c>
      <c r="Z12" s="68">
        <f t="shared" si="32"/>
        <v>0</v>
      </c>
      <c r="AA12" s="68">
        <f t="shared" si="19"/>
        <v>0</v>
      </c>
      <c r="AB12" s="79">
        <f t="shared" si="33"/>
        <v>0</v>
      </c>
      <c r="AC12" s="79">
        <f t="shared" si="20"/>
        <v>0</v>
      </c>
      <c r="AD12" s="79">
        <f t="shared" si="21"/>
        <v>0</v>
      </c>
      <c r="AE12" s="79">
        <f t="shared" si="34"/>
        <v>0</v>
      </c>
      <c r="AF12" s="79">
        <f t="shared" si="22"/>
        <v>0</v>
      </c>
    </row>
    <row r="13" s="54" customFormat="1" spans="1:32">
      <c r="A13" s="67"/>
      <c r="B13" s="68">
        <f t="shared" si="4"/>
        <v>0</v>
      </c>
      <c r="C13" s="68">
        <f t="shared" si="23"/>
        <v>0</v>
      </c>
      <c r="D13" s="68">
        <f t="shared" si="5"/>
        <v>0</v>
      </c>
      <c r="E13" s="68">
        <f t="shared" si="6"/>
        <v>0</v>
      </c>
      <c r="F13" s="68">
        <f t="shared" si="24"/>
        <v>0</v>
      </c>
      <c r="G13" s="68">
        <f t="shared" si="7"/>
        <v>0</v>
      </c>
      <c r="H13" s="70">
        <f t="shared" si="25"/>
        <v>0</v>
      </c>
      <c r="I13" s="70">
        <f t="shared" si="8"/>
        <v>0</v>
      </c>
      <c r="J13" s="70">
        <f t="shared" si="9"/>
        <v>0</v>
      </c>
      <c r="K13" s="70">
        <f t="shared" si="26"/>
        <v>0</v>
      </c>
      <c r="L13" s="70">
        <f t="shared" si="10"/>
        <v>0</v>
      </c>
      <c r="M13" s="68">
        <f t="shared" si="27"/>
        <v>0</v>
      </c>
      <c r="N13" s="68">
        <f t="shared" si="11"/>
        <v>0</v>
      </c>
      <c r="O13" s="68">
        <f t="shared" si="12"/>
        <v>0</v>
      </c>
      <c r="P13" s="68">
        <f t="shared" si="28"/>
        <v>0</v>
      </c>
      <c r="Q13" s="68">
        <f t="shared" si="13"/>
        <v>0</v>
      </c>
      <c r="R13" s="76">
        <f t="shared" si="29"/>
        <v>0</v>
      </c>
      <c r="S13" s="76">
        <f t="shared" si="14"/>
        <v>0</v>
      </c>
      <c r="T13" s="76">
        <f t="shared" si="15"/>
        <v>0</v>
      </c>
      <c r="U13" s="76">
        <f t="shared" si="30"/>
        <v>0</v>
      </c>
      <c r="V13" s="76">
        <f t="shared" si="16"/>
        <v>0</v>
      </c>
      <c r="W13" s="68">
        <f t="shared" si="31"/>
        <v>0</v>
      </c>
      <c r="X13" s="68">
        <f t="shared" si="17"/>
        <v>0</v>
      </c>
      <c r="Y13" s="68">
        <f t="shared" si="18"/>
        <v>0</v>
      </c>
      <c r="Z13" s="68">
        <f t="shared" si="32"/>
        <v>0</v>
      </c>
      <c r="AA13" s="68">
        <f t="shared" si="19"/>
        <v>0</v>
      </c>
      <c r="AB13" s="79">
        <f t="shared" si="33"/>
        <v>0</v>
      </c>
      <c r="AC13" s="79">
        <f t="shared" si="20"/>
        <v>0</v>
      </c>
      <c r="AD13" s="79">
        <f t="shared" si="21"/>
        <v>0</v>
      </c>
      <c r="AE13" s="79">
        <f t="shared" si="34"/>
        <v>0</v>
      </c>
      <c r="AF13" s="79">
        <f t="shared" si="22"/>
        <v>0</v>
      </c>
    </row>
    <row r="14" s="54" customFormat="1" spans="1:32">
      <c r="A14" s="67"/>
      <c r="B14" s="68">
        <f t="shared" si="4"/>
        <v>0</v>
      </c>
      <c r="C14" s="68">
        <f t="shared" si="23"/>
        <v>0</v>
      </c>
      <c r="D14" s="69">
        <f t="shared" si="5"/>
        <v>0</v>
      </c>
      <c r="E14" s="68">
        <f t="shared" si="6"/>
        <v>0</v>
      </c>
      <c r="F14" s="68">
        <f t="shared" si="24"/>
        <v>0</v>
      </c>
      <c r="G14" s="68">
        <f t="shared" si="7"/>
        <v>0</v>
      </c>
      <c r="H14" s="70">
        <f t="shared" si="25"/>
        <v>0</v>
      </c>
      <c r="I14" s="70">
        <f t="shared" si="8"/>
        <v>0</v>
      </c>
      <c r="J14" s="70">
        <f t="shared" si="9"/>
        <v>0</v>
      </c>
      <c r="K14" s="70">
        <f t="shared" si="26"/>
        <v>0</v>
      </c>
      <c r="L14" s="70">
        <f t="shared" si="10"/>
        <v>0</v>
      </c>
      <c r="M14" s="68">
        <f t="shared" si="27"/>
        <v>0</v>
      </c>
      <c r="N14" s="69">
        <f t="shared" si="11"/>
        <v>0</v>
      </c>
      <c r="O14" s="68">
        <f t="shared" si="12"/>
        <v>0</v>
      </c>
      <c r="P14" s="68">
        <f t="shared" si="28"/>
        <v>0</v>
      </c>
      <c r="Q14" s="68">
        <f t="shared" si="13"/>
        <v>0</v>
      </c>
      <c r="R14" s="76">
        <f t="shared" si="29"/>
        <v>0</v>
      </c>
      <c r="S14" s="76">
        <f t="shared" si="14"/>
        <v>0</v>
      </c>
      <c r="T14" s="76">
        <f t="shared" si="15"/>
        <v>0</v>
      </c>
      <c r="U14" s="76">
        <f t="shared" si="30"/>
        <v>0</v>
      </c>
      <c r="V14" s="76">
        <f t="shared" si="16"/>
        <v>0</v>
      </c>
      <c r="W14" s="68">
        <f t="shared" si="31"/>
        <v>0</v>
      </c>
      <c r="X14" s="69">
        <f t="shared" si="17"/>
        <v>0</v>
      </c>
      <c r="Y14" s="68">
        <f t="shared" si="18"/>
        <v>0</v>
      </c>
      <c r="Z14" s="68">
        <f t="shared" si="32"/>
        <v>0</v>
      </c>
      <c r="AA14" s="68">
        <f t="shared" si="19"/>
        <v>0</v>
      </c>
      <c r="AB14" s="79">
        <f t="shared" si="33"/>
        <v>0</v>
      </c>
      <c r="AC14" s="79">
        <f t="shared" si="20"/>
        <v>0</v>
      </c>
      <c r="AD14" s="79">
        <f t="shared" si="21"/>
        <v>0</v>
      </c>
      <c r="AE14" s="79">
        <f t="shared" si="34"/>
        <v>0</v>
      </c>
      <c r="AF14" s="79">
        <f t="shared" si="22"/>
        <v>0</v>
      </c>
    </row>
    <row r="15" s="54" customFormat="1" spans="1:32">
      <c r="A15" s="67"/>
      <c r="B15" s="68">
        <f t="shared" si="4"/>
        <v>0</v>
      </c>
      <c r="C15" s="68">
        <f t="shared" si="23"/>
        <v>0</v>
      </c>
      <c r="D15" s="68">
        <f t="shared" si="5"/>
        <v>0</v>
      </c>
      <c r="E15" s="68">
        <f t="shared" si="6"/>
        <v>0</v>
      </c>
      <c r="F15" s="68">
        <f t="shared" si="24"/>
        <v>0</v>
      </c>
      <c r="G15" s="68">
        <f t="shared" si="7"/>
        <v>0</v>
      </c>
      <c r="H15" s="70">
        <f t="shared" si="25"/>
        <v>0</v>
      </c>
      <c r="I15" s="70">
        <f t="shared" si="8"/>
        <v>0</v>
      </c>
      <c r="J15" s="70">
        <f t="shared" si="9"/>
        <v>0</v>
      </c>
      <c r="K15" s="70">
        <f t="shared" si="26"/>
        <v>0</v>
      </c>
      <c r="L15" s="70">
        <f t="shared" si="10"/>
        <v>0</v>
      </c>
      <c r="M15" s="68">
        <f t="shared" si="27"/>
        <v>0</v>
      </c>
      <c r="N15" s="68">
        <f t="shared" si="11"/>
        <v>0</v>
      </c>
      <c r="O15" s="68">
        <f t="shared" si="12"/>
        <v>0</v>
      </c>
      <c r="P15" s="68">
        <f t="shared" si="28"/>
        <v>0</v>
      </c>
      <c r="Q15" s="68">
        <f t="shared" si="13"/>
        <v>0</v>
      </c>
      <c r="R15" s="76">
        <f t="shared" si="29"/>
        <v>0</v>
      </c>
      <c r="S15" s="76">
        <f t="shared" si="14"/>
        <v>0</v>
      </c>
      <c r="T15" s="76">
        <f t="shared" si="15"/>
        <v>0</v>
      </c>
      <c r="U15" s="76">
        <f t="shared" si="30"/>
        <v>0</v>
      </c>
      <c r="V15" s="76">
        <f t="shared" si="16"/>
        <v>0</v>
      </c>
      <c r="W15" s="68">
        <f t="shared" si="31"/>
        <v>0</v>
      </c>
      <c r="X15" s="68">
        <f t="shared" si="17"/>
        <v>0</v>
      </c>
      <c r="Y15" s="68">
        <f t="shared" si="18"/>
        <v>0</v>
      </c>
      <c r="Z15" s="68">
        <f t="shared" si="32"/>
        <v>0</v>
      </c>
      <c r="AA15" s="68">
        <f t="shared" si="19"/>
        <v>0</v>
      </c>
      <c r="AB15" s="79">
        <f t="shared" si="33"/>
        <v>0</v>
      </c>
      <c r="AC15" s="79">
        <f t="shared" si="20"/>
        <v>0</v>
      </c>
      <c r="AD15" s="79">
        <f t="shared" si="21"/>
        <v>0</v>
      </c>
      <c r="AE15" s="79">
        <f t="shared" si="34"/>
        <v>0</v>
      </c>
      <c r="AF15" s="79">
        <f t="shared" si="22"/>
        <v>0</v>
      </c>
    </row>
    <row r="16" s="54" customFormat="1" spans="1:32">
      <c r="A16" s="67"/>
      <c r="B16" s="68">
        <f t="shared" si="4"/>
        <v>0</v>
      </c>
      <c r="C16" s="68">
        <f t="shared" si="23"/>
        <v>0</v>
      </c>
      <c r="D16" s="69">
        <f t="shared" si="5"/>
        <v>0</v>
      </c>
      <c r="E16" s="68">
        <f t="shared" si="6"/>
        <v>0</v>
      </c>
      <c r="F16" s="68">
        <f t="shared" si="24"/>
        <v>0</v>
      </c>
      <c r="G16" s="68">
        <f t="shared" si="7"/>
        <v>0</v>
      </c>
      <c r="H16" s="70">
        <f t="shared" si="25"/>
        <v>0</v>
      </c>
      <c r="I16" s="70">
        <f t="shared" si="8"/>
        <v>0</v>
      </c>
      <c r="J16" s="70">
        <f t="shared" si="9"/>
        <v>0</v>
      </c>
      <c r="K16" s="70">
        <f t="shared" si="26"/>
        <v>0</v>
      </c>
      <c r="L16" s="70">
        <f t="shared" si="10"/>
        <v>0</v>
      </c>
      <c r="M16" s="68">
        <f t="shared" si="27"/>
        <v>0</v>
      </c>
      <c r="N16" s="69">
        <f t="shared" si="11"/>
        <v>0</v>
      </c>
      <c r="O16" s="68">
        <f t="shared" si="12"/>
        <v>0</v>
      </c>
      <c r="P16" s="68">
        <f t="shared" si="28"/>
        <v>0</v>
      </c>
      <c r="Q16" s="68">
        <f t="shared" si="13"/>
        <v>0</v>
      </c>
      <c r="R16" s="76">
        <f t="shared" si="29"/>
        <v>0</v>
      </c>
      <c r="S16" s="76">
        <f t="shared" si="14"/>
        <v>0</v>
      </c>
      <c r="T16" s="76">
        <f t="shared" si="15"/>
        <v>0</v>
      </c>
      <c r="U16" s="76">
        <f t="shared" si="30"/>
        <v>0</v>
      </c>
      <c r="V16" s="76">
        <f t="shared" si="16"/>
        <v>0</v>
      </c>
      <c r="W16" s="68">
        <f t="shared" si="31"/>
        <v>0</v>
      </c>
      <c r="X16" s="69">
        <f t="shared" si="17"/>
        <v>0</v>
      </c>
      <c r="Y16" s="68">
        <f t="shared" si="18"/>
        <v>0</v>
      </c>
      <c r="Z16" s="68">
        <f t="shared" si="32"/>
        <v>0</v>
      </c>
      <c r="AA16" s="68">
        <f t="shared" si="19"/>
        <v>0</v>
      </c>
      <c r="AB16" s="79">
        <f t="shared" si="33"/>
        <v>0</v>
      </c>
      <c r="AC16" s="79">
        <f t="shared" si="20"/>
        <v>0</v>
      </c>
      <c r="AD16" s="79">
        <f t="shared" si="21"/>
        <v>0</v>
      </c>
      <c r="AE16" s="79">
        <f t="shared" si="34"/>
        <v>0</v>
      </c>
      <c r="AF16" s="79">
        <f t="shared" si="22"/>
        <v>0</v>
      </c>
    </row>
    <row r="17" s="54" customFormat="1" spans="1:32">
      <c r="A17" s="67"/>
      <c r="B17" s="68">
        <f t="shared" si="4"/>
        <v>0</v>
      </c>
      <c r="C17" s="68">
        <f t="shared" si="23"/>
        <v>0</v>
      </c>
      <c r="D17" s="68">
        <f t="shared" si="5"/>
        <v>0</v>
      </c>
      <c r="E17" s="68">
        <f t="shared" si="6"/>
        <v>0</v>
      </c>
      <c r="F17" s="68">
        <f t="shared" si="24"/>
        <v>0</v>
      </c>
      <c r="G17" s="68">
        <f t="shared" si="7"/>
        <v>0</v>
      </c>
      <c r="H17" s="70">
        <f t="shared" si="25"/>
        <v>0</v>
      </c>
      <c r="I17" s="70">
        <f t="shared" si="8"/>
        <v>0</v>
      </c>
      <c r="J17" s="70">
        <f t="shared" si="9"/>
        <v>0</v>
      </c>
      <c r="K17" s="70">
        <f t="shared" si="26"/>
        <v>0</v>
      </c>
      <c r="L17" s="70">
        <f t="shared" si="10"/>
        <v>0</v>
      </c>
      <c r="M17" s="68">
        <f t="shared" si="27"/>
        <v>0</v>
      </c>
      <c r="N17" s="68">
        <f t="shared" si="11"/>
        <v>0</v>
      </c>
      <c r="O17" s="68">
        <f t="shared" si="12"/>
        <v>0</v>
      </c>
      <c r="P17" s="68">
        <f t="shared" si="28"/>
        <v>0</v>
      </c>
      <c r="Q17" s="68">
        <f t="shared" si="13"/>
        <v>0</v>
      </c>
      <c r="R17" s="76">
        <f t="shared" si="29"/>
        <v>0</v>
      </c>
      <c r="S17" s="76">
        <f t="shared" si="14"/>
        <v>0</v>
      </c>
      <c r="T17" s="76">
        <f t="shared" si="15"/>
        <v>0</v>
      </c>
      <c r="U17" s="76">
        <f t="shared" si="30"/>
        <v>0</v>
      </c>
      <c r="V17" s="76">
        <f t="shared" si="16"/>
        <v>0</v>
      </c>
      <c r="W17" s="68">
        <f t="shared" si="31"/>
        <v>0</v>
      </c>
      <c r="X17" s="68">
        <f t="shared" si="17"/>
        <v>0</v>
      </c>
      <c r="Y17" s="68">
        <f t="shared" si="18"/>
        <v>0</v>
      </c>
      <c r="Z17" s="68">
        <f t="shared" si="32"/>
        <v>0</v>
      </c>
      <c r="AA17" s="68">
        <f t="shared" si="19"/>
        <v>0</v>
      </c>
      <c r="AB17" s="79">
        <f t="shared" si="33"/>
        <v>0</v>
      </c>
      <c r="AC17" s="79">
        <f t="shared" si="20"/>
        <v>0</v>
      </c>
      <c r="AD17" s="79">
        <f t="shared" si="21"/>
        <v>0</v>
      </c>
      <c r="AE17" s="79">
        <f t="shared" si="34"/>
        <v>0</v>
      </c>
      <c r="AF17" s="79">
        <f t="shared" si="22"/>
        <v>0</v>
      </c>
    </row>
    <row r="18" s="54" customFormat="1" spans="1:32">
      <c r="A18" s="67"/>
      <c r="B18" s="68">
        <f t="shared" si="4"/>
        <v>0</v>
      </c>
      <c r="C18" s="68">
        <f t="shared" si="23"/>
        <v>0</v>
      </c>
      <c r="D18" s="69">
        <f t="shared" si="5"/>
        <v>0</v>
      </c>
      <c r="E18" s="68">
        <f t="shared" si="6"/>
        <v>0</v>
      </c>
      <c r="F18" s="68">
        <f t="shared" si="24"/>
        <v>0</v>
      </c>
      <c r="G18" s="68">
        <f t="shared" si="7"/>
        <v>0</v>
      </c>
      <c r="H18" s="70">
        <f t="shared" si="25"/>
        <v>0</v>
      </c>
      <c r="I18" s="70">
        <f t="shared" si="8"/>
        <v>0</v>
      </c>
      <c r="J18" s="70">
        <f t="shared" si="9"/>
        <v>0</v>
      </c>
      <c r="K18" s="70">
        <f t="shared" si="26"/>
        <v>0</v>
      </c>
      <c r="L18" s="70">
        <f t="shared" si="10"/>
        <v>0</v>
      </c>
      <c r="M18" s="68">
        <f t="shared" si="27"/>
        <v>0</v>
      </c>
      <c r="N18" s="69">
        <f t="shared" si="11"/>
        <v>0</v>
      </c>
      <c r="O18" s="68">
        <f t="shared" si="12"/>
        <v>0</v>
      </c>
      <c r="P18" s="68">
        <f t="shared" si="28"/>
        <v>0</v>
      </c>
      <c r="Q18" s="68">
        <f t="shared" si="13"/>
        <v>0</v>
      </c>
      <c r="R18" s="76">
        <f t="shared" si="29"/>
        <v>0</v>
      </c>
      <c r="S18" s="76">
        <f t="shared" si="14"/>
        <v>0</v>
      </c>
      <c r="T18" s="76">
        <f t="shared" si="15"/>
        <v>0</v>
      </c>
      <c r="U18" s="76">
        <f t="shared" si="30"/>
        <v>0</v>
      </c>
      <c r="V18" s="76">
        <f t="shared" si="16"/>
        <v>0</v>
      </c>
      <c r="W18" s="68">
        <f t="shared" si="31"/>
        <v>0</v>
      </c>
      <c r="X18" s="69">
        <f t="shared" si="17"/>
        <v>0</v>
      </c>
      <c r="Y18" s="68">
        <f t="shared" si="18"/>
        <v>0</v>
      </c>
      <c r="Z18" s="68">
        <f t="shared" si="32"/>
        <v>0</v>
      </c>
      <c r="AA18" s="68">
        <f t="shared" si="19"/>
        <v>0</v>
      </c>
      <c r="AB18" s="79">
        <f t="shared" si="33"/>
        <v>0</v>
      </c>
      <c r="AC18" s="79">
        <f t="shared" si="20"/>
        <v>0</v>
      </c>
      <c r="AD18" s="79">
        <f t="shared" si="21"/>
        <v>0</v>
      </c>
      <c r="AE18" s="79">
        <f t="shared" si="34"/>
        <v>0</v>
      </c>
      <c r="AF18" s="79">
        <f t="shared" si="22"/>
        <v>0</v>
      </c>
    </row>
    <row r="19" s="54" customFormat="1" spans="1:32">
      <c r="A19" s="67"/>
      <c r="B19" s="68">
        <f t="shared" si="4"/>
        <v>0</v>
      </c>
      <c r="C19" s="68">
        <f t="shared" si="23"/>
        <v>0</v>
      </c>
      <c r="D19" s="68">
        <f t="shared" si="5"/>
        <v>0</v>
      </c>
      <c r="E19" s="68">
        <f t="shared" si="6"/>
        <v>0</v>
      </c>
      <c r="F19" s="68">
        <f t="shared" si="24"/>
        <v>0</v>
      </c>
      <c r="G19" s="68">
        <f t="shared" si="7"/>
        <v>0</v>
      </c>
      <c r="H19" s="70">
        <f t="shared" si="25"/>
        <v>0</v>
      </c>
      <c r="I19" s="70">
        <f t="shared" si="8"/>
        <v>0</v>
      </c>
      <c r="J19" s="70">
        <f t="shared" si="9"/>
        <v>0</v>
      </c>
      <c r="K19" s="70">
        <f t="shared" si="26"/>
        <v>0</v>
      </c>
      <c r="L19" s="70">
        <f t="shared" si="10"/>
        <v>0</v>
      </c>
      <c r="M19" s="68">
        <f t="shared" si="27"/>
        <v>0</v>
      </c>
      <c r="N19" s="68">
        <f t="shared" si="11"/>
        <v>0</v>
      </c>
      <c r="O19" s="68">
        <f t="shared" si="12"/>
        <v>0</v>
      </c>
      <c r="P19" s="68">
        <f t="shared" si="28"/>
        <v>0</v>
      </c>
      <c r="Q19" s="68">
        <f t="shared" si="13"/>
        <v>0</v>
      </c>
      <c r="R19" s="76">
        <f t="shared" si="29"/>
        <v>0</v>
      </c>
      <c r="S19" s="76">
        <f t="shared" si="14"/>
        <v>0</v>
      </c>
      <c r="T19" s="76">
        <f t="shared" si="15"/>
        <v>0</v>
      </c>
      <c r="U19" s="76">
        <f t="shared" si="30"/>
        <v>0</v>
      </c>
      <c r="V19" s="76">
        <f t="shared" si="16"/>
        <v>0</v>
      </c>
      <c r="W19" s="68">
        <f t="shared" si="31"/>
        <v>0</v>
      </c>
      <c r="X19" s="68">
        <f t="shared" si="17"/>
        <v>0</v>
      </c>
      <c r="Y19" s="68">
        <f t="shared" si="18"/>
        <v>0</v>
      </c>
      <c r="Z19" s="68">
        <f t="shared" si="32"/>
        <v>0</v>
      </c>
      <c r="AA19" s="68">
        <f t="shared" si="19"/>
        <v>0</v>
      </c>
      <c r="AB19" s="79">
        <f t="shared" si="33"/>
        <v>0</v>
      </c>
      <c r="AC19" s="79">
        <f t="shared" si="20"/>
        <v>0</v>
      </c>
      <c r="AD19" s="79">
        <f t="shared" si="21"/>
        <v>0</v>
      </c>
      <c r="AE19" s="79">
        <f t="shared" si="34"/>
        <v>0</v>
      </c>
      <c r="AF19" s="79">
        <f t="shared" si="22"/>
        <v>0</v>
      </c>
    </row>
    <row r="20" s="54" customFormat="1" spans="1:32">
      <c r="A20" s="67"/>
      <c r="B20" s="68">
        <f t="shared" si="4"/>
        <v>0</v>
      </c>
      <c r="C20" s="68">
        <f t="shared" si="23"/>
        <v>0</v>
      </c>
      <c r="D20" s="69">
        <f t="shared" si="5"/>
        <v>0</v>
      </c>
      <c r="E20" s="68">
        <f t="shared" si="6"/>
        <v>0</v>
      </c>
      <c r="F20" s="68">
        <f t="shared" si="24"/>
        <v>0</v>
      </c>
      <c r="G20" s="68">
        <f t="shared" si="7"/>
        <v>0</v>
      </c>
      <c r="H20" s="70">
        <f t="shared" si="25"/>
        <v>0</v>
      </c>
      <c r="I20" s="70">
        <f t="shared" si="8"/>
        <v>0</v>
      </c>
      <c r="J20" s="70">
        <f t="shared" si="9"/>
        <v>0</v>
      </c>
      <c r="K20" s="70">
        <f t="shared" si="26"/>
        <v>0</v>
      </c>
      <c r="L20" s="70">
        <f t="shared" si="10"/>
        <v>0</v>
      </c>
      <c r="M20" s="68">
        <f t="shared" si="27"/>
        <v>0</v>
      </c>
      <c r="N20" s="69">
        <f t="shared" si="11"/>
        <v>0</v>
      </c>
      <c r="O20" s="68">
        <f t="shared" si="12"/>
        <v>0</v>
      </c>
      <c r="P20" s="68">
        <f t="shared" si="28"/>
        <v>0</v>
      </c>
      <c r="Q20" s="68">
        <f t="shared" si="13"/>
        <v>0</v>
      </c>
      <c r="R20" s="76">
        <f t="shared" si="29"/>
        <v>0</v>
      </c>
      <c r="S20" s="76">
        <f t="shared" si="14"/>
        <v>0</v>
      </c>
      <c r="T20" s="76">
        <f t="shared" si="15"/>
        <v>0</v>
      </c>
      <c r="U20" s="76">
        <f t="shared" si="30"/>
        <v>0</v>
      </c>
      <c r="V20" s="76">
        <f t="shared" si="16"/>
        <v>0</v>
      </c>
      <c r="W20" s="68">
        <f t="shared" si="31"/>
        <v>0</v>
      </c>
      <c r="X20" s="69">
        <f t="shared" si="17"/>
        <v>0</v>
      </c>
      <c r="Y20" s="68">
        <f t="shared" si="18"/>
        <v>0</v>
      </c>
      <c r="Z20" s="68">
        <f t="shared" si="32"/>
        <v>0</v>
      </c>
      <c r="AA20" s="68">
        <f t="shared" si="19"/>
        <v>0</v>
      </c>
      <c r="AB20" s="79">
        <f t="shared" si="33"/>
        <v>0</v>
      </c>
      <c r="AC20" s="79">
        <f t="shared" si="20"/>
        <v>0</v>
      </c>
      <c r="AD20" s="79">
        <f t="shared" si="21"/>
        <v>0</v>
      </c>
      <c r="AE20" s="79">
        <f t="shared" si="34"/>
        <v>0</v>
      </c>
      <c r="AF20" s="79">
        <f t="shared" si="22"/>
        <v>0</v>
      </c>
    </row>
    <row r="21" s="54" customFormat="1" spans="1:32">
      <c r="A21" s="67"/>
      <c r="B21" s="68">
        <f t="shared" si="4"/>
        <v>0</v>
      </c>
      <c r="C21" s="68">
        <f t="shared" si="23"/>
        <v>0</v>
      </c>
      <c r="D21" s="68">
        <f t="shared" si="5"/>
        <v>0</v>
      </c>
      <c r="E21" s="68">
        <f t="shared" si="6"/>
        <v>0</v>
      </c>
      <c r="F21" s="68">
        <f t="shared" si="24"/>
        <v>0</v>
      </c>
      <c r="G21" s="68">
        <f t="shared" si="7"/>
        <v>0</v>
      </c>
      <c r="H21" s="70">
        <f t="shared" si="25"/>
        <v>0</v>
      </c>
      <c r="I21" s="70">
        <f t="shared" si="8"/>
        <v>0</v>
      </c>
      <c r="J21" s="70">
        <f t="shared" si="9"/>
        <v>0</v>
      </c>
      <c r="K21" s="70">
        <f t="shared" si="26"/>
        <v>0</v>
      </c>
      <c r="L21" s="70">
        <f t="shared" si="10"/>
        <v>0</v>
      </c>
      <c r="M21" s="68">
        <f t="shared" si="27"/>
        <v>0</v>
      </c>
      <c r="N21" s="68">
        <f t="shared" si="11"/>
        <v>0</v>
      </c>
      <c r="O21" s="68">
        <f t="shared" si="12"/>
        <v>0</v>
      </c>
      <c r="P21" s="68">
        <f t="shared" si="28"/>
        <v>0</v>
      </c>
      <c r="Q21" s="68">
        <f t="shared" si="13"/>
        <v>0</v>
      </c>
      <c r="R21" s="76">
        <f t="shared" si="29"/>
        <v>0</v>
      </c>
      <c r="S21" s="76">
        <f t="shared" si="14"/>
        <v>0</v>
      </c>
      <c r="T21" s="76">
        <f t="shared" si="15"/>
        <v>0</v>
      </c>
      <c r="U21" s="76">
        <f t="shared" si="30"/>
        <v>0</v>
      </c>
      <c r="V21" s="76">
        <f t="shared" si="16"/>
        <v>0</v>
      </c>
      <c r="W21" s="68">
        <f t="shared" si="31"/>
        <v>0</v>
      </c>
      <c r="X21" s="68">
        <f t="shared" si="17"/>
        <v>0</v>
      </c>
      <c r="Y21" s="68">
        <f t="shared" si="18"/>
        <v>0</v>
      </c>
      <c r="Z21" s="68">
        <f t="shared" si="32"/>
        <v>0</v>
      </c>
      <c r="AA21" s="68">
        <f t="shared" si="19"/>
        <v>0</v>
      </c>
      <c r="AB21" s="79">
        <f t="shared" si="33"/>
        <v>0</v>
      </c>
      <c r="AC21" s="79">
        <f t="shared" si="20"/>
        <v>0</v>
      </c>
      <c r="AD21" s="79">
        <f t="shared" si="21"/>
        <v>0</v>
      </c>
      <c r="AE21" s="79">
        <f t="shared" si="34"/>
        <v>0</v>
      </c>
      <c r="AF21" s="79">
        <f t="shared" si="22"/>
        <v>0</v>
      </c>
    </row>
    <row r="22" s="54" customFormat="1" spans="1:32">
      <c r="A22" s="67"/>
      <c r="B22" s="68">
        <f t="shared" si="4"/>
        <v>0</v>
      </c>
      <c r="C22" s="68">
        <f t="shared" si="23"/>
        <v>0</v>
      </c>
      <c r="D22" s="69">
        <f t="shared" si="5"/>
        <v>0</v>
      </c>
      <c r="E22" s="68">
        <f t="shared" si="6"/>
        <v>0</v>
      </c>
      <c r="F22" s="68">
        <f t="shared" si="24"/>
        <v>0</v>
      </c>
      <c r="G22" s="68">
        <f t="shared" si="7"/>
        <v>0</v>
      </c>
      <c r="H22" s="70">
        <f t="shared" si="25"/>
        <v>0</v>
      </c>
      <c r="I22" s="70">
        <f t="shared" si="8"/>
        <v>0</v>
      </c>
      <c r="J22" s="70">
        <f t="shared" si="9"/>
        <v>0</v>
      </c>
      <c r="K22" s="70">
        <f t="shared" si="26"/>
        <v>0</v>
      </c>
      <c r="L22" s="70">
        <f t="shared" si="10"/>
        <v>0</v>
      </c>
      <c r="M22" s="68">
        <f t="shared" si="27"/>
        <v>0</v>
      </c>
      <c r="N22" s="69">
        <f t="shared" si="11"/>
        <v>0</v>
      </c>
      <c r="O22" s="68">
        <f t="shared" si="12"/>
        <v>0</v>
      </c>
      <c r="P22" s="68">
        <f t="shared" si="28"/>
        <v>0</v>
      </c>
      <c r="Q22" s="68">
        <f t="shared" si="13"/>
        <v>0</v>
      </c>
      <c r="R22" s="76">
        <f t="shared" si="29"/>
        <v>0</v>
      </c>
      <c r="S22" s="76">
        <f t="shared" si="14"/>
        <v>0</v>
      </c>
      <c r="T22" s="76">
        <f t="shared" si="15"/>
        <v>0</v>
      </c>
      <c r="U22" s="76">
        <f t="shared" si="30"/>
        <v>0</v>
      </c>
      <c r="V22" s="76">
        <f t="shared" si="16"/>
        <v>0</v>
      </c>
      <c r="W22" s="68">
        <f t="shared" si="31"/>
        <v>0</v>
      </c>
      <c r="X22" s="69">
        <f t="shared" si="17"/>
        <v>0</v>
      </c>
      <c r="Y22" s="68">
        <f t="shared" si="18"/>
        <v>0</v>
      </c>
      <c r="Z22" s="68">
        <f t="shared" si="32"/>
        <v>0</v>
      </c>
      <c r="AA22" s="68">
        <f t="shared" si="19"/>
        <v>0</v>
      </c>
      <c r="AB22" s="79">
        <f t="shared" si="33"/>
        <v>0</v>
      </c>
      <c r="AC22" s="79">
        <f t="shared" si="20"/>
        <v>0</v>
      </c>
      <c r="AD22" s="79">
        <f t="shared" si="21"/>
        <v>0</v>
      </c>
      <c r="AE22" s="79">
        <f t="shared" si="34"/>
        <v>0</v>
      </c>
      <c r="AF22" s="79">
        <f t="shared" si="22"/>
        <v>0</v>
      </c>
    </row>
    <row r="23" s="54" customFormat="1" spans="1:32">
      <c r="A23" s="67"/>
      <c r="B23" s="68">
        <f t="shared" si="4"/>
        <v>0</v>
      </c>
      <c r="C23" s="68">
        <f t="shared" si="23"/>
        <v>0</v>
      </c>
      <c r="D23" s="68">
        <f t="shared" si="5"/>
        <v>0</v>
      </c>
      <c r="E23" s="68">
        <f t="shared" si="6"/>
        <v>0</v>
      </c>
      <c r="F23" s="68">
        <f t="shared" si="24"/>
        <v>0</v>
      </c>
      <c r="G23" s="68">
        <f t="shared" si="7"/>
        <v>0</v>
      </c>
      <c r="H23" s="70">
        <f t="shared" si="25"/>
        <v>0</v>
      </c>
      <c r="I23" s="70">
        <f t="shared" si="8"/>
        <v>0</v>
      </c>
      <c r="J23" s="70">
        <f t="shared" si="9"/>
        <v>0</v>
      </c>
      <c r="K23" s="70">
        <f t="shared" si="26"/>
        <v>0</v>
      </c>
      <c r="L23" s="70">
        <f t="shared" si="10"/>
        <v>0</v>
      </c>
      <c r="M23" s="68">
        <f t="shared" si="27"/>
        <v>0</v>
      </c>
      <c r="N23" s="68">
        <f t="shared" si="11"/>
        <v>0</v>
      </c>
      <c r="O23" s="68">
        <f t="shared" si="12"/>
        <v>0</v>
      </c>
      <c r="P23" s="68">
        <f t="shared" si="28"/>
        <v>0</v>
      </c>
      <c r="Q23" s="68">
        <f t="shared" si="13"/>
        <v>0</v>
      </c>
      <c r="R23" s="76">
        <f t="shared" si="29"/>
        <v>0</v>
      </c>
      <c r="S23" s="76">
        <f t="shared" si="14"/>
        <v>0</v>
      </c>
      <c r="T23" s="76">
        <f t="shared" si="15"/>
        <v>0</v>
      </c>
      <c r="U23" s="76">
        <f t="shared" si="30"/>
        <v>0</v>
      </c>
      <c r="V23" s="76">
        <f t="shared" si="16"/>
        <v>0</v>
      </c>
      <c r="W23" s="68">
        <f t="shared" si="31"/>
        <v>0</v>
      </c>
      <c r="X23" s="68">
        <f t="shared" si="17"/>
        <v>0</v>
      </c>
      <c r="Y23" s="68">
        <f t="shared" si="18"/>
        <v>0</v>
      </c>
      <c r="Z23" s="68">
        <f t="shared" si="32"/>
        <v>0</v>
      </c>
      <c r="AA23" s="68">
        <f t="shared" si="19"/>
        <v>0</v>
      </c>
      <c r="AB23" s="79">
        <f t="shared" si="33"/>
        <v>0</v>
      </c>
      <c r="AC23" s="79">
        <f t="shared" si="20"/>
        <v>0</v>
      </c>
      <c r="AD23" s="79">
        <f t="shared" si="21"/>
        <v>0</v>
      </c>
      <c r="AE23" s="79">
        <f t="shared" si="34"/>
        <v>0</v>
      </c>
      <c r="AF23" s="79">
        <f t="shared" si="22"/>
        <v>0</v>
      </c>
    </row>
    <row r="24" s="54" customFormat="1" spans="1:32">
      <c r="A24" s="67"/>
      <c r="B24" s="68">
        <f t="shared" si="4"/>
        <v>0</v>
      </c>
      <c r="C24" s="68">
        <f t="shared" si="23"/>
        <v>0</v>
      </c>
      <c r="D24" s="69">
        <f t="shared" si="5"/>
        <v>0</v>
      </c>
      <c r="E24" s="68">
        <f t="shared" si="6"/>
        <v>0</v>
      </c>
      <c r="F24" s="68">
        <f t="shared" si="24"/>
        <v>0</v>
      </c>
      <c r="G24" s="68">
        <f t="shared" si="7"/>
        <v>0</v>
      </c>
      <c r="H24" s="70">
        <f t="shared" si="25"/>
        <v>0</v>
      </c>
      <c r="I24" s="70">
        <f t="shared" si="8"/>
        <v>0</v>
      </c>
      <c r="J24" s="70">
        <f t="shared" si="9"/>
        <v>0</v>
      </c>
      <c r="K24" s="70">
        <f t="shared" si="26"/>
        <v>0</v>
      </c>
      <c r="L24" s="70">
        <f t="shared" si="10"/>
        <v>0</v>
      </c>
      <c r="M24" s="68">
        <f t="shared" si="27"/>
        <v>0</v>
      </c>
      <c r="N24" s="69">
        <f t="shared" si="11"/>
        <v>0</v>
      </c>
      <c r="O24" s="68">
        <f t="shared" si="12"/>
        <v>0</v>
      </c>
      <c r="P24" s="68">
        <f t="shared" si="28"/>
        <v>0</v>
      </c>
      <c r="Q24" s="68">
        <f t="shared" si="13"/>
        <v>0</v>
      </c>
      <c r="R24" s="76">
        <f t="shared" si="29"/>
        <v>0</v>
      </c>
      <c r="S24" s="76">
        <f t="shared" si="14"/>
        <v>0</v>
      </c>
      <c r="T24" s="76">
        <f t="shared" si="15"/>
        <v>0</v>
      </c>
      <c r="U24" s="76">
        <f t="shared" si="30"/>
        <v>0</v>
      </c>
      <c r="V24" s="76">
        <f t="shared" si="16"/>
        <v>0</v>
      </c>
      <c r="W24" s="68">
        <f t="shared" si="31"/>
        <v>0</v>
      </c>
      <c r="X24" s="69">
        <f t="shared" si="17"/>
        <v>0</v>
      </c>
      <c r="Y24" s="68">
        <f t="shared" si="18"/>
        <v>0</v>
      </c>
      <c r="Z24" s="68">
        <f t="shared" si="32"/>
        <v>0</v>
      </c>
      <c r="AA24" s="68">
        <f t="shared" si="19"/>
        <v>0</v>
      </c>
      <c r="AB24" s="79">
        <f t="shared" si="33"/>
        <v>0</v>
      </c>
      <c r="AC24" s="79">
        <f t="shared" si="20"/>
        <v>0</v>
      </c>
      <c r="AD24" s="79">
        <f t="shared" si="21"/>
        <v>0</v>
      </c>
      <c r="AE24" s="79">
        <f t="shared" si="34"/>
        <v>0</v>
      </c>
      <c r="AF24" s="79">
        <f t="shared" si="22"/>
        <v>0</v>
      </c>
    </row>
    <row r="25" s="54" customFormat="1" spans="1:32">
      <c r="A25" s="67"/>
      <c r="B25" s="68">
        <f t="shared" si="4"/>
        <v>0</v>
      </c>
      <c r="C25" s="68">
        <f t="shared" si="23"/>
        <v>0</v>
      </c>
      <c r="D25" s="68">
        <f t="shared" si="5"/>
        <v>0</v>
      </c>
      <c r="E25" s="68">
        <f t="shared" si="6"/>
        <v>0</v>
      </c>
      <c r="F25" s="68">
        <f t="shared" si="24"/>
        <v>0</v>
      </c>
      <c r="G25" s="68">
        <f t="shared" si="7"/>
        <v>0</v>
      </c>
      <c r="H25" s="70">
        <f t="shared" si="25"/>
        <v>0</v>
      </c>
      <c r="I25" s="70">
        <f t="shared" si="8"/>
        <v>0</v>
      </c>
      <c r="J25" s="70">
        <f t="shared" si="9"/>
        <v>0</v>
      </c>
      <c r="K25" s="70">
        <f t="shared" si="26"/>
        <v>0</v>
      </c>
      <c r="L25" s="70">
        <f t="shared" si="10"/>
        <v>0</v>
      </c>
      <c r="M25" s="68">
        <f t="shared" si="27"/>
        <v>0</v>
      </c>
      <c r="N25" s="68">
        <f t="shared" si="11"/>
        <v>0</v>
      </c>
      <c r="O25" s="68">
        <f t="shared" si="12"/>
        <v>0</v>
      </c>
      <c r="P25" s="68">
        <f t="shared" si="28"/>
        <v>0</v>
      </c>
      <c r="Q25" s="68">
        <f t="shared" si="13"/>
        <v>0</v>
      </c>
      <c r="R25" s="76">
        <f t="shared" si="29"/>
        <v>0</v>
      </c>
      <c r="S25" s="76">
        <f t="shared" si="14"/>
        <v>0</v>
      </c>
      <c r="T25" s="76">
        <f t="shared" si="15"/>
        <v>0</v>
      </c>
      <c r="U25" s="76">
        <f t="shared" si="30"/>
        <v>0</v>
      </c>
      <c r="V25" s="76">
        <f t="shared" si="16"/>
        <v>0</v>
      </c>
      <c r="W25" s="68">
        <f t="shared" si="31"/>
        <v>0</v>
      </c>
      <c r="X25" s="68">
        <f t="shared" si="17"/>
        <v>0</v>
      </c>
      <c r="Y25" s="68">
        <f t="shared" si="18"/>
        <v>0</v>
      </c>
      <c r="Z25" s="68">
        <f t="shared" si="32"/>
        <v>0</v>
      </c>
      <c r="AA25" s="68">
        <f t="shared" si="19"/>
        <v>0</v>
      </c>
      <c r="AB25" s="79">
        <f t="shared" si="33"/>
        <v>0</v>
      </c>
      <c r="AC25" s="79">
        <f t="shared" si="20"/>
        <v>0</v>
      </c>
      <c r="AD25" s="79">
        <f t="shared" si="21"/>
        <v>0</v>
      </c>
      <c r="AE25" s="79">
        <f t="shared" si="34"/>
        <v>0</v>
      </c>
      <c r="AF25" s="79">
        <f t="shared" si="22"/>
        <v>0</v>
      </c>
    </row>
    <row r="26" s="54" customFormat="1" spans="1:32">
      <c r="A26" s="67"/>
      <c r="B26" s="68">
        <f t="shared" si="4"/>
        <v>0</v>
      </c>
      <c r="C26" s="68">
        <f t="shared" si="23"/>
        <v>0</v>
      </c>
      <c r="D26" s="68">
        <f t="shared" si="5"/>
        <v>0</v>
      </c>
      <c r="E26" s="68">
        <f t="shared" si="6"/>
        <v>0</v>
      </c>
      <c r="F26" s="68">
        <f t="shared" si="24"/>
        <v>0</v>
      </c>
      <c r="G26" s="68">
        <f t="shared" si="7"/>
        <v>0</v>
      </c>
      <c r="H26" s="70">
        <f t="shared" si="25"/>
        <v>0</v>
      </c>
      <c r="I26" s="70">
        <f t="shared" si="8"/>
        <v>0</v>
      </c>
      <c r="J26" s="70">
        <f t="shared" si="9"/>
        <v>0</v>
      </c>
      <c r="K26" s="70">
        <f t="shared" si="26"/>
        <v>0</v>
      </c>
      <c r="L26" s="70">
        <f t="shared" si="10"/>
        <v>0</v>
      </c>
      <c r="M26" s="68">
        <f t="shared" si="27"/>
        <v>0</v>
      </c>
      <c r="N26" s="68">
        <f t="shared" si="11"/>
        <v>0</v>
      </c>
      <c r="O26" s="68">
        <f t="shared" si="12"/>
        <v>0</v>
      </c>
      <c r="P26" s="68">
        <f t="shared" si="28"/>
        <v>0</v>
      </c>
      <c r="Q26" s="68">
        <f t="shared" si="13"/>
        <v>0</v>
      </c>
      <c r="R26" s="76">
        <f t="shared" si="29"/>
        <v>0</v>
      </c>
      <c r="S26" s="76">
        <f t="shared" si="14"/>
        <v>0</v>
      </c>
      <c r="T26" s="76">
        <f t="shared" si="15"/>
        <v>0</v>
      </c>
      <c r="U26" s="76">
        <f t="shared" si="30"/>
        <v>0</v>
      </c>
      <c r="V26" s="76">
        <f t="shared" si="16"/>
        <v>0</v>
      </c>
      <c r="W26" s="68">
        <f t="shared" si="31"/>
        <v>0</v>
      </c>
      <c r="X26" s="68">
        <f t="shared" si="17"/>
        <v>0</v>
      </c>
      <c r="Y26" s="68">
        <f t="shared" si="18"/>
        <v>0</v>
      </c>
      <c r="Z26" s="68">
        <f t="shared" si="32"/>
        <v>0</v>
      </c>
      <c r="AA26" s="68">
        <f t="shared" si="19"/>
        <v>0</v>
      </c>
      <c r="AB26" s="79">
        <f t="shared" si="33"/>
        <v>0</v>
      </c>
      <c r="AC26" s="79">
        <f t="shared" si="20"/>
        <v>0</v>
      </c>
      <c r="AD26" s="79">
        <f t="shared" si="21"/>
        <v>0</v>
      </c>
      <c r="AE26" s="79">
        <f t="shared" si="34"/>
        <v>0</v>
      </c>
      <c r="AF26" s="79">
        <f t="shared" si="22"/>
        <v>0</v>
      </c>
    </row>
    <row r="27" s="54" customFormat="1" spans="1:32">
      <c r="A27" s="67"/>
      <c r="B27" s="68">
        <f t="shared" si="4"/>
        <v>0</v>
      </c>
      <c r="C27" s="68">
        <f t="shared" si="23"/>
        <v>0</v>
      </c>
      <c r="D27" s="68">
        <f t="shared" si="5"/>
        <v>0</v>
      </c>
      <c r="E27" s="68">
        <f t="shared" si="6"/>
        <v>0</v>
      </c>
      <c r="F27" s="68">
        <f t="shared" si="24"/>
        <v>0</v>
      </c>
      <c r="G27" s="68">
        <f t="shared" si="7"/>
        <v>0</v>
      </c>
      <c r="H27" s="70">
        <f t="shared" si="25"/>
        <v>0</v>
      </c>
      <c r="I27" s="70">
        <f t="shared" si="8"/>
        <v>0</v>
      </c>
      <c r="J27" s="70">
        <f t="shared" si="9"/>
        <v>0</v>
      </c>
      <c r="K27" s="70">
        <f t="shared" si="26"/>
        <v>0</v>
      </c>
      <c r="L27" s="70">
        <f t="shared" si="10"/>
        <v>0</v>
      </c>
      <c r="M27" s="68">
        <f t="shared" si="27"/>
        <v>0</v>
      </c>
      <c r="N27" s="68">
        <f t="shared" si="11"/>
        <v>0</v>
      </c>
      <c r="O27" s="68">
        <f t="shared" si="12"/>
        <v>0</v>
      </c>
      <c r="P27" s="68">
        <f t="shared" si="28"/>
        <v>0</v>
      </c>
      <c r="Q27" s="68">
        <f t="shared" si="13"/>
        <v>0</v>
      </c>
      <c r="R27" s="76">
        <f t="shared" si="29"/>
        <v>0</v>
      </c>
      <c r="S27" s="76">
        <f t="shared" si="14"/>
        <v>0</v>
      </c>
      <c r="T27" s="76">
        <f t="shared" si="15"/>
        <v>0</v>
      </c>
      <c r="U27" s="76">
        <f t="shared" si="30"/>
        <v>0</v>
      </c>
      <c r="V27" s="76">
        <f t="shared" si="16"/>
        <v>0</v>
      </c>
      <c r="W27" s="68">
        <f t="shared" si="31"/>
        <v>0</v>
      </c>
      <c r="X27" s="68">
        <f t="shared" si="17"/>
        <v>0</v>
      </c>
      <c r="Y27" s="68">
        <f t="shared" si="18"/>
        <v>0</v>
      </c>
      <c r="Z27" s="68">
        <f t="shared" si="32"/>
        <v>0</v>
      </c>
      <c r="AA27" s="68">
        <f t="shared" si="19"/>
        <v>0</v>
      </c>
      <c r="AB27" s="79">
        <f t="shared" si="33"/>
        <v>0</v>
      </c>
      <c r="AC27" s="79">
        <f t="shared" si="20"/>
        <v>0</v>
      </c>
      <c r="AD27" s="79">
        <f t="shared" si="21"/>
        <v>0</v>
      </c>
      <c r="AE27" s="79">
        <f t="shared" si="34"/>
        <v>0</v>
      </c>
      <c r="AF27" s="79">
        <f t="shared" si="22"/>
        <v>0</v>
      </c>
    </row>
    <row r="28" s="54" customFormat="1" spans="1:32">
      <c r="A28" s="67"/>
      <c r="B28" s="68">
        <f t="shared" si="4"/>
        <v>0</v>
      </c>
      <c r="C28" s="68">
        <f t="shared" si="23"/>
        <v>0</v>
      </c>
      <c r="D28" s="68">
        <f t="shared" si="5"/>
        <v>0</v>
      </c>
      <c r="E28" s="68">
        <f t="shared" si="6"/>
        <v>0</v>
      </c>
      <c r="F28" s="68">
        <f t="shared" si="24"/>
        <v>0</v>
      </c>
      <c r="G28" s="68">
        <f t="shared" si="7"/>
        <v>0</v>
      </c>
      <c r="H28" s="70">
        <f t="shared" si="25"/>
        <v>0</v>
      </c>
      <c r="I28" s="70">
        <f t="shared" si="8"/>
        <v>0</v>
      </c>
      <c r="J28" s="70">
        <f t="shared" si="9"/>
        <v>0</v>
      </c>
      <c r="K28" s="70">
        <f t="shared" si="26"/>
        <v>0</v>
      </c>
      <c r="L28" s="70">
        <f t="shared" si="10"/>
        <v>0</v>
      </c>
      <c r="M28" s="68">
        <f t="shared" si="27"/>
        <v>0</v>
      </c>
      <c r="N28" s="68">
        <f t="shared" si="11"/>
        <v>0</v>
      </c>
      <c r="O28" s="68">
        <f t="shared" si="12"/>
        <v>0</v>
      </c>
      <c r="P28" s="68">
        <f t="shared" si="28"/>
        <v>0</v>
      </c>
      <c r="Q28" s="68">
        <f t="shared" si="13"/>
        <v>0</v>
      </c>
      <c r="R28" s="76">
        <f t="shared" si="29"/>
        <v>0</v>
      </c>
      <c r="S28" s="76">
        <f t="shared" si="14"/>
        <v>0</v>
      </c>
      <c r="T28" s="76">
        <f t="shared" si="15"/>
        <v>0</v>
      </c>
      <c r="U28" s="76">
        <f t="shared" si="30"/>
        <v>0</v>
      </c>
      <c r="V28" s="76">
        <f t="shared" si="16"/>
        <v>0</v>
      </c>
      <c r="W28" s="68">
        <f t="shared" si="31"/>
        <v>0</v>
      </c>
      <c r="X28" s="68">
        <f t="shared" si="17"/>
        <v>0</v>
      </c>
      <c r="Y28" s="68">
        <f t="shared" si="18"/>
        <v>0</v>
      </c>
      <c r="Z28" s="68">
        <f t="shared" si="32"/>
        <v>0</v>
      </c>
      <c r="AA28" s="68">
        <f t="shared" si="19"/>
        <v>0</v>
      </c>
      <c r="AB28" s="79">
        <f t="shared" si="33"/>
        <v>0</v>
      </c>
      <c r="AC28" s="79">
        <f t="shared" si="20"/>
        <v>0</v>
      </c>
      <c r="AD28" s="79">
        <f t="shared" si="21"/>
        <v>0</v>
      </c>
      <c r="AE28" s="79">
        <f t="shared" si="34"/>
        <v>0</v>
      </c>
      <c r="AF28" s="79">
        <f t="shared" si="22"/>
        <v>0</v>
      </c>
    </row>
    <row r="29" s="54" customFormat="1" spans="1:32">
      <c r="A29" s="67"/>
      <c r="B29" s="68">
        <f t="shared" si="4"/>
        <v>0</v>
      </c>
      <c r="C29" s="68">
        <f t="shared" si="23"/>
        <v>0</v>
      </c>
      <c r="D29" s="68">
        <f t="shared" si="5"/>
        <v>0</v>
      </c>
      <c r="E29" s="68">
        <f t="shared" si="6"/>
        <v>0</v>
      </c>
      <c r="F29" s="68">
        <f t="shared" si="24"/>
        <v>0</v>
      </c>
      <c r="G29" s="68">
        <f t="shared" si="7"/>
        <v>0</v>
      </c>
      <c r="H29" s="70">
        <f t="shared" si="25"/>
        <v>0</v>
      </c>
      <c r="I29" s="70">
        <f t="shared" si="8"/>
        <v>0</v>
      </c>
      <c r="J29" s="70">
        <f t="shared" si="9"/>
        <v>0</v>
      </c>
      <c r="K29" s="70">
        <f t="shared" si="26"/>
        <v>0</v>
      </c>
      <c r="L29" s="70">
        <f t="shared" si="10"/>
        <v>0</v>
      </c>
      <c r="M29" s="68">
        <f t="shared" si="27"/>
        <v>0</v>
      </c>
      <c r="N29" s="68">
        <f t="shared" si="11"/>
        <v>0</v>
      </c>
      <c r="O29" s="68">
        <f t="shared" si="12"/>
        <v>0</v>
      </c>
      <c r="P29" s="68">
        <f t="shared" si="28"/>
        <v>0</v>
      </c>
      <c r="Q29" s="68">
        <f t="shared" si="13"/>
        <v>0</v>
      </c>
      <c r="R29" s="76">
        <f t="shared" si="29"/>
        <v>0</v>
      </c>
      <c r="S29" s="76">
        <f t="shared" si="14"/>
        <v>0</v>
      </c>
      <c r="T29" s="76">
        <f t="shared" si="15"/>
        <v>0</v>
      </c>
      <c r="U29" s="76">
        <f t="shared" si="30"/>
        <v>0</v>
      </c>
      <c r="V29" s="76">
        <f t="shared" si="16"/>
        <v>0</v>
      </c>
      <c r="W29" s="68">
        <f t="shared" si="31"/>
        <v>0</v>
      </c>
      <c r="X29" s="68">
        <f t="shared" si="17"/>
        <v>0</v>
      </c>
      <c r="Y29" s="68">
        <f t="shared" si="18"/>
        <v>0</v>
      </c>
      <c r="Z29" s="68">
        <f t="shared" si="32"/>
        <v>0</v>
      </c>
      <c r="AA29" s="68">
        <f t="shared" si="19"/>
        <v>0</v>
      </c>
      <c r="AB29" s="79">
        <f t="shared" si="33"/>
        <v>0</v>
      </c>
      <c r="AC29" s="79">
        <f t="shared" si="20"/>
        <v>0</v>
      </c>
      <c r="AD29" s="79">
        <f t="shared" si="21"/>
        <v>0</v>
      </c>
      <c r="AE29" s="79">
        <f t="shared" si="34"/>
        <v>0</v>
      </c>
      <c r="AF29" s="79">
        <f t="shared" si="22"/>
        <v>0</v>
      </c>
    </row>
    <row r="30" s="54" customFormat="1" spans="1:32">
      <c r="A30" s="67"/>
      <c r="B30" s="68">
        <f t="shared" si="4"/>
        <v>0</v>
      </c>
      <c r="C30" s="68">
        <f t="shared" si="23"/>
        <v>0</v>
      </c>
      <c r="D30" s="68">
        <f t="shared" si="5"/>
        <v>0</v>
      </c>
      <c r="E30" s="68">
        <f t="shared" si="6"/>
        <v>0</v>
      </c>
      <c r="F30" s="68">
        <f t="shared" si="24"/>
        <v>0</v>
      </c>
      <c r="G30" s="68">
        <f t="shared" si="7"/>
        <v>0</v>
      </c>
      <c r="H30" s="70">
        <f t="shared" si="25"/>
        <v>0</v>
      </c>
      <c r="I30" s="70">
        <f t="shared" si="8"/>
        <v>0</v>
      </c>
      <c r="J30" s="70">
        <f t="shared" si="9"/>
        <v>0</v>
      </c>
      <c r="K30" s="70">
        <f t="shared" si="26"/>
        <v>0</v>
      </c>
      <c r="L30" s="70">
        <f t="shared" si="10"/>
        <v>0</v>
      </c>
      <c r="M30" s="68">
        <f t="shared" si="27"/>
        <v>0</v>
      </c>
      <c r="N30" s="68">
        <f t="shared" si="11"/>
        <v>0</v>
      </c>
      <c r="O30" s="68">
        <f t="shared" si="12"/>
        <v>0</v>
      </c>
      <c r="P30" s="68">
        <f t="shared" si="28"/>
        <v>0</v>
      </c>
      <c r="Q30" s="68">
        <f t="shared" si="13"/>
        <v>0</v>
      </c>
      <c r="R30" s="76">
        <f t="shared" si="29"/>
        <v>0</v>
      </c>
      <c r="S30" s="76">
        <f t="shared" si="14"/>
        <v>0</v>
      </c>
      <c r="T30" s="76">
        <f t="shared" si="15"/>
        <v>0</v>
      </c>
      <c r="U30" s="76">
        <f t="shared" si="30"/>
        <v>0</v>
      </c>
      <c r="V30" s="76">
        <f t="shared" si="16"/>
        <v>0</v>
      </c>
      <c r="W30" s="68">
        <f t="shared" si="31"/>
        <v>0</v>
      </c>
      <c r="X30" s="68">
        <f t="shared" si="17"/>
        <v>0</v>
      </c>
      <c r="Y30" s="68">
        <f t="shared" si="18"/>
        <v>0</v>
      </c>
      <c r="Z30" s="68">
        <f t="shared" si="32"/>
        <v>0</v>
      </c>
      <c r="AA30" s="68">
        <f t="shared" si="19"/>
        <v>0</v>
      </c>
      <c r="AB30" s="79">
        <f t="shared" si="33"/>
        <v>0</v>
      </c>
      <c r="AC30" s="79">
        <f t="shared" si="20"/>
        <v>0</v>
      </c>
      <c r="AD30" s="79">
        <f t="shared" si="21"/>
        <v>0</v>
      </c>
      <c r="AE30" s="79">
        <f t="shared" si="34"/>
        <v>0</v>
      </c>
      <c r="AF30" s="79">
        <f t="shared" si="22"/>
        <v>0</v>
      </c>
    </row>
    <row r="31" s="54" customFormat="1" spans="1:32">
      <c r="A31" s="67"/>
      <c r="B31" s="68">
        <f t="shared" si="4"/>
        <v>0</v>
      </c>
      <c r="C31" s="68">
        <f t="shared" si="23"/>
        <v>0</v>
      </c>
      <c r="D31" s="68">
        <f t="shared" si="5"/>
        <v>0</v>
      </c>
      <c r="E31" s="68">
        <f t="shared" si="6"/>
        <v>0</v>
      </c>
      <c r="F31" s="68">
        <f t="shared" si="24"/>
        <v>0</v>
      </c>
      <c r="G31" s="68">
        <f t="shared" si="7"/>
        <v>0</v>
      </c>
      <c r="H31" s="70">
        <f t="shared" si="25"/>
        <v>0</v>
      </c>
      <c r="I31" s="70">
        <f t="shared" si="8"/>
        <v>0</v>
      </c>
      <c r="J31" s="70">
        <f t="shared" si="9"/>
        <v>0</v>
      </c>
      <c r="K31" s="70">
        <f t="shared" si="26"/>
        <v>0</v>
      </c>
      <c r="L31" s="70">
        <f t="shared" si="10"/>
        <v>0</v>
      </c>
      <c r="M31" s="68">
        <f t="shared" si="27"/>
        <v>0</v>
      </c>
      <c r="N31" s="68">
        <f t="shared" si="11"/>
        <v>0</v>
      </c>
      <c r="O31" s="68">
        <f t="shared" si="12"/>
        <v>0</v>
      </c>
      <c r="P31" s="68">
        <f t="shared" si="28"/>
        <v>0</v>
      </c>
      <c r="Q31" s="68">
        <f t="shared" si="13"/>
        <v>0</v>
      </c>
      <c r="R31" s="76">
        <f t="shared" si="29"/>
        <v>0</v>
      </c>
      <c r="S31" s="76">
        <f t="shared" si="14"/>
        <v>0</v>
      </c>
      <c r="T31" s="76">
        <f t="shared" si="15"/>
        <v>0</v>
      </c>
      <c r="U31" s="76">
        <f t="shared" si="30"/>
        <v>0</v>
      </c>
      <c r="V31" s="76">
        <f t="shared" si="16"/>
        <v>0</v>
      </c>
      <c r="W31" s="68">
        <f t="shared" si="31"/>
        <v>0</v>
      </c>
      <c r="X31" s="68">
        <f t="shared" si="17"/>
        <v>0</v>
      </c>
      <c r="Y31" s="68">
        <f t="shared" si="18"/>
        <v>0</v>
      </c>
      <c r="Z31" s="68">
        <f t="shared" si="32"/>
        <v>0</v>
      </c>
      <c r="AA31" s="68">
        <f t="shared" si="19"/>
        <v>0</v>
      </c>
      <c r="AB31" s="79">
        <f t="shared" si="33"/>
        <v>0</v>
      </c>
      <c r="AC31" s="79">
        <f t="shared" si="20"/>
        <v>0</v>
      </c>
      <c r="AD31" s="79">
        <f t="shared" si="21"/>
        <v>0</v>
      </c>
      <c r="AE31" s="79">
        <f t="shared" si="34"/>
        <v>0</v>
      </c>
      <c r="AF31" s="79">
        <f t="shared" si="22"/>
        <v>0</v>
      </c>
    </row>
    <row r="32" s="54" customFormat="1" spans="1:32">
      <c r="A32" s="67"/>
      <c r="B32" s="68">
        <f t="shared" si="4"/>
        <v>0</v>
      </c>
      <c r="C32" s="68">
        <f t="shared" si="23"/>
        <v>0</v>
      </c>
      <c r="D32" s="68">
        <f t="shared" si="5"/>
        <v>0</v>
      </c>
      <c r="E32" s="68">
        <f t="shared" si="6"/>
        <v>0</v>
      </c>
      <c r="F32" s="68">
        <f t="shared" si="24"/>
        <v>0</v>
      </c>
      <c r="G32" s="68">
        <f t="shared" si="7"/>
        <v>0</v>
      </c>
      <c r="H32" s="70">
        <f t="shared" si="25"/>
        <v>0</v>
      </c>
      <c r="I32" s="70">
        <f t="shared" si="8"/>
        <v>0</v>
      </c>
      <c r="J32" s="70">
        <f t="shared" si="9"/>
        <v>0</v>
      </c>
      <c r="K32" s="70">
        <f t="shared" si="26"/>
        <v>0</v>
      </c>
      <c r="L32" s="70">
        <f t="shared" si="10"/>
        <v>0</v>
      </c>
      <c r="M32" s="68">
        <f t="shared" si="27"/>
        <v>0</v>
      </c>
      <c r="N32" s="68">
        <f t="shared" si="11"/>
        <v>0</v>
      </c>
      <c r="O32" s="68">
        <f t="shared" si="12"/>
        <v>0</v>
      </c>
      <c r="P32" s="68">
        <f t="shared" si="28"/>
        <v>0</v>
      </c>
      <c r="Q32" s="68">
        <f t="shared" si="13"/>
        <v>0</v>
      </c>
      <c r="R32" s="76">
        <f t="shared" si="29"/>
        <v>0</v>
      </c>
      <c r="S32" s="76">
        <f t="shared" si="14"/>
        <v>0</v>
      </c>
      <c r="T32" s="76">
        <f t="shared" si="15"/>
        <v>0</v>
      </c>
      <c r="U32" s="76">
        <f t="shared" si="30"/>
        <v>0</v>
      </c>
      <c r="V32" s="76">
        <f t="shared" si="16"/>
        <v>0</v>
      </c>
      <c r="W32" s="68">
        <f t="shared" si="31"/>
        <v>0</v>
      </c>
      <c r="X32" s="68">
        <f t="shared" si="17"/>
        <v>0</v>
      </c>
      <c r="Y32" s="68">
        <f t="shared" si="18"/>
        <v>0</v>
      </c>
      <c r="Z32" s="68">
        <f t="shared" si="32"/>
        <v>0</v>
      </c>
      <c r="AA32" s="68">
        <f t="shared" si="19"/>
        <v>0</v>
      </c>
      <c r="AB32" s="79">
        <f t="shared" si="33"/>
        <v>0</v>
      </c>
      <c r="AC32" s="79">
        <f t="shared" si="20"/>
        <v>0</v>
      </c>
      <c r="AD32" s="79">
        <f t="shared" si="21"/>
        <v>0</v>
      </c>
      <c r="AE32" s="79">
        <f t="shared" si="34"/>
        <v>0</v>
      </c>
      <c r="AF32" s="79">
        <f t="shared" si="22"/>
        <v>0</v>
      </c>
    </row>
    <row r="33" s="54" customFormat="1" spans="1:32">
      <c r="A33" s="67"/>
      <c r="B33" s="68">
        <f t="shared" si="4"/>
        <v>0</v>
      </c>
      <c r="C33" s="68">
        <f t="shared" si="23"/>
        <v>0</v>
      </c>
      <c r="D33" s="68">
        <f t="shared" si="5"/>
        <v>0</v>
      </c>
      <c r="E33" s="68">
        <f t="shared" si="6"/>
        <v>0</v>
      </c>
      <c r="F33" s="68">
        <f t="shared" si="24"/>
        <v>0</v>
      </c>
      <c r="G33" s="68">
        <f t="shared" si="7"/>
        <v>0</v>
      </c>
      <c r="H33" s="70">
        <f t="shared" si="25"/>
        <v>0</v>
      </c>
      <c r="I33" s="70">
        <f t="shared" si="8"/>
        <v>0</v>
      </c>
      <c r="J33" s="70">
        <f t="shared" si="9"/>
        <v>0</v>
      </c>
      <c r="K33" s="70">
        <f t="shared" si="26"/>
        <v>0</v>
      </c>
      <c r="L33" s="70">
        <f t="shared" si="10"/>
        <v>0</v>
      </c>
      <c r="M33" s="68">
        <f t="shared" si="27"/>
        <v>0</v>
      </c>
      <c r="N33" s="68">
        <f t="shared" si="11"/>
        <v>0</v>
      </c>
      <c r="O33" s="68">
        <f t="shared" si="12"/>
        <v>0</v>
      </c>
      <c r="P33" s="68">
        <f t="shared" si="28"/>
        <v>0</v>
      </c>
      <c r="Q33" s="68">
        <f t="shared" si="13"/>
        <v>0</v>
      </c>
      <c r="R33" s="76">
        <f t="shared" si="29"/>
        <v>0</v>
      </c>
      <c r="S33" s="76">
        <f t="shared" si="14"/>
        <v>0</v>
      </c>
      <c r="T33" s="76">
        <f t="shared" si="15"/>
        <v>0</v>
      </c>
      <c r="U33" s="76">
        <f t="shared" si="30"/>
        <v>0</v>
      </c>
      <c r="V33" s="76">
        <f t="shared" si="16"/>
        <v>0</v>
      </c>
      <c r="W33" s="68">
        <f t="shared" si="31"/>
        <v>0</v>
      </c>
      <c r="X33" s="68">
        <f t="shared" si="17"/>
        <v>0</v>
      </c>
      <c r="Y33" s="68">
        <f t="shared" si="18"/>
        <v>0</v>
      </c>
      <c r="Z33" s="68">
        <f t="shared" si="32"/>
        <v>0</v>
      </c>
      <c r="AA33" s="68">
        <f t="shared" si="19"/>
        <v>0</v>
      </c>
      <c r="AB33" s="79">
        <f t="shared" si="33"/>
        <v>0</v>
      </c>
      <c r="AC33" s="79">
        <f t="shared" si="20"/>
        <v>0</v>
      </c>
      <c r="AD33" s="79">
        <f t="shared" si="21"/>
        <v>0</v>
      </c>
      <c r="AE33" s="79">
        <f t="shared" si="34"/>
        <v>0</v>
      </c>
      <c r="AF33" s="79">
        <f t="shared" si="22"/>
        <v>0</v>
      </c>
    </row>
    <row r="34" s="54" customFormat="1" spans="1:32">
      <c r="A34" s="67"/>
      <c r="B34" s="68">
        <f t="shared" si="4"/>
        <v>0</v>
      </c>
      <c r="C34" s="68">
        <f t="shared" si="23"/>
        <v>0</v>
      </c>
      <c r="D34" s="68">
        <f t="shared" si="5"/>
        <v>0</v>
      </c>
      <c r="E34" s="68">
        <f t="shared" si="6"/>
        <v>0</v>
      </c>
      <c r="F34" s="68">
        <f t="shared" si="24"/>
        <v>0</v>
      </c>
      <c r="G34" s="68">
        <f t="shared" si="7"/>
        <v>0</v>
      </c>
      <c r="H34" s="70">
        <f t="shared" si="25"/>
        <v>0</v>
      </c>
      <c r="I34" s="70">
        <f t="shared" si="8"/>
        <v>0</v>
      </c>
      <c r="J34" s="70">
        <f t="shared" si="9"/>
        <v>0</v>
      </c>
      <c r="K34" s="70">
        <f t="shared" si="26"/>
        <v>0</v>
      </c>
      <c r="L34" s="70">
        <f t="shared" si="10"/>
        <v>0</v>
      </c>
      <c r="M34" s="68">
        <f t="shared" si="27"/>
        <v>0</v>
      </c>
      <c r="N34" s="68">
        <f t="shared" si="11"/>
        <v>0</v>
      </c>
      <c r="O34" s="68">
        <f t="shared" si="12"/>
        <v>0</v>
      </c>
      <c r="P34" s="68">
        <f t="shared" si="28"/>
        <v>0</v>
      </c>
      <c r="Q34" s="68">
        <f t="shared" si="13"/>
        <v>0</v>
      </c>
      <c r="R34" s="76">
        <f t="shared" si="29"/>
        <v>0</v>
      </c>
      <c r="S34" s="76">
        <f t="shared" si="14"/>
        <v>0</v>
      </c>
      <c r="T34" s="76">
        <f t="shared" si="15"/>
        <v>0</v>
      </c>
      <c r="U34" s="76">
        <f t="shared" si="30"/>
        <v>0</v>
      </c>
      <c r="V34" s="76">
        <f t="shared" si="16"/>
        <v>0</v>
      </c>
      <c r="W34" s="68">
        <f t="shared" si="31"/>
        <v>0</v>
      </c>
      <c r="X34" s="68">
        <f t="shared" si="17"/>
        <v>0</v>
      </c>
      <c r="Y34" s="68">
        <f t="shared" si="18"/>
        <v>0</v>
      </c>
      <c r="Z34" s="68">
        <f t="shared" si="32"/>
        <v>0</v>
      </c>
      <c r="AA34" s="68">
        <f t="shared" si="19"/>
        <v>0</v>
      </c>
      <c r="AB34" s="79">
        <f t="shared" si="33"/>
        <v>0</v>
      </c>
      <c r="AC34" s="79">
        <f t="shared" si="20"/>
        <v>0</v>
      </c>
      <c r="AD34" s="79">
        <f t="shared" si="21"/>
        <v>0</v>
      </c>
      <c r="AE34" s="79">
        <f t="shared" si="34"/>
        <v>0</v>
      </c>
      <c r="AF34" s="79">
        <f t="shared" si="22"/>
        <v>0</v>
      </c>
    </row>
    <row r="35" s="54" customFormat="1" spans="1:32">
      <c r="A35" s="67"/>
      <c r="B35" s="68">
        <f t="shared" si="4"/>
        <v>0</v>
      </c>
      <c r="C35" s="68">
        <f t="shared" si="23"/>
        <v>0</v>
      </c>
      <c r="D35" s="68">
        <f t="shared" si="5"/>
        <v>0</v>
      </c>
      <c r="E35" s="68">
        <f t="shared" si="6"/>
        <v>0</v>
      </c>
      <c r="F35" s="68">
        <f t="shared" si="24"/>
        <v>0</v>
      </c>
      <c r="G35" s="68">
        <f t="shared" si="7"/>
        <v>0</v>
      </c>
      <c r="H35" s="70">
        <f t="shared" si="25"/>
        <v>0</v>
      </c>
      <c r="I35" s="70">
        <f t="shared" si="8"/>
        <v>0</v>
      </c>
      <c r="J35" s="70">
        <f t="shared" si="9"/>
        <v>0</v>
      </c>
      <c r="K35" s="70">
        <f t="shared" si="26"/>
        <v>0</v>
      </c>
      <c r="L35" s="70">
        <f t="shared" si="10"/>
        <v>0</v>
      </c>
      <c r="M35" s="68">
        <f t="shared" si="27"/>
        <v>0</v>
      </c>
      <c r="N35" s="68">
        <f t="shared" si="11"/>
        <v>0</v>
      </c>
      <c r="O35" s="68">
        <f t="shared" si="12"/>
        <v>0</v>
      </c>
      <c r="P35" s="68">
        <f t="shared" si="28"/>
        <v>0</v>
      </c>
      <c r="Q35" s="68">
        <f t="shared" si="13"/>
        <v>0</v>
      </c>
      <c r="R35" s="76">
        <f t="shared" si="29"/>
        <v>0</v>
      </c>
      <c r="S35" s="76">
        <f t="shared" si="14"/>
        <v>0</v>
      </c>
      <c r="T35" s="76">
        <f t="shared" si="15"/>
        <v>0</v>
      </c>
      <c r="U35" s="76">
        <f t="shared" si="30"/>
        <v>0</v>
      </c>
      <c r="V35" s="76">
        <f t="shared" si="16"/>
        <v>0</v>
      </c>
      <c r="W35" s="68">
        <f t="shared" si="31"/>
        <v>0</v>
      </c>
      <c r="X35" s="68">
        <f t="shared" si="17"/>
        <v>0</v>
      </c>
      <c r="Y35" s="68">
        <f t="shared" si="18"/>
        <v>0</v>
      </c>
      <c r="Z35" s="68">
        <f t="shared" si="32"/>
        <v>0</v>
      </c>
      <c r="AA35" s="68">
        <f t="shared" si="19"/>
        <v>0</v>
      </c>
      <c r="AB35" s="79">
        <f t="shared" si="33"/>
        <v>0</v>
      </c>
      <c r="AC35" s="79">
        <f t="shared" si="20"/>
        <v>0</v>
      </c>
      <c r="AD35" s="79">
        <f t="shared" si="21"/>
        <v>0</v>
      </c>
      <c r="AE35" s="79">
        <f t="shared" si="34"/>
        <v>0</v>
      </c>
      <c r="AF35" s="79">
        <f t="shared" si="22"/>
        <v>0</v>
      </c>
    </row>
    <row r="36" hidden="1" spans="1:1">
      <c r="A36" s="58"/>
    </row>
    <row r="37" hidden="1" spans="1:1">
      <c r="A37" s="58"/>
    </row>
    <row r="38" hidden="1" spans="1:1">
      <c r="A38" s="58"/>
    </row>
    <row r="39" hidden="1" spans="1:1">
      <c r="A39" s="58"/>
    </row>
    <row r="40" hidden="1" spans="1:1">
      <c r="A40" s="58"/>
    </row>
    <row r="41" ht="18" customHeight="1" spans="1:7">
      <c r="A41" s="73" t="s">
        <v>370</v>
      </c>
      <c r="B41" s="73"/>
      <c r="C41" s="73"/>
      <c r="D41" s="73"/>
      <c r="E41" s="73"/>
      <c r="F41" s="73"/>
      <c r="G41" s="73"/>
    </row>
  </sheetData>
  <mergeCells count="8">
    <mergeCell ref="A1:AF1"/>
    <mergeCell ref="C2:G2"/>
    <mergeCell ref="H2:L2"/>
    <mergeCell ref="M2:Q2"/>
    <mergeCell ref="R2:V2"/>
    <mergeCell ref="W2:AA2"/>
    <mergeCell ref="AB2:AF2"/>
    <mergeCell ref="A41:G41"/>
  </mergeCell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workbookViewId="0">
      <selection activeCell="B99" sqref="B99:H99"/>
    </sheetView>
  </sheetViews>
  <sheetFormatPr defaultColWidth="7.87962962962963" defaultRowHeight="15.6"/>
  <cols>
    <col min="1" max="1" width="7" style="1" customWidth="1"/>
    <col min="2" max="2" width="4.75" style="26" customWidth="1"/>
    <col min="3" max="3" width="6.62962962962963" style="26" customWidth="1"/>
    <col min="4" max="4" width="9.25" style="26" customWidth="1"/>
    <col min="5" max="5" width="7.87962962962963" style="26" customWidth="1"/>
    <col min="6" max="6" width="8.62962962962963" style="26" customWidth="1"/>
    <col min="7" max="8" width="7.87962962962963" style="26" customWidth="1"/>
    <col min="9" max="9" width="7.87962962962963" style="27" customWidth="1"/>
    <col min="10" max="12" width="7.87962962962963" style="26" customWidth="1"/>
    <col min="13" max="13" width="9.25" style="26" customWidth="1"/>
    <col min="14" max="14" width="9.37962962962963" style="26" customWidth="1"/>
    <col min="15" max="15" width="7.87962962962963" style="26" customWidth="1"/>
    <col min="16" max="16" width="9.37962962962963" style="1" customWidth="1"/>
    <col min="17" max="256" width="7.87962962962963" style="1" customWidth="1"/>
    <col min="257" max="16384" width="7.87962962962963" style="1"/>
  </cols>
  <sheetData>
    <row r="1" ht="32.1" customHeight="1" spans="1:17">
      <c r="A1" s="28" t="s">
        <v>371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="24" customFormat="1" ht="39.95" customHeight="1" spans="1:17">
      <c r="A2" s="30" t="s">
        <v>144</v>
      </c>
      <c r="B2" s="31" t="s">
        <v>372</v>
      </c>
      <c r="C2" s="31" t="s">
        <v>145</v>
      </c>
      <c r="D2" s="31" t="s">
        <v>373</v>
      </c>
      <c r="E2" s="31" t="s">
        <v>374</v>
      </c>
      <c r="F2" s="31" t="s">
        <v>375</v>
      </c>
      <c r="G2" s="31" t="s">
        <v>376</v>
      </c>
      <c r="H2" s="32" t="s">
        <v>377</v>
      </c>
      <c r="I2" s="46" t="s">
        <v>378</v>
      </c>
      <c r="J2" s="31" t="s">
        <v>113</v>
      </c>
      <c r="K2" s="31" t="s">
        <v>4</v>
      </c>
      <c r="L2" s="45" t="s">
        <v>312</v>
      </c>
      <c r="M2" s="45" t="s">
        <v>379</v>
      </c>
      <c r="N2" s="45" t="s">
        <v>380</v>
      </c>
      <c r="O2" s="45" t="s">
        <v>381</v>
      </c>
      <c r="P2" s="30" t="s">
        <v>382</v>
      </c>
      <c r="Q2" s="30" t="s">
        <v>383</v>
      </c>
    </row>
    <row r="3" s="25" customFormat="1" ht="24.95" customHeight="1" spans="1:17">
      <c r="A3" s="33" t="s">
        <v>384</v>
      </c>
      <c r="B3" s="33"/>
      <c r="C3" s="33"/>
      <c r="D3" s="34" t="s">
        <v>385</v>
      </c>
      <c r="E3" s="34" t="s">
        <v>385</v>
      </c>
      <c r="F3" s="34" t="s">
        <v>385</v>
      </c>
      <c r="G3" s="34" t="s">
        <v>385</v>
      </c>
      <c r="H3" s="34" t="s">
        <v>385</v>
      </c>
      <c r="I3" s="34" t="s">
        <v>385</v>
      </c>
      <c r="J3" s="34" t="s">
        <v>385</v>
      </c>
      <c r="K3" s="34" t="s">
        <v>385</v>
      </c>
      <c r="L3" s="34" t="s">
        <v>385</v>
      </c>
      <c r="M3" s="34" t="s">
        <v>385</v>
      </c>
      <c r="N3" s="34" t="s">
        <v>385</v>
      </c>
      <c r="O3" s="34" t="s">
        <v>385</v>
      </c>
      <c r="P3" s="47"/>
      <c r="Q3" s="47"/>
    </row>
    <row r="4" ht="24.95" customHeight="1" spans="1:17">
      <c r="A4" s="35"/>
      <c r="B4" s="31">
        <v>1</v>
      </c>
      <c r="C4" s="31"/>
      <c r="D4" s="31"/>
      <c r="E4" s="31"/>
      <c r="F4" s="31"/>
      <c r="G4" s="36">
        <f t="shared" ref="G4:G34" si="0">E4-F4</f>
        <v>0</v>
      </c>
      <c r="H4" s="37">
        <v>0.83</v>
      </c>
      <c r="I4" s="48">
        <f>D4-E4</f>
        <v>0</v>
      </c>
      <c r="J4" s="36"/>
      <c r="K4" s="38"/>
      <c r="L4" s="36">
        <f t="shared" ref="L4:L34" si="1">D4*K4</f>
        <v>0</v>
      </c>
      <c r="M4" s="49">
        <f t="shared" ref="M4:M34" si="2">F4*1000/H4</f>
        <v>0</v>
      </c>
      <c r="N4" s="49"/>
      <c r="O4" s="49"/>
      <c r="P4" s="35">
        <f>P3+M4-N4</f>
        <v>0</v>
      </c>
      <c r="Q4" s="35"/>
    </row>
    <row r="5" ht="24.95" customHeight="1" spans="1:17">
      <c r="A5" s="35"/>
      <c r="B5" s="31">
        <v>2</v>
      </c>
      <c r="C5" s="31"/>
      <c r="D5" s="31"/>
      <c r="E5" s="31"/>
      <c r="F5" s="31"/>
      <c r="G5" s="36">
        <f t="shared" si="0"/>
        <v>0</v>
      </c>
      <c r="H5" s="37">
        <v>0.83</v>
      </c>
      <c r="I5" s="48">
        <f t="shared" ref="I5:I32" si="3">I4+D5-E5</f>
        <v>0</v>
      </c>
      <c r="J5" s="36"/>
      <c r="K5" s="38"/>
      <c r="L5" s="36">
        <f t="shared" si="1"/>
        <v>0</v>
      </c>
      <c r="M5" s="49">
        <f t="shared" si="2"/>
        <v>0</v>
      </c>
      <c r="N5" s="49"/>
      <c r="O5" s="49"/>
      <c r="P5" s="35">
        <f t="shared" ref="P5:P34" si="4">P4+M5-N5</f>
        <v>0</v>
      </c>
      <c r="Q5" s="35"/>
    </row>
    <row r="6" ht="24.95" customHeight="1" spans="1:17">
      <c r="A6" s="35"/>
      <c r="B6" s="31">
        <v>3</v>
      </c>
      <c r="C6" s="31"/>
      <c r="D6" s="31"/>
      <c r="E6" s="31"/>
      <c r="F6" s="31"/>
      <c r="G6" s="36">
        <f t="shared" si="0"/>
        <v>0</v>
      </c>
      <c r="H6" s="37">
        <v>0.83</v>
      </c>
      <c r="I6" s="48">
        <f t="shared" si="3"/>
        <v>0</v>
      </c>
      <c r="J6" s="36"/>
      <c r="K6" s="38"/>
      <c r="L6" s="36">
        <f t="shared" si="1"/>
        <v>0</v>
      </c>
      <c r="M6" s="49">
        <f t="shared" si="2"/>
        <v>0</v>
      </c>
      <c r="N6" s="49"/>
      <c r="O6" s="49"/>
      <c r="P6" s="35">
        <f t="shared" si="4"/>
        <v>0</v>
      </c>
      <c r="Q6" s="35"/>
    </row>
    <row r="7" ht="24.95" customHeight="1" spans="1:17">
      <c r="A7" s="35"/>
      <c r="B7" s="31">
        <v>4</v>
      </c>
      <c r="C7" s="31"/>
      <c r="D7" s="31"/>
      <c r="E7" s="31"/>
      <c r="F7" s="31"/>
      <c r="G7" s="36">
        <f t="shared" si="0"/>
        <v>0</v>
      </c>
      <c r="H7" s="37">
        <v>0.83</v>
      </c>
      <c r="I7" s="48">
        <f t="shared" si="3"/>
        <v>0</v>
      </c>
      <c r="J7" s="36"/>
      <c r="K7" s="38"/>
      <c r="L7" s="36">
        <f t="shared" si="1"/>
        <v>0</v>
      </c>
      <c r="M7" s="49">
        <f t="shared" si="2"/>
        <v>0</v>
      </c>
      <c r="N7" s="49"/>
      <c r="O7" s="49"/>
      <c r="P7" s="35">
        <f t="shared" si="4"/>
        <v>0</v>
      </c>
      <c r="Q7" s="35"/>
    </row>
    <row r="8" s="26" customFormat="1" ht="24.95" customHeight="1" spans="1:17">
      <c r="A8" s="35"/>
      <c r="B8" s="31">
        <v>5</v>
      </c>
      <c r="C8" s="31"/>
      <c r="D8" s="31"/>
      <c r="E8" s="31"/>
      <c r="F8" s="31"/>
      <c r="G8" s="36">
        <f t="shared" si="0"/>
        <v>0</v>
      </c>
      <c r="H8" s="37">
        <v>0.83</v>
      </c>
      <c r="I8" s="48">
        <f t="shared" si="3"/>
        <v>0</v>
      </c>
      <c r="J8" s="36"/>
      <c r="K8" s="38"/>
      <c r="L8" s="36">
        <f t="shared" si="1"/>
        <v>0</v>
      </c>
      <c r="M8" s="49">
        <f t="shared" si="2"/>
        <v>0</v>
      </c>
      <c r="N8" s="49"/>
      <c r="O8" s="49"/>
      <c r="P8" s="35">
        <f t="shared" si="4"/>
        <v>0</v>
      </c>
      <c r="Q8" s="38"/>
    </row>
    <row r="9" s="26" customFormat="1" ht="24.95" customHeight="1" spans="1:17">
      <c r="A9" s="35"/>
      <c r="B9" s="31">
        <v>6</v>
      </c>
      <c r="C9" s="31"/>
      <c r="D9" s="31"/>
      <c r="E9" s="31"/>
      <c r="F9" s="31"/>
      <c r="G9" s="36">
        <f t="shared" si="0"/>
        <v>0</v>
      </c>
      <c r="H9" s="37">
        <v>0.83</v>
      </c>
      <c r="I9" s="48">
        <f t="shared" si="3"/>
        <v>0</v>
      </c>
      <c r="J9" s="36"/>
      <c r="K9" s="38"/>
      <c r="L9" s="36">
        <f t="shared" si="1"/>
        <v>0</v>
      </c>
      <c r="M9" s="49">
        <f t="shared" si="2"/>
        <v>0</v>
      </c>
      <c r="N9" s="49"/>
      <c r="O9" s="49"/>
      <c r="P9" s="35">
        <f t="shared" si="4"/>
        <v>0</v>
      </c>
      <c r="Q9" s="38"/>
    </row>
    <row r="10" s="26" customFormat="1" ht="24.95" customHeight="1" spans="1:17">
      <c r="A10" s="35"/>
      <c r="B10" s="31">
        <v>7</v>
      </c>
      <c r="C10" s="31"/>
      <c r="D10" s="31"/>
      <c r="E10" s="31"/>
      <c r="F10" s="31"/>
      <c r="G10" s="36">
        <f t="shared" si="0"/>
        <v>0</v>
      </c>
      <c r="H10" s="37">
        <v>0.83</v>
      </c>
      <c r="I10" s="48">
        <f t="shared" si="3"/>
        <v>0</v>
      </c>
      <c r="J10" s="36"/>
      <c r="K10" s="38"/>
      <c r="L10" s="36">
        <f t="shared" si="1"/>
        <v>0</v>
      </c>
      <c r="M10" s="49">
        <f t="shared" si="2"/>
        <v>0</v>
      </c>
      <c r="N10" s="49"/>
      <c r="O10" s="49"/>
      <c r="P10" s="35">
        <f t="shared" si="4"/>
        <v>0</v>
      </c>
      <c r="Q10" s="38"/>
    </row>
    <row r="11" s="26" customFormat="1" ht="24.95" customHeight="1" spans="1:17">
      <c r="A11" s="35"/>
      <c r="B11" s="31">
        <v>8</v>
      </c>
      <c r="C11" s="31"/>
      <c r="D11" s="31"/>
      <c r="E11" s="31"/>
      <c r="F11" s="31"/>
      <c r="G11" s="36">
        <f t="shared" si="0"/>
        <v>0</v>
      </c>
      <c r="H11" s="37">
        <v>0.83</v>
      </c>
      <c r="I11" s="48">
        <f t="shared" si="3"/>
        <v>0</v>
      </c>
      <c r="J11" s="36"/>
      <c r="K11" s="38"/>
      <c r="L11" s="36">
        <f t="shared" si="1"/>
        <v>0</v>
      </c>
      <c r="M11" s="49">
        <f t="shared" si="2"/>
        <v>0</v>
      </c>
      <c r="N11" s="49"/>
      <c r="O11" s="49"/>
      <c r="P11" s="35">
        <f t="shared" si="4"/>
        <v>0</v>
      </c>
      <c r="Q11" s="38"/>
    </row>
    <row r="12" s="26" customFormat="1" ht="24.95" customHeight="1" spans="1:17">
      <c r="A12" s="35"/>
      <c r="B12" s="31">
        <v>9</v>
      </c>
      <c r="C12" s="31"/>
      <c r="D12" s="31"/>
      <c r="E12" s="31"/>
      <c r="F12" s="31"/>
      <c r="G12" s="36">
        <f t="shared" si="0"/>
        <v>0</v>
      </c>
      <c r="H12" s="37">
        <v>0.83</v>
      </c>
      <c r="I12" s="48">
        <f t="shared" si="3"/>
        <v>0</v>
      </c>
      <c r="J12" s="36"/>
      <c r="K12" s="38"/>
      <c r="L12" s="36">
        <f t="shared" si="1"/>
        <v>0</v>
      </c>
      <c r="M12" s="49">
        <f t="shared" si="2"/>
        <v>0</v>
      </c>
      <c r="N12" s="49"/>
      <c r="O12" s="49"/>
      <c r="P12" s="35">
        <f t="shared" si="4"/>
        <v>0</v>
      </c>
      <c r="Q12" s="38"/>
    </row>
    <row r="13" ht="24.95" customHeight="1" spans="1:17">
      <c r="A13" s="35"/>
      <c r="B13" s="31">
        <v>10</v>
      </c>
      <c r="C13" s="31"/>
      <c r="D13" s="31"/>
      <c r="E13" s="31"/>
      <c r="F13" s="31"/>
      <c r="G13" s="36">
        <f t="shared" si="0"/>
        <v>0</v>
      </c>
      <c r="H13" s="37">
        <v>0.83</v>
      </c>
      <c r="I13" s="48">
        <f t="shared" si="3"/>
        <v>0</v>
      </c>
      <c r="J13" s="36"/>
      <c r="K13" s="38"/>
      <c r="L13" s="36">
        <f t="shared" si="1"/>
        <v>0</v>
      </c>
      <c r="M13" s="49">
        <f t="shared" si="2"/>
        <v>0</v>
      </c>
      <c r="N13" s="49"/>
      <c r="O13" s="49"/>
      <c r="P13" s="35">
        <f t="shared" si="4"/>
        <v>0</v>
      </c>
      <c r="Q13" s="35"/>
    </row>
    <row r="14" ht="24.95" customHeight="1" spans="1:17">
      <c r="A14" s="35"/>
      <c r="B14" s="31">
        <v>11</v>
      </c>
      <c r="C14" s="31"/>
      <c r="D14" s="38"/>
      <c r="E14" s="38"/>
      <c r="F14" s="38"/>
      <c r="G14" s="36">
        <f t="shared" si="0"/>
        <v>0</v>
      </c>
      <c r="H14" s="37">
        <v>0.83</v>
      </c>
      <c r="I14" s="48">
        <f t="shared" si="3"/>
        <v>0</v>
      </c>
      <c r="J14" s="38"/>
      <c r="K14" s="38"/>
      <c r="L14" s="36">
        <f t="shared" si="1"/>
        <v>0</v>
      </c>
      <c r="M14" s="49">
        <f t="shared" si="2"/>
        <v>0</v>
      </c>
      <c r="N14" s="49"/>
      <c r="O14" s="49"/>
      <c r="P14" s="35">
        <f t="shared" si="4"/>
        <v>0</v>
      </c>
      <c r="Q14" s="35"/>
    </row>
    <row r="15" ht="24.95" customHeight="1" spans="1:17">
      <c r="A15" s="35"/>
      <c r="B15" s="31">
        <v>12</v>
      </c>
      <c r="C15" s="31"/>
      <c r="D15" s="38"/>
      <c r="E15" s="38"/>
      <c r="F15" s="38"/>
      <c r="G15" s="36">
        <f t="shared" si="0"/>
        <v>0</v>
      </c>
      <c r="H15" s="37">
        <v>0.83</v>
      </c>
      <c r="I15" s="48">
        <f t="shared" si="3"/>
        <v>0</v>
      </c>
      <c r="J15" s="38"/>
      <c r="K15" s="38"/>
      <c r="L15" s="36">
        <f t="shared" si="1"/>
        <v>0</v>
      </c>
      <c r="M15" s="49">
        <f t="shared" si="2"/>
        <v>0</v>
      </c>
      <c r="N15" s="49"/>
      <c r="O15" s="49"/>
      <c r="P15" s="35">
        <f t="shared" si="4"/>
        <v>0</v>
      </c>
      <c r="Q15" s="35"/>
    </row>
    <row r="16" ht="24.95" customHeight="1" spans="1:17">
      <c r="A16" s="35"/>
      <c r="B16" s="31">
        <v>13</v>
      </c>
      <c r="C16" s="31"/>
      <c r="D16" s="38"/>
      <c r="E16" s="38"/>
      <c r="F16" s="38"/>
      <c r="G16" s="36">
        <f t="shared" si="0"/>
        <v>0</v>
      </c>
      <c r="H16" s="37">
        <v>0.83</v>
      </c>
      <c r="I16" s="48">
        <f t="shared" si="3"/>
        <v>0</v>
      </c>
      <c r="J16" s="38"/>
      <c r="K16" s="38"/>
      <c r="L16" s="36">
        <f t="shared" si="1"/>
        <v>0</v>
      </c>
      <c r="M16" s="49">
        <f t="shared" si="2"/>
        <v>0</v>
      </c>
      <c r="N16" s="49"/>
      <c r="O16" s="49"/>
      <c r="P16" s="35">
        <f t="shared" si="4"/>
        <v>0</v>
      </c>
      <c r="Q16" s="35"/>
    </row>
    <row r="17" ht="24.95" customHeight="1" spans="1:17">
      <c r="A17" s="35"/>
      <c r="B17" s="31">
        <v>14</v>
      </c>
      <c r="C17" s="31"/>
      <c r="D17" s="38"/>
      <c r="E17" s="38"/>
      <c r="F17" s="38"/>
      <c r="G17" s="36">
        <f t="shared" si="0"/>
        <v>0</v>
      </c>
      <c r="H17" s="37">
        <v>0.83</v>
      </c>
      <c r="I17" s="48">
        <f t="shared" si="3"/>
        <v>0</v>
      </c>
      <c r="J17" s="38"/>
      <c r="K17" s="38"/>
      <c r="L17" s="36">
        <f t="shared" si="1"/>
        <v>0</v>
      </c>
      <c r="M17" s="49">
        <f t="shared" si="2"/>
        <v>0</v>
      </c>
      <c r="N17" s="49"/>
      <c r="O17" s="49"/>
      <c r="P17" s="35">
        <f t="shared" si="4"/>
        <v>0</v>
      </c>
      <c r="Q17" s="35"/>
    </row>
    <row r="18" ht="24.95" customHeight="1" spans="1:17">
      <c r="A18" s="35"/>
      <c r="B18" s="31">
        <v>15</v>
      </c>
      <c r="C18" s="31"/>
      <c r="D18" s="38"/>
      <c r="E18" s="38"/>
      <c r="F18" s="38"/>
      <c r="G18" s="36">
        <f t="shared" si="0"/>
        <v>0</v>
      </c>
      <c r="H18" s="37">
        <v>0.83</v>
      </c>
      <c r="I18" s="48">
        <f t="shared" si="3"/>
        <v>0</v>
      </c>
      <c r="J18" s="38"/>
      <c r="K18" s="38"/>
      <c r="L18" s="36">
        <f t="shared" si="1"/>
        <v>0</v>
      </c>
      <c r="M18" s="49">
        <f t="shared" si="2"/>
        <v>0</v>
      </c>
      <c r="N18" s="49"/>
      <c r="O18" s="49"/>
      <c r="P18" s="35">
        <f t="shared" si="4"/>
        <v>0</v>
      </c>
      <c r="Q18" s="35"/>
    </row>
    <row r="19" ht="24.95" customHeight="1" spans="1:17">
      <c r="A19" s="35"/>
      <c r="B19" s="31">
        <v>16</v>
      </c>
      <c r="C19" s="31"/>
      <c r="D19" s="38"/>
      <c r="E19" s="38"/>
      <c r="F19" s="38"/>
      <c r="G19" s="36">
        <f t="shared" si="0"/>
        <v>0</v>
      </c>
      <c r="H19" s="37">
        <v>0.83</v>
      </c>
      <c r="I19" s="48">
        <f t="shared" si="3"/>
        <v>0</v>
      </c>
      <c r="J19" s="38"/>
      <c r="K19" s="38"/>
      <c r="L19" s="36">
        <f t="shared" si="1"/>
        <v>0</v>
      </c>
      <c r="M19" s="49">
        <f t="shared" si="2"/>
        <v>0</v>
      </c>
      <c r="N19" s="49"/>
      <c r="O19" s="49"/>
      <c r="P19" s="35">
        <f t="shared" si="4"/>
        <v>0</v>
      </c>
      <c r="Q19" s="35"/>
    </row>
    <row r="20" ht="24.95" customHeight="1" spans="1:17">
      <c r="A20" s="35"/>
      <c r="B20" s="31">
        <v>17</v>
      </c>
      <c r="C20" s="31"/>
      <c r="D20" s="38"/>
      <c r="E20" s="38"/>
      <c r="F20" s="38"/>
      <c r="G20" s="36">
        <f t="shared" si="0"/>
        <v>0</v>
      </c>
      <c r="H20" s="37">
        <v>0.83</v>
      </c>
      <c r="I20" s="48">
        <f t="shared" si="3"/>
        <v>0</v>
      </c>
      <c r="J20" s="38"/>
      <c r="K20" s="38"/>
      <c r="L20" s="36">
        <f t="shared" si="1"/>
        <v>0</v>
      </c>
      <c r="M20" s="49">
        <f t="shared" si="2"/>
        <v>0</v>
      </c>
      <c r="N20" s="49"/>
      <c r="O20" s="49"/>
      <c r="P20" s="35">
        <f t="shared" si="4"/>
        <v>0</v>
      </c>
      <c r="Q20" s="35"/>
    </row>
    <row r="21" ht="24.95" customHeight="1" spans="1:17">
      <c r="A21" s="35"/>
      <c r="B21" s="31">
        <v>18</v>
      </c>
      <c r="C21" s="31"/>
      <c r="D21" s="38"/>
      <c r="E21" s="38"/>
      <c r="F21" s="38"/>
      <c r="G21" s="36">
        <f t="shared" si="0"/>
        <v>0</v>
      </c>
      <c r="H21" s="37">
        <v>0.83</v>
      </c>
      <c r="I21" s="48">
        <f t="shared" si="3"/>
        <v>0</v>
      </c>
      <c r="J21" s="38"/>
      <c r="K21" s="38"/>
      <c r="L21" s="36">
        <f t="shared" si="1"/>
        <v>0</v>
      </c>
      <c r="M21" s="49">
        <f t="shared" si="2"/>
        <v>0</v>
      </c>
      <c r="N21" s="49"/>
      <c r="O21" s="49"/>
      <c r="P21" s="35">
        <f t="shared" si="4"/>
        <v>0</v>
      </c>
      <c r="Q21" s="35"/>
    </row>
    <row r="22" ht="24.95" customHeight="1" spans="1:17">
      <c r="A22" s="35"/>
      <c r="B22" s="31">
        <v>19</v>
      </c>
      <c r="C22" s="31"/>
      <c r="D22" s="38"/>
      <c r="E22" s="38"/>
      <c r="F22" s="38"/>
      <c r="G22" s="36">
        <f t="shared" si="0"/>
        <v>0</v>
      </c>
      <c r="H22" s="37">
        <v>0.83</v>
      </c>
      <c r="I22" s="48">
        <f t="shared" si="3"/>
        <v>0</v>
      </c>
      <c r="J22" s="38"/>
      <c r="K22" s="38"/>
      <c r="L22" s="36">
        <f t="shared" si="1"/>
        <v>0</v>
      </c>
      <c r="M22" s="49">
        <f t="shared" si="2"/>
        <v>0</v>
      </c>
      <c r="N22" s="49"/>
      <c r="O22" s="49"/>
      <c r="P22" s="35">
        <f t="shared" si="4"/>
        <v>0</v>
      </c>
      <c r="Q22" s="35"/>
    </row>
    <row r="23" ht="24.95" customHeight="1" spans="1:17">
      <c r="A23" s="35"/>
      <c r="B23" s="31">
        <v>20</v>
      </c>
      <c r="C23" s="31"/>
      <c r="D23" s="38"/>
      <c r="E23" s="38"/>
      <c r="F23" s="38"/>
      <c r="G23" s="36">
        <f t="shared" si="0"/>
        <v>0</v>
      </c>
      <c r="H23" s="37">
        <v>0.83</v>
      </c>
      <c r="I23" s="48">
        <f t="shared" si="3"/>
        <v>0</v>
      </c>
      <c r="J23" s="38"/>
      <c r="K23" s="38"/>
      <c r="L23" s="36">
        <f t="shared" si="1"/>
        <v>0</v>
      </c>
      <c r="M23" s="49">
        <f t="shared" si="2"/>
        <v>0</v>
      </c>
      <c r="N23" s="49"/>
      <c r="O23" s="49"/>
      <c r="P23" s="35">
        <f t="shared" si="4"/>
        <v>0</v>
      </c>
      <c r="Q23" s="35"/>
    </row>
    <row r="24" ht="24.95" customHeight="1" spans="1:17">
      <c r="A24" s="35"/>
      <c r="B24" s="31">
        <v>21</v>
      </c>
      <c r="C24" s="31"/>
      <c r="D24" s="38"/>
      <c r="E24" s="38"/>
      <c r="F24" s="38"/>
      <c r="G24" s="36">
        <f t="shared" si="0"/>
        <v>0</v>
      </c>
      <c r="H24" s="37">
        <v>0.83</v>
      </c>
      <c r="I24" s="48">
        <f t="shared" si="3"/>
        <v>0</v>
      </c>
      <c r="J24" s="38"/>
      <c r="K24" s="38"/>
      <c r="L24" s="36">
        <f t="shared" si="1"/>
        <v>0</v>
      </c>
      <c r="M24" s="49">
        <f t="shared" si="2"/>
        <v>0</v>
      </c>
      <c r="N24" s="49"/>
      <c r="O24" s="49"/>
      <c r="P24" s="35">
        <f t="shared" si="4"/>
        <v>0</v>
      </c>
      <c r="Q24" s="35"/>
    </row>
    <row r="25" ht="24.95" customHeight="1" spans="1:17">
      <c r="A25" s="35"/>
      <c r="B25" s="31">
        <v>22</v>
      </c>
      <c r="C25" s="31"/>
      <c r="D25" s="38"/>
      <c r="E25" s="38"/>
      <c r="F25" s="38"/>
      <c r="G25" s="36">
        <f t="shared" si="0"/>
        <v>0</v>
      </c>
      <c r="H25" s="37">
        <v>0.83</v>
      </c>
      <c r="I25" s="48">
        <f t="shared" si="3"/>
        <v>0</v>
      </c>
      <c r="J25" s="38"/>
      <c r="K25" s="38"/>
      <c r="L25" s="36">
        <f t="shared" si="1"/>
        <v>0</v>
      </c>
      <c r="M25" s="49">
        <f t="shared" si="2"/>
        <v>0</v>
      </c>
      <c r="N25" s="49"/>
      <c r="O25" s="49"/>
      <c r="P25" s="35">
        <f t="shared" si="4"/>
        <v>0</v>
      </c>
      <c r="Q25" s="35"/>
    </row>
    <row r="26" ht="24.95" customHeight="1" spans="1:17">
      <c r="A26" s="35"/>
      <c r="B26" s="31">
        <v>23</v>
      </c>
      <c r="C26" s="31"/>
      <c r="D26" s="38"/>
      <c r="E26" s="38"/>
      <c r="F26" s="38"/>
      <c r="G26" s="36">
        <f t="shared" si="0"/>
        <v>0</v>
      </c>
      <c r="H26" s="37">
        <v>0.83</v>
      </c>
      <c r="I26" s="48">
        <f t="shared" si="3"/>
        <v>0</v>
      </c>
      <c r="J26" s="38"/>
      <c r="K26" s="38"/>
      <c r="L26" s="36">
        <f t="shared" si="1"/>
        <v>0</v>
      </c>
      <c r="M26" s="49">
        <f t="shared" si="2"/>
        <v>0</v>
      </c>
      <c r="N26" s="49"/>
      <c r="O26" s="49"/>
      <c r="P26" s="35">
        <f t="shared" si="4"/>
        <v>0</v>
      </c>
      <c r="Q26" s="35"/>
    </row>
    <row r="27" ht="24.95" customHeight="1" spans="1:17">
      <c r="A27" s="35"/>
      <c r="B27" s="31">
        <v>24</v>
      </c>
      <c r="C27" s="31"/>
      <c r="D27" s="38"/>
      <c r="E27" s="38"/>
      <c r="F27" s="38"/>
      <c r="G27" s="36">
        <f t="shared" si="0"/>
        <v>0</v>
      </c>
      <c r="H27" s="37">
        <v>0.83</v>
      </c>
      <c r="I27" s="48">
        <f t="shared" si="3"/>
        <v>0</v>
      </c>
      <c r="J27" s="38"/>
      <c r="K27" s="38"/>
      <c r="L27" s="36">
        <f t="shared" si="1"/>
        <v>0</v>
      </c>
      <c r="M27" s="49">
        <f t="shared" si="2"/>
        <v>0</v>
      </c>
      <c r="N27" s="49"/>
      <c r="O27" s="49"/>
      <c r="P27" s="35">
        <f t="shared" si="4"/>
        <v>0</v>
      </c>
      <c r="Q27" s="35"/>
    </row>
    <row r="28" ht="24.95" customHeight="1" spans="1:17">
      <c r="A28" s="35"/>
      <c r="B28" s="31">
        <v>25</v>
      </c>
      <c r="C28" s="31"/>
      <c r="D28" s="38"/>
      <c r="E28" s="38"/>
      <c r="F28" s="38"/>
      <c r="G28" s="36">
        <f t="shared" si="0"/>
        <v>0</v>
      </c>
      <c r="H28" s="37">
        <v>0.83</v>
      </c>
      <c r="I28" s="48">
        <f t="shared" si="3"/>
        <v>0</v>
      </c>
      <c r="J28" s="38"/>
      <c r="K28" s="38"/>
      <c r="L28" s="36">
        <f t="shared" si="1"/>
        <v>0</v>
      </c>
      <c r="M28" s="49">
        <f t="shared" si="2"/>
        <v>0</v>
      </c>
      <c r="N28" s="49"/>
      <c r="O28" s="49"/>
      <c r="P28" s="35">
        <f t="shared" si="4"/>
        <v>0</v>
      </c>
      <c r="Q28" s="35"/>
    </row>
    <row r="29" ht="24.95" customHeight="1" spans="1:17">
      <c r="A29" s="35"/>
      <c r="B29" s="31">
        <v>26</v>
      </c>
      <c r="C29" s="31"/>
      <c r="D29" s="38"/>
      <c r="E29" s="38"/>
      <c r="F29" s="38"/>
      <c r="G29" s="36">
        <f t="shared" si="0"/>
        <v>0</v>
      </c>
      <c r="H29" s="37">
        <v>0.83</v>
      </c>
      <c r="I29" s="48">
        <f t="shared" si="3"/>
        <v>0</v>
      </c>
      <c r="J29" s="38"/>
      <c r="K29" s="38"/>
      <c r="L29" s="36">
        <f t="shared" si="1"/>
        <v>0</v>
      </c>
      <c r="M29" s="49">
        <f t="shared" si="2"/>
        <v>0</v>
      </c>
      <c r="N29" s="49"/>
      <c r="O29" s="49"/>
      <c r="P29" s="35">
        <f t="shared" si="4"/>
        <v>0</v>
      </c>
      <c r="Q29" s="35"/>
    </row>
    <row r="30" ht="24.95" customHeight="1" spans="1:17">
      <c r="A30" s="35"/>
      <c r="B30" s="31">
        <v>27</v>
      </c>
      <c r="C30" s="31"/>
      <c r="D30" s="38"/>
      <c r="E30" s="38"/>
      <c r="F30" s="38"/>
      <c r="G30" s="36">
        <f t="shared" si="0"/>
        <v>0</v>
      </c>
      <c r="H30" s="37">
        <v>0.83</v>
      </c>
      <c r="I30" s="48">
        <f t="shared" si="3"/>
        <v>0</v>
      </c>
      <c r="J30" s="38"/>
      <c r="K30" s="38"/>
      <c r="L30" s="36">
        <f t="shared" si="1"/>
        <v>0</v>
      </c>
      <c r="M30" s="49">
        <f t="shared" si="2"/>
        <v>0</v>
      </c>
      <c r="N30" s="49"/>
      <c r="O30" s="49"/>
      <c r="P30" s="35">
        <f t="shared" si="4"/>
        <v>0</v>
      </c>
      <c r="Q30" s="35"/>
    </row>
    <row r="31" ht="24.95" customHeight="1" spans="1:17">
      <c r="A31" s="35"/>
      <c r="B31" s="31">
        <v>28</v>
      </c>
      <c r="C31" s="31"/>
      <c r="D31" s="38"/>
      <c r="E31" s="38"/>
      <c r="F31" s="38"/>
      <c r="G31" s="36">
        <f t="shared" si="0"/>
        <v>0</v>
      </c>
      <c r="H31" s="37">
        <v>0.83</v>
      </c>
      <c r="I31" s="48">
        <f t="shared" si="3"/>
        <v>0</v>
      </c>
      <c r="J31" s="38"/>
      <c r="K31" s="38"/>
      <c r="L31" s="36">
        <f t="shared" si="1"/>
        <v>0</v>
      </c>
      <c r="M31" s="49">
        <f t="shared" si="2"/>
        <v>0</v>
      </c>
      <c r="N31" s="49"/>
      <c r="O31" s="49"/>
      <c r="P31" s="35">
        <f t="shared" si="4"/>
        <v>0</v>
      </c>
      <c r="Q31" s="35"/>
    </row>
    <row r="32" ht="24.95" customHeight="1" spans="1:17">
      <c r="A32" s="35"/>
      <c r="B32" s="31">
        <v>29</v>
      </c>
      <c r="C32" s="31"/>
      <c r="D32" s="38"/>
      <c r="E32" s="38"/>
      <c r="F32" s="38"/>
      <c r="G32" s="36">
        <f t="shared" si="0"/>
        <v>0</v>
      </c>
      <c r="H32" s="37">
        <v>0.83</v>
      </c>
      <c r="I32" s="48">
        <f t="shared" si="3"/>
        <v>0</v>
      </c>
      <c r="J32" s="38"/>
      <c r="K32" s="38"/>
      <c r="L32" s="36">
        <f t="shared" si="1"/>
        <v>0</v>
      </c>
      <c r="M32" s="49">
        <f t="shared" si="2"/>
        <v>0</v>
      </c>
      <c r="N32" s="49"/>
      <c r="O32" s="49"/>
      <c r="P32" s="35">
        <f t="shared" si="4"/>
        <v>0</v>
      </c>
      <c r="Q32" s="35"/>
    </row>
    <row r="33" ht="24.95" customHeight="1" spans="1:17">
      <c r="A33" s="35"/>
      <c r="B33" s="31">
        <v>30</v>
      </c>
      <c r="C33" s="31"/>
      <c r="D33" s="38"/>
      <c r="E33" s="38"/>
      <c r="F33" s="38"/>
      <c r="G33" s="36">
        <f t="shared" si="0"/>
        <v>0</v>
      </c>
      <c r="H33" s="37">
        <v>0.83</v>
      </c>
      <c r="I33" s="48">
        <f>I21+D33-E33</f>
        <v>0</v>
      </c>
      <c r="J33" s="38"/>
      <c r="K33" s="38"/>
      <c r="L33" s="36">
        <f t="shared" si="1"/>
        <v>0</v>
      </c>
      <c r="M33" s="49">
        <f t="shared" si="2"/>
        <v>0</v>
      </c>
      <c r="N33" s="49"/>
      <c r="O33" s="49"/>
      <c r="P33" s="35">
        <f t="shared" si="4"/>
        <v>0</v>
      </c>
      <c r="Q33" s="35"/>
    </row>
    <row r="34" ht="24.95" customHeight="1" spans="1:17">
      <c r="A34" s="39"/>
      <c r="B34" s="40">
        <v>31</v>
      </c>
      <c r="C34" s="40"/>
      <c r="D34" s="41"/>
      <c r="E34" s="41"/>
      <c r="F34" s="41"/>
      <c r="G34" s="42">
        <f t="shared" si="0"/>
        <v>0</v>
      </c>
      <c r="H34" s="43">
        <v>0.83</v>
      </c>
      <c r="I34" s="50">
        <f>I33+D34-E34</f>
        <v>0</v>
      </c>
      <c r="J34" s="41"/>
      <c r="K34" s="41"/>
      <c r="L34" s="42">
        <f t="shared" si="1"/>
        <v>0</v>
      </c>
      <c r="M34" s="51">
        <f t="shared" si="2"/>
        <v>0</v>
      </c>
      <c r="N34" s="51"/>
      <c r="O34" s="51"/>
      <c r="P34" s="35">
        <f t="shared" si="4"/>
        <v>0</v>
      </c>
      <c r="Q34" s="39"/>
    </row>
    <row r="35" ht="33" customHeight="1" spans="1:17">
      <c r="A35" s="44" t="s">
        <v>16</v>
      </c>
      <c r="B35" s="44"/>
      <c r="C35" s="38"/>
      <c r="D35" s="38">
        <f t="shared" ref="D35:G35" si="5">SUM(D4:D34)</f>
        <v>0</v>
      </c>
      <c r="E35" s="38">
        <f t="shared" si="5"/>
        <v>0</v>
      </c>
      <c r="F35" s="38">
        <f t="shared" si="5"/>
        <v>0</v>
      </c>
      <c r="G35" s="38">
        <f t="shared" si="5"/>
        <v>0</v>
      </c>
      <c r="H35" s="38"/>
      <c r="I35" s="38"/>
      <c r="J35" s="38"/>
      <c r="K35" s="38"/>
      <c r="L35" s="38">
        <f t="shared" ref="L35:O35" si="6">SUM(L4:L34)</f>
        <v>0</v>
      </c>
      <c r="M35" s="38">
        <f t="shared" si="6"/>
        <v>0</v>
      </c>
      <c r="N35" s="38">
        <f t="shared" si="6"/>
        <v>0</v>
      </c>
      <c r="O35" s="38">
        <f t="shared" si="6"/>
        <v>0</v>
      </c>
      <c r="P35" s="45" t="s">
        <v>385</v>
      </c>
      <c r="Q35" s="45" t="s">
        <v>385</v>
      </c>
    </row>
    <row r="36" ht="29.1" customHeight="1" spans="1:17">
      <c r="A36" s="44" t="s">
        <v>386</v>
      </c>
      <c r="B36" s="44"/>
      <c r="C36" s="38"/>
      <c r="D36" s="45" t="s">
        <v>385</v>
      </c>
      <c r="E36" s="45" t="s">
        <v>385</v>
      </c>
      <c r="F36" s="45" t="s">
        <v>385</v>
      </c>
      <c r="G36" s="45" t="s">
        <v>385</v>
      </c>
      <c r="H36" s="45" t="s">
        <v>385</v>
      </c>
      <c r="I36" s="45" t="s">
        <v>385</v>
      </c>
      <c r="J36" s="45" t="s">
        <v>385</v>
      </c>
      <c r="K36" s="45" t="s">
        <v>385</v>
      </c>
      <c r="L36" s="45" t="s">
        <v>385</v>
      </c>
      <c r="M36" s="45" t="s">
        <v>385</v>
      </c>
      <c r="N36" s="45" t="s">
        <v>385</v>
      </c>
      <c r="O36" s="45" t="s">
        <v>385</v>
      </c>
      <c r="P36" s="35"/>
      <c r="Q36" s="35"/>
    </row>
  </sheetData>
  <mergeCells count="4">
    <mergeCell ref="A1:Q1"/>
    <mergeCell ref="A3:C3"/>
    <mergeCell ref="A35:B35"/>
    <mergeCell ref="A36:B36"/>
  </mergeCells>
  <printOptions horizontalCentered="1"/>
  <pageMargins left="0.393055555555556" right="0.393055555555556" top="0.393055555555556" bottom="0.393055555555556" header="0.511805555555556" footer="0.511805555555556"/>
  <pageSetup paperSize="9" orientation="landscape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25"/>
  <sheetViews>
    <sheetView workbookViewId="0">
      <selection activeCell="B99" sqref="B99:H99"/>
    </sheetView>
  </sheetViews>
  <sheetFormatPr defaultColWidth="9" defaultRowHeight="18" customHeight="1"/>
  <cols>
    <col min="1" max="1" width="5.25" style="1" customWidth="1"/>
    <col min="2" max="2" width="6.87962962962963" style="2" customWidth="1"/>
    <col min="3" max="3" width="6.37962962962963" style="2" customWidth="1"/>
    <col min="4" max="4" width="6.25" style="2" customWidth="1"/>
    <col min="5" max="5" width="5.75" style="2" customWidth="1"/>
    <col min="6" max="6" width="6.25" style="2" customWidth="1"/>
    <col min="7" max="8" width="7" style="2" customWidth="1"/>
    <col min="9" max="10" width="6.25" style="2" customWidth="1"/>
    <col min="11" max="11" width="7.12962962962963" style="2" customWidth="1"/>
    <col min="12" max="12" width="9" style="2"/>
    <col min="13" max="13" width="5.5" style="2" customWidth="1"/>
    <col min="14" max="14" width="9.37962962962963" style="3"/>
    <col min="15" max="15" width="8.62962962962963" style="2" customWidth="1"/>
    <col min="16" max="16" width="9.37962962962963" style="4"/>
    <col min="17" max="16384" width="9" style="2"/>
  </cols>
  <sheetData>
    <row r="1" ht="33.95" customHeight="1" spans="1:2">
      <c r="A1" s="2"/>
      <c r="B1" s="5" t="s">
        <v>387</v>
      </c>
    </row>
    <row r="2" customHeight="1" spans="1:16">
      <c r="A2" s="2"/>
      <c r="P2" s="4" t="s">
        <v>388</v>
      </c>
    </row>
    <row r="3" ht="35.1" customHeight="1" spans="1:17">
      <c r="A3" s="2" t="s">
        <v>389</v>
      </c>
      <c r="B3" s="6" t="s">
        <v>325</v>
      </c>
      <c r="C3" s="6" t="s">
        <v>390</v>
      </c>
      <c r="D3" s="7" t="s">
        <v>391</v>
      </c>
      <c r="E3" s="7" t="s">
        <v>392</v>
      </c>
      <c r="F3" s="7" t="s">
        <v>393</v>
      </c>
      <c r="G3" s="8" t="s">
        <v>394</v>
      </c>
      <c r="H3" s="8" t="s">
        <v>395</v>
      </c>
      <c r="I3" s="8" t="s">
        <v>396</v>
      </c>
      <c r="J3" s="7" t="s">
        <v>397</v>
      </c>
      <c r="K3" s="16" t="s">
        <v>398</v>
      </c>
      <c r="L3" s="6" t="s">
        <v>399</v>
      </c>
      <c r="M3" s="17" t="s">
        <v>400</v>
      </c>
      <c r="N3" s="18" t="s">
        <v>401</v>
      </c>
      <c r="O3" s="6" t="s">
        <v>402</v>
      </c>
      <c r="P3" s="19" t="s">
        <v>403</v>
      </c>
      <c r="Q3" s="6" t="s">
        <v>335</v>
      </c>
    </row>
    <row r="4" customHeight="1" spans="1:17">
      <c r="A4" s="2">
        <v>1</v>
      </c>
      <c r="B4" s="6" t="s">
        <v>404</v>
      </c>
      <c r="C4" s="6" t="s">
        <v>405</v>
      </c>
      <c r="D4" s="7">
        <v>1700</v>
      </c>
      <c r="E4" s="7">
        <v>600</v>
      </c>
      <c r="F4" s="6">
        <v>600</v>
      </c>
      <c r="G4" s="6">
        <v>100</v>
      </c>
      <c r="H4" s="6">
        <v>300</v>
      </c>
      <c r="I4" s="8"/>
      <c r="J4" s="7"/>
      <c r="K4" s="7"/>
      <c r="L4" s="20">
        <v>200</v>
      </c>
      <c r="M4" s="6">
        <v>100</v>
      </c>
      <c r="N4" s="18"/>
      <c r="O4" s="6"/>
      <c r="P4" s="19">
        <f t="shared" ref="P4:P16" si="0">SUM(D4:M4)-O4-N4</f>
        <v>3600</v>
      </c>
      <c r="Q4" s="6"/>
    </row>
    <row r="5" customHeight="1" spans="1:17">
      <c r="A5" s="2">
        <v>2</v>
      </c>
      <c r="B5" s="9" t="s">
        <v>406</v>
      </c>
      <c r="C5" s="6" t="s">
        <v>407</v>
      </c>
      <c r="D5" s="6">
        <v>1700</v>
      </c>
      <c r="E5" s="6">
        <v>500</v>
      </c>
      <c r="F5" s="6">
        <v>600</v>
      </c>
      <c r="G5" s="6">
        <v>100</v>
      </c>
      <c r="H5" s="6">
        <v>300</v>
      </c>
      <c r="I5" s="6"/>
      <c r="J5" s="6"/>
      <c r="K5" s="6"/>
      <c r="L5" s="6">
        <v>200</v>
      </c>
      <c r="M5" s="6">
        <v>100</v>
      </c>
      <c r="N5" s="21"/>
      <c r="O5" s="6"/>
      <c r="P5" s="19">
        <f t="shared" si="0"/>
        <v>3500</v>
      </c>
      <c r="Q5" s="6"/>
    </row>
    <row r="6" customHeight="1" spans="1:17">
      <c r="A6" s="2">
        <v>3</v>
      </c>
      <c r="B6" s="9" t="s">
        <v>408</v>
      </c>
      <c r="C6" s="6" t="s">
        <v>409</v>
      </c>
      <c r="D6" s="6">
        <v>1600</v>
      </c>
      <c r="E6" s="6">
        <v>500</v>
      </c>
      <c r="F6" s="6">
        <v>400</v>
      </c>
      <c r="G6" s="6">
        <v>100</v>
      </c>
      <c r="H6" s="6">
        <v>200</v>
      </c>
      <c r="I6" s="6"/>
      <c r="J6" s="6"/>
      <c r="K6" s="6"/>
      <c r="L6" s="6">
        <v>50</v>
      </c>
      <c r="M6" s="6">
        <v>100</v>
      </c>
      <c r="N6" s="21"/>
      <c r="O6" s="6"/>
      <c r="P6" s="19">
        <f t="shared" si="0"/>
        <v>2950</v>
      </c>
      <c r="Q6" s="6"/>
    </row>
    <row r="7" customHeight="1" spans="1:17">
      <c r="A7" s="2">
        <v>4</v>
      </c>
      <c r="B7" s="9" t="s">
        <v>410</v>
      </c>
      <c r="C7" s="6" t="s">
        <v>411</v>
      </c>
      <c r="D7" s="6">
        <v>1600</v>
      </c>
      <c r="E7" s="6">
        <v>500</v>
      </c>
      <c r="F7" s="6">
        <v>0</v>
      </c>
      <c r="G7" s="6">
        <v>0</v>
      </c>
      <c r="H7" s="6"/>
      <c r="I7" s="6"/>
      <c r="J7" s="6"/>
      <c r="K7" s="6"/>
      <c r="L7" s="6"/>
      <c r="M7" s="6"/>
      <c r="N7" s="22">
        <v>267.18</v>
      </c>
      <c r="O7" s="6"/>
      <c r="P7" s="19">
        <f t="shared" si="0"/>
        <v>1832.82</v>
      </c>
      <c r="Q7" s="6"/>
    </row>
    <row r="8" ht="17.1" customHeight="1" spans="1:17">
      <c r="A8" s="2">
        <v>5</v>
      </c>
      <c r="B8" s="9" t="s">
        <v>412</v>
      </c>
      <c r="C8" s="10" t="s">
        <v>413</v>
      </c>
      <c r="D8" s="6">
        <v>1500</v>
      </c>
      <c r="E8" s="6">
        <v>500</v>
      </c>
      <c r="F8" s="11">
        <v>0</v>
      </c>
      <c r="G8" s="6">
        <v>100</v>
      </c>
      <c r="H8" s="6">
        <v>100</v>
      </c>
      <c r="I8" s="6">
        <v>50</v>
      </c>
      <c r="J8" s="6">
        <v>158</v>
      </c>
      <c r="K8" s="6">
        <v>100</v>
      </c>
      <c r="L8" s="6"/>
      <c r="M8" s="6">
        <v>100</v>
      </c>
      <c r="N8" s="23">
        <v>210.46</v>
      </c>
      <c r="O8" s="6"/>
      <c r="P8" s="19">
        <f t="shared" si="0"/>
        <v>2397.54</v>
      </c>
      <c r="Q8" s="6"/>
    </row>
    <row r="9" customHeight="1" spans="1:17">
      <c r="A9" s="2">
        <v>6</v>
      </c>
      <c r="B9" s="9" t="s">
        <v>414</v>
      </c>
      <c r="C9" s="9" t="s">
        <v>290</v>
      </c>
      <c r="D9" s="6">
        <v>1500</v>
      </c>
      <c r="E9" s="12">
        <v>300</v>
      </c>
      <c r="F9" s="6">
        <v>0</v>
      </c>
      <c r="G9" s="13">
        <v>100</v>
      </c>
      <c r="H9" s="6">
        <v>100</v>
      </c>
      <c r="I9" s="6">
        <v>50</v>
      </c>
      <c r="J9" s="6">
        <v>158</v>
      </c>
      <c r="K9" s="6">
        <v>100</v>
      </c>
      <c r="L9" s="6"/>
      <c r="M9" s="6">
        <v>100</v>
      </c>
      <c r="N9" s="23">
        <v>210.46</v>
      </c>
      <c r="O9" s="6"/>
      <c r="P9" s="19">
        <f t="shared" si="0"/>
        <v>2197.54</v>
      </c>
      <c r="Q9" s="6"/>
    </row>
    <row r="10" customHeight="1" spans="1:17">
      <c r="A10" s="2">
        <v>7</v>
      </c>
      <c r="B10" s="9" t="s">
        <v>415</v>
      </c>
      <c r="C10" s="10" t="s">
        <v>413</v>
      </c>
      <c r="D10" s="6">
        <v>1500</v>
      </c>
      <c r="E10" s="12">
        <v>500</v>
      </c>
      <c r="F10" s="6">
        <v>0</v>
      </c>
      <c r="G10" s="13">
        <v>100</v>
      </c>
      <c r="H10" s="6">
        <v>100</v>
      </c>
      <c r="I10" s="6">
        <v>50</v>
      </c>
      <c r="J10" s="6">
        <v>158</v>
      </c>
      <c r="K10" s="6"/>
      <c r="L10" s="6"/>
      <c r="M10" s="6">
        <v>100</v>
      </c>
      <c r="N10" s="23">
        <v>210.46</v>
      </c>
      <c r="O10" s="6"/>
      <c r="P10" s="19">
        <f t="shared" si="0"/>
        <v>2297.54</v>
      </c>
      <c r="Q10" s="6"/>
    </row>
    <row r="11" customHeight="1" spans="1:17">
      <c r="A11" s="2">
        <v>8</v>
      </c>
      <c r="B11" s="10" t="s">
        <v>416</v>
      </c>
      <c r="C11" s="9" t="s">
        <v>290</v>
      </c>
      <c r="D11" s="6">
        <v>1500</v>
      </c>
      <c r="E11" s="12">
        <v>300</v>
      </c>
      <c r="F11" s="6">
        <v>0</v>
      </c>
      <c r="G11" s="13">
        <v>100</v>
      </c>
      <c r="H11" s="6">
        <v>100</v>
      </c>
      <c r="I11" s="6">
        <v>50</v>
      </c>
      <c r="J11" s="6">
        <v>158</v>
      </c>
      <c r="K11" s="6"/>
      <c r="L11" s="6"/>
      <c r="M11" s="6">
        <v>100</v>
      </c>
      <c r="N11" s="23">
        <v>210.46</v>
      </c>
      <c r="O11" s="6"/>
      <c r="P11" s="19">
        <f t="shared" si="0"/>
        <v>2097.54</v>
      </c>
      <c r="Q11" s="6"/>
    </row>
    <row r="12" customHeight="1" spans="1:17">
      <c r="A12" s="2">
        <v>9</v>
      </c>
      <c r="B12" s="10" t="s">
        <v>417</v>
      </c>
      <c r="C12" s="10" t="s">
        <v>413</v>
      </c>
      <c r="D12" s="6">
        <v>1500</v>
      </c>
      <c r="E12" s="12">
        <v>500</v>
      </c>
      <c r="F12" s="6">
        <v>0</v>
      </c>
      <c r="G12" s="13">
        <v>100</v>
      </c>
      <c r="H12" s="6">
        <v>100</v>
      </c>
      <c r="I12" s="6">
        <v>50</v>
      </c>
      <c r="J12" s="6">
        <v>158</v>
      </c>
      <c r="K12" s="6"/>
      <c r="L12" s="6"/>
      <c r="M12" s="6">
        <v>100</v>
      </c>
      <c r="N12" s="23">
        <v>210.46</v>
      </c>
      <c r="O12" s="6"/>
      <c r="P12" s="19">
        <f t="shared" si="0"/>
        <v>2297.54</v>
      </c>
      <c r="Q12" s="6"/>
    </row>
    <row r="13" customHeight="1" spans="1:17">
      <c r="A13" s="2">
        <v>10</v>
      </c>
      <c r="B13" s="14" t="s">
        <v>418</v>
      </c>
      <c r="C13" s="9" t="s">
        <v>290</v>
      </c>
      <c r="D13" s="6">
        <v>1500</v>
      </c>
      <c r="E13" s="6">
        <v>300</v>
      </c>
      <c r="F13" s="15">
        <v>300</v>
      </c>
      <c r="G13" s="6">
        <v>100</v>
      </c>
      <c r="H13" s="6">
        <v>100</v>
      </c>
      <c r="I13" s="6">
        <v>50</v>
      </c>
      <c r="J13" s="6">
        <v>158</v>
      </c>
      <c r="K13" s="6">
        <v>300</v>
      </c>
      <c r="L13" s="6"/>
      <c r="M13" s="6">
        <v>100</v>
      </c>
      <c r="N13" s="21"/>
      <c r="O13" s="6"/>
      <c r="P13" s="19">
        <f t="shared" si="0"/>
        <v>2908</v>
      </c>
      <c r="Q13" s="6"/>
    </row>
    <row r="14" customHeight="1" spans="1:17">
      <c r="A14" s="2">
        <v>11</v>
      </c>
      <c r="B14" s="9" t="s">
        <v>419</v>
      </c>
      <c r="C14" s="9" t="s">
        <v>290</v>
      </c>
      <c r="D14" s="6">
        <v>1500</v>
      </c>
      <c r="E14" s="6">
        <v>300</v>
      </c>
      <c r="F14" s="6">
        <v>300</v>
      </c>
      <c r="G14" s="6">
        <v>100</v>
      </c>
      <c r="H14" s="6">
        <v>100</v>
      </c>
      <c r="I14" s="6">
        <v>50</v>
      </c>
      <c r="J14" s="6">
        <v>158</v>
      </c>
      <c r="K14" s="6">
        <v>100</v>
      </c>
      <c r="L14" s="6"/>
      <c r="M14" s="6">
        <v>100</v>
      </c>
      <c r="N14" s="21"/>
      <c r="O14" s="6">
        <v>250</v>
      </c>
      <c r="P14" s="19">
        <f t="shared" si="0"/>
        <v>2458</v>
      </c>
      <c r="Q14" s="6"/>
    </row>
    <row r="15" customHeight="1" spans="1:17">
      <c r="A15" s="2">
        <v>12</v>
      </c>
      <c r="B15" s="14" t="s">
        <v>420</v>
      </c>
      <c r="C15" s="9" t="s">
        <v>290</v>
      </c>
      <c r="D15" s="6">
        <v>1500</v>
      </c>
      <c r="E15" s="6">
        <v>300</v>
      </c>
      <c r="F15" s="6">
        <v>300</v>
      </c>
      <c r="G15" s="6">
        <v>100</v>
      </c>
      <c r="H15" s="6">
        <v>100</v>
      </c>
      <c r="I15" s="6">
        <v>50</v>
      </c>
      <c r="J15" s="6">
        <v>158</v>
      </c>
      <c r="K15" s="6"/>
      <c r="L15" s="6"/>
      <c r="M15" s="6">
        <v>100</v>
      </c>
      <c r="N15" s="21"/>
      <c r="O15" s="6">
        <v>250</v>
      </c>
      <c r="P15" s="19">
        <f t="shared" si="0"/>
        <v>2358</v>
      </c>
      <c r="Q15" s="6"/>
    </row>
    <row r="16" customHeight="1" spans="1:17">
      <c r="A16" s="2">
        <v>13</v>
      </c>
      <c r="B16" s="9" t="s">
        <v>421</v>
      </c>
      <c r="C16" s="6" t="s">
        <v>422</v>
      </c>
      <c r="D16" s="6">
        <v>1400</v>
      </c>
      <c r="E16" s="6"/>
      <c r="F16" s="6"/>
      <c r="G16" s="6"/>
      <c r="H16" s="6"/>
      <c r="I16" s="6"/>
      <c r="J16" s="6"/>
      <c r="K16" s="6">
        <v>100</v>
      </c>
      <c r="L16" s="6"/>
      <c r="M16" s="6">
        <v>100</v>
      </c>
      <c r="N16" s="21"/>
      <c r="O16" s="6"/>
      <c r="P16" s="19">
        <f t="shared" si="0"/>
        <v>1600</v>
      </c>
      <c r="Q16" s="6"/>
    </row>
    <row r="17" customHeight="1" spans="1:17">
      <c r="A17" s="2">
        <v>14</v>
      </c>
      <c r="B17" s="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21"/>
      <c r="O17" s="6"/>
      <c r="P17" s="19">
        <f t="shared" ref="P17:P20" si="1">SUM(D17:N17)-O17</f>
        <v>0</v>
      </c>
      <c r="Q17" s="6"/>
    </row>
    <row r="18" customHeight="1" spans="1:17">
      <c r="A18" s="2">
        <v>15</v>
      </c>
      <c r="B18" s="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21"/>
      <c r="O18" s="6"/>
      <c r="P18" s="19">
        <f t="shared" si="1"/>
        <v>0</v>
      </c>
      <c r="Q18" s="6"/>
    </row>
    <row r="19" customHeight="1" spans="1:17">
      <c r="A19" s="2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21"/>
      <c r="O19" s="6"/>
      <c r="P19" s="19">
        <f t="shared" si="1"/>
        <v>0</v>
      </c>
      <c r="Q19" s="6"/>
    </row>
    <row r="20" customHeight="1" spans="1:17">
      <c r="A20" s="2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21"/>
      <c r="O20" s="6"/>
      <c r="P20" s="19">
        <f t="shared" si="1"/>
        <v>0</v>
      </c>
      <c r="Q20" s="6"/>
    </row>
    <row r="21" customHeight="1" spans="1:17">
      <c r="A21" s="2">
        <v>18</v>
      </c>
      <c r="B21" s="6"/>
      <c r="C21" s="6"/>
      <c r="D21" s="6">
        <f t="shared" ref="D21:P21" si="2">SUM(D4:D20)</f>
        <v>20000</v>
      </c>
      <c r="E21" s="6">
        <f t="shared" si="2"/>
        <v>5100</v>
      </c>
      <c r="F21" s="6">
        <f t="shared" si="2"/>
        <v>2500</v>
      </c>
      <c r="G21" s="6">
        <f t="shared" si="2"/>
        <v>1100</v>
      </c>
      <c r="H21" s="6">
        <f t="shared" si="2"/>
        <v>1600</v>
      </c>
      <c r="I21" s="6">
        <f t="shared" si="2"/>
        <v>400</v>
      </c>
      <c r="J21" s="6">
        <f t="shared" si="2"/>
        <v>1264</v>
      </c>
      <c r="K21" s="6">
        <f t="shared" si="2"/>
        <v>700</v>
      </c>
      <c r="L21" s="6">
        <f t="shared" si="2"/>
        <v>450</v>
      </c>
      <c r="M21" s="6">
        <f t="shared" si="2"/>
        <v>1200</v>
      </c>
      <c r="N21" s="6">
        <f t="shared" si="2"/>
        <v>1319.48</v>
      </c>
      <c r="O21" s="6">
        <f t="shared" si="2"/>
        <v>500</v>
      </c>
      <c r="P21" s="6">
        <f t="shared" si="2"/>
        <v>32494.52</v>
      </c>
      <c r="Q21" s="6"/>
    </row>
    <row r="22" customHeight="1" spans="1:16">
      <c r="A22" s="2"/>
      <c r="H22" s="2" t="s">
        <v>423</v>
      </c>
      <c r="P22" s="4" t="s">
        <v>424</v>
      </c>
    </row>
    <row r="23" customHeight="1" spans="1:1">
      <c r="A23" s="2"/>
    </row>
    <row r="24" customHeight="1" spans="1:1">
      <c r="A24" s="2"/>
    </row>
    <row r="25" customHeight="1" spans="1:1">
      <c r="A25" s="2"/>
    </row>
  </sheetData>
  <protectedRanges>
    <protectedRange sqref="B8" name="区域1_2"/>
    <protectedRange sqref="B17" name="区域1_4"/>
    <protectedRange sqref="B11:B13" name="区域1_1_1"/>
    <protectedRange sqref="B8:B10 B17" name="区域1"/>
    <protectedRange sqref="B11:B13" name="区域1_1"/>
    <protectedRange sqref="B18" name="区域1_4_1_1"/>
    <protectedRange sqref="B18" name="区域1_3_1"/>
    <protectedRange sqref="C8" name="区域1_1_2"/>
    <protectedRange sqref="C10" name="区域1_1_3"/>
    <protectedRange sqref="C12" name="区域1_1_4"/>
    <protectedRange sqref="B15" name="区域1_1_1_1"/>
    <protectedRange sqref="B15" name="区域1_1_5"/>
  </protectedRanges>
  <mergeCells count="8">
    <mergeCell ref="B1:Q1"/>
    <mergeCell ref="P2:Q2"/>
    <mergeCell ref="B22:D22"/>
    <mergeCell ref="H22:I22"/>
    <mergeCell ref="P22:Q22"/>
    <mergeCell ref="B23:Q23"/>
    <mergeCell ref="B24:Q24"/>
    <mergeCell ref="B25:Q25"/>
  </mergeCells>
  <printOptions horizontalCentered="1"/>
  <pageMargins left="0.751388888888889" right="0.751388888888889" top="1" bottom="1" header="0.511805555555556" footer="0.511805555555556"/>
  <pageSetup paperSize="9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llowEditUser xmlns="https://web.wps.cn/et/2018/main" xmlns:s="http://schemas.openxmlformats.org/spreadsheetml/2006/main" hasInvisiblePropRange="0">
  <rangeList sheetStid="23" master="" otherUserPermission="visible"/>
  <rangeList sheetStid="24" master="" otherUserPermission="visible"/>
  <rangeList sheetStid="25" master="" otherUserPermission="visible"/>
  <rangeList sheetStid="26" master="" otherUserPermission="visible"/>
  <rangeList sheetStid="27" master="" otherUserPermission="visible"/>
  <rangeList sheetStid="28" master="" otherUserPermission="visible"/>
  <rangeList sheetStid="33" master="" otherUserPermission="visible"/>
  <rangeList sheetStid="30" master="" otherUserPermission="visible"/>
  <rangeList sheetStid="31" master="" otherUserPermission="visible"/>
  <rangeList sheetStid="35" master="" otherUserPermission="visible"/>
  <rangeList sheetStid="37" master="" otherUserPermission="visible"/>
  <rangeList sheetStid="38" master="" otherUserPermission="visible"/>
  <rangeList sheetStid="39" master="" otherUserPermission="visible"/>
  <rangeList sheetStid="2" master="" otherUserPermission="visible"/>
  <rangeList sheetStid="3" master="" otherUserPermission="visible"/>
  <rangeList sheetStid="4" master="" otherUserPermission="visible"/>
  <rangeList sheetStid="5" master="" otherUserPermission="visible"/>
  <rangeList sheetStid="6" master="" otherUserPermission="visible"/>
  <rangeList sheetStid="9" master="" otherUserPermission="visible"/>
  <rangeList sheetStid="13" master="" otherUserPermission="visible">
    <arrUserId title="区域1_2" rangeCreator="" othersAccessPermission="edit"/>
    <arrUserId title="区域1_4" rangeCreator="" othersAccessPermission="edit"/>
    <arrUserId title="区域1_1_1" rangeCreator="" othersAccessPermission="edit"/>
    <arrUserId title="区域1" rangeCreator="" othersAccessPermission="edit"/>
    <arrUserId title="区域1_1" rangeCreator="" othersAccessPermission="edit"/>
    <arrUserId title="区域1_4_1_1" rangeCreator="" othersAccessPermission="edit"/>
    <arrUserId title="区域1_3_1" rangeCreator="" othersAccessPermission="edit"/>
    <arrUserId title="区域1_1_2" rangeCreator="" othersAccessPermission="edit"/>
    <arrUserId title="区域1_1_3" rangeCreator="" othersAccessPermission="edit"/>
    <arrUserId title="区域1_1_4" rangeCreator="" othersAccessPermission="edit"/>
    <arrUserId title="区域1_1_1_1" rangeCreator="" othersAccessPermission="edit"/>
    <arrUserId title="区域1_1_5" rangeCreator="" othersAccessPermission="edit"/>
  </rangeList>
</allowEditUser>
</file>

<file path=customXml/item2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调价前</vt:lpstr>
      <vt:lpstr>调价中</vt:lpstr>
      <vt:lpstr>调价后</vt:lpstr>
      <vt:lpstr>汇总</vt:lpstr>
      <vt:lpstr>油品盘存表</vt:lpstr>
      <vt:lpstr>汇总表取数</vt:lpstr>
      <vt:lpstr>2</vt:lpstr>
      <vt:lpstr>签单明细表</vt:lpstr>
      <vt:lpstr>平台优惠</vt:lpstr>
      <vt:lpstr>油品优惠明细 2</vt:lpstr>
      <vt:lpstr>Sheet1</vt:lpstr>
      <vt:lpstr>短</vt:lpstr>
      <vt:lpstr>Sheet2</vt:lpstr>
      <vt:lpstr>缴款明细</vt:lpstr>
      <vt:lpstr>欠款</vt:lpstr>
      <vt:lpstr>客户卡</vt:lpstr>
      <vt:lpstr>油枪抄表</vt:lpstr>
      <vt:lpstr>油机</vt:lpstr>
      <vt:lpstr>库存</vt:lpstr>
      <vt:lpstr>工资表结构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WPS_1641305954</cp:lastModifiedBy>
  <dcterms:created xsi:type="dcterms:W3CDTF">2006-09-13T11:21:00Z</dcterms:created>
  <dcterms:modified xsi:type="dcterms:W3CDTF">2025-01-21T02:01:56Z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DC981659E34A41ABA8915F91514F3F48_13</vt:lpwstr>
  </property>
</Properties>
</file>