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filterPrivacy="1"/>
  <xr:revisionPtr revIDLastSave="0" documentId="13_ncr:1_{4A51E751-BAE1-A746-B772-23F4B71A4623}" xr6:coauthVersionLast="45" xr6:coauthVersionMax="45" xr10:uidLastSave="{00000000-0000-0000-0000-000000000000}"/>
  <bookViews>
    <workbookView xWindow="-22600" yWindow="-17540" windowWidth="28800" windowHeight="17540" xr2:uid="{00000000-000D-0000-FFFF-FFFF00000000}"/>
  </bookViews>
  <sheets>
    <sheet name="raw" sheetId="2" r:id="rId1"/>
    <sheet name="like (intensity)" sheetId="1" r:id="rId2"/>
    <sheet name="comment (intensity)" sheetId="9" r:id="rId3"/>
    <sheet name="like (degree)" sheetId="7" r:id="rId4"/>
    <sheet name="comment (degree)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5" i="1" l="1"/>
  <c r="AG24" i="1" s="1"/>
  <c r="AF25" i="1"/>
  <c r="AE25" i="1"/>
  <c r="AD25" i="1"/>
  <c r="AD24" i="1" s="1"/>
  <c r="AC25" i="1"/>
  <c r="AC24" i="1" s="1"/>
  <c r="AB25" i="1"/>
  <c r="AA25" i="1"/>
  <c r="Z25" i="1"/>
  <c r="Z24" i="1" s="1"/>
  <c r="Y25" i="1"/>
  <c r="Y24" i="1" s="1"/>
  <c r="X25" i="1"/>
  <c r="AF24" i="1"/>
  <c r="AE24" i="1"/>
  <c r="AB24" i="1"/>
  <c r="AA24" i="1"/>
  <c r="X24" i="1"/>
  <c r="AG23" i="1"/>
  <c r="AG22" i="1" s="1"/>
  <c r="AF23" i="1"/>
  <c r="AE23" i="1"/>
  <c r="AD23" i="1"/>
  <c r="AD22" i="1" s="1"/>
  <c r="AC23" i="1"/>
  <c r="AC22" i="1" s="1"/>
  <c r="AB23" i="1"/>
  <c r="AA23" i="1"/>
  <c r="Z23" i="1"/>
  <c r="Z22" i="1" s="1"/>
  <c r="Y23" i="1"/>
  <c r="Y22" i="1" s="1"/>
  <c r="X23" i="1"/>
  <c r="AF22" i="1"/>
  <c r="AE22" i="1"/>
  <c r="AB22" i="1"/>
  <c r="AA22" i="1"/>
  <c r="X22" i="1"/>
  <c r="AG21" i="1"/>
  <c r="AG20" i="1" s="1"/>
  <c r="AF21" i="1"/>
  <c r="AE21" i="1"/>
  <c r="AD21" i="1"/>
  <c r="AD20" i="1" s="1"/>
  <c r="AC21" i="1"/>
  <c r="AC20" i="1" s="1"/>
  <c r="AB21" i="1"/>
  <c r="AA21" i="1"/>
  <c r="Z21" i="1"/>
  <c r="Z20" i="1" s="1"/>
  <c r="Y21" i="1"/>
  <c r="Y20" i="1" s="1"/>
  <c r="X21" i="1"/>
  <c r="AF20" i="1"/>
  <c r="AE20" i="1"/>
  <c r="AB20" i="1"/>
  <c r="AA20" i="1"/>
  <c r="X20" i="1"/>
  <c r="AG19" i="1"/>
  <c r="AG18" i="1" s="1"/>
  <c r="AF19" i="1"/>
  <c r="AE19" i="1"/>
  <c r="AD19" i="1"/>
  <c r="AD18" i="1" s="1"/>
  <c r="AC19" i="1"/>
  <c r="AC18" i="1" s="1"/>
  <c r="AB19" i="1"/>
  <c r="AA19" i="1"/>
  <c r="Z19" i="1"/>
  <c r="Z18" i="1" s="1"/>
  <c r="Y19" i="1"/>
  <c r="Y18" i="1" s="1"/>
  <c r="X19" i="1"/>
  <c r="AF18" i="1"/>
  <c r="AE18" i="1"/>
  <c r="AB18" i="1"/>
  <c r="AA18" i="1"/>
  <c r="X18" i="1"/>
  <c r="AG17" i="1"/>
  <c r="AG16" i="1" s="1"/>
  <c r="AF17" i="1"/>
  <c r="AE17" i="1"/>
  <c r="AD17" i="1"/>
  <c r="AD16" i="1" s="1"/>
  <c r="AC17" i="1"/>
  <c r="AC16" i="1" s="1"/>
  <c r="AB17" i="1"/>
  <c r="AA17" i="1"/>
  <c r="Z17" i="1"/>
  <c r="Z16" i="1" s="1"/>
  <c r="Y17" i="1"/>
  <c r="Y16" i="1" s="1"/>
  <c r="X17" i="1"/>
  <c r="AF16" i="1"/>
  <c r="AE16" i="1"/>
  <c r="AB16" i="1"/>
  <c r="AA16" i="1"/>
  <c r="X16" i="1"/>
  <c r="AG15" i="1"/>
  <c r="AG14" i="1" s="1"/>
  <c r="AF15" i="1"/>
  <c r="AE15" i="1"/>
  <c r="AD15" i="1"/>
  <c r="AD14" i="1" s="1"/>
  <c r="AC15" i="1"/>
  <c r="AC14" i="1" s="1"/>
  <c r="AB15" i="1"/>
  <c r="AA15" i="1"/>
  <c r="Z15" i="1"/>
  <c r="Z14" i="1" s="1"/>
  <c r="Y15" i="1"/>
  <c r="Y14" i="1" s="1"/>
  <c r="X15" i="1"/>
  <c r="AF14" i="1"/>
  <c r="AE14" i="1"/>
  <c r="AB14" i="1"/>
  <c r="AA14" i="1"/>
  <c r="X14" i="1"/>
  <c r="AG13" i="1"/>
  <c r="AG12" i="1" s="1"/>
  <c r="AF13" i="1"/>
  <c r="AE13" i="1"/>
  <c r="AD13" i="1"/>
  <c r="AD12" i="1" s="1"/>
  <c r="AC13" i="1"/>
  <c r="AC12" i="1" s="1"/>
  <c r="AB13" i="1"/>
  <c r="AA13" i="1"/>
  <c r="Z13" i="1"/>
  <c r="Z12" i="1" s="1"/>
  <c r="Y13" i="1"/>
  <c r="Y12" i="1" s="1"/>
  <c r="X13" i="1"/>
  <c r="AF12" i="1"/>
  <c r="AE12" i="1"/>
  <c r="AB12" i="1"/>
  <c r="AA12" i="1"/>
  <c r="X12" i="1"/>
  <c r="AG11" i="1"/>
  <c r="AG10" i="1" s="1"/>
  <c r="AF11" i="1"/>
  <c r="AE11" i="1"/>
  <c r="AD11" i="1"/>
  <c r="AD10" i="1" s="1"/>
  <c r="AC11" i="1"/>
  <c r="AC10" i="1" s="1"/>
  <c r="AB11" i="1"/>
  <c r="AA11" i="1"/>
  <c r="Z11" i="1"/>
  <c r="Z10" i="1" s="1"/>
  <c r="Y11" i="1"/>
  <c r="Y10" i="1" s="1"/>
  <c r="X11" i="1"/>
  <c r="AF10" i="1"/>
  <c r="AE10" i="1"/>
  <c r="AB10" i="1"/>
  <c r="AA10" i="1"/>
  <c r="X10" i="1"/>
  <c r="AG9" i="1"/>
  <c r="AG8" i="1" s="1"/>
  <c r="AF9" i="1"/>
  <c r="AE9" i="1"/>
  <c r="AD9" i="1"/>
  <c r="AD8" i="1" s="1"/>
  <c r="AC9" i="1"/>
  <c r="AC8" i="1" s="1"/>
  <c r="AB9" i="1"/>
  <c r="AA9" i="1"/>
  <c r="Z9" i="1"/>
  <c r="Z8" i="1" s="1"/>
  <c r="Y9" i="1"/>
  <c r="Y8" i="1" s="1"/>
  <c r="X9" i="1"/>
  <c r="AF8" i="1"/>
  <c r="AE8" i="1"/>
  <c r="AB8" i="1"/>
  <c r="AA8" i="1"/>
  <c r="X8" i="1"/>
  <c r="AG7" i="1"/>
  <c r="AG6" i="1" s="1"/>
  <c r="AF7" i="1"/>
  <c r="AE7" i="1"/>
  <c r="AD7" i="1"/>
  <c r="AD6" i="1" s="1"/>
  <c r="AC7" i="1"/>
  <c r="AC6" i="1" s="1"/>
  <c r="AB7" i="1"/>
  <c r="AA7" i="1"/>
  <c r="Z7" i="1"/>
  <c r="Z6" i="1" s="1"/>
  <c r="Y7" i="1"/>
  <c r="Y6" i="1" s="1"/>
  <c r="X7" i="1"/>
  <c r="AF6" i="1"/>
  <c r="AE6" i="1"/>
  <c r="AB6" i="1"/>
  <c r="AA6" i="1"/>
  <c r="X6" i="1"/>
  <c r="AG5" i="1"/>
  <c r="AG4" i="1" s="1"/>
  <c r="AF5" i="1"/>
  <c r="AE5" i="1"/>
  <c r="AD5" i="1"/>
  <c r="AD4" i="1" s="1"/>
  <c r="AC5" i="1"/>
  <c r="AC4" i="1" s="1"/>
  <c r="AB5" i="1"/>
  <c r="AA5" i="1"/>
  <c r="Z5" i="1"/>
  <c r="Z4" i="1" s="1"/>
  <c r="Y5" i="1"/>
  <c r="Y4" i="1" s="1"/>
  <c r="X5" i="1"/>
  <c r="AF4" i="1"/>
  <c r="AE4" i="1"/>
  <c r="AB4" i="1"/>
  <c r="AA4" i="1"/>
  <c r="X4" i="1"/>
  <c r="X12" i="9"/>
  <c r="Y12" i="9"/>
  <c r="Z12" i="9"/>
  <c r="AA12" i="9"/>
  <c r="AB12" i="9"/>
  <c r="AC12" i="9"/>
  <c r="AD12" i="9"/>
  <c r="AE12" i="9"/>
  <c r="AF12" i="9"/>
  <c r="X14" i="9"/>
  <c r="Y14" i="9"/>
  <c r="Z14" i="9"/>
  <c r="AA14" i="9"/>
  <c r="AB14" i="9"/>
  <c r="AC14" i="9"/>
  <c r="AD14" i="9"/>
  <c r="AE14" i="9"/>
  <c r="AF14" i="9"/>
  <c r="AG14" i="9"/>
  <c r="AG12" i="9"/>
  <c r="AG10" i="9"/>
  <c r="X10" i="9"/>
  <c r="Y10" i="9"/>
  <c r="Z10" i="9"/>
  <c r="AA10" i="9"/>
  <c r="AB10" i="9"/>
  <c r="AC10" i="9"/>
  <c r="AD10" i="9"/>
  <c r="AE10" i="9"/>
  <c r="AF10" i="9"/>
  <c r="AF8" i="9"/>
  <c r="AE8" i="9"/>
  <c r="AD8" i="9"/>
  <c r="AC8" i="9"/>
  <c r="AB8" i="9"/>
  <c r="AA8" i="9"/>
  <c r="Z8" i="9"/>
  <c r="Y8" i="9"/>
  <c r="X8" i="9"/>
  <c r="AG8" i="9"/>
  <c r="AE6" i="9"/>
  <c r="X6" i="9"/>
  <c r="Y6" i="9"/>
  <c r="Z6" i="9"/>
  <c r="AA6" i="9"/>
  <c r="AB6" i="9"/>
  <c r="AC6" i="9"/>
  <c r="AD6" i="9"/>
  <c r="AF6" i="9"/>
  <c r="AG6" i="9"/>
  <c r="AJ6" i="9"/>
  <c r="AK6" i="9"/>
  <c r="AL6" i="9"/>
  <c r="AM6" i="9"/>
  <c r="AN6" i="9"/>
  <c r="AO6" i="9"/>
  <c r="AP6" i="9"/>
  <c r="X4" i="9"/>
  <c r="Y4" i="9"/>
  <c r="Z4" i="9"/>
  <c r="AA4" i="9"/>
  <c r="AB4" i="9"/>
  <c r="AC4" i="9"/>
  <c r="AD4" i="9"/>
  <c r="AE4" i="9"/>
  <c r="AF4" i="9"/>
  <c r="AG4" i="9"/>
  <c r="AB7" i="9"/>
  <c r="X7" i="9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135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" i="2"/>
  <c r="L6" i="1"/>
  <c r="K6" i="1"/>
  <c r="J6" i="1"/>
  <c r="I6" i="1"/>
  <c r="H6" i="1"/>
  <c r="G6" i="1"/>
  <c r="F6" i="1"/>
  <c r="E6" i="1"/>
  <c r="D6" i="1"/>
  <c r="C6" i="1"/>
  <c r="L5" i="1"/>
  <c r="K5" i="1"/>
  <c r="J5" i="1"/>
  <c r="I5" i="1"/>
  <c r="H5" i="1"/>
  <c r="G5" i="1"/>
  <c r="F5" i="1"/>
  <c r="E5" i="1"/>
  <c r="D5" i="1"/>
  <c r="C5" i="1"/>
  <c r="C5" i="9"/>
  <c r="D5" i="9"/>
  <c r="E5" i="9"/>
  <c r="Z7" i="9" s="1"/>
  <c r="F5" i="9"/>
  <c r="AA7" i="9" s="1"/>
  <c r="G5" i="9"/>
  <c r="H5" i="9"/>
  <c r="I5" i="9"/>
  <c r="AD7" i="9" s="1"/>
  <c r="J5" i="9"/>
  <c r="AE7" i="9" s="1"/>
  <c r="K5" i="9"/>
  <c r="L5" i="9"/>
  <c r="C6" i="9"/>
  <c r="D6" i="9"/>
  <c r="Y7" i="9" s="1"/>
  <c r="E6" i="9"/>
  <c r="F6" i="9"/>
  <c r="G6" i="9"/>
  <c r="H6" i="9"/>
  <c r="AC7" i="9" s="1"/>
  <c r="I6" i="9"/>
  <c r="J6" i="9"/>
  <c r="K6" i="9"/>
  <c r="AF7" i="9" s="1"/>
  <c r="L6" i="9"/>
  <c r="AG7" i="9" s="1"/>
  <c r="AI6" i="1" l="1"/>
  <c r="M5" i="1"/>
  <c r="M5" i="9"/>
  <c r="AJ5" i="9"/>
  <c r="AJ4" i="9"/>
  <c r="AJ3" i="9" s="1"/>
  <c r="AJ6" i="1"/>
  <c r="AJ5" i="1" s="1"/>
  <c r="AJ4" i="1"/>
  <c r="AJ3" i="1" s="1"/>
  <c r="L14" i="9" l="1"/>
  <c r="L12" i="9"/>
  <c r="A24" i="9"/>
  <c r="L24" i="9" s="1"/>
  <c r="A23" i="9"/>
  <c r="J23" i="9" s="1"/>
  <c r="A24" i="1"/>
  <c r="I24" i="1" s="1"/>
  <c r="A23" i="1"/>
  <c r="K23" i="1" s="1"/>
  <c r="K14" i="9"/>
  <c r="J14" i="9"/>
  <c r="I14" i="9"/>
  <c r="H14" i="9"/>
  <c r="G14" i="9"/>
  <c r="F14" i="9"/>
  <c r="E14" i="9"/>
  <c r="D14" i="9"/>
  <c r="C14" i="9"/>
  <c r="L13" i="9"/>
  <c r="M13" i="9" s="1"/>
  <c r="K13" i="9"/>
  <c r="J13" i="9"/>
  <c r="I13" i="9"/>
  <c r="H13" i="9"/>
  <c r="G13" i="9"/>
  <c r="F13" i="9"/>
  <c r="E13" i="9"/>
  <c r="D13" i="9"/>
  <c r="C13" i="9"/>
  <c r="L14" i="1"/>
  <c r="K14" i="1"/>
  <c r="J14" i="1"/>
  <c r="I14" i="1"/>
  <c r="H14" i="1"/>
  <c r="G14" i="1"/>
  <c r="F14" i="1"/>
  <c r="E14" i="1"/>
  <c r="D14" i="1"/>
  <c r="C14" i="1"/>
  <c r="L13" i="1"/>
  <c r="K13" i="1"/>
  <c r="J13" i="1"/>
  <c r="I13" i="1"/>
  <c r="H13" i="1"/>
  <c r="G13" i="1"/>
  <c r="F13" i="1"/>
  <c r="E13" i="1"/>
  <c r="D13" i="1"/>
  <c r="C13" i="1"/>
  <c r="C12" i="1"/>
  <c r="A22" i="1"/>
  <c r="L22" i="1" s="1"/>
  <c r="A21" i="1"/>
  <c r="K21" i="1" s="1"/>
  <c r="A20" i="1"/>
  <c r="J20" i="1" s="1"/>
  <c r="A19" i="1"/>
  <c r="I19" i="1" s="1"/>
  <c r="A18" i="1"/>
  <c r="L18" i="1" s="1"/>
  <c r="A17" i="1"/>
  <c r="K17" i="1" s="1"/>
  <c r="A16" i="1"/>
  <c r="J16" i="1" s="1"/>
  <c r="M13" i="1" l="1"/>
  <c r="G24" i="9"/>
  <c r="D23" i="9"/>
  <c r="I24" i="9"/>
  <c r="L23" i="9"/>
  <c r="AG25" i="9" s="1"/>
  <c r="AG24" i="9" s="1"/>
  <c r="C24" i="9"/>
  <c r="D23" i="1"/>
  <c r="H23" i="1"/>
  <c r="L23" i="1"/>
  <c r="F24" i="1"/>
  <c r="J24" i="1"/>
  <c r="E23" i="1"/>
  <c r="I23" i="1"/>
  <c r="C24" i="1"/>
  <c r="G24" i="1"/>
  <c r="K24" i="1"/>
  <c r="F23" i="1"/>
  <c r="J23" i="1"/>
  <c r="D24" i="1"/>
  <c r="H24" i="1"/>
  <c r="L24" i="1"/>
  <c r="C23" i="1"/>
  <c r="G23" i="1"/>
  <c r="E24" i="1"/>
  <c r="Z15" i="9"/>
  <c r="AD15" i="9"/>
  <c r="AA15" i="9"/>
  <c r="AE15" i="9"/>
  <c r="X15" i="9"/>
  <c r="AF15" i="9"/>
  <c r="Y15" i="9"/>
  <c r="AC15" i="9"/>
  <c r="AG15" i="9"/>
  <c r="AB15" i="9"/>
  <c r="G23" i="9"/>
  <c r="H23" i="9"/>
  <c r="E24" i="9"/>
  <c r="J24" i="9"/>
  <c r="AE25" i="9" s="1"/>
  <c r="AE24" i="9" s="1"/>
  <c r="C23" i="9"/>
  <c r="K23" i="9"/>
  <c r="F24" i="9"/>
  <c r="K24" i="9"/>
  <c r="E23" i="9"/>
  <c r="I23" i="9"/>
  <c r="AD25" i="9" s="1"/>
  <c r="AD24" i="9" s="1"/>
  <c r="F23" i="9"/>
  <c r="AA25" i="9" s="1"/>
  <c r="AA24" i="9" s="1"/>
  <c r="D24" i="9"/>
  <c r="H24" i="9"/>
  <c r="H17" i="1"/>
  <c r="D21" i="1"/>
  <c r="E21" i="1"/>
  <c r="H21" i="1"/>
  <c r="E18" i="1"/>
  <c r="C20" i="1"/>
  <c r="I20" i="1"/>
  <c r="I18" i="1"/>
  <c r="D20" i="1"/>
  <c r="K20" i="1"/>
  <c r="E20" i="1"/>
  <c r="L21" i="1"/>
  <c r="H20" i="1"/>
  <c r="C16" i="1"/>
  <c r="H16" i="1"/>
  <c r="I17" i="1"/>
  <c r="G16" i="1"/>
  <c r="L16" i="1"/>
  <c r="D16" i="1"/>
  <c r="I16" i="1"/>
  <c r="D17" i="1"/>
  <c r="L17" i="1"/>
  <c r="E16" i="1"/>
  <c r="K16" i="1"/>
  <c r="E17" i="1"/>
  <c r="G20" i="1"/>
  <c r="L20" i="1"/>
  <c r="E22" i="1"/>
  <c r="I21" i="1"/>
  <c r="I22" i="1"/>
  <c r="F18" i="1"/>
  <c r="J18" i="1"/>
  <c r="C19" i="1"/>
  <c r="G19" i="1"/>
  <c r="K19" i="1"/>
  <c r="F22" i="1"/>
  <c r="J22" i="1"/>
  <c r="F17" i="1"/>
  <c r="J17" i="1"/>
  <c r="C18" i="1"/>
  <c r="G18" i="1"/>
  <c r="K18" i="1"/>
  <c r="D19" i="1"/>
  <c r="H19" i="1"/>
  <c r="L19" i="1"/>
  <c r="F21" i="1"/>
  <c r="J21" i="1"/>
  <c r="C22" i="1"/>
  <c r="G22" i="1"/>
  <c r="K22" i="1"/>
  <c r="F19" i="1"/>
  <c r="J19" i="1"/>
  <c r="F16" i="1"/>
  <c r="C17" i="1"/>
  <c r="G17" i="1"/>
  <c r="D18" i="1"/>
  <c r="H18" i="1"/>
  <c r="E19" i="1"/>
  <c r="F20" i="1"/>
  <c r="C21" i="1"/>
  <c r="G21" i="1"/>
  <c r="D22" i="1"/>
  <c r="H22" i="1"/>
  <c r="Z25" i="9" l="1"/>
  <c r="Z24" i="9" s="1"/>
  <c r="AF25" i="9"/>
  <c r="AF24" i="9" s="1"/>
  <c r="AC25" i="9"/>
  <c r="AC24" i="9" s="1"/>
  <c r="X25" i="9"/>
  <c r="X24" i="9" s="1"/>
  <c r="AB25" i="9"/>
  <c r="AB24" i="9" s="1"/>
  <c r="Y25" i="9"/>
  <c r="Y24" i="9" s="1"/>
  <c r="AA62" i="1"/>
  <c r="Z62" i="1"/>
  <c r="Y62" i="1"/>
  <c r="E81" i="1"/>
  <c r="K82" i="1"/>
  <c r="J82" i="1"/>
  <c r="I82" i="1"/>
  <c r="H82" i="1"/>
  <c r="G82" i="1"/>
  <c r="F82" i="1"/>
  <c r="E82" i="1"/>
  <c r="D82" i="1"/>
  <c r="C82" i="1"/>
  <c r="B82" i="1"/>
  <c r="K81" i="1"/>
  <c r="J81" i="1"/>
  <c r="I81" i="1"/>
  <c r="H81" i="1"/>
  <c r="G81" i="1"/>
  <c r="F81" i="1"/>
  <c r="D81" i="1"/>
  <c r="C81" i="1"/>
  <c r="B81" i="1"/>
  <c r="A22" i="9" l="1"/>
  <c r="L22" i="9" s="1"/>
  <c r="A21" i="9"/>
  <c r="A20" i="9"/>
  <c r="J20" i="9" s="1"/>
  <c r="A19" i="9"/>
  <c r="L19" i="9" s="1"/>
  <c r="A18" i="9"/>
  <c r="J18" i="9" s="1"/>
  <c r="A17" i="9"/>
  <c r="J17" i="9" s="1"/>
  <c r="A16" i="9"/>
  <c r="E16" i="9" s="1"/>
  <c r="A15" i="9"/>
  <c r="I15" i="9" s="1"/>
  <c r="K12" i="9"/>
  <c r="J12" i="9"/>
  <c r="I12" i="9"/>
  <c r="H12" i="9"/>
  <c r="G12" i="9"/>
  <c r="F12" i="9"/>
  <c r="E12" i="9"/>
  <c r="D12" i="9"/>
  <c r="C12" i="9"/>
  <c r="L11" i="9"/>
  <c r="K11" i="9"/>
  <c r="J11" i="9"/>
  <c r="I11" i="9"/>
  <c r="H11" i="9"/>
  <c r="G11" i="9"/>
  <c r="F11" i="9"/>
  <c r="E11" i="9"/>
  <c r="D11" i="9"/>
  <c r="C11" i="9"/>
  <c r="L10" i="9"/>
  <c r="K10" i="9"/>
  <c r="J10" i="9"/>
  <c r="I10" i="9"/>
  <c r="H10" i="9"/>
  <c r="G10" i="9"/>
  <c r="F10" i="9"/>
  <c r="E10" i="9"/>
  <c r="D10" i="9"/>
  <c r="C10" i="9"/>
  <c r="L9" i="9"/>
  <c r="K9" i="9"/>
  <c r="J9" i="9"/>
  <c r="I9" i="9"/>
  <c r="H9" i="9"/>
  <c r="G9" i="9"/>
  <c r="F9" i="9"/>
  <c r="E9" i="9"/>
  <c r="D9" i="9"/>
  <c r="C9" i="9"/>
  <c r="L8" i="9"/>
  <c r="K8" i="9"/>
  <c r="J8" i="9"/>
  <c r="I8" i="9"/>
  <c r="H8" i="9"/>
  <c r="G8" i="9"/>
  <c r="F8" i="9"/>
  <c r="E8" i="9"/>
  <c r="D8" i="9"/>
  <c r="C8" i="9"/>
  <c r="L7" i="9"/>
  <c r="K7" i="9"/>
  <c r="J7" i="9"/>
  <c r="I7" i="9"/>
  <c r="H7" i="9"/>
  <c r="G7" i="9"/>
  <c r="F7" i="9"/>
  <c r="E7" i="9"/>
  <c r="D7" i="9"/>
  <c r="C7" i="9"/>
  <c r="L4" i="9"/>
  <c r="K4" i="9"/>
  <c r="J4" i="9"/>
  <c r="I4" i="9"/>
  <c r="H4" i="9"/>
  <c r="G4" i="9"/>
  <c r="F4" i="9"/>
  <c r="E4" i="9"/>
  <c r="D4" i="9"/>
  <c r="C4" i="9"/>
  <c r="L3" i="9"/>
  <c r="K3" i="9"/>
  <c r="J3" i="9"/>
  <c r="I3" i="9"/>
  <c r="H3" i="9"/>
  <c r="G3" i="9"/>
  <c r="F3" i="9"/>
  <c r="E3" i="9"/>
  <c r="D3" i="9"/>
  <c r="C3" i="9"/>
  <c r="A15" i="1"/>
  <c r="F15" i="1" s="1"/>
  <c r="M3" i="9" l="1"/>
  <c r="M7" i="9"/>
  <c r="AM5" i="9"/>
  <c r="AQ6" i="9"/>
  <c r="AQ5" i="9" s="1"/>
  <c r="AR4" i="9"/>
  <c r="AR3" i="9" s="1"/>
  <c r="AN5" i="9"/>
  <c r="AR6" i="9"/>
  <c r="AR5" i="9" s="1"/>
  <c r="AM4" i="9"/>
  <c r="AM3" i="9" s="1"/>
  <c r="AN4" i="9"/>
  <c r="AN3" i="9" s="1"/>
  <c r="AQ4" i="9"/>
  <c r="AQ3" i="9" s="1"/>
  <c r="AO4" i="9"/>
  <c r="AO3" i="9" s="1"/>
  <c r="AK5" i="9"/>
  <c r="AS6" i="9"/>
  <c r="AS5" i="9" s="1"/>
  <c r="AK4" i="9"/>
  <c r="AK3" i="9" s="1"/>
  <c r="AS4" i="9"/>
  <c r="AS3" i="9" s="1"/>
  <c r="AO5" i="9"/>
  <c r="AL4" i="9"/>
  <c r="AL3" i="9" s="1"/>
  <c r="AP4" i="9"/>
  <c r="AP3" i="9" s="1"/>
  <c r="AT4" i="9"/>
  <c r="AT3" i="9" s="1"/>
  <c r="AL5" i="9"/>
  <c r="AP5" i="9"/>
  <c r="AT6" i="9"/>
  <c r="AT5" i="9" s="1"/>
  <c r="G21" i="9"/>
  <c r="L21" i="9"/>
  <c r="BF3" i="9"/>
  <c r="AG9" i="9"/>
  <c r="AV5" i="9"/>
  <c r="Y56" i="9"/>
  <c r="Z56" i="9"/>
  <c r="E80" i="1"/>
  <c r="K83" i="1"/>
  <c r="Y5" i="9"/>
  <c r="C76" i="9"/>
  <c r="D77" i="9"/>
  <c r="Z9" i="9"/>
  <c r="H78" i="9"/>
  <c r="AD11" i="9"/>
  <c r="D79" i="9"/>
  <c r="Z13" i="9"/>
  <c r="AA5" i="9"/>
  <c r="E76" i="9"/>
  <c r="I76" i="9"/>
  <c r="AE5" i="9"/>
  <c r="AA9" i="9"/>
  <c r="E77" i="9"/>
  <c r="AE9" i="9"/>
  <c r="I77" i="9"/>
  <c r="AA11" i="9"/>
  <c r="E78" i="9"/>
  <c r="I78" i="9"/>
  <c r="AE11" i="9"/>
  <c r="AA56" i="9"/>
  <c r="AA13" i="9"/>
  <c r="E79" i="9"/>
  <c r="AE13" i="9"/>
  <c r="I79" i="9"/>
  <c r="C17" i="9"/>
  <c r="C18" i="9"/>
  <c r="K19" i="9"/>
  <c r="AC5" i="9"/>
  <c r="G76" i="9"/>
  <c r="D76" i="9"/>
  <c r="Z5" i="9"/>
  <c r="B76" i="9"/>
  <c r="X5" i="9"/>
  <c r="AB5" i="9"/>
  <c r="F76" i="9"/>
  <c r="AF5" i="9"/>
  <c r="J76" i="9"/>
  <c r="B77" i="9"/>
  <c r="X9" i="9"/>
  <c r="F77" i="9"/>
  <c r="AB9" i="9"/>
  <c r="J77" i="9"/>
  <c r="AF9" i="9"/>
  <c r="B78" i="9"/>
  <c r="X11" i="9"/>
  <c r="F78" i="9"/>
  <c r="AB11" i="9"/>
  <c r="AF11" i="9"/>
  <c r="J78" i="9"/>
  <c r="X13" i="9"/>
  <c r="B79" i="9"/>
  <c r="AB13" i="9"/>
  <c r="F79" i="9"/>
  <c r="AF13" i="9"/>
  <c r="J79" i="9"/>
  <c r="D17" i="9"/>
  <c r="I18" i="9"/>
  <c r="Y9" i="9"/>
  <c r="C77" i="9"/>
  <c r="AC9" i="9"/>
  <c r="G77" i="9"/>
  <c r="K77" i="9"/>
  <c r="Y11" i="9"/>
  <c r="C78" i="9"/>
  <c r="AC11" i="9"/>
  <c r="G78" i="9"/>
  <c r="AG11" i="9"/>
  <c r="K78" i="9"/>
  <c r="Y13" i="9"/>
  <c r="C79" i="9"/>
  <c r="AC13" i="9"/>
  <c r="G79" i="9"/>
  <c r="AG13" i="9"/>
  <c r="K79" i="9"/>
  <c r="I17" i="9"/>
  <c r="AG5" i="9"/>
  <c r="K76" i="9"/>
  <c r="H76" i="9"/>
  <c r="AD5" i="9"/>
  <c r="H77" i="9"/>
  <c r="AD9" i="9"/>
  <c r="D78" i="9"/>
  <c r="Z11" i="9"/>
  <c r="H79" i="9"/>
  <c r="AD13" i="9"/>
  <c r="I81" i="9"/>
  <c r="AE19" i="9"/>
  <c r="AE18" i="9" s="1"/>
  <c r="F19" i="9"/>
  <c r="D18" i="9"/>
  <c r="L18" i="9"/>
  <c r="L17" i="9"/>
  <c r="E18" i="9"/>
  <c r="K20" i="9"/>
  <c r="G18" i="9"/>
  <c r="G16" i="9"/>
  <c r="G17" i="9"/>
  <c r="H21" i="9"/>
  <c r="L16" i="9"/>
  <c r="F17" i="9"/>
  <c r="F18" i="9"/>
  <c r="C20" i="9"/>
  <c r="K18" i="9"/>
  <c r="D16" i="9"/>
  <c r="C19" i="9"/>
  <c r="F16" i="9"/>
  <c r="E19" i="9"/>
  <c r="I16" i="9"/>
  <c r="H80" i="9" s="1"/>
  <c r="K17" i="9"/>
  <c r="H18" i="9"/>
  <c r="H19" i="9"/>
  <c r="E22" i="9"/>
  <c r="J15" i="9"/>
  <c r="C15" i="9"/>
  <c r="K15" i="9"/>
  <c r="H16" i="9"/>
  <c r="E17" i="9"/>
  <c r="G19" i="9"/>
  <c r="D20" i="9"/>
  <c r="L20" i="9"/>
  <c r="AA59" i="9" s="1"/>
  <c r="I21" i="9"/>
  <c r="F22" i="9"/>
  <c r="D15" i="9"/>
  <c r="L15" i="9"/>
  <c r="E20" i="9"/>
  <c r="J21" i="9"/>
  <c r="G22" i="9"/>
  <c r="F83" i="9" s="1"/>
  <c r="E15" i="9"/>
  <c r="J16" i="9"/>
  <c r="I19" i="9"/>
  <c r="F20" i="9"/>
  <c r="C21" i="9"/>
  <c r="K21" i="9"/>
  <c r="H22" i="9"/>
  <c r="F15" i="9"/>
  <c r="C16" i="9"/>
  <c r="K16" i="9"/>
  <c r="H17" i="9"/>
  <c r="J19" i="9"/>
  <c r="Y59" i="9" s="1"/>
  <c r="G20" i="9"/>
  <c r="D21" i="9"/>
  <c r="I22" i="9"/>
  <c r="G15" i="9"/>
  <c r="H20" i="9"/>
  <c r="E21" i="9"/>
  <c r="J22" i="9"/>
  <c r="H15" i="9"/>
  <c r="D19" i="9"/>
  <c r="I20" i="9"/>
  <c r="F21" i="9"/>
  <c r="C22" i="9"/>
  <c r="K22" i="9"/>
  <c r="D22" i="9"/>
  <c r="C15" i="1"/>
  <c r="E15" i="1"/>
  <c r="L15" i="1"/>
  <c r="D15" i="1"/>
  <c r="K15" i="1"/>
  <c r="J15" i="1"/>
  <c r="I15" i="1"/>
  <c r="H15" i="1"/>
  <c r="G15" i="1"/>
  <c r="L10" i="8"/>
  <c r="K10" i="8"/>
  <c r="J10" i="8"/>
  <c r="I10" i="8"/>
  <c r="H10" i="8"/>
  <c r="G10" i="8"/>
  <c r="F10" i="8"/>
  <c r="E10" i="8"/>
  <c r="D10" i="8"/>
  <c r="C10" i="8"/>
  <c r="L9" i="8"/>
  <c r="K9" i="8"/>
  <c r="J9" i="8"/>
  <c r="I9" i="8"/>
  <c r="H9" i="8"/>
  <c r="G9" i="8"/>
  <c r="F9" i="8"/>
  <c r="E9" i="8"/>
  <c r="D9" i="8"/>
  <c r="C9" i="8"/>
  <c r="L8" i="8"/>
  <c r="K8" i="8"/>
  <c r="J8" i="8"/>
  <c r="I8" i="8"/>
  <c r="H8" i="8"/>
  <c r="G8" i="8"/>
  <c r="F8" i="8"/>
  <c r="E8" i="8"/>
  <c r="D8" i="8"/>
  <c r="C8" i="8"/>
  <c r="L7" i="8"/>
  <c r="K7" i="8"/>
  <c r="J7" i="8"/>
  <c r="I7" i="8"/>
  <c r="H7" i="8"/>
  <c r="G7" i="8"/>
  <c r="F7" i="8"/>
  <c r="E7" i="8"/>
  <c r="D7" i="8"/>
  <c r="C7" i="8"/>
  <c r="L6" i="8"/>
  <c r="K6" i="8"/>
  <c r="J6" i="8"/>
  <c r="I6" i="8"/>
  <c r="H6" i="8"/>
  <c r="G6" i="8"/>
  <c r="F6" i="8"/>
  <c r="E6" i="8"/>
  <c r="D6" i="8"/>
  <c r="C6" i="8"/>
  <c r="L5" i="8"/>
  <c r="K5" i="8"/>
  <c r="J5" i="8"/>
  <c r="I5" i="8"/>
  <c r="H5" i="8"/>
  <c r="G5" i="8"/>
  <c r="F5" i="8"/>
  <c r="E5" i="8"/>
  <c r="D5" i="8"/>
  <c r="C5" i="8"/>
  <c r="L4" i="8"/>
  <c r="K4" i="8"/>
  <c r="J4" i="8"/>
  <c r="I4" i="8"/>
  <c r="H4" i="8"/>
  <c r="G4" i="8"/>
  <c r="F4" i="8"/>
  <c r="E4" i="8"/>
  <c r="D4" i="8"/>
  <c r="C4" i="8"/>
  <c r="L3" i="8"/>
  <c r="K3" i="8"/>
  <c r="J3" i="8"/>
  <c r="I3" i="8"/>
  <c r="H3" i="8"/>
  <c r="G3" i="8"/>
  <c r="F3" i="8"/>
  <c r="E3" i="8"/>
  <c r="D3" i="8"/>
  <c r="C3" i="8"/>
  <c r="L10" i="7"/>
  <c r="K10" i="7"/>
  <c r="J10" i="7"/>
  <c r="I10" i="7"/>
  <c r="H10" i="7"/>
  <c r="G10" i="7"/>
  <c r="F10" i="7"/>
  <c r="E10" i="7"/>
  <c r="D10" i="7"/>
  <c r="C10" i="7"/>
  <c r="L9" i="7"/>
  <c r="K9" i="7"/>
  <c r="J9" i="7"/>
  <c r="I9" i="7"/>
  <c r="H9" i="7"/>
  <c r="G9" i="7"/>
  <c r="F9" i="7"/>
  <c r="E9" i="7"/>
  <c r="D9" i="7"/>
  <c r="C9" i="7"/>
  <c r="L8" i="7"/>
  <c r="K8" i="7"/>
  <c r="J8" i="7"/>
  <c r="I8" i="7"/>
  <c r="H8" i="7"/>
  <c r="G8" i="7"/>
  <c r="F8" i="7"/>
  <c r="E8" i="7"/>
  <c r="D8" i="7"/>
  <c r="C8" i="7"/>
  <c r="L7" i="7"/>
  <c r="K7" i="7"/>
  <c r="J7" i="7"/>
  <c r="I7" i="7"/>
  <c r="H7" i="7"/>
  <c r="G7" i="7"/>
  <c r="F7" i="7"/>
  <c r="E7" i="7"/>
  <c r="D7" i="7"/>
  <c r="C7" i="7"/>
  <c r="L6" i="7"/>
  <c r="K6" i="7"/>
  <c r="J6" i="7"/>
  <c r="I6" i="7"/>
  <c r="H6" i="7"/>
  <c r="G6" i="7"/>
  <c r="F6" i="7"/>
  <c r="E6" i="7"/>
  <c r="D6" i="7"/>
  <c r="C6" i="7"/>
  <c r="L5" i="7"/>
  <c r="K5" i="7"/>
  <c r="J5" i="7"/>
  <c r="I5" i="7"/>
  <c r="H5" i="7"/>
  <c r="G5" i="7"/>
  <c r="F5" i="7"/>
  <c r="E5" i="7"/>
  <c r="D5" i="7"/>
  <c r="C5" i="7"/>
  <c r="L4" i="7"/>
  <c r="K4" i="7"/>
  <c r="J4" i="7"/>
  <c r="I4" i="7"/>
  <c r="H4" i="7"/>
  <c r="G4" i="7"/>
  <c r="F4" i="7"/>
  <c r="E4" i="7"/>
  <c r="D4" i="7"/>
  <c r="C4" i="7"/>
  <c r="L3" i="7"/>
  <c r="K3" i="7"/>
  <c r="J3" i="7"/>
  <c r="I3" i="7"/>
  <c r="H3" i="7"/>
  <c r="G3" i="7"/>
  <c r="F3" i="7"/>
  <c r="E3" i="7"/>
  <c r="D3" i="7"/>
  <c r="C3" i="7"/>
  <c r="Z59" i="9" l="1"/>
  <c r="Q3" i="7"/>
  <c r="M5" i="7"/>
  <c r="Q5" i="7"/>
  <c r="U5" i="7"/>
  <c r="M3" i="8"/>
  <c r="Q3" i="8"/>
  <c r="U3" i="8"/>
  <c r="M5" i="8"/>
  <c r="Q5" i="8"/>
  <c r="U5" i="8"/>
  <c r="O5" i="8"/>
  <c r="I80" i="1"/>
  <c r="D80" i="1"/>
  <c r="F80" i="1"/>
  <c r="J80" i="1"/>
  <c r="B80" i="1"/>
  <c r="G80" i="1"/>
  <c r="C80" i="1"/>
  <c r="H80" i="1"/>
  <c r="K80" i="1"/>
  <c r="G83" i="1"/>
  <c r="J83" i="1"/>
  <c r="D83" i="1"/>
  <c r="B83" i="1"/>
  <c r="I83" i="1"/>
  <c r="F83" i="1"/>
  <c r="C83" i="1"/>
  <c r="H83" i="1"/>
  <c r="E83" i="1"/>
  <c r="Z23" i="9"/>
  <c r="Z22" i="9" s="1"/>
  <c r="D83" i="9"/>
  <c r="AG23" i="9"/>
  <c r="AG22" i="9" s="1"/>
  <c r="K83" i="9"/>
  <c r="AC19" i="9"/>
  <c r="AC18" i="9" s="1"/>
  <c r="G81" i="9"/>
  <c r="H82" i="9"/>
  <c r="AD21" i="9"/>
  <c r="AD20" i="9" s="1"/>
  <c r="AE23" i="9"/>
  <c r="AE22" i="9" s="1"/>
  <c r="I83" i="9"/>
  <c r="F82" i="9"/>
  <c r="AB21" i="9"/>
  <c r="AB20" i="9" s="1"/>
  <c r="B80" i="9"/>
  <c r="X17" i="9"/>
  <c r="X16" i="9" s="1"/>
  <c r="AF19" i="9"/>
  <c r="AF18" i="9" s="1"/>
  <c r="J81" i="9"/>
  <c r="D82" i="9"/>
  <c r="Z21" i="9"/>
  <c r="Z20" i="9" s="1"/>
  <c r="AB19" i="9"/>
  <c r="AB18" i="9" s="1"/>
  <c r="F81" i="9"/>
  <c r="AG21" i="9"/>
  <c r="AG20" i="9" s="1"/>
  <c r="AD17" i="9"/>
  <c r="AD16" i="9" s="1"/>
  <c r="Y21" i="9"/>
  <c r="Y20" i="9" s="1"/>
  <c r="C82" i="9"/>
  <c r="Y23" i="9"/>
  <c r="Y22" i="9" s="1"/>
  <c r="C83" i="9"/>
  <c r="AF23" i="9"/>
  <c r="AF22" i="9" s="1"/>
  <c r="J83" i="9"/>
  <c r="H83" i="9"/>
  <c r="AD23" i="9"/>
  <c r="AD22" i="9" s="1"/>
  <c r="Z19" i="9"/>
  <c r="Z18" i="9" s="1"/>
  <c r="D81" i="9"/>
  <c r="AE17" i="9"/>
  <c r="AE16" i="9" s="1"/>
  <c r="I80" i="9"/>
  <c r="AA21" i="9"/>
  <c r="AA20" i="9" s="1"/>
  <c r="E82" i="9"/>
  <c r="AB23" i="9"/>
  <c r="AB22" i="9" s="1"/>
  <c r="H81" i="9"/>
  <c r="AD19" i="9"/>
  <c r="AD18" i="9" s="1"/>
  <c r="X19" i="9"/>
  <c r="X18" i="9" s="1"/>
  <c r="B81" i="9"/>
  <c r="AC17" i="9"/>
  <c r="AC16" i="9" s="1"/>
  <c r="G80" i="9"/>
  <c r="F80" i="9"/>
  <c r="AB17" i="9"/>
  <c r="AB16" i="9" s="1"/>
  <c r="X23" i="9"/>
  <c r="X22" i="9" s="1"/>
  <c r="B83" i="9"/>
  <c r="D80" i="9"/>
  <c r="Z17" i="9"/>
  <c r="Z16" i="9" s="1"/>
  <c r="AG17" i="9"/>
  <c r="AG16" i="9" s="1"/>
  <c r="K80" i="9"/>
  <c r="AC21" i="9"/>
  <c r="AC20" i="9" s="1"/>
  <c r="G82" i="9"/>
  <c r="E81" i="9"/>
  <c r="AA19" i="9"/>
  <c r="AA18" i="9" s="1"/>
  <c r="AG19" i="9"/>
  <c r="AG18" i="9" s="1"/>
  <c r="K81" i="9"/>
  <c r="K82" i="9"/>
  <c r="AA23" i="9"/>
  <c r="AA22" i="9" s="1"/>
  <c r="E83" i="9"/>
  <c r="I82" i="9"/>
  <c r="AE21" i="9"/>
  <c r="AE20" i="9" s="1"/>
  <c r="AA17" i="9"/>
  <c r="AA16" i="9" s="1"/>
  <c r="E80" i="9"/>
  <c r="Y17" i="9"/>
  <c r="Y16" i="9" s="1"/>
  <c r="C80" i="9"/>
  <c r="J80" i="9"/>
  <c r="AF17" i="9"/>
  <c r="AF16" i="9" s="1"/>
  <c r="B82" i="9"/>
  <c r="X21" i="9"/>
  <c r="X20" i="9" s="1"/>
  <c r="AC23" i="9"/>
  <c r="AC22" i="9" s="1"/>
  <c r="G83" i="9"/>
  <c r="Y19" i="9"/>
  <c r="Y18" i="9" s="1"/>
  <c r="C81" i="9"/>
  <c r="AF21" i="9"/>
  <c r="AF20" i="9" s="1"/>
  <c r="J82" i="9"/>
  <c r="P3" i="7"/>
  <c r="T5" i="7"/>
  <c r="P3" i="8"/>
  <c r="T5" i="8"/>
  <c r="N5" i="8"/>
  <c r="N3" i="7"/>
  <c r="V3" i="7"/>
  <c r="R3" i="8"/>
  <c r="V5" i="8"/>
  <c r="S5" i="8"/>
  <c r="N3" i="8"/>
  <c r="V3" i="8"/>
  <c r="S5" i="7"/>
  <c r="R5" i="8"/>
  <c r="R3" i="7"/>
  <c r="N5" i="7"/>
  <c r="V5" i="7"/>
  <c r="S3" i="8"/>
  <c r="T3" i="7"/>
  <c r="P5" i="7"/>
  <c r="O5" i="7"/>
  <c r="P5" i="8"/>
  <c r="O3" i="8"/>
  <c r="T3" i="8"/>
  <c r="S3" i="7"/>
  <c r="O3" i="7"/>
  <c r="M3" i="7"/>
  <c r="U3" i="7"/>
  <c r="R5" i="7"/>
  <c r="L8" i="1"/>
  <c r="K8" i="1"/>
  <c r="J8" i="1"/>
  <c r="I8" i="1"/>
  <c r="H8" i="1"/>
  <c r="G8" i="1"/>
  <c r="F8" i="1"/>
  <c r="E8" i="1"/>
  <c r="D8" i="1"/>
  <c r="C8" i="1"/>
  <c r="L7" i="1"/>
  <c r="K7" i="1"/>
  <c r="J7" i="1"/>
  <c r="I7" i="1"/>
  <c r="H7" i="1"/>
  <c r="G7" i="1"/>
  <c r="F7" i="1"/>
  <c r="E7" i="1"/>
  <c r="D7" i="1"/>
  <c r="C7" i="1"/>
  <c r="L4" i="1"/>
  <c r="K4" i="1"/>
  <c r="J4" i="1"/>
  <c r="I4" i="1"/>
  <c r="H4" i="1"/>
  <c r="G4" i="1"/>
  <c r="F4" i="1"/>
  <c r="E4" i="1"/>
  <c r="D4" i="1"/>
  <c r="C4" i="1"/>
  <c r="L3" i="1"/>
  <c r="K3" i="1"/>
  <c r="J3" i="1"/>
  <c r="I3" i="1"/>
  <c r="H3" i="1"/>
  <c r="G3" i="1"/>
  <c r="F3" i="1"/>
  <c r="E3" i="1"/>
  <c r="D3" i="1"/>
  <c r="C3" i="1"/>
  <c r="L12" i="1"/>
  <c r="K12" i="1"/>
  <c r="J12" i="1"/>
  <c r="I12" i="1"/>
  <c r="H12" i="1"/>
  <c r="G12" i="1"/>
  <c r="F12" i="1"/>
  <c r="E12" i="1"/>
  <c r="D12" i="1"/>
  <c r="L11" i="1"/>
  <c r="K11" i="1"/>
  <c r="J11" i="1"/>
  <c r="I11" i="1"/>
  <c r="H11" i="1"/>
  <c r="G11" i="1"/>
  <c r="F11" i="1"/>
  <c r="E11" i="1"/>
  <c r="D11" i="1"/>
  <c r="C11" i="1"/>
  <c r="L10" i="1"/>
  <c r="K10" i="1"/>
  <c r="J10" i="1"/>
  <c r="I10" i="1"/>
  <c r="H10" i="1"/>
  <c r="G10" i="1"/>
  <c r="F10" i="1"/>
  <c r="E10" i="1"/>
  <c r="D10" i="1"/>
  <c r="C10" i="1"/>
  <c r="L9" i="1"/>
  <c r="K9" i="1"/>
  <c r="J9" i="1"/>
  <c r="I9" i="1"/>
  <c r="H9" i="1"/>
  <c r="G9" i="1"/>
  <c r="F9" i="1"/>
  <c r="E9" i="1"/>
  <c r="D9" i="1"/>
  <c r="C9" i="1"/>
  <c r="M3" i="1" l="1"/>
  <c r="M7" i="1"/>
  <c r="U4" i="7"/>
  <c r="AK4" i="1"/>
  <c r="AK3" i="1" s="1"/>
  <c r="AO4" i="1"/>
  <c r="AO3" i="1" s="1"/>
  <c r="AS4" i="1"/>
  <c r="AS3" i="1" s="1"/>
  <c r="AM6" i="1"/>
  <c r="AM5" i="1" s="1"/>
  <c r="AQ6" i="1"/>
  <c r="AQ5" i="1" s="1"/>
  <c r="AL4" i="1"/>
  <c r="AL3" i="1" s="1"/>
  <c r="AP6" i="1"/>
  <c r="AP5" i="1" s="1"/>
  <c r="AM4" i="1"/>
  <c r="AM3" i="1" s="1"/>
  <c r="AQ4" i="1"/>
  <c r="AQ3" i="1" s="1"/>
  <c r="O4" i="8"/>
  <c r="AP4" i="1"/>
  <c r="AP3" i="1" s="1"/>
  <c r="AL6" i="1"/>
  <c r="AL5" i="1" s="1"/>
  <c r="AN4" i="1"/>
  <c r="AN3" i="1" s="1"/>
  <c r="AR4" i="1"/>
  <c r="AR3" i="1" s="1"/>
  <c r="AN6" i="1"/>
  <c r="AN5" i="1" s="1"/>
  <c r="AR6" i="1"/>
  <c r="AR5" i="1" s="1"/>
  <c r="AT4" i="1"/>
  <c r="AT3" i="1" s="1"/>
  <c r="AT6" i="1"/>
  <c r="AT5" i="1" s="1"/>
  <c r="AK6" i="1"/>
  <c r="AK5" i="1" s="1"/>
  <c r="AO6" i="1"/>
  <c r="AO5" i="1" s="1"/>
  <c r="AS6" i="1"/>
  <c r="AS5" i="1" s="1"/>
  <c r="Q4" i="8"/>
  <c r="U4" i="8"/>
  <c r="M4" i="7"/>
  <c r="Q4" i="7"/>
  <c r="M4" i="8"/>
  <c r="O4" i="7"/>
  <c r="E78" i="1"/>
  <c r="I78" i="1"/>
  <c r="AA59" i="1"/>
  <c r="E79" i="1"/>
  <c r="I79" i="1"/>
  <c r="E76" i="1"/>
  <c r="I76" i="1"/>
  <c r="E77" i="1"/>
  <c r="I77" i="1"/>
  <c r="B78" i="1"/>
  <c r="F78" i="1"/>
  <c r="J78" i="1"/>
  <c r="B79" i="1"/>
  <c r="F79" i="1"/>
  <c r="J79" i="1"/>
  <c r="B76" i="1"/>
  <c r="F76" i="1"/>
  <c r="J76" i="1"/>
  <c r="B77" i="1"/>
  <c r="F77" i="1"/>
  <c r="J77" i="1"/>
  <c r="C78" i="1"/>
  <c r="G78" i="1"/>
  <c r="K78" i="1"/>
  <c r="Y59" i="1"/>
  <c r="C79" i="1"/>
  <c r="G79" i="1"/>
  <c r="K79" i="1"/>
  <c r="C76" i="1"/>
  <c r="G76" i="1"/>
  <c r="K76" i="1"/>
  <c r="C77" i="1"/>
  <c r="G77" i="1"/>
  <c r="K77" i="1"/>
  <c r="D78" i="1"/>
  <c r="H78" i="1"/>
  <c r="Z59" i="1"/>
  <c r="D79" i="1"/>
  <c r="H79" i="1"/>
  <c r="D76" i="1"/>
  <c r="H76" i="1"/>
  <c r="D77" i="1"/>
  <c r="H77" i="1"/>
  <c r="P4" i="7"/>
  <c r="V4" i="7"/>
  <c r="V4" i="8"/>
  <c r="T4" i="7"/>
  <c r="N4" i="8"/>
  <c r="S4" i="8"/>
  <c r="N4" i="7"/>
  <c r="P4" i="8"/>
  <c r="T4" i="8"/>
  <c r="R4" i="8"/>
  <c r="S4" i="7"/>
  <c r="R4" i="7"/>
</calcChain>
</file>

<file path=xl/sharedStrings.xml><?xml version="1.0" encoding="utf-8"?>
<sst xmlns="http://schemas.openxmlformats.org/spreadsheetml/2006/main" count="1093" uniqueCount="375">
  <si>
    <t>k</t>
    <phoneticPr fontId="1" type="noConversion"/>
  </si>
  <si>
    <t>like</t>
    <phoneticPr fontId="1" type="noConversion"/>
  </si>
  <si>
    <t>comment</t>
  </si>
  <si>
    <t>like</t>
  </si>
  <si>
    <t>hindex</t>
  </si>
  <si>
    <t>hindex</t>
    <phoneticPr fontId="1" type="noConversion"/>
  </si>
  <si>
    <t>indegree</t>
    <phoneticPr fontId="1" type="noConversion"/>
  </si>
  <si>
    <t>frequency</t>
    <phoneticPr fontId="1" type="noConversion"/>
  </si>
  <si>
    <t>pagerank</t>
    <phoneticPr fontId="1" type="noConversion"/>
  </si>
  <si>
    <t>Pagerank</t>
  </si>
  <si>
    <t>male</t>
    <phoneticPr fontId="1" type="noConversion"/>
  </si>
  <si>
    <t>female</t>
    <phoneticPr fontId="1" type="noConversion"/>
  </si>
  <si>
    <t>Frequency</t>
  </si>
  <si>
    <t>Indegree</t>
  </si>
  <si>
    <t>like-d</t>
    <phoneticPr fontId="1" type="noConversion"/>
  </si>
  <si>
    <t>comment-d</t>
    <phoneticPr fontId="1" type="noConversion"/>
  </si>
  <si>
    <t>male</t>
    <phoneticPr fontId="1" type="noConversion"/>
  </si>
  <si>
    <t>female</t>
    <phoneticPr fontId="1" type="noConversion"/>
  </si>
  <si>
    <t>comment</t>
    <phoneticPr fontId="1" type="noConversion"/>
  </si>
  <si>
    <t>parity-hindexc-2.cs</t>
  </si>
  <si>
    <t>parity-pagerankc-20.cs</t>
  </si>
  <si>
    <t>parity-pagerankc-5.cs</t>
  </si>
  <si>
    <t>parity-hindexc-10.cs</t>
  </si>
  <si>
    <t>parity-hindexc-5.cs</t>
  </si>
  <si>
    <t>parity-pagerankc-2.cs</t>
  </si>
  <si>
    <t>parity-frequencyc-5.cs</t>
  </si>
  <si>
    <t>parity-hindexc-50.cs</t>
  </si>
  <si>
    <t>parity-pagerankc-100.cs</t>
  </si>
  <si>
    <t>parity-hindexc-100.cs</t>
  </si>
  <si>
    <t>parity-frequencyc-2.cs</t>
  </si>
  <si>
    <t>parity-frequencyc-1.cs</t>
  </si>
  <si>
    <t>parity-indegreec-5.cs</t>
  </si>
  <si>
    <t>parity-pagerankc-1.cs</t>
  </si>
  <si>
    <t>parity-indegreec-20.cs</t>
  </si>
  <si>
    <t>parity-indegreec-10.cs</t>
  </si>
  <si>
    <t>parity-hindexc-200.cs</t>
  </si>
  <si>
    <t>parity-indegreec-2.cs</t>
  </si>
  <si>
    <t>parity-frequencyc-10.cs</t>
  </si>
  <si>
    <t>parity-hindexc-20.cs</t>
  </si>
  <si>
    <t>parity-pagerankc-10.cs</t>
  </si>
  <si>
    <t>parity-hindexc-1.cs</t>
  </si>
  <si>
    <t>parity-indegreec-100.cs</t>
  </si>
  <si>
    <t>parity-frequencyc-50.cs</t>
  </si>
  <si>
    <t>parity-indegreec-50.cs</t>
  </si>
  <si>
    <t>parity-indegreec-1.cs</t>
  </si>
  <si>
    <t>parity-pagerankc-50.cs</t>
  </si>
  <si>
    <t>parity-indegreec-200.cs</t>
  </si>
  <si>
    <t>parity-frequencyc-20.cs</t>
  </si>
  <si>
    <t>parity-frequencyc-200.cs</t>
  </si>
  <si>
    <t>parity-frequencyc-100.cs</t>
  </si>
  <si>
    <t>parity-pagerankc-200.cs</t>
  </si>
  <si>
    <t>parity-hindexc-500.cs</t>
  </si>
  <si>
    <t>parity-indegreec-500.cs</t>
  </si>
  <si>
    <t>parity-frequencyc-500.cs</t>
  </si>
  <si>
    <t>parity-hindexc-1000.cs</t>
  </si>
  <si>
    <t>parity-pagerankc-1000.cs</t>
  </si>
  <si>
    <t>parity-indegreec-1000.cs</t>
  </si>
  <si>
    <t>parity-frequencyc-1000.cs</t>
  </si>
  <si>
    <t>parity-pagerankc-500.cs</t>
  </si>
  <si>
    <t>parity-frequencyl-20.cs</t>
  </si>
  <si>
    <t>parity-indegreel-5.cs</t>
  </si>
  <si>
    <t>parity-hindexl-1.cs</t>
  </si>
  <si>
    <t>parity-frequencyl-10.cs</t>
  </si>
  <si>
    <t>parity-hindexl-20.cs</t>
  </si>
  <si>
    <t>parity-hindexl-10.cs</t>
  </si>
  <si>
    <t>parity-pagerankl-1.cs</t>
  </si>
  <si>
    <t>parity-hindexl-2.cs</t>
  </si>
  <si>
    <t>parity-indegreel-2.cs</t>
  </si>
  <si>
    <t>parity-pagerankl-2.cs</t>
  </si>
  <si>
    <t>parity-indegreel-50.cs</t>
  </si>
  <si>
    <t>parity-indegreel-10.cs</t>
  </si>
  <si>
    <t>parity-frequencyl-100.cs</t>
  </si>
  <si>
    <t>parity-pagerankl-5.cs</t>
  </si>
  <si>
    <t>parity-hindexl-50.cs</t>
  </si>
  <si>
    <t>parity-pagerankl-10.cs</t>
  </si>
  <si>
    <t>parity-frequencyl-2.cs</t>
  </si>
  <si>
    <t>parity-pagerankl-50.cs</t>
  </si>
  <si>
    <t>parity-frequencyl-200.cs</t>
  </si>
  <si>
    <t>parity-indegreel-1.cs</t>
  </si>
  <si>
    <t>parity-pagerankl-20.cs</t>
  </si>
  <si>
    <t>parity-indegreel-20.cs</t>
  </si>
  <si>
    <t>parity-hindexl-5.cs</t>
  </si>
  <si>
    <t>parity-frequencyl-5.cs</t>
  </si>
  <si>
    <t>parity-frequencyl-1.cs</t>
  </si>
  <si>
    <t>parity-frequencyl-50.cs</t>
  </si>
  <si>
    <t>parity-indegreel-500.cs</t>
  </si>
  <si>
    <t>parity-indegreel-100.cs</t>
  </si>
  <si>
    <t>parity-hindexl-100.cs</t>
  </si>
  <si>
    <t>parity-indegreel-200.cs</t>
  </si>
  <si>
    <t>parity-pagerankl-100.cs</t>
  </si>
  <si>
    <t>parity-pagerankl-200.cs</t>
  </si>
  <si>
    <t>parity-hindexl-200.cs</t>
  </si>
  <si>
    <t>parity-frequencyl-500.cs</t>
  </si>
  <si>
    <t>parity-indegreel-1000.cs</t>
  </si>
  <si>
    <t>parity-frequencyl-1000.cs</t>
  </si>
  <si>
    <t>parity-pagerankl-500.cs</t>
  </si>
  <si>
    <t>parity-hindexl-500.cs</t>
  </si>
  <si>
    <t>parity-pagerankl-1000.cs</t>
  </si>
  <si>
    <t>parity-hindexl-1000.cs</t>
  </si>
  <si>
    <t xml:space="preserve">Fairness Objective Equation </t>
  </si>
  <si>
    <t>hindex-penality</t>
  </si>
  <si>
    <t>pagerank-penality</t>
  </si>
  <si>
    <t>indegree-penality</t>
  </si>
  <si>
    <t>frequency-penality</t>
  </si>
  <si>
    <t>parity-hindex</t>
  </si>
  <si>
    <t>parity-hindex-penality</t>
  </si>
  <si>
    <t>parity-pagerank</t>
  </si>
  <si>
    <t>parity-pagerank-penality</t>
  </si>
  <si>
    <t>parity-indegree</t>
  </si>
  <si>
    <t>parity-indegree-penality</t>
  </si>
  <si>
    <t>parity-frequency</t>
  </si>
  <si>
    <t>parity-frequency-penality</t>
  </si>
  <si>
    <t>Female + Male</t>
  </si>
  <si>
    <t>parity-hindexc</t>
  </si>
  <si>
    <t>parity-pagerankc</t>
  </si>
  <si>
    <t>parity-indegreec</t>
  </si>
  <si>
    <t>parity-frequencyc</t>
  </si>
  <si>
    <t>Gap between K</t>
  </si>
  <si>
    <t>K=200</t>
  </si>
  <si>
    <t>K=500</t>
  </si>
  <si>
    <t>K=1000</t>
  </si>
  <si>
    <t>Agnostic</t>
  </si>
  <si>
    <t>Parity</t>
  </si>
  <si>
    <t>male ratio</t>
  </si>
  <si>
    <t>Theta</t>
  </si>
  <si>
    <t>tpr</t>
  </si>
  <si>
    <t>tpr-penality</t>
  </si>
  <si>
    <t>parity-tpr</t>
  </si>
  <si>
    <t>parity-tpr-penality</t>
  </si>
  <si>
    <t>parity-tprc-50.cs</t>
  </si>
  <si>
    <t>parity-tprc-1000.cs</t>
  </si>
  <si>
    <t>parity-tprc-2.cs</t>
  </si>
  <si>
    <t>parity-tprc-1.cs</t>
  </si>
  <si>
    <t>parity-tprc-10.cs</t>
  </si>
  <si>
    <t>parity-tprc-5.cs</t>
  </si>
  <si>
    <t>parity-tprc-200.cs</t>
  </si>
  <si>
    <t>parity-tprc-100.cs</t>
  </si>
  <si>
    <t>parity-tprc-500.cs</t>
  </si>
  <si>
    <t>parity-tprc-20.cs</t>
  </si>
  <si>
    <t>parity-tprl-200.cs</t>
  </si>
  <si>
    <t>parity-tprl-5.cs</t>
  </si>
  <si>
    <t>parity-tprl-100.cs</t>
  </si>
  <si>
    <t>parity-tprl-1.cs</t>
  </si>
  <si>
    <t>parity-tprl-20.cs</t>
  </si>
  <si>
    <t>parity-tprl-1000.cs</t>
  </si>
  <si>
    <t>parity-tprl-50.cs</t>
  </si>
  <si>
    <t>parity-tprl-10.cs</t>
  </si>
  <si>
    <t>parity-tprl-2.cs</t>
  </si>
  <si>
    <t>parity-tprl-500.cs</t>
  </si>
  <si>
    <t>pr</t>
  </si>
  <si>
    <t>h-index</t>
  </si>
  <si>
    <t>hiindex</t>
  </si>
  <si>
    <t>diversity-pagerankc-50-0.0.cs</t>
  </si>
  <si>
    <t>diversity-pagerankc-1-0.0.cs</t>
  </si>
  <si>
    <t>diversity-pagerankc-5-0.0.cs</t>
  </si>
  <si>
    <t>diversity-pagerankc-10-0.0.cs</t>
  </si>
  <si>
    <t>diversity-pagerankc-2-0.0.cs</t>
  </si>
  <si>
    <t>diversity-pagerankc-20-0.0.cs</t>
  </si>
  <si>
    <t>diversity-pagerankc-200-0.0.cs</t>
  </si>
  <si>
    <t>diversity-pagerankc-100-0.0.cs</t>
  </si>
  <si>
    <t>diversity-pagerankc-500-0.0.cs</t>
  </si>
  <si>
    <t>diversity-pagerankc-1000-0.0.cs</t>
  </si>
  <si>
    <t>diversity-pagerankl-100-0.0.cs</t>
  </si>
  <si>
    <t>diversity-pagerankl-20-0.0.cs</t>
  </si>
  <si>
    <t>diversity-pagerankl-50-0.0.cs</t>
  </si>
  <si>
    <t>diversity-pagerankl-5-0.0.cs</t>
  </si>
  <si>
    <t>diversity-pagerankl-1-0.0.cs</t>
  </si>
  <si>
    <t>diversity-pagerankl-2-0.0.cs</t>
  </si>
  <si>
    <t>diversity-pagerankl-200-0.0.cs</t>
  </si>
  <si>
    <t>diversity-pagerankl-500-0.0.cs</t>
  </si>
  <si>
    <t>diversity-pagerankl-1000-0.0.cs</t>
  </si>
  <si>
    <t>diversity-pagerankl-10-0.0.cs</t>
  </si>
  <si>
    <t>diversity-pagerankc-5-0.1.cs</t>
  </si>
  <si>
    <t>diversity-pagerankc-1-0.1.cs</t>
  </si>
  <si>
    <t>diversity-pagerankc-10-0.1.cs</t>
  </si>
  <si>
    <t>diversity-pagerankc-2-0.1.cs</t>
  </si>
  <si>
    <t>diversity-pagerankc-50-0.1.cs</t>
  </si>
  <si>
    <t>diversity-pagerankc-20-0.1.cs</t>
  </si>
  <si>
    <t>diversity-pagerankc-100-0.1.cs</t>
  </si>
  <si>
    <t>diversity-pagerankc-200-0.1.cs</t>
  </si>
  <si>
    <t>diversity-pagerankc-500-0.1.cs</t>
  </si>
  <si>
    <t>diversity-pagerankc-1000-0.1.cs</t>
  </si>
  <si>
    <t>diversity-pagerankl-5-0.1.cs</t>
  </si>
  <si>
    <t>diversity-pagerankl-10-0.1.cs</t>
  </si>
  <si>
    <t>diversity-pagerankl-20-0.1.cs</t>
  </si>
  <si>
    <t>diversity-pagerankl-1-0.1.cs</t>
  </si>
  <si>
    <t>diversity-pagerankl-2-0.1.cs</t>
  </si>
  <si>
    <t>diversity-pagerankl-50-0.1.cs</t>
  </si>
  <si>
    <t>diversity-pagerankl-100-0.1.cs</t>
  </si>
  <si>
    <t>diversity-pagerankl-200-0.1.cs</t>
  </si>
  <si>
    <t>diversity-pagerankl-500-0.1.cs</t>
  </si>
  <si>
    <t>diversity-pagerankl-1000-0.1.cs</t>
  </si>
  <si>
    <t>diversity-pagerankc-1-0.2.cs</t>
  </si>
  <si>
    <t>diversity-pagerankc-5-0.2.cs</t>
  </si>
  <si>
    <t>diversity-pagerankc-20-0.2.cs</t>
  </si>
  <si>
    <t>diversity-pagerankc-100-0.2.cs</t>
  </si>
  <si>
    <t>diversity-pagerankc-10-0.2.cs</t>
  </si>
  <si>
    <t>diversity-pagerankc-2-0.2.cs</t>
  </si>
  <si>
    <t>diversity-pagerankc-50-0.2.cs</t>
  </si>
  <si>
    <t>diversity-pagerankc-200-0.2.cs</t>
  </si>
  <si>
    <t>diversity-pagerankc-500-0.2.cs</t>
  </si>
  <si>
    <t>diversity-pagerankc-1000-0.2.cs</t>
  </si>
  <si>
    <t>diversity-pagerankl-5-0.2.cs</t>
  </si>
  <si>
    <t>diversity-pagerankl-2-0.2.cs</t>
  </si>
  <si>
    <t>diversity-pagerankl-50-0.2.cs</t>
  </si>
  <si>
    <t>diversity-pagerankl-100-0.2.cs</t>
  </si>
  <si>
    <t>diversity-pagerankl-200-0.2.cs</t>
  </si>
  <si>
    <t>diversity-pagerankl-1-0.2.cs</t>
  </si>
  <si>
    <t>diversity-pagerankl-10-0.2.cs</t>
  </si>
  <si>
    <t>diversity-pagerankl-20-0.2.cs</t>
  </si>
  <si>
    <t>diversity-pagerankl-500-0.2.cs</t>
  </si>
  <si>
    <t>diversity-pagerankl-1000-0.2.cs</t>
  </si>
  <si>
    <t>diversity-pagerankc-20-0.3.cs</t>
  </si>
  <si>
    <t>diversity-pagerankc-10-0.3.cs</t>
  </si>
  <si>
    <t>diversity-pagerankc-5-0.3.cs</t>
  </si>
  <si>
    <t>diversity-pagerankc-2-0.3.cs</t>
  </si>
  <si>
    <t>diversity-pagerankc-1-0.3.cs</t>
  </si>
  <si>
    <t>diversity-pagerankc-100-0.3.cs</t>
  </si>
  <si>
    <t>diversity-pagerankc-50-0.3.cs</t>
  </si>
  <si>
    <t>diversity-pagerankc-200-0.3.cs</t>
  </si>
  <si>
    <t>diversity-pagerankc-500-0.3.cs</t>
  </si>
  <si>
    <t>diversity-pagerankc-1000-0.3.cs</t>
  </si>
  <si>
    <t>diversity-pagerankl-1-0.3.cs</t>
  </si>
  <si>
    <t>diversity-pagerankl-5-0.3.cs</t>
  </si>
  <si>
    <t>diversity-pagerankl-20-0.3.cs</t>
  </si>
  <si>
    <t>diversity-pagerankl-2-0.3.cs</t>
  </si>
  <si>
    <t>diversity-pagerankl-50-0.3.cs</t>
  </si>
  <si>
    <t>diversity-pagerankl-200-0.3.cs</t>
  </si>
  <si>
    <t>diversity-pagerankl-100-0.3.cs</t>
  </si>
  <si>
    <t>diversity-pagerankl-10-0.3.cs</t>
  </si>
  <si>
    <t>diversity-pagerankl-500-0.3.cs</t>
  </si>
  <si>
    <t>diversity-pagerankl-1000-0.3.cs</t>
  </si>
  <si>
    <t>diversity-pagerankc-1-0.4.cs</t>
  </si>
  <si>
    <t>diversity-pagerankc-5-0.4.cs</t>
  </si>
  <si>
    <t>diversity-pagerankc-20-0.4.cs</t>
  </si>
  <si>
    <t>diversity-pagerankc-2-0.4.cs</t>
  </si>
  <si>
    <t>diversity-pagerankc-10-0.4.cs</t>
  </si>
  <si>
    <t>diversity-pagerankc-50-0.4.cs</t>
  </si>
  <si>
    <t>diversity-pagerankc-200-0.4.cs</t>
  </si>
  <si>
    <t>diversity-pagerankc-100-0.4.cs</t>
  </si>
  <si>
    <t>diversity-pagerankc-500-0.4.cs</t>
  </si>
  <si>
    <t>diversity-pagerankc-1000-0.4.cs</t>
  </si>
  <si>
    <t>diversity-pagerankl-5-0.4.cs</t>
  </si>
  <si>
    <t>diversity-pagerankl-2-0.4.cs</t>
  </si>
  <si>
    <t>diversity-pagerankl-1-0.4.cs</t>
  </si>
  <si>
    <t>diversity-pagerankl-20-0.4.cs</t>
  </si>
  <si>
    <t>diversity-pagerankl-50-0.4.cs</t>
  </si>
  <si>
    <t>diversity-pagerankl-10-0.4.cs</t>
  </si>
  <si>
    <t>diversity-pagerankl-100-0.4.cs</t>
  </si>
  <si>
    <t>diversity-pagerankl-200-0.4.cs</t>
  </si>
  <si>
    <t>diversity-pagerankl-500-0.4.cs</t>
  </si>
  <si>
    <t>diversity-pagerankl-1000-0.4.cs</t>
  </si>
  <si>
    <t>diversity-pagerankc-1-0.5.cs</t>
  </si>
  <si>
    <t>diversity-pagerankc-20-0.5.cs</t>
  </si>
  <si>
    <t>diversity-pagerankc-10-0.5.cs</t>
  </si>
  <si>
    <t>diversity-pagerankc-5-0.5.cs</t>
  </si>
  <si>
    <t>diversity-pagerankc-2-0.5.cs</t>
  </si>
  <si>
    <t>diversity-pagerankc-50-0.5.cs</t>
  </si>
  <si>
    <t>diversity-pagerankc-200-0.5.cs</t>
  </si>
  <si>
    <t>diversity-pagerankc-100-0.5.cs</t>
  </si>
  <si>
    <t>diversity-pagerankc-500-0.5.cs</t>
  </si>
  <si>
    <t>diversity-pagerankc-1000-0.5.cs</t>
  </si>
  <si>
    <t>diversity-pagerankl-1-0.5.cs</t>
  </si>
  <si>
    <t>diversity-pagerankl-2-0.5.cs</t>
  </si>
  <si>
    <t>diversity-pagerankl-5-0.5.cs</t>
  </si>
  <si>
    <t>diversity-pagerankl-50-0.5.cs</t>
  </si>
  <si>
    <t>diversity-pagerankl-100-0.5.cs</t>
  </si>
  <si>
    <t>diversity-pagerankl-200-0.5.cs</t>
  </si>
  <si>
    <t>diversity-pagerankl-20-0.5.cs</t>
  </si>
  <si>
    <t>diversity-pagerankl-10-0.5.cs</t>
  </si>
  <si>
    <t>diversity-pagerankl-1000-0.5.cs</t>
  </si>
  <si>
    <t>diversity-pagerankl-500-0.5.cs</t>
  </si>
  <si>
    <t>diversity-pagerankc-1-0.6.cs</t>
  </si>
  <si>
    <t>diversity-pagerankc-5-0.6.cs</t>
  </si>
  <si>
    <t>diversity-pagerankc-20-0.6.cs</t>
  </si>
  <si>
    <t>diversity-pagerankc-2-0.6.cs</t>
  </si>
  <si>
    <t>diversity-pagerankc-10-0.6.cs</t>
  </si>
  <si>
    <t>diversity-pagerankc-100-0.6.cs</t>
  </si>
  <si>
    <t>diversity-pagerankc-50-0.6.cs</t>
  </si>
  <si>
    <t>diversity-pagerankc-200-0.6.cs</t>
  </si>
  <si>
    <t>diversity-pagerankc-500-0.6.cs</t>
  </si>
  <si>
    <t>diversity-pagerankc-1000-0.6.cs</t>
  </si>
  <si>
    <t>diversity-pagerankl-2-0.6.cs</t>
  </si>
  <si>
    <t>diversity-pagerankl-1-0.6.cs</t>
  </si>
  <si>
    <t>diversity-pagerankl-10-0.6.cs</t>
  </si>
  <si>
    <t>diversity-pagerankl-20-0.6.cs</t>
  </si>
  <si>
    <t>diversity-pagerankl-50-0.6.cs</t>
  </si>
  <si>
    <t>diversity-pagerankl-5-0.6.cs</t>
  </si>
  <si>
    <t>diversity-pagerankl-200-0.6.cs</t>
  </si>
  <si>
    <t>diversity-pagerankl-500-0.6.cs</t>
  </si>
  <si>
    <t>diversity-pagerankl-100-0.6.cs</t>
  </si>
  <si>
    <t>diversity-pagerankl-1000-0.6.cs</t>
  </si>
  <si>
    <t>diversity-pagerankc-10-0.7.cs</t>
  </si>
  <si>
    <t>diversity-pagerankc-5-0.7.cs</t>
  </si>
  <si>
    <t>diversity-pagerankc-1-0.7.cs</t>
  </si>
  <si>
    <t>diversity-pagerankc-20-0.7.cs</t>
  </si>
  <si>
    <t>diversity-pagerankc-2-0.7.cs</t>
  </si>
  <si>
    <t>diversity-pagerankc-100-0.7.cs</t>
  </si>
  <si>
    <t>diversity-pagerankc-50-0.7.cs</t>
  </si>
  <si>
    <t>diversity-pagerankc-200-0.7.cs</t>
  </si>
  <si>
    <t>diversity-pagerankc-500-0.7.cs</t>
  </si>
  <si>
    <t>diversity-pagerankc-1000-0.7.cs</t>
  </si>
  <si>
    <t>diversity-pagerankl-1-0.7.cs</t>
  </si>
  <si>
    <t>diversity-pagerankl-5-0.7.cs</t>
  </si>
  <si>
    <t>diversity-pagerankl-10-0.7.cs</t>
  </si>
  <si>
    <t>diversity-pagerankl-20-0.7.cs</t>
  </si>
  <si>
    <t>diversity-pagerankl-2-0.7.cs</t>
  </si>
  <si>
    <t>diversity-pagerankl-50-0.7.cs</t>
  </si>
  <si>
    <t>diversity-pagerankl-200-0.7.cs</t>
  </si>
  <si>
    <t>diversity-pagerankl-100-0.7.cs</t>
  </si>
  <si>
    <t>diversity-pagerankl-1000-0.7.cs</t>
  </si>
  <si>
    <t>diversity-pagerankl-500-0.7.cs</t>
  </si>
  <si>
    <t>diversity-pagerankc-1-0.8.cs</t>
  </si>
  <si>
    <t>diversity-pagerankc-2-0.8.cs</t>
  </si>
  <si>
    <t>diversity-pagerankc-5-0.8.cs</t>
  </si>
  <si>
    <t>diversity-pagerankc-20-0.8.cs</t>
  </si>
  <si>
    <t>diversity-pagerankc-10-0.8.cs</t>
  </si>
  <si>
    <t>diversity-pagerankc-100-0.8.cs</t>
  </si>
  <si>
    <t>diversity-pagerankc-50-0.8.cs</t>
  </si>
  <si>
    <t>diversity-pagerankc-200-0.8.cs</t>
  </si>
  <si>
    <t>diversity-pagerankc-500-0.8.cs</t>
  </si>
  <si>
    <t>diversity-pagerankc-1000-0.8.cs</t>
  </si>
  <si>
    <t>diversity-pagerankl-1-0.8.cs</t>
  </si>
  <si>
    <t>diversity-pagerankl-20-0.8.cs</t>
  </si>
  <si>
    <t>diversity-pagerankl-5-0.8.cs</t>
  </si>
  <si>
    <t>diversity-pagerankl-10-0.8.cs</t>
  </si>
  <si>
    <t>diversity-pagerankl-2-0.8.cs</t>
  </si>
  <si>
    <t>diversity-pagerankl-50-0.8.cs</t>
  </si>
  <si>
    <t>diversity-pagerankl-100-0.8.cs</t>
  </si>
  <si>
    <t>diversity-pagerankl-200-0.8.cs</t>
  </si>
  <si>
    <t>diversity-pagerankl-1000-0.8.cs</t>
  </si>
  <si>
    <t>diversity-pagerankl-500-0.8.cs</t>
  </si>
  <si>
    <t>diversity-pagerankc-2-0.9.cs</t>
  </si>
  <si>
    <t>diversity-pagerankc-1-0.9.cs</t>
  </si>
  <si>
    <t>diversity-pagerankc-20-0.9.cs</t>
  </si>
  <si>
    <t>diversity-pagerankc-10-0.9.cs</t>
  </si>
  <si>
    <t>diversity-pagerankc-50-0.9.cs</t>
  </si>
  <si>
    <t>diversity-pagerankc-5-0.9.cs</t>
  </si>
  <si>
    <t>diversity-pagerankc-100-0.9.cs</t>
  </si>
  <si>
    <t>diversity-pagerankc-200-0.9.cs</t>
  </si>
  <si>
    <t>diversity-pagerankc-500-0.9.cs</t>
  </si>
  <si>
    <t>diversity-pagerankc-1000-0.9.cs</t>
  </si>
  <si>
    <t>diversity-pagerankl-2-0.9.cs</t>
  </si>
  <si>
    <t>diversity-pagerankl-1-0.9.cs</t>
  </si>
  <si>
    <t>diversity-pagerankl-5-0.9.cs</t>
  </si>
  <si>
    <t>diversity-pagerankl-100-0.9.cs</t>
  </si>
  <si>
    <t>diversity-pagerankl-200-0.9.cs</t>
  </si>
  <si>
    <t>diversity-pagerankl-10-0.9.cs</t>
  </si>
  <si>
    <t>diversity-pagerankl-20-0.9.cs</t>
  </si>
  <si>
    <t>diversity-pagerankl-50-0.9.cs</t>
  </si>
  <si>
    <t>diversity-pagerankl-500-0.9.cs</t>
  </si>
  <si>
    <t>diversity-pagerankl-1000-0.9.cs</t>
  </si>
  <si>
    <t>diversity-pagerankc-1-1.0.cs</t>
  </si>
  <si>
    <t>diversity-pagerankc-2-1.0.cs</t>
  </si>
  <si>
    <t>diversity-pagerankc-5-1.0.cs</t>
  </si>
  <si>
    <t>diversity-pagerankc-10-1.0.cs</t>
  </si>
  <si>
    <t>diversity-pagerankc-50-1.0.cs</t>
  </si>
  <si>
    <t>diversity-pagerankc-200-1.0.cs</t>
  </si>
  <si>
    <t>diversity-pagerankc-20-1.0.cs</t>
  </si>
  <si>
    <t>diversity-pagerankc-100-1.0.cs</t>
  </si>
  <si>
    <t>diversity-pagerankc-500-1.0.cs</t>
  </si>
  <si>
    <t>diversity-pagerankc-1000-1.0.cs</t>
  </si>
  <si>
    <t>diversity-pagerankl-2-1.0.cs</t>
  </si>
  <si>
    <t>diversity-pagerankl-1-1.0.cs</t>
  </si>
  <si>
    <t>diversity-pagerankl-5-1.0.cs</t>
  </si>
  <si>
    <t>diversity-pagerankl-10-1.0.cs</t>
  </si>
  <si>
    <t>diversity-pagerankl-20-1.0.cs</t>
  </si>
  <si>
    <t>diversity-pagerankl-200-1.0.cs</t>
  </si>
  <si>
    <t>diversity-pagerankl-500-1.0.cs</t>
  </si>
  <si>
    <t>diversity-pagerankl-50-1.0.cs</t>
  </si>
  <si>
    <t>diversity-pagerankl-100-1.0.cs</t>
  </si>
  <si>
    <t>diversity-pagerankl-1000-1.0.cs</t>
  </si>
  <si>
    <t>Male ratio</t>
  </si>
  <si>
    <t>hiindex-penality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</si>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</sst>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Like - Agnostic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'like (intensity)'!$A$3:$B$3</c:f>
              <c:strCache>
                <c:ptCount val="2"/>
                <c:pt idx="0">
                  <c:v>hindex</c:v>
                </c:pt>
                <c:pt idx="1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'like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(intensity)'!$C$3:$L$3</c:f>
              <c:numCache>
                <c:formatCode>General</c:formatCode>
                <c:ptCount val="10"/>
                <c:pt idx="0">
                  <c:v>5.0137999999999998</c:v>
                </c:pt>
                <c:pt idx="1">
                  <c:v>8.3933</c:v>
                </c:pt>
                <c:pt idx="2">
                  <c:v>16.458200000000001</c:v>
                </c:pt>
                <c:pt idx="3">
                  <c:v>24.228100000000001</c:v>
                </c:pt>
                <c:pt idx="4">
                  <c:v>41.630200000000002</c:v>
                </c:pt>
                <c:pt idx="5">
                  <c:v>78.885099999999994</c:v>
                </c:pt>
                <c:pt idx="6">
                  <c:v>151.405</c:v>
                </c:pt>
                <c:pt idx="7">
                  <c:v>294.589</c:v>
                </c:pt>
                <c:pt idx="8">
                  <c:v>631.18100000000004</c:v>
                </c:pt>
                <c:pt idx="9">
                  <c:v>1078.7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49-42F5-9605-762C047CB7C0}"/>
            </c:ext>
          </c:extLst>
        </c:ser>
        <c:ser>
          <c:idx val="1"/>
          <c:order val="1"/>
          <c:tx>
            <c:strRef>
              <c:f>'like (intensity)'!$A$4:$B$4</c:f>
              <c:strCache>
                <c:ptCount val="2"/>
                <c:pt idx="0">
                  <c:v>hindex</c:v>
                </c:pt>
                <c:pt idx="1">
                  <c:v>female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'like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(intensity)'!$C$4:$L$4</c:f>
              <c:numCache>
                <c:formatCode>General</c:formatCode>
                <c:ptCount val="10"/>
                <c:pt idx="0">
                  <c:v>3.7772000000000001</c:v>
                </c:pt>
                <c:pt idx="1">
                  <c:v>5.5103</c:v>
                </c:pt>
                <c:pt idx="2">
                  <c:v>13.5419</c:v>
                </c:pt>
                <c:pt idx="3">
                  <c:v>25.215199999999999</c:v>
                </c:pt>
                <c:pt idx="4">
                  <c:v>41.632800000000003</c:v>
                </c:pt>
                <c:pt idx="5">
                  <c:v>93.544200000000004</c:v>
                </c:pt>
                <c:pt idx="6">
                  <c:v>160.61799999999999</c:v>
                </c:pt>
                <c:pt idx="7">
                  <c:v>275.67700000000002</c:v>
                </c:pt>
                <c:pt idx="8">
                  <c:v>542.11</c:v>
                </c:pt>
                <c:pt idx="9">
                  <c:v>920.78200000000004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49-42F5-9605-762C047CB7C0}"/>
            </c:ext>
          </c:extLst>
        </c:ser>
        <c:ser>
          <c:idx val="2"/>
          <c:order val="2"/>
          <c:tx>
            <c:strRef>
              <c:f>'like (intensity)'!$A$7:$B$7</c:f>
              <c:strCache>
                <c:ptCount val="2"/>
                <c:pt idx="0">
                  <c:v>pagerank</c:v>
                </c:pt>
                <c:pt idx="1">
                  <c:v>male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'like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(intensity)'!$C$7:$L$7</c:f>
              <c:numCache>
                <c:formatCode>General</c:formatCode>
                <c:ptCount val="10"/>
                <c:pt idx="0">
                  <c:v>4.0846999999999998</c:v>
                </c:pt>
                <c:pt idx="1">
                  <c:v>6.6595000000000004</c:v>
                </c:pt>
                <c:pt idx="2">
                  <c:v>21.4558</c:v>
                </c:pt>
                <c:pt idx="3">
                  <c:v>45.368699999999997</c:v>
                </c:pt>
                <c:pt idx="4">
                  <c:v>73.601399999999998</c:v>
                </c:pt>
                <c:pt idx="5">
                  <c:v>152.25800000000001</c:v>
                </c:pt>
                <c:pt idx="6">
                  <c:v>251.62200000000001</c:v>
                </c:pt>
                <c:pt idx="7">
                  <c:v>417.214</c:v>
                </c:pt>
                <c:pt idx="8">
                  <c:v>825.39099999999996</c:v>
                </c:pt>
                <c:pt idx="9">
                  <c:v>1369.78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49-42F5-9605-762C047CB7C0}"/>
            </c:ext>
          </c:extLst>
        </c:ser>
        <c:ser>
          <c:idx val="3"/>
          <c:order val="3"/>
          <c:tx>
            <c:strRef>
              <c:f>'like (intensity)'!$A$8:$B$8</c:f>
              <c:strCache>
                <c:ptCount val="2"/>
                <c:pt idx="0">
                  <c:v>pagerank</c:v>
                </c:pt>
                <c:pt idx="1">
                  <c:v>female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'like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(intensity)'!$C$8:$L$8</c:f>
              <c:numCache>
                <c:formatCode>General</c:formatCode>
                <c:ptCount val="10"/>
                <c:pt idx="0">
                  <c:v>5.5885999999999996</c:v>
                </c:pt>
                <c:pt idx="1">
                  <c:v>11.947699999999999</c:v>
                </c:pt>
                <c:pt idx="2">
                  <c:v>22.038499999999999</c:v>
                </c:pt>
                <c:pt idx="3">
                  <c:v>31.585999999999999</c:v>
                </c:pt>
                <c:pt idx="4">
                  <c:v>58.469000000000001</c:v>
                </c:pt>
                <c:pt idx="5">
                  <c:v>116.428</c:v>
                </c:pt>
                <c:pt idx="6">
                  <c:v>197.97399999999999</c:v>
                </c:pt>
                <c:pt idx="7">
                  <c:v>334.42700000000002</c:v>
                </c:pt>
                <c:pt idx="8">
                  <c:v>676.46600000000001</c:v>
                </c:pt>
                <c:pt idx="9">
                  <c:v>1210.3699999999999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49-42F5-9605-762C047CB7C0}"/>
            </c:ext>
          </c:extLst>
        </c:ser>
        <c:ser>
          <c:idx val="4"/>
          <c:order val="4"/>
          <c:tx>
            <c:strRef>
              <c:f>'like (intensity)'!$A$9:$B$9</c:f>
              <c:strCache>
                <c:ptCount val="2"/>
                <c:pt idx="0">
                  <c:v>indegree</c:v>
                </c:pt>
                <c:pt idx="1">
                  <c:v>male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'like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(intensity)'!$C$9:$L$9</c:f>
              <c:numCache>
                <c:formatCode>General</c:formatCode>
                <c:ptCount val="10"/>
                <c:pt idx="0">
                  <c:v>1.5370999999999999</c:v>
                </c:pt>
                <c:pt idx="1">
                  <c:v>2.6480999999999999</c:v>
                </c:pt>
                <c:pt idx="2">
                  <c:v>5.6376999999999997</c:v>
                </c:pt>
                <c:pt idx="3">
                  <c:v>16.145700000000001</c:v>
                </c:pt>
                <c:pt idx="4">
                  <c:v>27.664999999999999</c:v>
                </c:pt>
                <c:pt idx="5">
                  <c:v>56.6843</c:v>
                </c:pt>
                <c:pt idx="6">
                  <c:v>93.992000000000004</c:v>
                </c:pt>
                <c:pt idx="7">
                  <c:v>153.26599999999999</c:v>
                </c:pt>
                <c:pt idx="8">
                  <c:v>338.99599999999998</c:v>
                </c:pt>
                <c:pt idx="9">
                  <c:v>636.93100000000004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8-4503-84F7-01DB59B8BFD2}"/>
            </c:ext>
          </c:extLst>
        </c:ser>
        <c:ser>
          <c:idx val="5"/>
          <c:order val="5"/>
          <c:tx>
            <c:strRef>
              <c:f>'like (intensity)'!$A$10:$B$10</c:f>
              <c:strCache>
                <c:ptCount val="2"/>
                <c:pt idx="0">
                  <c:v>indegree</c:v>
                </c:pt>
                <c:pt idx="1">
                  <c:v>female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'like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(intensity)'!$C$10:$L$10</c:f>
              <c:numCache>
                <c:formatCode>General</c:formatCode>
                <c:ptCount val="10"/>
                <c:pt idx="0">
                  <c:v>0.28910000000000002</c:v>
                </c:pt>
                <c:pt idx="1">
                  <c:v>2.3769999999999998</c:v>
                </c:pt>
                <c:pt idx="2">
                  <c:v>6.0457000000000001</c:v>
                </c:pt>
                <c:pt idx="3">
                  <c:v>9.6392000000000007</c:v>
                </c:pt>
                <c:pt idx="4">
                  <c:v>19.418099999999999</c:v>
                </c:pt>
                <c:pt idx="5">
                  <c:v>54.048099999999998</c:v>
                </c:pt>
                <c:pt idx="6">
                  <c:v>94.901200000000003</c:v>
                </c:pt>
                <c:pt idx="7">
                  <c:v>156.58000000000001</c:v>
                </c:pt>
                <c:pt idx="8">
                  <c:v>324.89</c:v>
                </c:pt>
                <c:pt idx="9">
                  <c:v>613.56700000000001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8-4503-84F7-01DB59B8BFD2}"/>
            </c:ext>
          </c:extLst>
        </c:ser>
        <c:ser>
          <c:idx val="6"/>
          <c:order val="6"/>
          <c:tx>
            <c:strRef>
              <c:f>'like (intensity)'!$A$11:$B$11</c:f>
              <c:strCache>
                <c:ptCount val="2"/>
                <c:pt idx="0">
                  <c:v>frequency</c:v>
                </c:pt>
                <c:pt idx="1">
                  <c:v>male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'like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(intensity)'!$C$11:$L$11</c:f>
              <c:numCache>
                <c:formatCode>General</c:formatCode>
                <c:ptCount val="10"/>
                <c:pt idx="0">
                  <c:v>1.2745</c:v>
                </c:pt>
                <c:pt idx="1">
                  <c:v>7.0210999999999997</c:v>
                </c:pt>
                <c:pt idx="2">
                  <c:v>8.9265000000000008</c:v>
                </c:pt>
                <c:pt idx="3">
                  <c:v>14.450200000000001</c:v>
                </c:pt>
                <c:pt idx="4">
                  <c:v>21.827100000000002</c:v>
                </c:pt>
                <c:pt idx="5">
                  <c:v>51.431600000000003</c:v>
                </c:pt>
                <c:pt idx="6">
                  <c:v>119.764</c:v>
                </c:pt>
                <c:pt idx="7">
                  <c:v>219.39400000000001</c:v>
                </c:pt>
                <c:pt idx="8">
                  <c:v>514.45500000000004</c:v>
                </c:pt>
                <c:pt idx="9">
                  <c:v>913.971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88-4503-84F7-01DB59B8BFD2}"/>
            </c:ext>
          </c:extLst>
        </c:ser>
        <c:ser>
          <c:idx val="7"/>
          <c:order val="7"/>
          <c:tx>
            <c:strRef>
              <c:f>'like (intensity)'!$A$12:$B$12</c:f>
              <c:strCache>
                <c:ptCount val="2"/>
                <c:pt idx="0">
                  <c:v>frequency</c:v>
                </c:pt>
                <c:pt idx="1">
                  <c:v>female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'like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(intensity)'!$C$12:$L$12</c:f>
              <c:numCache>
                <c:formatCode>General</c:formatCode>
                <c:ptCount val="10"/>
                <c:pt idx="0">
                  <c:v>5.1999999999999998E-3</c:v>
                </c:pt>
                <c:pt idx="1">
                  <c:v>1.9398</c:v>
                </c:pt>
                <c:pt idx="2">
                  <c:v>4.9622999999999999</c:v>
                </c:pt>
                <c:pt idx="3">
                  <c:v>8.2876999999999992</c:v>
                </c:pt>
                <c:pt idx="4">
                  <c:v>19.001799999999999</c:v>
                </c:pt>
                <c:pt idx="5">
                  <c:v>47.945399999999999</c:v>
                </c:pt>
                <c:pt idx="6">
                  <c:v>111.40900000000001</c:v>
                </c:pt>
                <c:pt idx="7">
                  <c:v>208.77699999999999</c:v>
                </c:pt>
                <c:pt idx="8">
                  <c:v>516.81500000000005</c:v>
                </c:pt>
                <c:pt idx="9">
                  <c:v>965.81899999999996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88-4503-84F7-01DB59B8B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18288"/>
        <c:axId val="479717456"/>
      </c:scatterChart>
      <c:valAx>
        <c:axId val="47971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The</a:t>
                </a:r>
                <a:r>
                  <a:rPr lang="en-US" altLang="zh-TW" baseline="0"/>
                  <a:t> number of seeds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7456"/>
        <c:crosses val="autoZero"/>
        <c:crossBetween val="midCat"/>
      </c:valAx>
      <c:valAx>
        <c:axId val="4797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Average</a:t>
                </a:r>
                <a:r>
                  <a:rPr lang="en-US" altLang="zh-TW" baseline="0"/>
                  <a:t> number of influenced nodes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Comment</a:t>
            </a:r>
            <a:r>
              <a:rPr lang="en-US" altLang="zh-TW" baseline="0"/>
              <a:t> - Parity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'comment (intensity)'!$A$15:$B$15</c:f>
              <c:strCache>
                <c:ptCount val="2"/>
                <c:pt idx="0">
                  <c:v>parity-hindexc</c:v>
                </c:pt>
                <c:pt idx="1">
                  <c:v>male</c:v>
                </c:pt>
              </c:strCache>
            </c:strRef>
          </c:tx>
          <c:xVal>
            <c:numRef>
              <c:f>'comment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(intensity)'!$C$15:$L$15</c:f>
              <c:numCache>
                <c:formatCode>General</c:formatCode>
                <c:ptCount val="10"/>
                <c:pt idx="0">
                  <c:v>0.15110000000000001</c:v>
                </c:pt>
                <c:pt idx="1">
                  <c:v>3.4647999999999999</c:v>
                </c:pt>
                <c:pt idx="2">
                  <c:v>20.482800000000001</c:v>
                </c:pt>
                <c:pt idx="3">
                  <c:v>31.5228</c:v>
                </c:pt>
                <c:pt idx="4">
                  <c:v>62.4955</c:v>
                </c:pt>
                <c:pt idx="5">
                  <c:v>118.943</c:v>
                </c:pt>
                <c:pt idx="6">
                  <c:v>200.09800000000001</c:v>
                </c:pt>
                <c:pt idx="7">
                  <c:v>349.72800000000001</c:v>
                </c:pt>
                <c:pt idx="8">
                  <c:v>679.83500000000004</c:v>
                </c:pt>
                <c:pt idx="9">
                  <c:v>1129.74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9-864C-9619-EF17D838F0A1}"/>
            </c:ext>
          </c:extLst>
        </c:ser>
        <c:ser>
          <c:idx val="9"/>
          <c:order val="1"/>
          <c:tx>
            <c:strRef>
              <c:f>'comment (intensity)'!$A$16:$B$16</c:f>
              <c:strCache>
                <c:ptCount val="2"/>
                <c:pt idx="0">
                  <c:v>parity-hindexc</c:v>
                </c:pt>
                <c:pt idx="1">
                  <c:v>female</c:v>
                </c:pt>
              </c:strCache>
            </c:strRef>
          </c:tx>
          <c:xVal>
            <c:numRef>
              <c:f>'comment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(intensity)'!$C$16:$L$16</c:f>
              <c:numCache>
                <c:formatCode>General</c:formatCode>
                <c:ptCount val="10"/>
                <c:pt idx="0">
                  <c:v>2.8860999999999999</c:v>
                </c:pt>
                <c:pt idx="1">
                  <c:v>7.0822000000000003</c:v>
                </c:pt>
                <c:pt idx="2">
                  <c:v>19.335999999999999</c:v>
                </c:pt>
                <c:pt idx="3">
                  <c:v>29.778199999999998</c:v>
                </c:pt>
                <c:pt idx="4">
                  <c:v>62.213999999999999</c:v>
                </c:pt>
                <c:pt idx="5">
                  <c:v>147.61799999999999</c:v>
                </c:pt>
                <c:pt idx="6">
                  <c:v>257.00700000000001</c:v>
                </c:pt>
                <c:pt idx="7">
                  <c:v>420.89100000000002</c:v>
                </c:pt>
                <c:pt idx="8">
                  <c:v>820.55899999999997</c:v>
                </c:pt>
                <c:pt idx="9">
                  <c:v>1376.46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9-864C-9619-EF17D838F0A1}"/>
            </c:ext>
          </c:extLst>
        </c:ser>
        <c:ser>
          <c:idx val="10"/>
          <c:order val="2"/>
          <c:tx>
            <c:strRef>
              <c:f>'comment (intensity)'!$A$17:$B$17</c:f>
              <c:strCache>
                <c:ptCount val="2"/>
                <c:pt idx="0">
                  <c:v>parity-pagerankc</c:v>
                </c:pt>
                <c:pt idx="1">
                  <c:v>male</c:v>
                </c:pt>
              </c:strCache>
            </c:strRef>
          </c:tx>
          <c:xVal>
            <c:numRef>
              <c:f>'comment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(intensity)'!$C$17:$L$17</c:f>
              <c:numCache>
                <c:formatCode>General</c:formatCode>
                <c:ptCount val="10"/>
                <c:pt idx="0">
                  <c:v>14.6912</c:v>
                </c:pt>
                <c:pt idx="1">
                  <c:v>15.832700000000001</c:v>
                </c:pt>
                <c:pt idx="2">
                  <c:v>30.0916</c:v>
                </c:pt>
                <c:pt idx="3">
                  <c:v>57.738900000000001</c:v>
                </c:pt>
                <c:pt idx="4">
                  <c:v>94.058000000000007</c:v>
                </c:pt>
                <c:pt idx="5">
                  <c:v>184.96799999999999</c:v>
                </c:pt>
                <c:pt idx="6">
                  <c:v>298.70400000000001</c:v>
                </c:pt>
                <c:pt idx="7">
                  <c:v>482.08800000000002</c:v>
                </c:pt>
                <c:pt idx="8">
                  <c:v>911.904</c:v>
                </c:pt>
                <c:pt idx="9">
                  <c:v>1501.82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69-864C-9619-EF17D838F0A1}"/>
            </c:ext>
          </c:extLst>
        </c:ser>
        <c:ser>
          <c:idx val="11"/>
          <c:order val="3"/>
          <c:tx>
            <c:strRef>
              <c:f>'comment (intensity)'!$A$18:$B$18</c:f>
              <c:strCache>
                <c:ptCount val="2"/>
                <c:pt idx="0">
                  <c:v>parity-pagerankc</c:v>
                </c:pt>
                <c:pt idx="1">
                  <c:v>female</c:v>
                </c:pt>
              </c:strCache>
            </c:strRef>
          </c:tx>
          <c:xVal>
            <c:numRef>
              <c:f>'comment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(intensity)'!$C$18:$L$18</c:f>
              <c:numCache>
                <c:formatCode>General</c:formatCode>
                <c:ptCount val="10"/>
                <c:pt idx="0">
                  <c:v>7.3251999999999997</c:v>
                </c:pt>
                <c:pt idx="1">
                  <c:v>16.763300000000001</c:v>
                </c:pt>
                <c:pt idx="2">
                  <c:v>39.110100000000003</c:v>
                </c:pt>
                <c:pt idx="3">
                  <c:v>63.742600000000003</c:v>
                </c:pt>
                <c:pt idx="4">
                  <c:v>106.02200000000001</c:v>
                </c:pt>
                <c:pt idx="5">
                  <c:v>193.321</c:v>
                </c:pt>
                <c:pt idx="6">
                  <c:v>310.35500000000002</c:v>
                </c:pt>
                <c:pt idx="7">
                  <c:v>511.846</c:v>
                </c:pt>
                <c:pt idx="8">
                  <c:v>992.61400000000003</c:v>
                </c:pt>
                <c:pt idx="9">
                  <c:v>1643.36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69-864C-9619-EF17D838F0A1}"/>
            </c:ext>
          </c:extLst>
        </c:ser>
        <c:ser>
          <c:idx val="12"/>
          <c:order val="4"/>
          <c:tx>
            <c:strRef>
              <c:f>'comment (intensity)'!$A$19:$B$19</c:f>
              <c:strCache>
                <c:ptCount val="2"/>
                <c:pt idx="0">
                  <c:v>parity-indegreec</c:v>
                </c:pt>
                <c:pt idx="1">
                  <c:v>male</c:v>
                </c:pt>
              </c:strCache>
            </c:strRef>
          </c:tx>
          <c:xVal>
            <c:numRef>
              <c:f>'comment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(intensity)'!$C$19:$L$19</c:f>
              <c:numCache>
                <c:formatCode>General</c:formatCode>
                <c:ptCount val="10"/>
                <c:pt idx="0">
                  <c:v>3.6894999999999998</c:v>
                </c:pt>
                <c:pt idx="1">
                  <c:v>4.8715999999999999</c:v>
                </c:pt>
                <c:pt idx="2">
                  <c:v>9.8567</c:v>
                </c:pt>
                <c:pt idx="3">
                  <c:v>14.4762</c:v>
                </c:pt>
                <c:pt idx="4">
                  <c:v>19.760300000000001</c:v>
                </c:pt>
                <c:pt idx="5">
                  <c:v>35.8735</c:v>
                </c:pt>
                <c:pt idx="6">
                  <c:v>64.227000000000004</c:v>
                </c:pt>
                <c:pt idx="7">
                  <c:v>120.334</c:v>
                </c:pt>
                <c:pt idx="8">
                  <c:v>297.92</c:v>
                </c:pt>
                <c:pt idx="9">
                  <c:v>589.15599999999995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69-864C-9619-EF17D838F0A1}"/>
            </c:ext>
          </c:extLst>
        </c:ser>
        <c:ser>
          <c:idx val="13"/>
          <c:order val="5"/>
          <c:tx>
            <c:strRef>
              <c:f>'comment (intensity)'!$A$20:$B$20</c:f>
              <c:strCache>
                <c:ptCount val="2"/>
                <c:pt idx="0">
                  <c:v>parity-indegreec</c:v>
                </c:pt>
                <c:pt idx="1">
                  <c:v>female</c:v>
                </c:pt>
              </c:strCache>
            </c:strRef>
          </c:tx>
          <c:xVal>
            <c:numRef>
              <c:f>'comment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(intensity)'!$C$20:$L$20</c:f>
              <c:numCache>
                <c:formatCode>General</c:formatCode>
                <c:ptCount val="10"/>
                <c:pt idx="0">
                  <c:v>4.3638000000000003</c:v>
                </c:pt>
                <c:pt idx="1">
                  <c:v>13.8215</c:v>
                </c:pt>
                <c:pt idx="2">
                  <c:v>28.074999999999999</c:v>
                </c:pt>
                <c:pt idx="3">
                  <c:v>35.790700000000001</c:v>
                </c:pt>
                <c:pt idx="4">
                  <c:v>43.689799999999998</c:v>
                </c:pt>
                <c:pt idx="5">
                  <c:v>66.227800000000002</c:v>
                </c:pt>
                <c:pt idx="6">
                  <c:v>107.303</c:v>
                </c:pt>
                <c:pt idx="7">
                  <c:v>185.24</c:v>
                </c:pt>
                <c:pt idx="8">
                  <c:v>417.07499999999999</c:v>
                </c:pt>
                <c:pt idx="9">
                  <c:v>815.24800000000005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69-864C-9619-EF17D838F0A1}"/>
            </c:ext>
          </c:extLst>
        </c:ser>
        <c:ser>
          <c:idx val="14"/>
          <c:order val="6"/>
          <c:tx>
            <c:strRef>
              <c:f>'comment (intensity)'!$A$21:$B$21</c:f>
              <c:strCache>
                <c:ptCount val="2"/>
                <c:pt idx="0">
                  <c:v>parity-frequencyc</c:v>
                </c:pt>
                <c:pt idx="1">
                  <c:v>male</c:v>
                </c:pt>
              </c:strCache>
            </c:strRef>
          </c:tx>
          <c:xVal>
            <c:numRef>
              <c:f>'comment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(intensity)'!$C$21:$L$21</c:f>
              <c:numCache>
                <c:formatCode>General</c:formatCode>
                <c:ptCount val="10"/>
                <c:pt idx="0">
                  <c:v>0.41220000000000001</c:v>
                </c:pt>
                <c:pt idx="1">
                  <c:v>2.7522000000000002</c:v>
                </c:pt>
                <c:pt idx="2">
                  <c:v>10.9489</c:v>
                </c:pt>
                <c:pt idx="3">
                  <c:v>28.751899999999999</c:v>
                </c:pt>
                <c:pt idx="4">
                  <c:v>59.0105</c:v>
                </c:pt>
                <c:pt idx="5">
                  <c:v>114.762</c:v>
                </c:pt>
                <c:pt idx="6">
                  <c:v>189.21299999999999</c:v>
                </c:pt>
                <c:pt idx="7">
                  <c:v>336.15899999999999</c:v>
                </c:pt>
                <c:pt idx="8">
                  <c:v>661.60699999999997</c:v>
                </c:pt>
                <c:pt idx="9">
                  <c:v>1087.1199999999999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69-864C-9619-EF17D838F0A1}"/>
            </c:ext>
          </c:extLst>
        </c:ser>
        <c:ser>
          <c:idx val="15"/>
          <c:order val="7"/>
          <c:tx>
            <c:strRef>
              <c:f>'comment (intensity)'!$A$22:$B$22</c:f>
              <c:strCache>
                <c:ptCount val="2"/>
                <c:pt idx="0">
                  <c:v>parity-frequencyc</c:v>
                </c:pt>
                <c:pt idx="1">
                  <c:v>female</c:v>
                </c:pt>
              </c:strCache>
            </c:strRef>
          </c:tx>
          <c:xVal>
            <c:numRef>
              <c:f>'comment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(intensity)'!$C$22:$L$22</c:f>
              <c:numCache>
                <c:formatCode>General</c:formatCode>
                <c:ptCount val="10"/>
                <c:pt idx="0">
                  <c:v>3.6515</c:v>
                </c:pt>
                <c:pt idx="1">
                  <c:v>4.3093000000000004</c:v>
                </c:pt>
                <c:pt idx="2">
                  <c:v>12.143800000000001</c:v>
                </c:pt>
                <c:pt idx="3">
                  <c:v>27.928599999999999</c:v>
                </c:pt>
                <c:pt idx="4">
                  <c:v>60.198300000000003</c:v>
                </c:pt>
                <c:pt idx="5">
                  <c:v>128.33500000000001</c:v>
                </c:pt>
                <c:pt idx="6">
                  <c:v>220.398</c:v>
                </c:pt>
                <c:pt idx="7">
                  <c:v>399.06200000000001</c:v>
                </c:pt>
                <c:pt idx="8">
                  <c:v>826.97299999999996</c:v>
                </c:pt>
                <c:pt idx="9">
                  <c:v>1373.32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69-864C-9619-EF17D838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18288"/>
        <c:axId val="479717456"/>
      </c:scatterChart>
      <c:valAx>
        <c:axId val="47971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The</a:t>
                </a:r>
                <a:r>
                  <a:rPr lang="en-US" altLang="zh-TW" baseline="0"/>
                  <a:t> number of seeds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7456"/>
        <c:crosses val="autoZero"/>
        <c:crossBetween val="midCat"/>
      </c:valAx>
      <c:valAx>
        <c:axId val="4797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Average</a:t>
                </a:r>
                <a:r>
                  <a:rPr lang="en-US" altLang="zh-TW" baseline="0"/>
                  <a:t> number of influenced nodes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828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Comment</a:t>
            </a:r>
            <a:r>
              <a:rPr lang="en-US" altLang="zh-TW" baseline="0"/>
              <a:t> - Agnostic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'comment (intensity)'!$A$76</c:f>
              <c:strCache>
                <c:ptCount val="1"/>
                <c:pt idx="0">
                  <c:v>hindex</c:v>
                </c:pt>
              </c:strCache>
            </c:strRef>
          </c:tx>
          <c:xVal>
            <c:numRef>
              <c:f>'comment (intensity)'!$B$75:$K$75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(intensity)'!$B$76:$K$76</c:f>
              <c:numCache>
                <c:formatCode>General</c:formatCode>
                <c:ptCount val="10"/>
                <c:pt idx="0">
                  <c:v>7.4625000000000004</c:v>
                </c:pt>
                <c:pt idx="1">
                  <c:v>10.469000000000001</c:v>
                </c:pt>
                <c:pt idx="2">
                  <c:v>39.876199999999997</c:v>
                </c:pt>
                <c:pt idx="3">
                  <c:v>65.789299999999997</c:v>
                </c:pt>
                <c:pt idx="4">
                  <c:v>132.63900000000001</c:v>
                </c:pt>
                <c:pt idx="5">
                  <c:v>266.51</c:v>
                </c:pt>
                <c:pt idx="6">
                  <c:v>455.24199999999996</c:v>
                </c:pt>
                <c:pt idx="7">
                  <c:v>772.274</c:v>
                </c:pt>
                <c:pt idx="8">
                  <c:v>1503.2289999999998</c:v>
                </c:pt>
                <c:pt idx="9">
                  <c:v>2512.0500000000002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C-FF4A-8A57-785158BB740E}"/>
            </c:ext>
          </c:extLst>
        </c:ser>
        <c:ser>
          <c:idx val="0"/>
          <c:order val="1"/>
          <c:tx>
            <c:strRef>
              <c:f>'comment (intensity)'!$A$77</c:f>
              <c:strCache>
                <c:ptCount val="1"/>
                <c:pt idx="0">
                  <c:v>pagerank</c:v>
                </c:pt>
              </c:strCache>
            </c:strRef>
          </c:tx>
          <c:xVal>
            <c:numRef>
              <c:f>'comment (intensity)'!$B$75:$K$75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(intensity)'!$B$77:$K$77</c:f>
              <c:numCache>
                <c:formatCode>General</c:formatCode>
                <c:ptCount val="10"/>
                <c:pt idx="0">
                  <c:v>21.999700000000001</c:v>
                </c:pt>
                <c:pt idx="1">
                  <c:v>36.754599999999996</c:v>
                </c:pt>
                <c:pt idx="2">
                  <c:v>69.631799999999998</c:v>
                </c:pt>
                <c:pt idx="3">
                  <c:v>121.37439999999999</c:v>
                </c:pt>
                <c:pt idx="4">
                  <c:v>203.21870000000001</c:v>
                </c:pt>
                <c:pt idx="5">
                  <c:v>378.298</c:v>
                </c:pt>
                <c:pt idx="6">
                  <c:v>608.95399999999995</c:v>
                </c:pt>
                <c:pt idx="7">
                  <c:v>994.56500000000005</c:v>
                </c:pt>
                <c:pt idx="8">
                  <c:v>1904.644</c:v>
                </c:pt>
                <c:pt idx="9">
                  <c:v>3148.23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5C-FF4A-8A57-785158BB740E}"/>
            </c:ext>
          </c:extLst>
        </c:ser>
        <c:ser>
          <c:idx val="1"/>
          <c:order val="2"/>
          <c:tx>
            <c:strRef>
              <c:f>'comment (intensity)'!$A$78</c:f>
              <c:strCache>
                <c:ptCount val="1"/>
                <c:pt idx="0">
                  <c:v>indegree</c:v>
                </c:pt>
              </c:strCache>
            </c:strRef>
          </c:tx>
          <c:xVal>
            <c:numRef>
              <c:f>'comment (intensity)'!$B$75:$K$75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(intensity)'!$B$78:$K$78</c:f>
              <c:numCache>
                <c:formatCode>General</c:formatCode>
                <c:ptCount val="10"/>
                <c:pt idx="0">
                  <c:v>10.538400000000001</c:v>
                </c:pt>
                <c:pt idx="1">
                  <c:v>13.4862</c:v>
                </c:pt>
                <c:pt idx="2">
                  <c:v>37.832900000000002</c:v>
                </c:pt>
                <c:pt idx="3">
                  <c:v>50.102499999999999</c:v>
                </c:pt>
                <c:pt idx="4">
                  <c:v>63.478099999999998</c:v>
                </c:pt>
                <c:pt idx="5">
                  <c:v>102.94110000000001</c:v>
                </c:pt>
                <c:pt idx="6">
                  <c:v>173.46</c:v>
                </c:pt>
                <c:pt idx="7">
                  <c:v>305.78499999999997</c:v>
                </c:pt>
                <c:pt idx="8">
                  <c:v>717.072</c:v>
                </c:pt>
                <c:pt idx="9">
                  <c:v>1402.2819999999999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5C-FF4A-8A57-785158BB740E}"/>
            </c:ext>
          </c:extLst>
        </c:ser>
        <c:ser>
          <c:idx val="2"/>
          <c:order val="3"/>
          <c:tx>
            <c:strRef>
              <c:f>'comment (intensity)'!$A$79</c:f>
              <c:strCache>
                <c:ptCount val="1"/>
                <c:pt idx="0">
                  <c:v>frequency</c:v>
                </c:pt>
              </c:strCache>
            </c:strRef>
          </c:tx>
          <c:xVal>
            <c:numRef>
              <c:f>'comment (intensity)'!$B$75:$K$75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(intensity)'!$B$79:$K$79</c:f>
              <c:numCache>
                <c:formatCode>General</c:formatCode>
                <c:ptCount val="10"/>
                <c:pt idx="0">
                  <c:v>2.9817999999999998</c:v>
                </c:pt>
                <c:pt idx="1">
                  <c:v>7.0419999999999998</c:v>
                </c:pt>
                <c:pt idx="2">
                  <c:v>23.0261</c:v>
                </c:pt>
                <c:pt idx="3">
                  <c:v>59.2072</c:v>
                </c:pt>
                <c:pt idx="4">
                  <c:v>116.1114</c:v>
                </c:pt>
                <c:pt idx="5">
                  <c:v>244.95800000000003</c:v>
                </c:pt>
                <c:pt idx="6">
                  <c:v>415.51099999999997</c:v>
                </c:pt>
                <c:pt idx="7">
                  <c:v>734.46100000000001</c:v>
                </c:pt>
                <c:pt idx="8">
                  <c:v>1458.577</c:v>
                </c:pt>
                <c:pt idx="9">
                  <c:v>2455.5889999999999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5C-FF4A-8A57-785158BB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18288"/>
        <c:axId val="479717456"/>
      </c:scatterChart>
      <c:valAx>
        <c:axId val="47971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The</a:t>
                </a:r>
                <a:r>
                  <a:rPr lang="en-US" altLang="zh-TW" baseline="0"/>
                  <a:t> number of seeds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7456"/>
        <c:crosses val="autoZero"/>
        <c:crossBetween val="midCat"/>
      </c:valAx>
      <c:valAx>
        <c:axId val="4797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Average</a:t>
                </a:r>
                <a:r>
                  <a:rPr lang="en-US" altLang="zh-TW" baseline="0"/>
                  <a:t> number of influenced nodes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828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Comment</a:t>
            </a:r>
            <a:r>
              <a:rPr lang="en-US" altLang="zh-TW" baseline="0"/>
              <a:t> - Parity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'comment (intensity)'!$A$80</c:f>
              <c:strCache>
                <c:ptCount val="1"/>
                <c:pt idx="0">
                  <c:v>parity-hindexc</c:v>
                </c:pt>
              </c:strCache>
            </c:strRef>
          </c:tx>
          <c:xVal>
            <c:numRef>
              <c:f>'comment (intensity)'!$B$75:$K$75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(intensity)'!$B$80:$K$80</c:f>
              <c:numCache>
                <c:formatCode>General</c:formatCode>
                <c:ptCount val="10"/>
                <c:pt idx="0">
                  <c:v>3.0371999999999999</c:v>
                </c:pt>
                <c:pt idx="1">
                  <c:v>10.547000000000001</c:v>
                </c:pt>
                <c:pt idx="2">
                  <c:v>39.818799999999996</c:v>
                </c:pt>
                <c:pt idx="3">
                  <c:v>61.301000000000002</c:v>
                </c:pt>
                <c:pt idx="4">
                  <c:v>124.70949999999999</c:v>
                </c:pt>
                <c:pt idx="5">
                  <c:v>266.56099999999998</c:v>
                </c:pt>
                <c:pt idx="6">
                  <c:v>457.10500000000002</c:v>
                </c:pt>
                <c:pt idx="7">
                  <c:v>770.61900000000003</c:v>
                </c:pt>
                <c:pt idx="8">
                  <c:v>1500.394</c:v>
                </c:pt>
                <c:pt idx="9">
                  <c:v>2506.1999999999998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7-B74F-89BE-82EB0F67B837}"/>
            </c:ext>
          </c:extLst>
        </c:ser>
        <c:ser>
          <c:idx val="0"/>
          <c:order val="1"/>
          <c:tx>
            <c:strRef>
              <c:f>'comment (intensity)'!$A$81</c:f>
              <c:strCache>
                <c:ptCount val="1"/>
                <c:pt idx="0">
                  <c:v>parity-pagerankc</c:v>
                </c:pt>
              </c:strCache>
            </c:strRef>
          </c:tx>
          <c:xVal>
            <c:numRef>
              <c:f>'comment (intensity)'!$B$75:$K$75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(intensity)'!$B$81:$K$81</c:f>
              <c:numCache>
                <c:formatCode>General</c:formatCode>
                <c:ptCount val="10"/>
                <c:pt idx="0">
                  <c:v>22.016400000000001</c:v>
                </c:pt>
                <c:pt idx="1">
                  <c:v>32.596000000000004</c:v>
                </c:pt>
                <c:pt idx="2">
                  <c:v>69.201700000000002</c:v>
                </c:pt>
                <c:pt idx="3">
                  <c:v>121.48150000000001</c:v>
                </c:pt>
                <c:pt idx="4">
                  <c:v>200.08</c:v>
                </c:pt>
                <c:pt idx="5">
                  <c:v>378.28899999999999</c:v>
                </c:pt>
                <c:pt idx="6">
                  <c:v>609.05899999999997</c:v>
                </c:pt>
                <c:pt idx="7">
                  <c:v>993.93399999999997</c:v>
                </c:pt>
                <c:pt idx="8">
                  <c:v>1904.518</c:v>
                </c:pt>
                <c:pt idx="9">
                  <c:v>3145.18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7-B74F-89BE-82EB0F67B837}"/>
            </c:ext>
          </c:extLst>
        </c:ser>
        <c:ser>
          <c:idx val="1"/>
          <c:order val="2"/>
          <c:tx>
            <c:strRef>
              <c:f>'comment (intensity)'!$A$82</c:f>
              <c:strCache>
                <c:ptCount val="1"/>
                <c:pt idx="0">
                  <c:v>parity-indegreec</c:v>
                </c:pt>
              </c:strCache>
            </c:strRef>
          </c:tx>
          <c:xVal>
            <c:numRef>
              <c:f>'comment (intensity)'!$B$75:$K$75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(intensity)'!$B$82:$K$82</c:f>
              <c:numCache>
                <c:formatCode>General</c:formatCode>
                <c:ptCount val="10"/>
                <c:pt idx="0">
                  <c:v>8.0533000000000001</c:v>
                </c:pt>
                <c:pt idx="1">
                  <c:v>18.693100000000001</c:v>
                </c:pt>
                <c:pt idx="2">
                  <c:v>37.931699999999999</c:v>
                </c:pt>
                <c:pt idx="3">
                  <c:v>50.2669</c:v>
                </c:pt>
                <c:pt idx="4">
                  <c:v>63.450099999999999</c:v>
                </c:pt>
                <c:pt idx="5">
                  <c:v>102.10130000000001</c:v>
                </c:pt>
                <c:pt idx="6">
                  <c:v>171.53</c:v>
                </c:pt>
                <c:pt idx="7">
                  <c:v>305.57400000000001</c:v>
                </c:pt>
                <c:pt idx="8">
                  <c:v>714.995</c:v>
                </c:pt>
                <c:pt idx="9">
                  <c:v>1404.404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07-B74F-89BE-82EB0F67B837}"/>
            </c:ext>
          </c:extLst>
        </c:ser>
        <c:ser>
          <c:idx val="2"/>
          <c:order val="3"/>
          <c:tx>
            <c:strRef>
              <c:f>'comment (intensity)'!$A$83</c:f>
              <c:strCache>
                <c:ptCount val="1"/>
                <c:pt idx="0">
                  <c:v>parity-frequencyc</c:v>
                </c:pt>
              </c:strCache>
            </c:strRef>
          </c:tx>
          <c:xVal>
            <c:numRef>
              <c:f>'comment (intensity)'!$B$75:$K$75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(intensity)'!$B$83:$K$83</c:f>
              <c:numCache>
                <c:formatCode>General</c:formatCode>
                <c:ptCount val="10"/>
                <c:pt idx="0">
                  <c:v>4.0636999999999999</c:v>
                </c:pt>
                <c:pt idx="1">
                  <c:v>7.0615000000000006</c:v>
                </c:pt>
                <c:pt idx="2">
                  <c:v>23.092700000000001</c:v>
                </c:pt>
                <c:pt idx="3">
                  <c:v>56.680499999999995</c:v>
                </c:pt>
                <c:pt idx="4">
                  <c:v>119.2088</c:v>
                </c:pt>
                <c:pt idx="5">
                  <c:v>243.09700000000001</c:v>
                </c:pt>
                <c:pt idx="6">
                  <c:v>409.61099999999999</c:v>
                </c:pt>
                <c:pt idx="7">
                  <c:v>735.221</c:v>
                </c:pt>
                <c:pt idx="8">
                  <c:v>1488.58</c:v>
                </c:pt>
                <c:pt idx="9">
                  <c:v>2460.4399999999996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07-B74F-89BE-82EB0F67B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18288"/>
        <c:axId val="479717456"/>
      </c:scatterChart>
      <c:valAx>
        <c:axId val="47971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The</a:t>
                </a:r>
                <a:r>
                  <a:rPr lang="en-US" altLang="zh-TW" baseline="0"/>
                  <a:t> number of seeds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7456"/>
        <c:crosses val="autoZero"/>
        <c:crossBetween val="midCat"/>
      </c:valAx>
      <c:valAx>
        <c:axId val="4797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Average</a:t>
                </a:r>
                <a:r>
                  <a:rPr lang="en-US" altLang="zh-TW" baseline="0"/>
                  <a:t> number of influenced nodes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828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Comment -</a:t>
            </a:r>
            <a:r>
              <a:rPr lang="en-US" altLang="zh-TW" baseline="0"/>
              <a:t> Agnostic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2"/>
          <c:order val="0"/>
          <c:tx>
            <c:strRef>
              <c:f>'comment (intensity)'!$A$9:$B$9</c:f>
              <c:strCache>
                <c:ptCount val="2"/>
                <c:pt idx="0">
                  <c:v>indegree</c:v>
                </c:pt>
                <c:pt idx="1">
                  <c:v>male</c:v>
                </c:pt>
              </c:strCache>
            </c:strRef>
          </c:tx>
          <c:xVal>
            <c:numRef>
              <c:f>'comment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(intensity)'!$C$9:$L$9</c:f>
              <c:numCache>
                <c:formatCode>General</c:formatCode>
                <c:ptCount val="10"/>
                <c:pt idx="0">
                  <c:v>1.1523000000000001</c:v>
                </c:pt>
                <c:pt idx="1">
                  <c:v>3.1202999999999999</c:v>
                </c:pt>
                <c:pt idx="2">
                  <c:v>9.7994000000000003</c:v>
                </c:pt>
                <c:pt idx="3">
                  <c:v>14.4002</c:v>
                </c:pt>
                <c:pt idx="4">
                  <c:v>19.849499999999999</c:v>
                </c:pt>
                <c:pt idx="5">
                  <c:v>32.3733</c:v>
                </c:pt>
                <c:pt idx="6">
                  <c:v>61.337000000000003</c:v>
                </c:pt>
                <c:pt idx="7">
                  <c:v>120.33199999999999</c:v>
                </c:pt>
                <c:pt idx="8">
                  <c:v>316.54300000000001</c:v>
                </c:pt>
                <c:pt idx="9">
                  <c:v>625.48699999999997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0F-FA44-B4BB-CB11937EA7CB}"/>
            </c:ext>
          </c:extLst>
        </c:ser>
        <c:ser>
          <c:idx val="13"/>
          <c:order val="1"/>
          <c:tx>
            <c:strRef>
              <c:f>'comment (intensity)'!$A$10:$B$10</c:f>
              <c:strCache>
                <c:ptCount val="2"/>
                <c:pt idx="0">
                  <c:v>indegree</c:v>
                </c:pt>
                <c:pt idx="1">
                  <c:v>female</c:v>
                </c:pt>
              </c:strCache>
            </c:strRef>
          </c:tx>
          <c:xVal>
            <c:numRef>
              <c:f>'comment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(intensity)'!$C$10:$L$10</c:f>
              <c:numCache>
                <c:formatCode>General</c:formatCode>
                <c:ptCount val="10"/>
                <c:pt idx="0">
                  <c:v>9.3861000000000008</c:v>
                </c:pt>
                <c:pt idx="1">
                  <c:v>10.3659</c:v>
                </c:pt>
                <c:pt idx="2">
                  <c:v>28.0335</c:v>
                </c:pt>
                <c:pt idx="3">
                  <c:v>35.702300000000001</c:v>
                </c:pt>
                <c:pt idx="4">
                  <c:v>43.628599999999999</c:v>
                </c:pt>
                <c:pt idx="5">
                  <c:v>70.567800000000005</c:v>
                </c:pt>
                <c:pt idx="6">
                  <c:v>112.123</c:v>
                </c:pt>
                <c:pt idx="7">
                  <c:v>185.453</c:v>
                </c:pt>
                <c:pt idx="8">
                  <c:v>400.529</c:v>
                </c:pt>
                <c:pt idx="9">
                  <c:v>776.79499999999996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0F-FA44-B4BB-CB11937EA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18288"/>
        <c:axId val="479717456"/>
      </c:scatterChart>
      <c:valAx>
        <c:axId val="47971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The</a:t>
                </a:r>
                <a:r>
                  <a:rPr lang="en-US" altLang="zh-TW" baseline="0"/>
                  <a:t> number of seeds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7456"/>
        <c:crosses val="autoZero"/>
        <c:crossBetween val="midCat"/>
      </c:valAx>
      <c:valAx>
        <c:axId val="4797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Average</a:t>
                </a:r>
                <a:r>
                  <a:rPr lang="en-US" altLang="zh-TW" baseline="0"/>
                  <a:t> number of influenced nodes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828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Comment</a:t>
            </a:r>
            <a:r>
              <a:rPr lang="en-US" altLang="zh-TW" baseline="0"/>
              <a:t> - Parity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2"/>
          <c:order val="0"/>
          <c:tx>
            <c:strRef>
              <c:f>'comment (intensity)'!$A$19:$B$19</c:f>
              <c:strCache>
                <c:ptCount val="2"/>
                <c:pt idx="0">
                  <c:v>parity-indegreec</c:v>
                </c:pt>
                <c:pt idx="1">
                  <c:v>male</c:v>
                </c:pt>
              </c:strCache>
            </c:strRef>
          </c:tx>
          <c:xVal>
            <c:numRef>
              <c:f>'comment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(intensity)'!$C$19:$L$19</c:f>
              <c:numCache>
                <c:formatCode>General</c:formatCode>
                <c:ptCount val="10"/>
                <c:pt idx="0">
                  <c:v>3.6894999999999998</c:v>
                </c:pt>
                <c:pt idx="1">
                  <c:v>4.8715999999999999</c:v>
                </c:pt>
                <c:pt idx="2">
                  <c:v>9.8567</c:v>
                </c:pt>
                <c:pt idx="3">
                  <c:v>14.4762</c:v>
                </c:pt>
                <c:pt idx="4">
                  <c:v>19.760300000000001</c:v>
                </c:pt>
                <c:pt idx="5">
                  <c:v>35.8735</c:v>
                </c:pt>
                <c:pt idx="6">
                  <c:v>64.227000000000004</c:v>
                </c:pt>
                <c:pt idx="7">
                  <c:v>120.334</c:v>
                </c:pt>
                <c:pt idx="8">
                  <c:v>297.92</c:v>
                </c:pt>
                <c:pt idx="9">
                  <c:v>589.15599999999995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74-F74D-B4D8-3ABA2887A11C}"/>
            </c:ext>
          </c:extLst>
        </c:ser>
        <c:ser>
          <c:idx val="13"/>
          <c:order val="1"/>
          <c:tx>
            <c:strRef>
              <c:f>'comment (intensity)'!$A$20:$B$20</c:f>
              <c:strCache>
                <c:ptCount val="2"/>
                <c:pt idx="0">
                  <c:v>parity-indegreec</c:v>
                </c:pt>
                <c:pt idx="1">
                  <c:v>female</c:v>
                </c:pt>
              </c:strCache>
            </c:strRef>
          </c:tx>
          <c:xVal>
            <c:numRef>
              <c:f>'comment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(intensity)'!$C$20:$L$20</c:f>
              <c:numCache>
                <c:formatCode>General</c:formatCode>
                <c:ptCount val="10"/>
                <c:pt idx="0">
                  <c:v>4.3638000000000003</c:v>
                </c:pt>
                <c:pt idx="1">
                  <c:v>13.8215</c:v>
                </c:pt>
                <c:pt idx="2">
                  <c:v>28.074999999999999</c:v>
                </c:pt>
                <c:pt idx="3">
                  <c:v>35.790700000000001</c:v>
                </c:pt>
                <c:pt idx="4">
                  <c:v>43.689799999999998</c:v>
                </c:pt>
                <c:pt idx="5">
                  <c:v>66.227800000000002</c:v>
                </c:pt>
                <c:pt idx="6">
                  <c:v>107.303</c:v>
                </c:pt>
                <c:pt idx="7">
                  <c:v>185.24</c:v>
                </c:pt>
                <c:pt idx="8">
                  <c:v>417.07499999999999</c:v>
                </c:pt>
                <c:pt idx="9">
                  <c:v>815.24800000000005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74-F74D-B4D8-3ABA2887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18288"/>
        <c:axId val="479717456"/>
      </c:scatterChart>
      <c:valAx>
        <c:axId val="47971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The</a:t>
                </a:r>
                <a:r>
                  <a:rPr lang="en-US" altLang="zh-TW" baseline="0"/>
                  <a:t> number of seeds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7456"/>
        <c:crosses val="autoZero"/>
        <c:crossBetween val="midCat"/>
      </c:valAx>
      <c:valAx>
        <c:axId val="479717456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Average</a:t>
                </a:r>
                <a:r>
                  <a:rPr lang="en-US" altLang="zh-TW" baseline="0"/>
                  <a:t> number of influenced nodes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828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S=1000, Phi,</a:t>
            </a:r>
            <a:r>
              <a:rPr lang="en-US" altLang="zh-TW" baseline="0"/>
              <a:t> Comment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4"/>
          <c:order val="0"/>
          <c:tx>
            <c:strRef>
              <c:f>'comment (intensity)'!$A$3</c:f>
              <c:strCache>
                <c:ptCount val="1"/>
                <c:pt idx="0">
                  <c:v>hindex</c:v>
                </c:pt>
              </c:strCache>
            </c:strRef>
          </c:tx>
          <c:xVal>
            <c:numRef>
              <c:f>'comment (intensity)'!$AJ$2:$AT$2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'comment (intensity)'!$AJ$3:$AT$3</c:f>
              <c:numCache>
                <c:formatCode>General</c:formatCode>
                <c:ptCount val="11"/>
                <c:pt idx="0">
                  <c:v>0</c:v>
                </c:pt>
                <c:pt idx="1">
                  <c:v>16.80008032158803</c:v>
                </c:pt>
                <c:pt idx="2">
                  <c:v>32.06927697799626</c:v>
                </c:pt>
                <c:pt idx="3">
                  <c:v>77.364127278919511</c:v>
                </c:pt>
                <c:pt idx="4">
                  <c:v>129.23413158273468</c:v>
                </c:pt>
                <c:pt idx="5">
                  <c:v>267.10327316093355</c:v>
                </c:pt>
                <c:pt idx="6">
                  <c:v>596.5946839695938</c:v>
                </c:pt>
                <c:pt idx="7">
                  <c:v>1003.288433546663</c:v>
                </c:pt>
                <c:pt idx="8">
                  <c:v>1690.8942043507971</c:v>
                </c:pt>
                <c:pt idx="9">
                  <c:v>3228.9048923616165</c:v>
                </c:pt>
                <c:pt idx="10">
                  <c:v>5400.4700104408257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D5-B442-AEF1-A4B754177E28}"/>
            </c:ext>
          </c:extLst>
        </c:ser>
        <c:ser>
          <c:idx val="15"/>
          <c:order val="1"/>
          <c:tx>
            <c:strRef>
              <c:f>'comment (intensity)'!$A$7</c:f>
              <c:strCache>
                <c:ptCount val="1"/>
                <c:pt idx="0">
                  <c:v>pagerank</c:v>
                </c:pt>
              </c:strCache>
            </c:strRef>
          </c:tx>
          <c:xVal>
            <c:numRef>
              <c:f>'comment (intensity)'!$AJ$2:$AT$2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'comment (intensity)'!$AJ$5:$AT$5</c:f>
              <c:numCache>
                <c:formatCode>General</c:formatCode>
                <c:ptCount val="11"/>
                <c:pt idx="0">
                  <c:v>0</c:v>
                </c:pt>
                <c:pt idx="1">
                  <c:v>32.903008266086545</c:v>
                </c:pt>
                <c:pt idx="2">
                  <c:v>60.329879159874764</c:v>
                </c:pt>
                <c:pt idx="3">
                  <c:v>132.26655167236351</c:v>
                </c:pt>
                <c:pt idx="4">
                  <c:v>271.16352694214203</c:v>
                </c:pt>
                <c:pt idx="5">
                  <c:v>425.86200348843568</c:v>
                </c:pt>
                <c:pt idx="6">
                  <c:v>784.26840281682428</c:v>
                </c:pt>
                <c:pt idx="7">
                  <c:v>1263.5356652741903</c:v>
                </c:pt>
                <c:pt idx="8">
                  <c:v>2043.1186288836745</c:v>
                </c:pt>
                <c:pt idx="9">
                  <c:v>3848.0994473802843</c:v>
                </c:pt>
                <c:pt idx="10">
                  <c:v>6346.1896892648128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D5-B442-AEF1-A4B754177E28}"/>
            </c:ext>
          </c:extLst>
        </c:ser>
        <c:ser>
          <c:idx val="0"/>
          <c:order val="2"/>
          <c:tx>
            <c:strRef>
              <c:f>'comment (intensity)'!$A$13</c:f>
              <c:strCache>
                <c:ptCount val="1"/>
                <c:pt idx="0">
                  <c:v>tpr</c:v>
                </c:pt>
              </c:strCache>
            </c:strRef>
          </c:tx>
          <c:xVal>
            <c:numRef>
              <c:f>'comment (intensity)'!$AJ$2:$AT$2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'comment (intensity)'!$AJ$7:$AT$7</c:f>
              <c:numCache>
                <c:formatCode>General</c:formatCode>
                <c:ptCount val="11"/>
                <c:pt idx="0">
                  <c:v>3415.3951087740702</c:v>
                </c:pt>
                <c:pt idx="1">
                  <c:v>6068.0696923678397</c:v>
                </c:pt>
                <c:pt idx="2">
                  <c:v>5721.9370856861897</c:v>
                </c:pt>
                <c:pt idx="3">
                  <c:v>8541.8810991884093</c:v>
                </c:pt>
                <c:pt idx="4">
                  <c:v>7970.8964854606602</c:v>
                </c:pt>
                <c:pt idx="5">
                  <c:v>13218.1006820412</c:v>
                </c:pt>
                <c:pt idx="6">
                  <c:v>41583.952198086801</c:v>
                </c:pt>
                <c:pt idx="7">
                  <c:v>9465.4550212032009</c:v>
                </c:pt>
                <c:pt idx="8">
                  <c:v>7828.9961506952604</c:v>
                </c:pt>
                <c:pt idx="9">
                  <c:v>4324.8620566258296</c:v>
                </c:pt>
                <c:pt idx="10">
                  <c:v>3009.9499534218899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6-9A4A-8BDB-6A775D1E4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18288"/>
        <c:axId val="479717456"/>
      </c:scatterChart>
      <c:valAx>
        <c:axId val="47971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male ratio</a:t>
                </a:r>
                <a:endParaRPr lang="en-US" altLang="zh-TW" baseline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7456"/>
        <c:crosses val="autoZero"/>
        <c:crossBetween val="midCat"/>
      </c:valAx>
      <c:valAx>
        <c:axId val="4797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Fairness</a:t>
                </a:r>
                <a:r>
                  <a:rPr lang="en-US" altLang="zh-TW" baseline="0"/>
                  <a:t> Objective Equation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828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S=1000, Theta, Comment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4"/>
          <c:order val="0"/>
          <c:tx>
            <c:strRef>
              <c:f>'comment (intensity)'!$A$3</c:f>
              <c:strCache>
                <c:ptCount val="1"/>
                <c:pt idx="0">
                  <c:v>hindex</c:v>
                </c:pt>
              </c:strCache>
            </c:strRef>
          </c:tx>
          <c:xVal>
            <c:numRef>
              <c:f>'comment (intensity)'!$AV$2:$BF$2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'comment (intensity)'!$AV$3:$BF$3</c:f>
              <c:numCache>
                <c:formatCode>General</c:formatCode>
                <c:ptCount val="11"/>
                <c:pt idx="0">
                  <c:v>1343.56</c:v>
                </c:pt>
                <c:pt idx="1">
                  <c:v>1492.8444444444399</c:v>
                </c:pt>
                <c:pt idx="2">
                  <c:v>1679.44999999999</c:v>
                </c:pt>
                <c:pt idx="3">
                  <c:v>1919.37142857142</c:v>
                </c:pt>
                <c:pt idx="4">
                  <c:v>2239.2666666666601</c:v>
                </c:pt>
                <c:pt idx="5">
                  <c:v>2336.98</c:v>
                </c:pt>
                <c:pt idx="6">
                  <c:v>1947.4833333333299</c:v>
                </c:pt>
                <c:pt idx="7">
                  <c:v>1669.2714285714201</c:v>
                </c:pt>
                <c:pt idx="8">
                  <c:v>1460.6125</c:v>
                </c:pt>
                <c:pt idx="9">
                  <c:v>1298.32222222222</c:v>
                </c:pt>
                <c:pt idx="10">
                  <c:v>1168.49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B-0247-A701-CB5BE4CBBBA9}"/>
            </c:ext>
          </c:extLst>
        </c:ser>
        <c:ser>
          <c:idx val="15"/>
          <c:order val="1"/>
          <c:tx>
            <c:strRef>
              <c:f>'comment (intensity)'!$A$7</c:f>
              <c:strCache>
                <c:ptCount val="1"/>
                <c:pt idx="0">
                  <c:v>pagerank</c:v>
                </c:pt>
              </c:strCache>
            </c:strRef>
          </c:tx>
          <c:xVal>
            <c:numRef>
              <c:f>'comment (intensity)'!$AV$4:$BF$4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'comment (intensity)'!$AV$5:$BF$5</c:f>
              <c:numCache>
                <c:formatCode>General</c:formatCode>
                <c:ptCount val="11"/>
                <c:pt idx="0">
                  <c:v>1586.45</c:v>
                </c:pt>
                <c:pt idx="1">
                  <c:v>1762.7222222222199</c:v>
                </c:pt>
                <c:pt idx="2">
                  <c:v>1983.0625</c:v>
                </c:pt>
                <c:pt idx="3">
                  <c:v>2266.3571428571399</c:v>
                </c:pt>
                <c:pt idx="4">
                  <c:v>2644.0833333333298</c:v>
                </c:pt>
                <c:pt idx="5">
                  <c:v>3123.56</c:v>
                </c:pt>
                <c:pt idx="6">
                  <c:v>2602.9666666666599</c:v>
                </c:pt>
                <c:pt idx="7">
                  <c:v>2231.11428571428</c:v>
                </c:pt>
                <c:pt idx="8">
                  <c:v>1952.2249999999999</c:v>
                </c:pt>
                <c:pt idx="9">
                  <c:v>1735.31111111111</c:v>
                </c:pt>
                <c:pt idx="10">
                  <c:v>1561.78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6B-0247-A701-CB5BE4CBBBA9}"/>
            </c:ext>
          </c:extLst>
        </c:ser>
        <c:ser>
          <c:idx val="0"/>
          <c:order val="2"/>
          <c:tx>
            <c:strRef>
              <c:f>'comment (intensity)'!$A$13</c:f>
              <c:strCache>
                <c:ptCount val="1"/>
                <c:pt idx="0">
                  <c:v>tpr</c:v>
                </c:pt>
              </c:strCache>
            </c:strRef>
          </c:tx>
          <c:xVal>
            <c:numRef>
              <c:f>'comment (intensity)'!$AV$6:$BF$6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'comment (intensity)'!$AV$7:$BF$7</c:f>
              <c:numCache>
                <c:formatCode>General</c:formatCode>
                <c:ptCount val="11"/>
                <c:pt idx="0">
                  <c:v>715.75800000000004</c:v>
                </c:pt>
                <c:pt idx="1">
                  <c:v>833.09444444444398</c:v>
                </c:pt>
                <c:pt idx="2">
                  <c:v>787.67875000000004</c:v>
                </c:pt>
                <c:pt idx="3">
                  <c:v>846.78</c:v>
                </c:pt>
                <c:pt idx="4">
                  <c:v>801.38666666666597</c:v>
                </c:pt>
                <c:pt idx="5">
                  <c:v>857.26599999999996</c:v>
                </c:pt>
                <c:pt idx="6">
                  <c:v>976.86500000000001</c:v>
                </c:pt>
                <c:pt idx="7">
                  <c:v>863.42285714285697</c:v>
                </c:pt>
                <c:pt idx="8">
                  <c:v>855.69</c:v>
                </c:pt>
                <c:pt idx="9">
                  <c:v>751.65</c:v>
                </c:pt>
                <c:pt idx="10">
                  <c:v>670.96699999999998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1-D64A-843F-16A9A3BC7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18288"/>
        <c:axId val="479717456"/>
      </c:scatterChart>
      <c:valAx>
        <c:axId val="47971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male ratio</a:t>
                </a:r>
                <a:endParaRPr lang="en-US" altLang="zh-TW" baseline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7456"/>
        <c:crosses val="autoZero"/>
        <c:crossBetween val="midCat"/>
      </c:valAx>
      <c:valAx>
        <c:axId val="4797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Fairness</a:t>
                </a:r>
                <a:r>
                  <a:rPr lang="en-US" altLang="zh-TW" baseline="0"/>
                  <a:t> Objective Equation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828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Like (degree)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'like (degree)'!$A$3:$B$3</c:f>
              <c:strCache>
                <c:ptCount val="2"/>
                <c:pt idx="0">
                  <c:v>hindex</c:v>
                </c:pt>
                <c:pt idx="1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'like (degree)'!$C$2:$L$2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(degree)'!$C$3:$L$3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7-4BF7-AC29-D9A357D407C9}"/>
            </c:ext>
          </c:extLst>
        </c:ser>
        <c:ser>
          <c:idx val="1"/>
          <c:order val="1"/>
          <c:tx>
            <c:strRef>
              <c:f>'like (degree)'!$A$4:$B$4</c:f>
              <c:strCache>
                <c:ptCount val="2"/>
                <c:pt idx="0">
                  <c:v>hindex</c:v>
                </c:pt>
                <c:pt idx="1">
                  <c:v>female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'like (degree)'!$C$2:$L$2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(degree)'!$C$4:$L$4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7-4BF7-AC29-D9A357D407C9}"/>
            </c:ext>
          </c:extLst>
        </c:ser>
        <c:ser>
          <c:idx val="2"/>
          <c:order val="2"/>
          <c:tx>
            <c:strRef>
              <c:f>'like (degree)'!$A$5:$B$5</c:f>
              <c:strCache>
                <c:ptCount val="2"/>
                <c:pt idx="0">
                  <c:v>pagerank</c:v>
                </c:pt>
                <c:pt idx="1">
                  <c:v>male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'like (degree)'!$C$2:$L$2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(degree)'!$C$5:$L$5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7-4BF7-AC29-D9A357D407C9}"/>
            </c:ext>
          </c:extLst>
        </c:ser>
        <c:ser>
          <c:idx val="3"/>
          <c:order val="3"/>
          <c:tx>
            <c:strRef>
              <c:f>'like (degree)'!$A$6:$B$6</c:f>
              <c:strCache>
                <c:ptCount val="2"/>
                <c:pt idx="0">
                  <c:v>pagerank</c:v>
                </c:pt>
                <c:pt idx="1">
                  <c:v>female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'like (degree)'!$C$2:$L$2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(degree)'!$C$6:$L$6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7-4BF7-AC29-D9A357D407C9}"/>
            </c:ext>
          </c:extLst>
        </c:ser>
        <c:ser>
          <c:idx val="4"/>
          <c:order val="4"/>
          <c:tx>
            <c:strRef>
              <c:f>'like (degree)'!$A$7:$B$7</c:f>
              <c:strCache>
                <c:ptCount val="2"/>
                <c:pt idx="0">
                  <c:v>indegree</c:v>
                </c:pt>
                <c:pt idx="1">
                  <c:v>male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'like (degree)'!$C$2:$L$2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(degree)'!$C$7:$L$7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7-4BF7-AC29-D9A357D407C9}"/>
            </c:ext>
          </c:extLst>
        </c:ser>
        <c:ser>
          <c:idx val="5"/>
          <c:order val="5"/>
          <c:tx>
            <c:strRef>
              <c:f>'like (degree)'!$A$8:$B$8</c:f>
              <c:strCache>
                <c:ptCount val="2"/>
                <c:pt idx="0">
                  <c:v>indegree</c:v>
                </c:pt>
                <c:pt idx="1">
                  <c:v>female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'like (degree)'!$C$2:$L$2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(degree)'!$C$8:$L$8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7-4BF7-AC29-D9A357D407C9}"/>
            </c:ext>
          </c:extLst>
        </c:ser>
        <c:ser>
          <c:idx val="6"/>
          <c:order val="6"/>
          <c:tx>
            <c:strRef>
              <c:f>'like (degree)'!$A$9:$B$9</c:f>
              <c:strCache>
                <c:ptCount val="2"/>
                <c:pt idx="0">
                  <c:v>frequency</c:v>
                </c:pt>
                <c:pt idx="1">
                  <c:v>male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'like (degree)'!$C$2:$L$2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(degree)'!$C$9:$L$9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47-4BF7-AC29-D9A357D407C9}"/>
            </c:ext>
          </c:extLst>
        </c:ser>
        <c:ser>
          <c:idx val="7"/>
          <c:order val="7"/>
          <c:tx>
            <c:strRef>
              <c:f>'like (degree)'!$A$10:$B$10</c:f>
              <c:strCache>
                <c:ptCount val="2"/>
                <c:pt idx="0">
                  <c:v>frequency</c:v>
                </c:pt>
                <c:pt idx="1">
                  <c:v>female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'like (degree)'!$C$2:$L$2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(degree)'!$C$10:$L$10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47-4BF7-AC29-D9A357D40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18288"/>
        <c:axId val="479717456"/>
      </c:scatterChart>
      <c:valAx>
        <c:axId val="47971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The</a:t>
                </a:r>
                <a:r>
                  <a:rPr lang="en-US" altLang="zh-TW" baseline="0"/>
                  <a:t> number of seeds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7456"/>
        <c:crosses val="autoZero"/>
        <c:crossBetween val="midCat"/>
      </c:valAx>
      <c:valAx>
        <c:axId val="4797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Average</a:t>
                </a:r>
                <a:r>
                  <a:rPr lang="en-US" altLang="zh-TW" baseline="0"/>
                  <a:t> number of influenced nodes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Comment (intensity)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'comment (degree)'!$A$3:$B$3</c:f>
              <c:strCache>
                <c:ptCount val="2"/>
                <c:pt idx="0">
                  <c:v>hindex</c:v>
                </c:pt>
                <c:pt idx="1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'comment (degree)'!$C$2:$L$2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(degree)'!$C$3:$L$3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D-4AF0-BC98-7CF34EB98162}"/>
            </c:ext>
          </c:extLst>
        </c:ser>
        <c:ser>
          <c:idx val="1"/>
          <c:order val="1"/>
          <c:tx>
            <c:strRef>
              <c:f>'comment (degree)'!$A$4:$B$4</c:f>
              <c:strCache>
                <c:ptCount val="2"/>
                <c:pt idx="0">
                  <c:v>hindex</c:v>
                </c:pt>
                <c:pt idx="1">
                  <c:v>female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'comment (degree)'!$C$2:$L$2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(degree)'!$C$4:$L$4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9D-4AF0-BC98-7CF34EB98162}"/>
            </c:ext>
          </c:extLst>
        </c:ser>
        <c:ser>
          <c:idx val="2"/>
          <c:order val="2"/>
          <c:tx>
            <c:strRef>
              <c:f>'comment (degree)'!$A$5:$B$5</c:f>
              <c:strCache>
                <c:ptCount val="2"/>
                <c:pt idx="0">
                  <c:v>pagerank</c:v>
                </c:pt>
                <c:pt idx="1">
                  <c:v>male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'comment (degree)'!$C$2:$L$2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(degree)'!$C$5:$L$5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9D-4AF0-BC98-7CF34EB98162}"/>
            </c:ext>
          </c:extLst>
        </c:ser>
        <c:ser>
          <c:idx val="3"/>
          <c:order val="3"/>
          <c:tx>
            <c:strRef>
              <c:f>'comment (degree)'!$A$6:$B$6</c:f>
              <c:strCache>
                <c:ptCount val="2"/>
                <c:pt idx="0">
                  <c:v>pagerank</c:v>
                </c:pt>
                <c:pt idx="1">
                  <c:v>female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'comment (degree)'!$C$2:$L$2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(degree)'!$C$6:$L$6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9D-4AF0-BC98-7CF34EB98162}"/>
            </c:ext>
          </c:extLst>
        </c:ser>
        <c:ser>
          <c:idx val="4"/>
          <c:order val="4"/>
          <c:tx>
            <c:strRef>
              <c:f>'comment (degree)'!$A$7:$B$7</c:f>
              <c:strCache>
                <c:ptCount val="2"/>
                <c:pt idx="0">
                  <c:v>indegree</c:v>
                </c:pt>
                <c:pt idx="1">
                  <c:v>male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'comment (degree)'!$C$2:$L$2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(degree)'!$C$7:$L$7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9D-4AF0-BC98-7CF34EB98162}"/>
            </c:ext>
          </c:extLst>
        </c:ser>
        <c:ser>
          <c:idx val="5"/>
          <c:order val="5"/>
          <c:tx>
            <c:strRef>
              <c:f>'comment (degree)'!$A$8:$B$8</c:f>
              <c:strCache>
                <c:ptCount val="2"/>
                <c:pt idx="0">
                  <c:v>indegree</c:v>
                </c:pt>
                <c:pt idx="1">
                  <c:v>female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'comment (degree)'!$C$2:$L$2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(degree)'!$C$8:$L$8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9D-4AF0-BC98-7CF34EB98162}"/>
            </c:ext>
          </c:extLst>
        </c:ser>
        <c:ser>
          <c:idx val="6"/>
          <c:order val="6"/>
          <c:tx>
            <c:strRef>
              <c:f>'comment (degree)'!$A$9:$B$9</c:f>
              <c:strCache>
                <c:ptCount val="2"/>
                <c:pt idx="0">
                  <c:v>frequency</c:v>
                </c:pt>
                <c:pt idx="1">
                  <c:v>male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'comment (degree)'!$C$2:$L$2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(degree)'!$C$9:$L$9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9D-4AF0-BC98-7CF34EB98162}"/>
            </c:ext>
          </c:extLst>
        </c:ser>
        <c:ser>
          <c:idx val="7"/>
          <c:order val="7"/>
          <c:tx>
            <c:strRef>
              <c:f>'comment (degree)'!$A$10:$B$10</c:f>
              <c:strCache>
                <c:ptCount val="2"/>
                <c:pt idx="0">
                  <c:v>frequency</c:v>
                </c:pt>
                <c:pt idx="1">
                  <c:v>female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'comment (degree)'!$C$2:$L$2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(degree)'!$C$10:$L$10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9D-4AF0-BC98-7CF34EB98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18288"/>
        <c:axId val="479717456"/>
      </c:scatterChart>
      <c:valAx>
        <c:axId val="47971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The</a:t>
                </a:r>
                <a:r>
                  <a:rPr lang="en-US" altLang="zh-TW" baseline="0"/>
                  <a:t> number of seeds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7456"/>
        <c:crosses val="autoZero"/>
        <c:crossBetween val="midCat"/>
      </c:valAx>
      <c:valAx>
        <c:axId val="4797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Average</a:t>
                </a:r>
                <a:r>
                  <a:rPr lang="en-US" altLang="zh-TW" baseline="0"/>
                  <a:t> number of influenced nodes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Like -</a:t>
            </a:r>
            <a:r>
              <a:rPr lang="en-US" altLang="zh-TW" baseline="0"/>
              <a:t> Parity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'like (intensity)'!$A$15:$B$15</c:f>
              <c:strCache>
                <c:ptCount val="2"/>
                <c:pt idx="0">
                  <c:v>parity-hindexl</c:v>
                </c:pt>
                <c:pt idx="1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'like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(intensity)'!$C$15:$L$15</c:f>
              <c:numCache>
                <c:formatCode>General</c:formatCode>
                <c:ptCount val="10"/>
                <c:pt idx="0">
                  <c:v>2.1516000000000002</c:v>
                </c:pt>
                <c:pt idx="1">
                  <c:v>7.1942000000000004</c:v>
                </c:pt>
                <c:pt idx="2">
                  <c:v>12.5718</c:v>
                </c:pt>
                <c:pt idx="3">
                  <c:v>21.549600000000002</c:v>
                </c:pt>
                <c:pt idx="4">
                  <c:v>37.099200000000003</c:v>
                </c:pt>
                <c:pt idx="5">
                  <c:v>76.115300000000005</c:v>
                </c:pt>
                <c:pt idx="6">
                  <c:v>139.30099999999999</c:v>
                </c:pt>
                <c:pt idx="7">
                  <c:v>261.21899999999999</c:v>
                </c:pt>
                <c:pt idx="8">
                  <c:v>536.75699999999995</c:v>
                </c:pt>
                <c:pt idx="9">
                  <c:v>896.053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A-C74A-BD7A-FD287EDED514}"/>
            </c:ext>
          </c:extLst>
        </c:ser>
        <c:ser>
          <c:idx val="1"/>
          <c:order val="1"/>
          <c:tx>
            <c:strRef>
              <c:f>'like (intensity)'!$A$16:$B$16</c:f>
              <c:strCache>
                <c:ptCount val="2"/>
                <c:pt idx="0">
                  <c:v>parity-hindexl</c:v>
                </c:pt>
                <c:pt idx="1">
                  <c:v>female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'like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(intensity)'!$C$16:$L$16</c:f>
              <c:numCache>
                <c:formatCode>General</c:formatCode>
                <c:ptCount val="10"/>
                <c:pt idx="0">
                  <c:v>2.335</c:v>
                </c:pt>
                <c:pt idx="1">
                  <c:v>6.1092000000000004</c:v>
                </c:pt>
                <c:pt idx="2">
                  <c:v>11.709</c:v>
                </c:pt>
                <c:pt idx="3">
                  <c:v>25.841999999999999</c:v>
                </c:pt>
                <c:pt idx="4">
                  <c:v>45.346800000000002</c:v>
                </c:pt>
                <c:pt idx="5">
                  <c:v>94.095699999999994</c:v>
                </c:pt>
                <c:pt idx="6">
                  <c:v>164.631</c:v>
                </c:pt>
                <c:pt idx="7">
                  <c:v>296.072</c:v>
                </c:pt>
                <c:pt idx="8">
                  <c:v>615.61099999999999</c:v>
                </c:pt>
                <c:pt idx="9">
                  <c:v>1080.68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CA-C74A-BD7A-FD287EDED514}"/>
            </c:ext>
          </c:extLst>
        </c:ser>
        <c:ser>
          <c:idx val="2"/>
          <c:order val="2"/>
          <c:tx>
            <c:strRef>
              <c:f>'like (intensity)'!$A$17:$B$17</c:f>
              <c:strCache>
                <c:ptCount val="2"/>
                <c:pt idx="0">
                  <c:v>parity-pagerankl</c:v>
                </c:pt>
                <c:pt idx="1">
                  <c:v>male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'like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(intensity)'!$C$17:$L$17</c:f>
              <c:numCache>
                <c:formatCode>General</c:formatCode>
                <c:ptCount val="10"/>
                <c:pt idx="0">
                  <c:v>4.0742000000000003</c:v>
                </c:pt>
                <c:pt idx="1">
                  <c:v>6.6677</c:v>
                </c:pt>
                <c:pt idx="2">
                  <c:v>19.885999999999999</c:v>
                </c:pt>
                <c:pt idx="3">
                  <c:v>36.129600000000003</c:v>
                </c:pt>
                <c:pt idx="4">
                  <c:v>65.400199999999998</c:v>
                </c:pt>
                <c:pt idx="5">
                  <c:v>126.57899999999999</c:v>
                </c:pt>
                <c:pt idx="6">
                  <c:v>207.77500000000001</c:v>
                </c:pt>
                <c:pt idx="7">
                  <c:v>354.44499999999999</c:v>
                </c:pt>
                <c:pt idx="8">
                  <c:v>684.274</c:v>
                </c:pt>
                <c:pt idx="9">
                  <c:v>1179.6099999999999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CA-C74A-BD7A-FD287EDED514}"/>
            </c:ext>
          </c:extLst>
        </c:ser>
        <c:ser>
          <c:idx val="3"/>
          <c:order val="3"/>
          <c:tx>
            <c:strRef>
              <c:f>'like (intensity)'!$A$18:$B$18</c:f>
              <c:strCache>
                <c:ptCount val="2"/>
                <c:pt idx="0">
                  <c:v>parity-pagerankl</c:v>
                </c:pt>
                <c:pt idx="1">
                  <c:v>female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'like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(intensity)'!$C$18:$L$18</c:f>
              <c:numCache>
                <c:formatCode>General</c:formatCode>
                <c:ptCount val="10"/>
                <c:pt idx="0">
                  <c:v>5.5970000000000004</c:v>
                </c:pt>
                <c:pt idx="1">
                  <c:v>11.9489</c:v>
                </c:pt>
                <c:pt idx="2">
                  <c:v>21.084599999999998</c:v>
                </c:pt>
                <c:pt idx="3">
                  <c:v>37.511000000000003</c:v>
                </c:pt>
                <c:pt idx="4">
                  <c:v>60.611600000000003</c:v>
                </c:pt>
                <c:pt idx="5">
                  <c:v>126.557</c:v>
                </c:pt>
                <c:pt idx="6">
                  <c:v>222.27199999999999</c:v>
                </c:pt>
                <c:pt idx="7">
                  <c:v>375.81</c:v>
                </c:pt>
                <c:pt idx="8">
                  <c:v>794.03200000000004</c:v>
                </c:pt>
                <c:pt idx="9">
                  <c:v>1384.46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CA-C74A-BD7A-FD287EDED514}"/>
            </c:ext>
          </c:extLst>
        </c:ser>
        <c:ser>
          <c:idx val="4"/>
          <c:order val="4"/>
          <c:tx>
            <c:strRef>
              <c:f>'like (intensity)'!$A$19:$B$19</c:f>
              <c:strCache>
                <c:ptCount val="2"/>
                <c:pt idx="0">
                  <c:v>parity-indegreel</c:v>
                </c:pt>
                <c:pt idx="1">
                  <c:v>male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'like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(intensity)'!$C$19:$L$19</c:f>
              <c:numCache>
                <c:formatCode>General</c:formatCode>
                <c:ptCount val="10"/>
                <c:pt idx="0">
                  <c:v>1.1093</c:v>
                </c:pt>
                <c:pt idx="1">
                  <c:v>2.6473</c:v>
                </c:pt>
                <c:pt idx="2">
                  <c:v>5.6509999999999998</c:v>
                </c:pt>
                <c:pt idx="3">
                  <c:v>10.7873</c:v>
                </c:pt>
                <c:pt idx="4">
                  <c:v>23.1541</c:v>
                </c:pt>
                <c:pt idx="5">
                  <c:v>50.265999999999998</c:v>
                </c:pt>
                <c:pt idx="6">
                  <c:v>86.673199999999994</c:v>
                </c:pt>
                <c:pt idx="7">
                  <c:v>137.08799999999999</c:v>
                </c:pt>
                <c:pt idx="8">
                  <c:v>280.43299999999999</c:v>
                </c:pt>
                <c:pt idx="9">
                  <c:v>520.22199999999998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CA-C74A-BD7A-FD287EDED514}"/>
            </c:ext>
          </c:extLst>
        </c:ser>
        <c:ser>
          <c:idx val="5"/>
          <c:order val="5"/>
          <c:tx>
            <c:strRef>
              <c:f>'like (intensity)'!$A$20:$B$20</c:f>
              <c:strCache>
                <c:ptCount val="2"/>
                <c:pt idx="0">
                  <c:v>parity-indegreel</c:v>
                </c:pt>
                <c:pt idx="1">
                  <c:v>female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'like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(intensity)'!$C$20:$L$20</c:f>
              <c:numCache>
                <c:formatCode>General</c:formatCode>
                <c:ptCount val="10"/>
                <c:pt idx="0">
                  <c:v>2.0886999999999998</c:v>
                </c:pt>
                <c:pt idx="1">
                  <c:v>2.3772000000000002</c:v>
                </c:pt>
                <c:pt idx="2">
                  <c:v>6.0171999999999999</c:v>
                </c:pt>
                <c:pt idx="3">
                  <c:v>11.995699999999999</c:v>
                </c:pt>
                <c:pt idx="4">
                  <c:v>25.032599999999999</c:v>
                </c:pt>
                <c:pt idx="5">
                  <c:v>58.346699999999998</c:v>
                </c:pt>
                <c:pt idx="6">
                  <c:v>101.64400000000001</c:v>
                </c:pt>
                <c:pt idx="7">
                  <c:v>172.66499999999999</c:v>
                </c:pt>
                <c:pt idx="8">
                  <c:v>380.57100000000003</c:v>
                </c:pt>
                <c:pt idx="9">
                  <c:v>721.43700000000001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CA-C74A-BD7A-FD287EDED514}"/>
            </c:ext>
          </c:extLst>
        </c:ser>
        <c:ser>
          <c:idx val="6"/>
          <c:order val="6"/>
          <c:tx>
            <c:strRef>
              <c:f>'like (intensity)'!$A$21:$B$21</c:f>
              <c:strCache>
                <c:ptCount val="2"/>
                <c:pt idx="0">
                  <c:v>parity-frequencyl</c:v>
                </c:pt>
                <c:pt idx="1">
                  <c:v>male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'like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(intensity)'!$C$21:$L$21</c:f>
              <c:numCache>
                <c:formatCode>General</c:formatCode>
                <c:ptCount val="10"/>
                <c:pt idx="0">
                  <c:v>0.5181</c:v>
                </c:pt>
                <c:pt idx="1">
                  <c:v>1.802</c:v>
                </c:pt>
                <c:pt idx="2">
                  <c:v>8.6439000000000004</c:v>
                </c:pt>
                <c:pt idx="3">
                  <c:v>12.442299999999999</c:v>
                </c:pt>
                <c:pt idx="4">
                  <c:v>17.7712</c:v>
                </c:pt>
                <c:pt idx="5">
                  <c:v>45.022399999999998</c:v>
                </c:pt>
                <c:pt idx="6">
                  <c:v>96.370999999999995</c:v>
                </c:pt>
                <c:pt idx="7">
                  <c:v>192.035</c:v>
                </c:pt>
                <c:pt idx="8">
                  <c:v>438.21499999999997</c:v>
                </c:pt>
                <c:pt idx="9">
                  <c:v>803.93799999999999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CA-C74A-BD7A-FD287EDED514}"/>
            </c:ext>
          </c:extLst>
        </c:ser>
        <c:ser>
          <c:idx val="7"/>
          <c:order val="7"/>
          <c:tx>
            <c:strRef>
              <c:f>'like (intensity)'!$A$22:$B$22</c:f>
              <c:strCache>
                <c:ptCount val="2"/>
                <c:pt idx="0">
                  <c:v>parity-frequencyl</c:v>
                </c:pt>
                <c:pt idx="1">
                  <c:v>female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'like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(intensity)'!$C$22:$L$22</c:f>
              <c:numCache>
                <c:formatCode>General</c:formatCode>
                <c:ptCount val="10"/>
                <c:pt idx="0">
                  <c:v>1.0104</c:v>
                </c:pt>
                <c:pt idx="1">
                  <c:v>1.016</c:v>
                </c:pt>
                <c:pt idx="2">
                  <c:v>6.0952000000000002</c:v>
                </c:pt>
                <c:pt idx="3">
                  <c:v>9.6881000000000004</c:v>
                </c:pt>
                <c:pt idx="4">
                  <c:v>19.1645</c:v>
                </c:pt>
                <c:pt idx="5">
                  <c:v>58.207999999999998</c:v>
                </c:pt>
                <c:pt idx="6">
                  <c:v>124.21</c:v>
                </c:pt>
                <c:pt idx="7">
                  <c:v>236.93600000000001</c:v>
                </c:pt>
                <c:pt idx="8">
                  <c:v>554.95100000000002</c:v>
                </c:pt>
                <c:pt idx="9">
                  <c:v>1043.8699999999999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CA-C74A-BD7A-FD287EDED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18288"/>
        <c:axId val="479717456"/>
      </c:scatterChart>
      <c:valAx>
        <c:axId val="47971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The</a:t>
                </a:r>
                <a:r>
                  <a:rPr lang="en-US" altLang="zh-TW" baseline="0"/>
                  <a:t> number of seeds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7456"/>
        <c:crosses val="autoZero"/>
        <c:crossBetween val="midCat"/>
      </c:valAx>
      <c:valAx>
        <c:axId val="4797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Average</a:t>
                </a:r>
                <a:r>
                  <a:rPr lang="en-US" altLang="zh-TW" baseline="0"/>
                  <a:t> number of influenced nodes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Like</a:t>
            </a:r>
            <a:r>
              <a:rPr lang="en-US" altLang="zh-TW" baseline="0"/>
              <a:t> - Agnostic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'like (intensity)'!$A$76</c:f>
              <c:strCache>
                <c:ptCount val="1"/>
                <c:pt idx="0">
                  <c:v>hindex</c:v>
                </c:pt>
              </c:strCache>
            </c:strRef>
          </c:tx>
          <c:xVal>
            <c:numRef>
              <c:f>'like (intensity)'!$B$75:$K$75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(intensity)'!$B$76:$K$76</c:f>
              <c:numCache>
                <c:formatCode>General</c:formatCode>
                <c:ptCount val="10"/>
                <c:pt idx="0">
                  <c:v>8.7910000000000004</c:v>
                </c:pt>
                <c:pt idx="1">
                  <c:v>13.903600000000001</c:v>
                </c:pt>
                <c:pt idx="2">
                  <c:v>30.000100000000003</c:v>
                </c:pt>
                <c:pt idx="3">
                  <c:v>49.443300000000001</c:v>
                </c:pt>
                <c:pt idx="4">
                  <c:v>83.263000000000005</c:v>
                </c:pt>
                <c:pt idx="5">
                  <c:v>172.42930000000001</c:v>
                </c:pt>
                <c:pt idx="6">
                  <c:v>312.02300000000002</c:v>
                </c:pt>
                <c:pt idx="7">
                  <c:v>570.26600000000008</c:v>
                </c:pt>
                <c:pt idx="8">
                  <c:v>1173.2910000000002</c:v>
                </c:pt>
                <c:pt idx="9">
                  <c:v>1999.482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4-5442-A3E5-CC3192F31D99}"/>
            </c:ext>
          </c:extLst>
        </c:ser>
        <c:ser>
          <c:idx val="0"/>
          <c:order val="1"/>
          <c:tx>
            <c:strRef>
              <c:f>'like (intensity)'!$A$77</c:f>
              <c:strCache>
                <c:ptCount val="1"/>
                <c:pt idx="0">
                  <c:v>pagerank</c:v>
                </c:pt>
              </c:strCache>
            </c:strRef>
          </c:tx>
          <c:xVal>
            <c:numRef>
              <c:f>'like (intensity)'!$B$75:$K$75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(intensity)'!$B$77:$K$77</c:f>
              <c:numCache>
                <c:formatCode>General</c:formatCode>
                <c:ptCount val="10"/>
                <c:pt idx="0">
                  <c:v>9.6732999999999993</c:v>
                </c:pt>
                <c:pt idx="1">
                  <c:v>18.607199999999999</c:v>
                </c:pt>
                <c:pt idx="2">
                  <c:v>43.494299999999996</c:v>
                </c:pt>
                <c:pt idx="3">
                  <c:v>76.954700000000003</c:v>
                </c:pt>
                <c:pt idx="4">
                  <c:v>132.07040000000001</c:v>
                </c:pt>
                <c:pt idx="5">
                  <c:v>268.68600000000004</c:v>
                </c:pt>
                <c:pt idx="6">
                  <c:v>449.596</c:v>
                </c:pt>
                <c:pt idx="7">
                  <c:v>751.64100000000008</c:v>
                </c:pt>
                <c:pt idx="8">
                  <c:v>1501.857</c:v>
                </c:pt>
                <c:pt idx="9">
                  <c:v>2580.1499999999996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D4-5442-A3E5-CC3192F31D99}"/>
            </c:ext>
          </c:extLst>
        </c:ser>
        <c:ser>
          <c:idx val="1"/>
          <c:order val="2"/>
          <c:tx>
            <c:strRef>
              <c:f>'like (intensity)'!$A$78</c:f>
              <c:strCache>
                <c:ptCount val="1"/>
                <c:pt idx="0">
                  <c:v>indegree</c:v>
                </c:pt>
              </c:strCache>
            </c:strRef>
          </c:tx>
          <c:xVal>
            <c:numRef>
              <c:f>'like (intensity)'!$B$75:$K$75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(intensity)'!$B$78:$K$78</c:f>
              <c:numCache>
                <c:formatCode>General</c:formatCode>
                <c:ptCount val="10"/>
                <c:pt idx="0">
                  <c:v>1.8262</c:v>
                </c:pt>
                <c:pt idx="1">
                  <c:v>5.0251000000000001</c:v>
                </c:pt>
                <c:pt idx="2">
                  <c:v>11.683399999999999</c:v>
                </c:pt>
                <c:pt idx="3">
                  <c:v>25.7849</c:v>
                </c:pt>
                <c:pt idx="4">
                  <c:v>47.083100000000002</c:v>
                </c:pt>
                <c:pt idx="5">
                  <c:v>110.7324</c:v>
                </c:pt>
                <c:pt idx="6">
                  <c:v>188.89320000000001</c:v>
                </c:pt>
                <c:pt idx="7">
                  <c:v>309.846</c:v>
                </c:pt>
                <c:pt idx="8">
                  <c:v>663.88599999999997</c:v>
                </c:pt>
                <c:pt idx="9">
                  <c:v>1250.498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D4-5442-A3E5-CC3192F31D99}"/>
            </c:ext>
          </c:extLst>
        </c:ser>
        <c:ser>
          <c:idx val="2"/>
          <c:order val="3"/>
          <c:tx>
            <c:strRef>
              <c:f>'like (intensity)'!$A$79</c:f>
              <c:strCache>
                <c:ptCount val="1"/>
                <c:pt idx="0">
                  <c:v>frequency</c:v>
                </c:pt>
              </c:strCache>
            </c:strRef>
          </c:tx>
          <c:xVal>
            <c:numRef>
              <c:f>'like (intensity)'!$B$75:$K$75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(intensity)'!$B$79:$K$79</c:f>
              <c:numCache>
                <c:formatCode>General</c:formatCode>
                <c:ptCount val="10"/>
                <c:pt idx="0">
                  <c:v>1.2797000000000001</c:v>
                </c:pt>
                <c:pt idx="1">
                  <c:v>8.9608999999999988</c:v>
                </c:pt>
                <c:pt idx="2">
                  <c:v>13.8888</c:v>
                </c:pt>
                <c:pt idx="3">
                  <c:v>22.7379</c:v>
                </c:pt>
                <c:pt idx="4">
                  <c:v>40.828900000000004</c:v>
                </c:pt>
                <c:pt idx="5">
                  <c:v>99.37700000000001</c:v>
                </c:pt>
                <c:pt idx="6">
                  <c:v>231.173</c:v>
                </c:pt>
                <c:pt idx="7">
                  <c:v>428.17099999999999</c:v>
                </c:pt>
                <c:pt idx="8">
                  <c:v>1031.27</c:v>
                </c:pt>
                <c:pt idx="9">
                  <c:v>1879.79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D4-5442-A3E5-CC3192F31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18288"/>
        <c:axId val="479717456"/>
      </c:scatterChart>
      <c:valAx>
        <c:axId val="47971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The</a:t>
                </a:r>
                <a:r>
                  <a:rPr lang="en-US" altLang="zh-TW" baseline="0"/>
                  <a:t> number of seeds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7456"/>
        <c:crosses val="autoZero"/>
        <c:crossBetween val="midCat"/>
      </c:valAx>
      <c:valAx>
        <c:axId val="4797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Average</a:t>
                </a:r>
                <a:r>
                  <a:rPr lang="en-US" altLang="zh-TW" baseline="0"/>
                  <a:t> number of influenced nodes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828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Like</a:t>
            </a:r>
            <a:r>
              <a:rPr lang="en-US" altLang="zh-TW" baseline="0"/>
              <a:t> - Parity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'like (intensity)'!$A$80</c:f>
              <c:strCache>
                <c:ptCount val="1"/>
                <c:pt idx="0">
                  <c:v>parity-hindexc</c:v>
                </c:pt>
              </c:strCache>
            </c:strRef>
          </c:tx>
          <c:xVal>
            <c:numRef>
              <c:f>'like (intensity)'!$B$75:$K$75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(intensity)'!$B$80:$K$80</c:f>
              <c:numCache>
                <c:formatCode>General</c:formatCode>
                <c:ptCount val="10"/>
                <c:pt idx="0">
                  <c:v>4.4866000000000001</c:v>
                </c:pt>
                <c:pt idx="1">
                  <c:v>13.3034</c:v>
                </c:pt>
                <c:pt idx="2">
                  <c:v>24.280799999999999</c:v>
                </c:pt>
                <c:pt idx="3">
                  <c:v>47.391599999999997</c:v>
                </c:pt>
                <c:pt idx="4">
                  <c:v>82.445999999999998</c:v>
                </c:pt>
                <c:pt idx="5">
                  <c:v>170.21100000000001</c:v>
                </c:pt>
                <c:pt idx="6">
                  <c:v>303.93200000000002</c:v>
                </c:pt>
                <c:pt idx="7">
                  <c:v>557.29099999999994</c:v>
                </c:pt>
                <c:pt idx="8">
                  <c:v>1152.3679999999999</c:v>
                </c:pt>
                <c:pt idx="9">
                  <c:v>1976.7330000000002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8-9C4A-9DF7-80F2FEBD11C5}"/>
            </c:ext>
          </c:extLst>
        </c:ser>
        <c:ser>
          <c:idx val="0"/>
          <c:order val="1"/>
          <c:tx>
            <c:strRef>
              <c:f>'like (intensity)'!$A$81</c:f>
              <c:strCache>
                <c:ptCount val="1"/>
                <c:pt idx="0">
                  <c:v>parity-pagerankc</c:v>
                </c:pt>
              </c:strCache>
            </c:strRef>
          </c:tx>
          <c:xVal>
            <c:numRef>
              <c:f>'like (intensity)'!$B$75:$K$75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(intensity)'!$B$81:$K$81</c:f>
              <c:numCache>
                <c:formatCode>General</c:formatCode>
                <c:ptCount val="10"/>
                <c:pt idx="0">
                  <c:v>9.6712000000000007</c:v>
                </c:pt>
                <c:pt idx="1">
                  <c:v>18.616599999999998</c:v>
                </c:pt>
                <c:pt idx="2">
                  <c:v>40.970599999999997</c:v>
                </c:pt>
                <c:pt idx="3">
                  <c:v>73.640600000000006</c:v>
                </c:pt>
                <c:pt idx="4">
                  <c:v>126.01179999999999</c:v>
                </c:pt>
                <c:pt idx="5">
                  <c:v>253.136</c:v>
                </c:pt>
                <c:pt idx="6">
                  <c:v>430.04700000000003</c:v>
                </c:pt>
                <c:pt idx="7">
                  <c:v>730.255</c:v>
                </c:pt>
                <c:pt idx="8">
                  <c:v>1478.306</c:v>
                </c:pt>
                <c:pt idx="9">
                  <c:v>2564.0699999999997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28-9C4A-9DF7-80F2FEBD11C5}"/>
            </c:ext>
          </c:extLst>
        </c:ser>
        <c:ser>
          <c:idx val="1"/>
          <c:order val="2"/>
          <c:tx>
            <c:strRef>
              <c:f>'like (intensity)'!$A$82</c:f>
              <c:strCache>
                <c:ptCount val="1"/>
                <c:pt idx="0">
                  <c:v>parity-indegreec</c:v>
                </c:pt>
              </c:strCache>
            </c:strRef>
          </c:tx>
          <c:xVal>
            <c:numRef>
              <c:f>'like (intensity)'!$B$75:$K$75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(intensity)'!$B$82:$K$82</c:f>
              <c:numCache>
                <c:formatCode>General</c:formatCode>
                <c:ptCount val="10"/>
                <c:pt idx="0">
                  <c:v>3.1979999999999995</c:v>
                </c:pt>
                <c:pt idx="1">
                  <c:v>5.0244999999999997</c:v>
                </c:pt>
                <c:pt idx="2">
                  <c:v>11.668199999999999</c:v>
                </c:pt>
                <c:pt idx="3">
                  <c:v>22.783000000000001</c:v>
                </c:pt>
                <c:pt idx="4">
                  <c:v>48.186700000000002</c:v>
                </c:pt>
                <c:pt idx="5">
                  <c:v>108.61269999999999</c:v>
                </c:pt>
                <c:pt idx="6">
                  <c:v>188.31720000000001</c:v>
                </c:pt>
                <c:pt idx="7">
                  <c:v>309.75299999999999</c:v>
                </c:pt>
                <c:pt idx="8">
                  <c:v>661.00400000000002</c:v>
                </c:pt>
                <c:pt idx="9">
                  <c:v>1241.6590000000001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28-9C4A-9DF7-80F2FEBD11C5}"/>
            </c:ext>
          </c:extLst>
        </c:ser>
        <c:ser>
          <c:idx val="2"/>
          <c:order val="3"/>
          <c:tx>
            <c:strRef>
              <c:f>'like (intensity)'!$A$83</c:f>
              <c:strCache>
                <c:ptCount val="1"/>
                <c:pt idx="0">
                  <c:v>parity-frequencyc</c:v>
                </c:pt>
              </c:strCache>
            </c:strRef>
          </c:tx>
          <c:xVal>
            <c:numRef>
              <c:f>'like (intensity)'!$B$75:$K$75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(intensity)'!$B$83:$K$83</c:f>
              <c:numCache>
                <c:formatCode>General</c:formatCode>
                <c:ptCount val="10"/>
                <c:pt idx="0">
                  <c:v>1.5285</c:v>
                </c:pt>
                <c:pt idx="1">
                  <c:v>2.8180000000000001</c:v>
                </c:pt>
                <c:pt idx="2">
                  <c:v>14.739100000000001</c:v>
                </c:pt>
                <c:pt idx="3">
                  <c:v>22.130400000000002</c:v>
                </c:pt>
                <c:pt idx="4">
                  <c:v>36.935699999999997</c:v>
                </c:pt>
                <c:pt idx="5">
                  <c:v>103.2304</c:v>
                </c:pt>
                <c:pt idx="6">
                  <c:v>220.58099999999999</c:v>
                </c:pt>
                <c:pt idx="7">
                  <c:v>428.971</c:v>
                </c:pt>
                <c:pt idx="8">
                  <c:v>993.16599999999994</c:v>
                </c:pt>
                <c:pt idx="9">
                  <c:v>1847.808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28-9C4A-9DF7-80F2FEBD1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18288"/>
        <c:axId val="479717456"/>
      </c:scatterChart>
      <c:valAx>
        <c:axId val="47971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The</a:t>
                </a:r>
                <a:r>
                  <a:rPr lang="en-US" altLang="zh-TW" baseline="0"/>
                  <a:t> number of seeds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7456"/>
        <c:crosses val="autoZero"/>
        <c:crossBetween val="midCat"/>
      </c:valAx>
      <c:valAx>
        <c:axId val="4797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Average</a:t>
                </a:r>
                <a:r>
                  <a:rPr lang="en-US" altLang="zh-TW" baseline="0"/>
                  <a:t> number of influenced nodes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828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Like -</a:t>
            </a:r>
            <a:r>
              <a:rPr lang="en-US" altLang="zh-TW" baseline="0"/>
              <a:t> Agnostic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2"/>
          <c:order val="0"/>
          <c:tx>
            <c:strRef>
              <c:f>'like (intensity)'!$A$9:$B$9</c:f>
              <c:strCache>
                <c:ptCount val="2"/>
                <c:pt idx="0">
                  <c:v>indegree</c:v>
                </c:pt>
                <c:pt idx="1">
                  <c:v>male</c:v>
                </c:pt>
              </c:strCache>
            </c:strRef>
          </c:tx>
          <c:xVal>
            <c:numRef>
              <c:f>'like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(intensity)'!$C$9:$L$9</c:f>
              <c:numCache>
                <c:formatCode>General</c:formatCode>
                <c:ptCount val="10"/>
                <c:pt idx="0">
                  <c:v>1.5370999999999999</c:v>
                </c:pt>
                <c:pt idx="1">
                  <c:v>2.6480999999999999</c:v>
                </c:pt>
                <c:pt idx="2">
                  <c:v>5.6376999999999997</c:v>
                </c:pt>
                <c:pt idx="3">
                  <c:v>16.145700000000001</c:v>
                </c:pt>
                <c:pt idx="4">
                  <c:v>27.664999999999999</c:v>
                </c:pt>
                <c:pt idx="5">
                  <c:v>56.6843</c:v>
                </c:pt>
                <c:pt idx="6">
                  <c:v>93.992000000000004</c:v>
                </c:pt>
                <c:pt idx="7">
                  <c:v>153.26599999999999</c:v>
                </c:pt>
                <c:pt idx="8">
                  <c:v>338.99599999999998</c:v>
                </c:pt>
                <c:pt idx="9">
                  <c:v>636.93100000000004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4-4A4F-B4E9-4D307FF47B32}"/>
            </c:ext>
          </c:extLst>
        </c:ser>
        <c:ser>
          <c:idx val="13"/>
          <c:order val="1"/>
          <c:tx>
            <c:strRef>
              <c:f>'like (intensity)'!$A$10:$B$10</c:f>
              <c:strCache>
                <c:ptCount val="2"/>
                <c:pt idx="0">
                  <c:v>indegree</c:v>
                </c:pt>
                <c:pt idx="1">
                  <c:v>female</c:v>
                </c:pt>
              </c:strCache>
            </c:strRef>
          </c:tx>
          <c:xVal>
            <c:numRef>
              <c:f>'like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(intensity)'!$C$10:$L$10</c:f>
              <c:numCache>
                <c:formatCode>General</c:formatCode>
                <c:ptCount val="10"/>
                <c:pt idx="0">
                  <c:v>0.28910000000000002</c:v>
                </c:pt>
                <c:pt idx="1">
                  <c:v>2.3769999999999998</c:v>
                </c:pt>
                <c:pt idx="2">
                  <c:v>6.0457000000000001</c:v>
                </c:pt>
                <c:pt idx="3">
                  <c:v>9.6392000000000007</c:v>
                </c:pt>
                <c:pt idx="4">
                  <c:v>19.418099999999999</c:v>
                </c:pt>
                <c:pt idx="5">
                  <c:v>54.048099999999998</c:v>
                </c:pt>
                <c:pt idx="6">
                  <c:v>94.901200000000003</c:v>
                </c:pt>
                <c:pt idx="7">
                  <c:v>156.58000000000001</c:v>
                </c:pt>
                <c:pt idx="8">
                  <c:v>324.89</c:v>
                </c:pt>
                <c:pt idx="9">
                  <c:v>613.56700000000001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34-4A4F-B4E9-4D307FF47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18288"/>
        <c:axId val="479717456"/>
      </c:scatterChart>
      <c:valAx>
        <c:axId val="47971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The</a:t>
                </a:r>
                <a:r>
                  <a:rPr lang="en-US" altLang="zh-TW" baseline="0"/>
                  <a:t> number of seeds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7456"/>
        <c:crosses val="autoZero"/>
        <c:crossBetween val="midCat"/>
      </c:valAx>
      <c:valAx>
        <c:axId val="479717456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Average</a:t>
                </a:r>
                <a:r>
                  <a:rPr lang="en-US" altLang="zh-TW" baseline="0"/>
                  <a:t> number of influenced nodes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828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Like</a:t>
            </a:r>
            <a:r>
              <a:rPr lang="en-US" altLang="zh-TW" baseline="0"/>
              <a:t> - Parity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2"/>
          <c:order val="0"/>
          <c:tx>
            <c:strRef>
              <c:f>'like (intensity)'!$A$19:$B$19</c:f>
              <c:strCache>
                <c:ptCount val="2"/>
                <c:pt idx="0">
                  <c:v>parity-indegreel</c:v>
                </c:pt>
                <c:pt idx="1">
                  <c:v>male</c:v>
                </c:pt>
              </c:strCache>
            </c:strRef>
          </c:tx>
          <c:xVal>
            <c:numRef>
              <c:f>'like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(intensity)'!$C$19:$L$19</c:f>
              <c:numCache>
                <c:formatCode>General</c:formatCode>
                <c:ptCount val="10"/>
                <c:pt idx="0">
                  <c:v>1.1093</c:v>
                </c:pt>
                <c:pt idx="1">
                  <c:v>2.6473</c:v>
                </c:pt>
                <c:pt idx="2">
                  <c:v>5.6509999999999998</c:v>
                </c:pt>
                <c:pt idx="3">
                  <c:v>10.7873</c:v>
                </c:pt>
                <c:pt idx="4">
                  <c:v>23.1541</c:v>
                </c:pt>
                <c:pt idx="5">
                  <c:v>50.265999999999998</c:v>
                </c:pt>
                <c:pt idx="6">
                  <c:v>86.673199999999994</c:v>
                </c:pt>
                <c:pt idx="7">
                  <c:v>137.08799999999999</c:v>
                </c:pt>
                <c:pt idx="8">
                  <c:v>280.43299999999999</c:v>
                </c:pt>
                <c:pt idx="9">
                  <c:v>520.22199999999998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6B-EF4B-AF53-896F72777BBC}"/>
            </c:ext>
          </c:extLst>
        </c:ser>
        <c:ser>
          <c:idx val="13"/>
          <c:order val="1"/>
          <c:tx>
            <c:strRef>
              <c:f>'like (intensity)'!$A$20:$B$20</c:f>
              <c:strCache>
                <c:ptCount val="2"/>
                <c:pt idx="0">
                  <c:v>parity-indegreel</c:v>
                </c:pt>
                <c:pt idx="1">
                  <c:v>female</c:v>
                </c:pt>
              </c:strCache>
            </c:strRef>
          </c:tx>
          <c:xVal>
            <c:numRef>
              <c:f>'like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'like (intensity)'!$C$20:$L$20</c:f>
              <c:numCache>
                <c:formatCode>General</c:formatCode>
                <c:ptCount val="10"/>
                <c:pt idx="0">
                  <c:v>2.0886999999999998</c:v>
                </c:pt>
                <c:pt idx="1">
                  <c:v>2.3772000000000002</c:v>
                </c:pt>
                <c:pt idx="2">
                  <c:v>6.0171999999999999</c:v>
                </c:pt>
                <c:pt idx="3">
                  <c:v>11.995699999999999</c:v>
                </c:pt>
                <c:pt idx="4">
                  <c:v>25.032599999999999</c:v>
                </c:pt>
                <c:pt idx="5">
                  <c:v>58.346699999999998</c:v>
                </c:pt>
                <c:pt idx="6">
                  <c:v>101.64400000000001</c:v>
                </c:pt>
                <c:pt idx="7">
                  <c:v>172.66499999999999</c:v>
                </c:pt>
                <c:pt idx="8">
                  <c:v>380.57100000000003</c:v>
                </c:pt>
                <c:pt idx="9">
                  <c:v>721.43700000000001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6B-EF4B-AF53-896F72777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18288"/>
        <c:axId val="479717456"/>
      </c:scatterChart>
      <c:valAx>
        <c:axId val="47971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The</a:t>
                </a:r>
                <a:r>
                  <a:rPr lang="en-US" altLang="zh-TW" baseline="0"/>
                  <a:t> number of seeds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7456"/>
        <c:crosses val="autoZero"/>
        <c:crossBetween val="midCat"/>
      </c:valAx>
      <c:valAx>
        <c:axId val="479717456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Average</a:t>
                </a:r>
                <a:r>
                  <a:rPr lang="en-US" altLang="zh-TW" baseline="0"/>
                  <a:t> number of influenced nodes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828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S=1000, Phi, Like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4"/>
          <c:order val="0"/>
          <c:tx>
            <c:strRef>
              <c:f>'like (intensity)'!$A$3</c:f>
              <c:strCache>
                <c:ptCount val="1"/>
                <c:pt idx="0">
                  <c:v>hindex</c:v>
                </c:pt>
              </c:strCache>
            </c:strRef>
          </c:tx>
          <c:xVal>
            <c:numRef>
              <c:f>'like (intensity)'!$AJ$2:$AT$2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'like (intensity)'!$AJ$3:$AT$3</c:f>
              <c:numCache>
                <c:formatCode>General</c:formatCode>
                <c:ptCount val="11"/>
                <c:pt idx="0">
                  <c:v>0</c:v>
                </c:pt>
                <c:pt idx="1">
                  <c:v>18.691000798123202</c:v>
                </c:pt>
                <c:pt idx="2">
                  <c:v>27.604133829505894</c:v>
                </c:pt>
                <c:pt idx="3">
                  <c:v>66.87422305748396</c:v>
                </c:pt>
                <c:pt idx="4">
                  <c:v>126.77188718232999</c:v>
                </c:pt>
                <c:pt idx="5">
                  <c:v>208.16562531715505</c:v>
                </c:pt>
                <c:pt idx="6">
                  <c:v>482.32992930797212</c:v>
                </c:pt>
                <c:pt idx="7">
                  <c:v>809.95146139812164</c:v>
                </c:pt>
                <c:pt idx="8">
                  <c:v>1368.9174328765832</c:v>
                </c:pt>
                <c:pt idx="9">
                  <c:v>2679.0049247283118</c:v>
                </c:pt>
                <c:pt idx="10">
                  <c:v>4549.5534328623844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2-9B44-A4D3-D43733684AC1}"/>
            </c:ext>
          </c:extLst>
        </c:ser>
        <c:ser>
          <c:idx val="15"/>
          <c:order val="1"/>
          <c:tx>
            <c:strRef>
              <c:f>'like (intensity)'!$A$7</c:f>
              <c:strCache>
                <c:ptCount val="1"/>
                <c:pt idx="0">
                  <c:v>pagerank</c:v>
                </c:pt>
              </c:strCache>
            </c:strRef>
          </c:tx>
          <c:xVal>
            <c:numRef>
              <c:f>'like (intensity)'!$AJ$2:$AT$2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'like (intensity)'!$AJ$5:$AT$5</c:f>
              <c:numCache>
                <c:formatCode>General</c:formatCode>
                <c:ptCount val="11"/>
                <c:pt idx="0">
                  <c:v>0</c:v>
                </c:pt>
                <c:pt idx="1">
                  <c:v>30.016562964935176</c:v>
                </c:pt>
                <c:pt idx="2">
                  <c:v>72.149148708630079</c:v>
                </c:pt>
                <c:pt idx="3">
                  <c:v>110.58770110140254</c:v>
                </c:pt>
                <c:pt idx="4">
                  <c:v>157.19453447686857</c:v>
                </c:pt>
                <c:pt idx="5">
                  <c:v>288.81158035551664</c:v>
                </c:pt>
                <c:pt idx="6">
                  <c:v>575.74377575775941</c:v>
                </c:pt>
                <c:pt idx="7">
                  <c:v>978.1003376327767</c:v>
                </c:pt>
                <c:pt idx="8">
                  <c:v>1651.7010906332671</c:v>
                </c:pt>
                <c:pt idx="9">
                  <c:v>3340.5757455532407</c:v>
                </c:pt>
                <c:pt idx="10">
                  <c:v>5987.9327218431936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2-9B44-A4D3-D43733684AC1}"/>
            </c:ext>
          </c:extLst>
        </c:ser>
        <c:ser>
          <c:idx val="0"/>
          <c:order val="2"/>
          <c:tx>
            <c:strRef>
              <c:f>'like (intensity)'!$A$13</c:f>
              <c:strCache>
                <c:ptCount val="1"/>
                <c:pt idx="0">
                  <c:v>tpr</c:v>
                </c:pt>
              </c:strCache>
            </c:strRef>
          </c:tx>
          <c:xVal>
            <c:numRef>
              <c:f>'like (intensity)'!$AJ$2:$AT$2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'like (intensity)'!$AJ$7:$AT$7</c:f>
              <c:numCache>
                <c:formatCode>General</c:formatCode>
                <c:ptCount val="11"/>
                <c:pt idx="0">
                  <c:v>2515.2471519752798</c:v>
                </c:pt>
                <c:pt idx="1">
                  <c:v>10016.3678746637</c:v>
                </c:pt>
                <c:pt idx="2">
                  <c:v>7434.44713084873</c:v>
                </c:pt>
                <c:pt idx="3">
                  <c:v>11595.7068114166</c:v>
                </c:pt>
                <c:pt idx="4">
                  <c:v>10485.819984576799</c:v>
                </c:pt>
                <c:pt idx="5">
                  <c:v>21338.482256838601</c:v>
                </c:pt>
                <c:pt idx="6">
                  <c:v>30483.493495648901</c:v>
                </c:pt>
                <c:pt idx="7">
                  <c:v>12973.3886720542</c:v>
                </c:pt>
                <c:pt idx="8">
                  <c:v>10477.7945544663</c:v>
                </c:pt>
                <c:pt idx="9">
                  <c:v>9560.6539402382605</c:v>
                </c:pt>
                <c:pt idx="10">
                  <c:v>2832.6906509942701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2-CC4D-A406-51E6F9C67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18288"/>
        <c:axId val="479717456"/>
      </c:scatterChart>
      <c:valAx>
        <c:axId val="47971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male ratio</a:t>
                </a:r>
                <a:endParaRPr lang="en-US" altLang="zh-TW" baseline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7456"/>
        <c:crosses val="autoZero"/>
        <c:crossBetween val="midCat"/>
      </c:valAx>
      <c:valAx>
        <c:axId val="4797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Fairness</a:t>
                </a:r>
                <a:r>
                  <a:rPr lang="en-US" altLang="zh-TW" baseline="0"/>
                  <a:t> Objective Equation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828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S=1000, Theta, Like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4"/>
          <c:order val="0"/>
          <c:tx>
            <c:strRef>
              <c:f>'like (intensity)'!$A$3</c:f>
              <c:strCache>
                <c:ptCount val="1"/>
                <c:pt idx="0">
                  <c:v>hindex</c:v>
                </c:pt>
              </c:strCache>
            </c:strRef>
          </c:tx>
          <c:xVal>
            <c:numRef>
              <c:f>'like (intensity)'!$AV$2:$BF$2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'like (intensity)'!$AV$3:$BF$3</c:f>
              <c:numCache>
                <c:formatCode>General</c:formatCode>
                <c:ptCount val="11"/>
                <c:pt idx="0">
                  <c:v>920.78200000000004</c:v>
                </c:pt>
                <c:pt idx="1">
                  <c:v>1023.09111111111</c:v>
                </c:pt>
                <c:pt idx="2">
                  <c:v>1150.9775</c:v>
                </c:pt>
                <c:pt idx="3">
                  <c:v>1315.4028571428501</c:v>
                </c:pt>
                <c:pt idx="4">
                  <c:v>1534.6366666666599</c:v>
                </c:pt>
                <c:pt idx="5">
                  <c:v>1841.5640000000001</c:v>
                </c:pt>
                <c:pt idx="6">
                  <c:v>1797.8333333333301</c:v>
                </c:pt>
                <c:pt idx="7">
                  <c:v>1541</c:v>
                </c:pt>
                <c:pt idx="8">
                  <c:v>1348.375</c:v>
                </c:pt>
                <c:pt idx="9">
                  <c:v>1198.55555555555</c:v>
                </c:pt>
                <c:pt idx="10">
                  <c:v>1078.7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C-CF43-B69A-248C8736B6A8}"/>
            </c:ext>
          </c:extLst>
        </c:ser>
        <c:ser>
          <c:idx val="15"/>
          <c:order val="1"/>
          <c:tx>
            <c:strRef>
              <c:f>'like (intensity)'!$A$7</c:f>
              <c:strCache>
                <c:ptCount val="1"/>
                <c:pt idx="0">
                  <c:v>pagerank</c:v>
                </c:pt>
              </c:strCache>
            </c:strRef>
          </c:tx>
          <c:xVal>
            <c:numRef>
              <c:f>'like (intensity)'!$AV$4:$BF$4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'like (intensity)'!$AV$5:$BF$5</c:f>
              <c:numCache>
                <c:formatCode>General</c:formatCode>
                <c:ptCount val="11"/>
                <c:pt idx="0">
                  <c:v>1210.3699999999999</c:v>
                </c:pt>
                <c:pt idx="1">
                  <c:v>1344.8555555555499</c:v>
                </c:pt>
                <c:pt idx="2">
                  <c:v>1512.9624999999901</c:v>
                </c:pt>
                <c:pt idx="3">
                  <c:v>1729.1</c:v>
                </c:pt>
                <c:pt idx="4">
                  <c:v>2017.2833333333299</c:v>
                </c:pt>
                <c:pt idx="5">
                  <c:v>2420.7399999999998</c:v>
                </c:pt>
                <c:pt idx="6">
                  <c:v>2282.9666666666599</c:v>
                </c:pt>
                <c:pt idx="7">
                  <c:v>1956.8285714285701</c:v>
                </c:pt>
                <c:pt idx="8">
                  <c:v>1712.2249999999999</c:v>
                </c:pt>
                <c:pt idx="9">
                  <c:v>1521.9777777777699</c:v>
                </c:pt>
                <c:pt idx="10">
                  <c:v>1369.78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6C-CF43-B69A-248C8736B6A8}"/>
            </c:ext>
          </c:extLst>
        </c:ser>
        <c:ser>
          <c:idx val="0"/>
          <c:order val="2"/>
          <c:tx>
            <c:strRef>
              <c:f>'like (intensity)'!$A$13</c:f>
              <c:strCache>
                <c:ptCount val="1"/>
                <c:pt idx="0">
                  <c:v>tpr</c:v>
                </c:pt>
              </c:strCache>
            </c:strRef>
          </c:tx>
          <c:xVal>
            <c:numRef>
              <c:f>'like (intensity)'!$AV$6:$BF$6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'like (intensity)'!$AV$7:$BF$7</c:f>
              <c:numCache>
                <c:formatCode>General</c:formatCode>
                <c:ptCount val="11"/>
                <c:pt idx="0">
                  <c:v>606.351</c:v>
                </c:pt>
                <c:pt idx="1">
                  <c:v>907.14555555555501</c:v>
                </c:pt>
                <c:pt idx="2">
                  <c:v>844.97249999999997</c:v>
                </c:pt>
                <c:pt idx="3">
                  <c:v>892.77285714285699</c:v>
                </c:pt>
                <c:pt idx="4">
                  <c:v>854.79666666666606</c:v>
                </c:pt>
                <c:pt idx="5">
                  <c:v>923.18799999999999</c:v>
                </c:pt>
                <c:pt idx="6">
                  <c:v>972.21333333333303</c:v>
                </c:pt>
                <c:pt idx="7">
                  <c:v>910.12428571428495</c:v>
                </c:pt>
                <c:pt idx="8">
                  <c:v>901.33624999999995</c:v>
                </c:pt>
                <c:pt idx="9">
                  <c:v>904.701111111111</c:v>
                </c:pt>
                <c:pt idx="10">
                  <c:v>653.173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3-D34D-8FE3-32D529A0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18288"/>
        <c:axId val="479717456"/>
      </c:scatterChart>
      <c:valAx>
        <c:axId val="47971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male ratio</a:t>
                </a:r>
                <a:endParaRPr lang="en-US" altLang="zh-TW" baseline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7456"/>
        <c:crosses val="autoZero"/>
        <c:crossBetween val="midCat"/>
      </c:valAx>
      <c:valAx>
        <c:axId val="4797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Fairness</a:t>
                </a:r>
                <a:r>
                  <a:rPr lang="en-US" altLang="zh-TW" baseline="0"/>
                  <a:t> Objective Equation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828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Comment -</a:t>
            </a:r>
            <a:r>
              <a:rPr lang="en-US" altLang="zh-TW" baseline="0"/>
              <a:t> Agnostic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'comment (intensity)'!$A$3:$B$3</c:f>
              <c:strCache>
                <c:ptCount val="2"/>
                <c:pt idx="0">
                  <c:v>hindex</c:v>
                </c:pt>
                <c:pt idx="1">
                  <c:v>male</c:v>
                </c:pt>
              </c:strCache>
            </c:strRef>
          </c:tx>
          <c:xVal>
            <c:numRef>
              <c:f>'comment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(intensity)'!$C$3:$L$3</c:f>
              <c:numCache>
                <c:formatCode>General</c:formatCode>
                <c:ptCount val="10"/>
                <c:pt idx="0">
                  <c:v>3.3148</c:v>
                </c:pt>
                <c:pt idx="1">
                  <c:v>3.4176000000000002</c:v>
                </c:pt>
                <c:pt idx="2">
                  <c:v>20.553599999999999</c:v>
                </c:pt>
                <c:pt idx="3">
                  <c:v>33.491399999999999</c:v>
                </c:pt>
                <c:pt idx="4">
                  <c:v>65.866299999999995</c:v>
                </c:pt>
                <c:pt idx="5">
                  <c:v>119.05500000000001</c:v>
                </c:pt>
                <c:pt idx="6">
                  <c:v>206.566</c:v>
                </c:pt>
                <c:pt idx="7">
                  <c:v>352.71699999999998</c:v>
                </c:pt>
                <c:pt idx="8">
                  <c:v>699.83399999999995</c:v>
                </c:pt>
                <c:pt idx="9">
                  <c:v>1168.49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24B-6747-A19F-5345D6910D5E}"/>
            </c:ext>
          </c:extLst>
        </c:ser>
        <c:ser>
          <c:idx val="9"/>
          <c:order val="1"/>
          <c:tx>
            <c:strRef>
              <c:f>'comment (intensity)'!$A$4:$B$4</c:f>
              <c:strCache>
                <c:ptCount val="2"/>
                <c:pt idx="0">
                  <c:v>hindex</c:v>
                </c:pt>
                <c:pt idx="1">
                  <c:v>female</c:v>
                </c:pt>
              </c:strCache>
            </c:strRef>
          </c:tx>
          <c:xVal>
            <c:numRef>
              <c:f>'comment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(intensity)'!$C$4:$L$4</c:f>
              <c:numCache>
                <c:formatCode>General</c:formatCode>
                <c:ptCount val="10"/>
                <c:pt idx="0">
                  <c:v>4.1477000000000004</c:v>
                </c:pt>
                <c:pt idx="1">
                  <c:v>7.0514000000000001</c:v>
                </c:pt>
                <c:pt idx="2">
                  <c:v>19.322600000000001</c:v>
                </c:pt>
                <c:pt idx="3">
                  <c:v>32.297899999999998</c:v>
                </c:pt>
                <c:pt idx="4">
                  <c:v>66.7727</c:v>
                </c:pt>
                <c:pt idx="5">
                  <c:v>147.45500000000001</c:v>
                </c:pt>
                <c:pt idx="6">
                  <c:v>248.67599999999999</c:v>
                </c:pt>
                <c:pt idx="7">
                  <c:v>419.55700000000002</c:v>
                </c:pt>
                <c:pt idx="8">
                  <c:v>803.39499999999998</c:v>
                </c:pt>
                <c:pt idx="9">
                  <c:v>1343.56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24B-6747-A19F-5345D6910D5E}"/>
            </c:ext>
          </c:extLst>
        </c:ser>
        <c:ser>
          <c:idx val="10"/>
          <c:order val="2"/>
          <c:tx>
            <c:strRef>
              <c:f>'comment (intensity)'!$A$7:$B$7</c:f>
              <c:strCache>
                <c:ptCount val="2"/>
                <c:pt idx="0">
                  <c:v>pagerank</c:v>
                </c:pt>
                <c:pt idx="1">
                  <c:v>male</c:v>
                </c:pt>
              </c:strCache>
            </c:strRef>
          </c:tx>
          <c:xVal>
            <c:numRef>
              <c:f>'comment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(intensity)'!$C$7:$L$7</c:f>
              <c:numCache>
                <c:formatCode>General</c:formatCode>
                <c:ptCount val="10"/>
                <c:pt idx="0">
                  <c:v>14.7095</c:v>
                </c:pt>
                <c:pt idx="1">
                  <c:v>22.3919</c:v>
                </c:pt>
                <c:pt idx="2">
                  <c:v>36.657699999999998</c:v>
                </c:pt>
                <c:pt idx="3">
                  <c:v>54.3279</c:v>
                </c:pt>
                <c:pt idx="4">
                  <c:v>96.974699999999999</c:v>
                </c:pt>
                <c:pt idx="5">
                  <c:v>182.47499999999999</c:v>
                </c:pt>
                <c:pt idx="6">
                  <c:v>293.48200000000003</c:v>
                </c:pt>
                <c:pt idx="7">
                  <c:v>484.142</c:v>
                </c:pt>
                <c:pt idx="8">
                  <c:v>942.71699999999998</c:v>
                </c:pt>
                <c:pt idx="9">
                  <c:v>1561.78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24B-6747-A19F-5345D6910D5E}"/>
            </c:ext>
          </c:extLst>
        </c:ser>
        <c:ser>
          <c:idx val="11"/>
          <c:order val="3"/>
          <c:tx>
            <c:strRef>
              <c:f>'comment (intensity)'!$A$8:$B$8</c:f>
              <c:strCache>
                <c:ptCount val="2"/>
                <c:pt idx="0">
                  <c:v>pagerank</c:v>
                </c:pt>
                <c:pt idx="1">
                  <c:v>female</c:v>
                </c:pt>
              </c:strCache>
            </c:strRef>
          </c:tx>
          <c:xVal>
            <c:numRef>
              <c:f>'comment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(intensity)'!$C$8:$L$8</c:f>
              <c:numCache>
                <c:formatCode>General</c:formatCode>
                <c:ptCount val="10"/>
                <c:pt idx="0">
                  <c:v>7.2901999999999996</c:v>
                </c:pt>
                <c:pt idx="1">
                  <c:v>14.3627</c:v>
                </c:pt>
                <c:pt idx="2">
                  <c:v>32.9741</c:v>
                </c:pt>
                <c:pt idx="3">
                  <c:v>67.046499999999995</c:v>
                </c:pt>
                <c:pt idx="4">
                  <c:v>106.244</c:v>
                </c:pt>
                <c:pt idx="5">
                  <c:v>195.82300000000001</c:v>
                </c:pt>
                <c:pt idx="6">
                  <c:v>315.47199999999998</c:v>
                </c:pt>
                <c:pt idx="7">
                  <c:v>510.423</c:v>
                </c:pt>
                <c:pt idx="8">
                  <c:v>961.92700000000002</c:v>
                </c:pt>
                <c:pt idx="9">
                  <c:v>1586.45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24B-6747-A19F-5345D6910D5E}"/>
            </c:ext>
          </c:extLst>
        </c:ser>
        <c:ser>
          <c:idx val="12"/>
          <c:order val="4"/>
          <c:tx>
            <c:strRef>
              <c:f>'comment (intensity)'!$A$9:$B$9</c:f>
              <c:strCache>
                <c:ptCount val="2"/>
                <c:pt idx="0">
                  <c:v>indegree</c:v>
                </c:pt>
                <c:pt idx="1">
                  <c:v>male</c:v>
                </c:pt>
              </c:strCache>
            </c:strRef>
          </c:tx>
          <c:xVal>
            <c:numRef>
              <c:f>'comment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(intensity)'!$C$9:$L$9</c:f>
              <c:numCache>
                <c:formatCode>General</c:formatCode>
                <c:ptCount val="10"/>
                <c:pt idx="0">
                  <c:v>1.1523000000000001</c:v>
                </c:pt>
                <c:pt idx="1">
                  <c:v>3.1202999999999999</c:v>
                </c:pt>
                <c:pt idx="2">
                  <c:v>9.7994000000000003</c:v>
                </c:pt>
                <c:pt idx="3">
                  <c:v>14.4002</c:v>
                </c:pt>
                <c:pt idx="4">
                  <c:v>19.849499999999999</c:v>
                </c:pt>
                <c:pt idx="5">
                  <c:v>32.3733</c:v>
                </c:pt>
                <c:pt idx="6">
                  <c:v>61.337000000000003</c:v>
                </c:pt>
                <c:pt idx="7">
                  <c:v>120.33199999999999</c:v>
                </c:pt>
                <c:pt idx="8">
                  <c:v>316.54300000000001</c:v>
                </c:pt>
                <c:pt idx="9">
                  <c:v>625.48699999999997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24B-6747-A19F-5345D6910D5E}"/>
            </c:ext>
          </c:extLst>
        </c:ser>
        <c:ser>
          <c:idx val="13"/>
          <c:order val="5"/>
          <c:tx>
            <c:strRef>
              <c:f>'comment (intensity)'!$A$10:$B$10</c:f>
              <c:strCache>
                <c:ptCount val="2"/>
                <c:pt idx="0">
                  <c:v>indegree</c:v>
                </c:pt>
                <c:pt idx="1">
                  <c:v>female</c:v>
                </c:pt>
              </c:strCache>
            </c:strRef>
          </c:tx>
          <c:xVal>
            <c:numRef>
              <c:f>'comment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(intensity)'!$C$10:$L$10</c:f>
              <c:numCache>
                <c:formatCode>General</c:formatCode>
                <c:ptCount val="10"/>
                <c:pt idx="0">
                  <c:v>9.3861000000000008</c:v>
                </c:pt>
                <c:pt idx="1">
                  <c:v>10.3659</c:v>
                </c:pt>
                <c:pt idx="2">
                  <c:v>28.0335</c:v>
                </c:pt>
                <c:pt idx="3">
                  <c:v>35.702300000000001</c:v>
                </c:pt>
                <c:pt idx="4">
                  <c:v>43.628599999999999</c:v>
                </c:pt>
                <c:pt idx="5">
                  <c:v>70.567800000000005</c:v>
                </c:pt>
                <c:pt idx="6">
                  <c:v>112.123</c:v>
                </c:pt>
                <c:pt idx="7">
                  <c:v>185.453</c:v>
                </c:pt>
                <c:pt idx="8">
                  <c:v>400.529</c:v>
                </c:pt>
                <c:pt idx="9">
                  <c:v>776.79499999999996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24B-6747-A19F-5345D6910D5E}"/>
            </c:ext>
          </c:extLst>
        </c:ser>
        <c:ser>
          <c:idx val="14"/>
          <c:order val="6"/>
          <c:tx>
            <c:strRef>
              <c:f>'comment (intensity)'!$A$11:$B$11</c:f>
              <c:strCache>
                <c:ptCount val="2"/>
                <c:pt idx="0">
                  <c:v>frequency</c:v>
                </c:pt>
                <c:pt idx="1">
                  <c:v>male</c:v>
                </c:pt>
              </c:strCache>
            </c:strRef>
          </c:tx>
          <c:xVal>
            <c:numRef>
              <c:f>'comment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(intensity)'!$C$11:$L$11</c:f>
              <c:numCache>
                <c:formatCode>General</c:formatCode>
                <c:ptCount val="10"/>
                <c:pt idx="0">
                  <c:v>2.3165</c:v>
                </c:pt>
                <c:pt idx="1">
                  <c:v>2.7288999999999999</c:v>
                </c:pt>
                <c:pt idx="2">
                  <c:v>10.863899999999999</c:v>
                </c:pt>
                <c:pt idx="3">
                  <c:v>27.2623</c:v>
                </c:pt>
                <c:pt idx="4">
                  <c:v>56.985599999999998</c:v>
                </c:pt>
                <c:pt idx="5">
                  <c:v>110.7</c:v>
                </c:pt>
                <c:pt idx="6">
                  <c:v>176.453</c:v>
                </c:pt>
                <c:pt idx="7">
                  <c:v>316.53300000000002</c:v>
                </c:pt>
                <c:pt idx="8">
                  <c:v>594.90499999999997</c:v>
                </c:pt>
                <c:pt idx="9">
                  <c:v>944.24900000000002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24B-6747-A19F-5345D6910D5E}"/>
            </c:ext>
          </c:extLst>
        </c:ser>
        <c:ser>
          <c:idx val="15"/>
          <c:order val="7"/>
          <c:tx>
            <c:strRef>
              <c:f>'comment (intensity)'!$A$12:$B$12</c:f>
              <c:strCache>
                <c:ptCount val="2"/>
                <c:pt idx="0">
                  <c:v>frequency</c:v>
                </c:pt>
                <c:pt idx="1">
                  <c:v>female</c:v>
                </c:pt>
              </c:strCache>
            </c:strRef>
          </c:tx>
          <c:xVal>
            <c:numRef>
              <c:f>'comment (intensity)'!$C$2:$L$2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'comment (intensity)'!$C$12:$L$12</c:f>
              <c:numCache>
                <c:formatCode>General</c:formatCode>
                <c:ptCount val="10"/>
                <c:pt idx="0">
                  <c:v>0.6653</c:v>
                </c:pt>
                <c:pt idx="1">
                  <c:v>4.3131000000000004</c:v>
                </c:pt>
                <c:pt idx="2">
                  <c:v>12.1622</c:v>
                </c:pt>
                <c:pt idx="3">
                  <c:v>31.944900000000001</c:v>
                </c:pt>
                <c:pt idx="4">
                  <c:v>59.125799999999998</c:v>
                </c:pt>
                <c:pt idx="5">
                  <c:v>134.25800000000001</c:v>
                </c:pt>
                <c:pt idx="6">
                  <c:v>239.05799999999999</c:v>
                </c:pt>
                <c:pt idx="7">
                  <c:v>417.928</c:v>
                </c:pt>
                <c:pt idx="8">
                  <c:v>863.67200000000003</c:v>
                </c:pt>
                <c:pt idx="9">
                  <c:v>1511.34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24B-6747-A19F-5345D6910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18288"/>
        <c:axId val="479717456"/>
      </c:scatterChart>
      <c:valAx>
        <c:axId val="47971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The</a:t>
                </a:r>
                <a:r>
                  <a:rPr lang="en-US" altLang="zh-TW" baseline="0"/>
                  <a:t> number of seeds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7456"/>
        <c:crosses val="autoZero"/>
        <c:crossBetween val="midCat"/>
      </c:valAx>
      <c:valAx>
        <c:axId val="4797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Average</a:t>
                </a:r>
                <a:r>
                  <a:rPr lang="en-US" altLang="zh-TW" baseline="0"/>
                  <a:t> number of influenced nodes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47971828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23539</xdr:colOff>
      <xdr:row>25</xdr:row>
      <xdr:rowOff>24473</xdr:rowOff>
    </xdr:from>
    <xdr:to>
      <xdr:col>23</xdr:col>
      <xdr:colOff>59327</xdr:colOff>
      <xdr:row>44</xdr:row>
      <xdr:rowOff>139110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24638</xdr:colOff>
      <xdr:row>5</xdr:row>
      <xdr:rowOff>36748</xdr:rowOff>
    </xdr:from>
    <xdr:to>
      <xdr:col>22</xdr:col>
      <xdr:colOff>614303</xdr:colOff>
      <xdr:row>24</xdr:row>
      <xdr:rowOff>127916</xdr:rowOff>
    </xdr:to>
    <xdr:graphicFrame macro="">
      <xdr:nvGraphicFramePr>
        <xdr:cNvPr id="4" name="圖表 2">
          <a:extLst>
            <a:ext uri="{FF2B5EF4-FFF2-40B4-BE49-F238E27FC236}">
              <a16:creationId xmlns:a16="http://schemas.microsoft.com/office/drawing/2014/main" id="{3E651E2D-BA92-BD42-A2B2-17CA59E3F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84</xdr:row>
      <xdr:rowOff>47762</xdr:rowOff>
    </xdr:from>
    <xdr:to>
      <xdr:col>6</xdr:col>
      <xdr:colOff>288522</xdr:colOff>
      <xdr:row>100</xdr:row>
      <xdr:rowOff>65673</xdr:rowOff>
    </xdr:to>
    <xdr:graphicFrame macro="">
      <xdr:nvGraphicFramePr>
        <xdr:cNvPr id="7" name="圖表 1">
          <a:extLst>
            <a:ext uri="{FF2B5EF4-FFF2-40B4-BE49-F238E27FC236}">
              <a16:creationId xmlns:a16="http://schemas.microsoft.com/office/drawing/2014/main" id="{6A01302B-9EA9-C440-BC31-35277F094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367902</xdr:colOff>
      <xdr:row>80</xdr:row>
      <xdr:rowOff>47764</xdr:rowOff>
    </xdr:from>
    <xdr:to>
      <xdr:col>14</xdr:col>
      <xdr:colOff>130935</xdr:colOff>
      <xdr:row>96</xdr:row>
      <xdr:rowOff>92900</xdr:rowOff>
    </xdr:to>
    <xdr:graphicFrame macro="">
      <xdr:nvGraphicFramePr>
        <xdr:cNvPr id="8" name="圖表 1">
          <a:extLst>
            <a:ext uri="{FF2B5EF4-FFF2-40B4-BE49-F238E27FC236}">
              <a16:creationId xmlns:a16="http://schemas.microsoft.com/office/drawing/2014/main" id="{C5AC7374-D57B-AC47-B66C-8DC54A52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163216</xdr:colOff>
      <xdr:row>45</xdr:row>
      <xdr:rowOff>72692</xdr:rowOff>
    </xdr:from>
    <xdr:to>
      <xdr:col>23</xdr:col>
      <xdr:colOff>41727</xdr:colOff>
      <xdr:row>62</xdr:row>
      <xdr:rowOff>52048</xdr:rowOff>
    </xdr:to>
    <xdr:graphicFrame macro="">
      <xdr:nvGraphicFramePr>
        <xdr:cNvPr id="9" name="圖表 1">
          <a:extLst>
            <a:ext uri="{FF2B5EF4-FFF2-40B4-BE49-F238E27FC236}">
              <a16:creationId xmlns:a16="http://schemas.microsoft.com/office/drawing/2014/main" id="{A0E678ED-3516-6043-B274-05273087C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201248</xdr:colOff>
      <xdr:row>62</xdr:row>
      <xdr:rowOff>125766</xdr:rowOff>
    </xdr:from>
    <xdr:to>
      <xdr:col>23</xdr:col>
      <xdr:colOff>65129</xdr:colOff>
      <xdr:row>79</xdr:row>
      <xdr:rowOff>109776</xdr:rowOff>
    </xdr:to>
    <xdr:graphicFrame macro="">
      <xdr:nvGraphicFramePr>
        <xdr:cNvPr id="10" name="圖表 1">
          <a:extLst>
            <a:ext uri="{FF2B5EF4-FFF2-40B4-BE49-F238E27FC236}">
              <a16:creationId xmlns:a16="http://schemas.microsoft.com/office/drawing/2014/main" id="{234C6BC8-CBEE-3144-978C-568BE5470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536610</xdr:colOff>
      <xdr:row>11</xdr:row>
      <xdr:rowOff>191482</xdr:rowOff>
    </xdr:from>
    <xdr:to>
      <xdr:col>44</xdr:col>
      <xdr:colOff>327202</xdr:colOff>
      <xdr:row>30</xdr:row>
      <xdr:rowOff>25222</xdr:rowOff>
    </xdr:to>
    <xdr:graphicFrame macro="">
      <xdr:nvGraphicFramePr>
        <xdr:cNvPr id="11" name="圖表 1">
          <a:extLst>
            <a:ext uri="{FF2B5EF4-FFF2-40B4-BE49-F238E27FC236}">
              <a16:creationId xmlns:a16="http://schemas.microsoft.com/office/drawing/2014/main" id="{90FB687A-F53D-904E-8FF6-E2E02E8E0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174976</xdr:colOff>
      <xdr:row>11</xdr:row>
      <xdr:rowOff>189998</xdr:rowOff>
    </xdr:from>
    <xdr:to>
      <xdr:col>57</xdr:col>
      <xdr:colOff>81936</xdr:colOff>
      <xdr:row>30</xdr:row>
      <xdr:rowOff>30726</xdr:rowOff>
    </xdr:to>
    <xdr:graphicFrame macro="">
      <xdr:nvGraphicFramePr>
        <xdr:cNvPr id="12" name="圖表 1">
          <a:extLst>
            <a:ext uri="{FF2B5EF4-FFF2-40B4-BE49-F238E27FC236}">
              <a16:creationId xmlns:a16="http://schemas.microsoft.com/office/drawing/2014/main" id="{B046B3F3-298B-384B-B625-9A90F8F3F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154913</xdr:colOff>
      <xdr:row>5</xdr:row>
      <xdr:rowOff>23880</xdr:rowOff>
    </xdr:from>
    <xdr:to>
      <xdr:col>22</xdr:col>
      <xdr:colOff>659424</xdr:colOff>
      <xdr:row>22</xdr:row>
      <xdr:rowOff>158728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148167</xdr:colOff>
      <xdr:row>22</xdr:row>
      <xdr:rowOff>163185</xdr:rowOff>
    </xdr:from>
    <xdr:to>
      <xdr:col>22</xdr:col>
      <xdr:colOff>666136</xdr:colOff>
      <xdr:row>39</xdr:row>
      <xdr:rowOff>0</xdr:rowOff>
    </xdr:to>
    <xdr:graphicFrame macro="">
      <xdr:nvGraphicFramePr>
        <xdr:cNvPr id="3" name="圖表 1">
          <a:extLst>
            <a:ext uri="{FF2B5EF4-FFF2-40B4-BE49-F238E27FC236}">
              <a16:creationId xmlns:a16="http://schemas.microsoft.com/office/drawing/2014/main" id="{13FF73C3-3A30-5C4C-9606-DC3E1F257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47761</xdr:colOff>
      <xdr:row>84</xdr:row>
      <xdr:rowOff>14111</xdr:rowOff>
    </xdr:from>
    <xdr:to>
      <xdr:col>6</xdr:col>
      <xdr:colOff>308274</xdr:colOff>
      <xdr:row>99</xdr:row>
      <xdr:rowOff>180654</xdr:rowOff>
    </xdr:to>
    <xdr:graphicFrame macro="">
      <xdr:nvGraphicFramePr>
        <xdr:cNvPr id="7" name="圖表 1">
          <a:extLst>
            <a:ext uri="{FF2B5EF4-FFF2-40B4-BE49-F238E27FC236}">
              <a16:creationId xmlns:a16="http://schemas.microsoft.com/office/drawing/2014/main" id="{E985C2DE-9661-E840-84FE-0242CA453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501047</xdr:colOff>
      <xdr:row>80</xdr:row>
      <xdr:rowOff>14112</xdr:rowOff>
    </xdr:from>
    <xdr:to>
      <xdr:col>14</xdr:col>
      <xdr:colOff>232291</xdr:colOff>
      <xdr:row>96</xdr:row>
      <xdr:rowOff>17380</xdr:rowOff>
    </xdr:to>
    <xdr:graphicFrame macro="">
      <xdr:nvGraphicFramePr>
        <xdr:cNvPr id="8" name="圖表 1">
          <a:extLst>
            <a:ext uri="{FF2B5EF4-FFF2-40B4-BE49-F238E27FC236}">
              <a16:creationId xmlns:a16="http://schemas.microsoft.com/office/drawing/2014/main" id="{404793DD-F133-AC4A-9BAB-A60601334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122658</xdr:colOff>
      <xdr:row>56</xdr:row>
      <xdr:rowOff>23340</xdr:rowOff>
    </xdr:from>
    <xdr:to>
      <xdr:col>22</xdr:col>
      <xdr:colOff>648027</xdr:colOff>
      <xdr:row>72</xdr:row>
      <xdr:rowOff>148711</xdr:rowOff>
    </xdr:to>
    <xdr:graphicFrame macro="">
      <xdr:nvGraphicFramePr>
        <xdr:cNvPr id="9" name="圖表 1">
          <a:extLst>
            <a:ext uri="{FF2B5EF4-FFF2-40B4-BE49-F238E27FC236}">
              <a16:creationId xmlns:a16="http://schemas.microsoft.com/office/drawing/2014/main" id="{9D814F38-3160-F34E-89BE-F2A088161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142943</xdr:colOff>
      <xdr:row>39</xdr:row>
      <xdr:rowOff>18685</xdr:rowOff>
    </xdr:from>
    <xdr:to>
      <xdr:col>22</xdr:col>
      <xdr:colOff>648027</xdr:colOff>
      <xdr:row>55</xdr:row>
      <xdr:rowOff>148711</xdr:rowOff>
    </xdr:to>
    <xdr:graphicFrame macro="">
      <xdr:nvGraphicFramePr>
        <xdr:cNvPr id="10" name="圖表 1">
          <a:extLst>
            <a:ext uri="{FF2B5EF4-FFF2-40B4-BE49-F238E27FC236}">
              <a16:creationId xmlns:a16="http://schemas.microsoft.com/office/drawing/2014/main" id="{E3062CEE-5104-4A40-B8A4-BBEBFCD47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307610</xdr:colOff>
      <xdr:row>8</xdr:row>
      <xdr:rowOff>184512</xdr:rowOff>
    </xdr:from>
    <xdr:to>
      <xdr:col>44</xdr:col>
      <xdr:colOff>133246</xdr:colOff>
      <xdr:row>26</xdr:row>
      <xdr:rowOff>128859</xdr:rowOff>
    </xdr:to>
    <xdr:graphicFrame macro="">
      <xdr:nvGraphicFramePr>
        <xdr:cNvPr id="11" name="圖表 1">
          <a:extLst>
            <a:ext uri="{FF2B5EF4-FFF2-40B4-BE49-F238E27FC236}">
              <a16:creationId xmlns:a16="http://schemas.microsoft.com/office/drawing/2014/main" id="{E8F2FDE3-EAA1-E043-BEF2-EA0F8061B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605064</xdr:colOff>
      <xdr:row>9</xdr:row>
      <xdr:rowOff>21953</xdr:rowOff>
    </xdr:from>
    <xdr:to>
      <xdr:col>56</xdr:col>
      <xdr:colOff>432242</xdr:colOff>
      <xdr:row>26</xdr:row>
      <xdr:rowOff>159340</xdr:rowOff>
    </xdr:to>
    <xdr:graphicFrame macro="">
      <xdr:nvGraphicFramePr>
        <xdr:cNvPr id="12" name="圖表 1">
          <a:extLst>
            <a:ext uri="{FF2B5EF4-FFF2-40B4-BE49-F238E27FC236}">
              <a16:creationId xmlns:a16="http://schemas.microsoft.com/office/drawing/2014/main" id="{6FDB28FE-4D17-1048-918F-CFC9EDB23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804862</xdr:colOff>
      <xdr:row>12</xdr:row>
      <xdr:rowOff>185737</xdr:rowOff>
    </xdr:from>
    <xdr:to>
      <xdr:col>9</xdr:col>
      <xdr:colOff>138112</xdr:colOff>
      <xdr:row>26</xdr:row>
      <xdr:rowOff>128587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804862</xdr:colOff>
      <xdr:row>12</xdr:row>
      <xdr:rowOff>185737</xdr:rowOff>
    </xdr:from>
    <xdr:to>
      <xdr:col>9</xdr:col>
      <xdr:colOff>138112</xdr:colOff>
      <xdr:row>26</xdr:row>
      <xdr:rowOff>128587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0"/>
  <sheetViews>
    <sheetView tabSelected="1" workbookViewId="0">
      <selection activeCell="Q221" sqref="Q221"/>
    </sheetView>
  </sheetViews>
  <sheetFormatPr baseColWidth="10" defaultColWidth="8.83203125" defaultRowHeight="15" x14ac:dyDescent="0.2"/>
  <cols>
    <col min="2" max="2" width="21.33203125" customWidth="1"/>
    <col min="8" max="8" width="9.83203125" customWidth="1"/>
    <col min="9" max="9" width="28.6640625" customWidth="1"/>
    <col min="15" max="15" width="15" customWidth="1"/>
  </cols>
  <sheetData>
    <row r="1" spans="1:13" x14ac:dyDescent="0.2">
      <c r="A1" t="s">
        <v>2</v>
      </c>
      <c r="B1" t="s">
        <v>12</v>
      </c>
      <c r="C1">
        <v>1</v>
      </c>
      <c r="D1">
        <v>2.3165</v>
      </c>
      <c r="E1">
        <v>0.6653</v>
      </c>
      <c r="H1" t="s">
        <v>2</v>
      </c>
      <c r="I1" t="s">
        <v>152</v>
      </c>
      <c r="J1">
        <v>50</v>
      </c>
      <c r="K1">
        <v>163.27099999999999</v>
      </c>
      <c r="L1">
        <v>180.11199999999999</v>
      </c>
      <c r="M1">
        <f>K1+L1</f>
        <v>343.38299999999998</v>
      </c>
    </row>
    <row r="2" spans="1:13" x14ac:dyDescent="0.2">
      <c r="A2" t="s">
        <v>2</v>
      </c>
      <c r="B2" t="s">
        <v>12</v>
      </c>
      <c r="C2">
        <v>10</v>
      </c>
      <c r="D2">
        <v>27.2623</v>
      </c>
      <c r="E2">
        <v>31.944900000000001</v>
      </c>
      <c r="H2" t="s">
        <v>2</v>
      </c>
      <c r="I2" t="s">
        <v>153</v>
      </c>
      <c r="J2">
        <v>1</v>
      </c>
      <c r="K2">
        <v>14.6686</v>
      </c>
      <c r="L2">
        <v>7.2656000000000001</v>
      </c>
      <c r="M2">
        <f t="shared" ref="M2:M65" si="0">K2+L2</f>
        <v>21.934200000000001</v>
      </c>
    </row>
    <row r="3" spans="1:13" x14ac:dyDescent="0.2">
      <c r="A3" t="s">
        <v>2</v>
      </c>
      <c r="B3" t="s">
        <v>12</v>
      </c>
      <c r="C3">
        <v>100</v>
      </c>
      <c r="D3">
        <v>176.453</v>
      </c>
      <c r="E3">
        <v>239.05799999999999</v>
      </c>
      <c r="H3" t="s">
        <v>2</v>
      </c>
      <c r="I3" t="s">
        <v>154</v>
      </c>
      <c r="J3">
        <v>5</v>
      </c>
      <c r="K3">
        <v>42.155999999999999</v>
      </c>
      <c r="L3">
        <v>28.623999999999999</v>
      </c>
      <c r="M3">
        <f t="shared" si="0"/>
        <v>70.78</v>
      </c>
    </row>
    <row r="4" spans="1:13" x14ac:dyDescent="0.2">
      <c r="A4" t="s">
        <v>2</v>
      </c>
      <c r="B4" t="s">
        <v>12</v>
      </c>
      <c r="C4">
        <v>1000</v>
      </c>
      <c r="D4">
        <v>944.24900000000002</v>
      </c>
      <c r="E4">
        <v>1511.34</v>
      </c>
      <c r="H4" t="s">
        <v>2</v>
      </c>
      <c r="I4" t="s">
        <v>155</v>
      </c>
      <c r="J4">
        <v>10</v>
      </c>
      <c r="K4">
        <v>60.742100000000001</v>
      </c>
      <c r="L4">
        <v>54.184800000000003</v>
      </c>
      <c r="M4">
        <f t="shared" si="0"/>
        <v>114.9269</v>
      </c>
    </row>
    <row r="5" spans="1:13" x14ac:dyDescent="0.2">
      <c r="A5" t="s">
        <v>2</v>
      </c>
      <c r="B5" t="s">
        <v>12</v>
      </c>
      <c r="C5">
        <v>2</v>
      </c>
      <c r="D5">
        <v>2.7288999999999999</v>
      </c>
      <c r="E5">
        <v>4.3131000000000004</v>
      </c>
      <c r="H5" t="s">
        <v>2</v>
      </c>
      <c r="I5" t="s">
        <v>156</v>
      </c>
      <c r="J5">
        <v>2</v>
      </c>
      <c r="K5">
        <v>22.474699999999999</v>
      </c>
      <c r="L5">
        <v>14.3803</v>
      </c>
      <c r="M5">
        <f t="shared" si="0"/>
        <v>36.854999999999997</v>
      </c>
    </row>
    <row r="6" spans="1:13" x14ac:dyDescent="0.2">
      <c r="A6" t="s">
        <v>2</v>
      </c>
      <c r="B6" t="s">
        <v>12</v>
      </c>
      <c r="C6">
        <v>20</v>
      </c>
      <c r="D6">
        <v>56.985599999999998</v>
      </c>
      <c r="E6">
        <v>59.125799999999998</v>
      </c>
      <c r="H6" t="s">
        <v>2</v>
      </c>
      <c r="I6" t="s">
        <v>157</v>
      </c>
      <c r="J6">
        <v>20</v>
      </c>
      <c r="K6">
        <v>96.316800000000001</v>
      </c>
      <c r="L6">
        <v>92.910200000000003</v>
      </c>
      <c r="M6">
        <f t="shared" si="0"/>
        <v>189.227</v>
      </c>
    </row>
    <row r="7" spans="1:13" x14ac:dyDescent="0.2">
      <c r="A7" t="s">
        <v>2</v>
      </c>
      <c r="B7" t="s">
        <v>12</v>
      </c>
      <c r="C7">
        <v>200</v>
      </c>
      <c r="D7">
        <v>316.53300000000002</v>
      </c>
      <c r="E7">
        <v>417.928</v>
      </c>
      <c r="H7" t="s">
        <v>2</v>
      </c>
      <c r="I7" t="s">
        <v>158</v>
      </c>
      <c r="J7">
        <v>200</v>
      </c>
      <c r="K7">
        <v>370.55799999999999</v>
      </c>
      <c r="L7">
        <v>513.61599999999999</v>
      </c>
      <c r="M7">
        <f t="shared" si="0"/>
        <v>884.17399999999998</v>
      </c>
    </row>
    <row r="8" spans="1:13" x14ac:dyDescent="0.2">
      <c r="A8" t="s">
        <v>2</v>
      </c>
      <c r="B8" t="s">
        <v>12</v>
      </c>
      <c r="C8">
        <v>5</v>
      </c>
      <c r="D8">
        <v>10.863899999999999</v>
      </c>
      <c r="E8">
        <v>12.1622</v>
      </c>
      <c r="H8" t="s">
        <v>2</v>
      </c>
      <c r="I8" t="s">
        <v>159</v>
      </c>
      <c r="J8">
        <v>100</v>
      </c>
      <c r="K8">
        <v>249.79599999999999</v>
      </c>
      <c r="L8">
        <v>298.17200000000003</v>
      </c>
      <c r="M8">
        <f t="shared" si="0"/>
        <v>547.96800000000007</v>
      </c>
    </row>
    <row r="9" spans="1:13" x14ac:dyDescent="0.2">
      <c r="A9" t="s">
        <v>2</v>
      </c>
      <c r="B9" t="s">
        <v>12</v>
      </c>
      <c r="C9">
        <v>50</v>
      </c>
      <c r="D9">
        <v>110.7</v>
      </c>
      <c r="E9">
        <v>134.25800000000001</v>
      </c>
      <c r="H9" t="s">
        <v>2</v>
      </c>
      <c r="I9" t="s">
        <v>160</v>
      </c>
      <c r="J9">
        <v>500</v>
      </c>
      <c r="K9">
        <v>612.74900000000002</v>
      </c>
      <c r="L9">
        <v>1062.4000000000001</v>
      </c>
      <c r="M9">
        <f t="shared" si="0"/>
        <v>1675.1490000000001</v>
      </c>
    </row>
    <row r="10" spans="1:13" x14ac:dyDescent="0.2">
      <c r="A10" t="s">
        <v>2</v>
      </c>
      <c r="B10" t="s">
        <v>12</v>
      </c>
      <c r="C10">
        <v>500</v>
      </c>
      <c r="D10">
        <v>594.90499999999997</v>
      </c>
      <c r="E10">
        <v>863.67200000000003</v>
      </c>
      <c r="H10" t="s">
        <v>2</v>
      </c>
      <c r="I10" t="s">
        <v>161</v>
      </c>
      <c r="J10">
        <v>1000</v>
      </c>
      <c r="K10">
        <v>905.39800000000002</v>
      </c>
      <c r="L10">
        <v>1858.29</v>
      </c>
      <c r="M10">
        <f t="shared" si="0"/>
        <v>2763.6880000000001</v>
      </c>
    </row>
    <row r="11" spans="1:13" x14ac:dyDescent="0.2">
      <c r="A11" t="s">
        <v>2</v>
      </c>
      <c r="B11" t="s">
        <v>4</v>
      </c>
      <c r="C11">
        <v>1</v>
      </c>
      <c r="D11">
        <v>3.3148</v>
      </c>
      <c r="E11">
        <v>4.1477000000000004</v>
      </c>
      <c r="H11" t="s">
        <v>3</v>
      </c>
      <c r="I11" t="s">
        <v>162</v>
      </c>
      <c r="J11">
        <v>100</v>
      </c>
      <c r="K11">
        <v>114.393</v>
      </c>
      <c r="L11">
        <v>214.845</v>
      </c>
      <c r="M11">
        <f t="shared" si="0"/>
        <v>329.238</v>
      </c>
    </row>
    <row r="12" spans="1:13" x14ac:dyDescent="0.2">
      <c r="A12" t="s">
        <v>2</v>
      </c>
      <c r="B12" t="s">
        <v>4</v>
      </c>
      <c r="C12">
        <v>10</v>
      </c>
      <c r="D12">
        <v>33.491399999999999</v>
      </c>
      <c r="E12">
        <v>32.297899999999998</v>
      </c>
      <c r="H12" t="s">
        <v>3</v>
      </c>
      <c r="I12" t="s">
        <v>163</v>
      </c>
      <c r="J12">
        <v>20</v>
      </c>
      <c r="K12">
        <v>39.402099999999997</v>
      </c>
      <c r="L12">
        <v>56.7714</v>
      </c>
      <c r="M12">
        <f t="shared" si="0"/>
        <v>96.17349999999999</v>
      </c>
    </row>
    <row r="13" spans="1:13" x14ac:dyDescent="0.2">
      <c r="A13" t="s">
        <v>2</v>
      </c>
      <c r="B13" t="s">
        <v>4</v>
      </c>
      <c r="C13">
        <v>100</v>
      </c>
      <c r="D13">
        <v>206.566</v>
      </c>
      <c r="E13">
        <v>248.67599999999999</v>
      </c>
      <c r="H13" t="s">
        <v>3</v>
      </c>
      <c r="I13" t="s">
        <v>164</v>
      </c>
      <c r="J13">
        <v>50</v>
      </c>
      <c r="K13">
        <v>69.863900000000001</v>
      </c>
      <c r="L13">
        <v>122.376</v>
      </c>
      <c r="M13">
        <f t="shared" si="0"/>
        <v>192.23990000000001</v>
      </c>
    </row>
    <row r="14" spans="1:13" x14ac:dyDescent="0.2">
      <c r="A14" t="s">
        <v>2</v>
      </c>
      <c r="B14" t="s">
        <v>4</v>
      </c>
      <c r="C14">
        <v>1000</v>
      </c>
      <c r="D14">
        <v>1168.49</v>
      </c>
      <c r="E14">
        <v>1343.56</v>
      </c>
      <c r="H14" t="s">
        <v>3</v>
      </c>
      <c r="I14" t="s">
        <v>165</v>
      </c>
      <c r="J14">
        <v>5</v>
      </c>
      <c r="K14">
        <v>16.4786</v>
      </c>
      <c r="L14">
        <v>17.994900000000001</v>
      </c>
      <c r="M14">
        <f t="shared" si="0"/>
        <v>34.473500000000001</v>
      </c>
    </row>
    <row r="15" spans="1:13" x14ac:dyDescent="0.2">
      <c r="A15" t="s">
        <v>2</v>
      </c>
      <c r="B15" t="s">
        <v>4</v>
      </c>
      <c r="C15">
        <v>2</v>
      </c>
      <c r="D15">
        <v>3.4176000000000002</v>
      </c>
      <c r="E15">
        <v>7.0514000000000001</v>
      </c>
      <c r="H15" t="s">
        <v>3</v>
      </c>
      <c r="I15" t="s">
        <v>166</v>
      </c>
      <c r="J15">
        <v>1</v>
      </c>
      <c r="K15">
        <v>4.0773999999999999</v>
      </c>
      <c r="L15">
        <v>5.5831999999999997</v>
      </c>
      <c r="M15">
        <f t="shared" si="0"/>
        <v>9.6605999999999987</v>
      </c>
    </row>
    <row r="16" spans="1:13" x14ac:dyDescent="0.2">
      <c r="A16" t="s">
        <v>2</v>
      </c>
      <c r="B16" t="s">
        <v>4</v>
      </c>
      <c r="C16">
        <v>20</v>
      </c>
      <c r="D16">
        <v>65.866299999999995</v>
      </c>
      <c r="E16">
        <v>66.7727</v>
      </c>
      <c r="H16" t="s">
        <v>3</v>
      </c>
      <c r="I16" t="s">
        <v>167</v>
      </c>
      <c r="J16">
        <v>2</v>
      </c>
      <c r="K16">
        <v>8.7635000000000005</v>
      </c>
      <c r="L16">
        <v>8.3066999999999993</v>
      </c>
      <c r="M16">
        <f t="shared" si="0"/>
        <v>17.0702</v>
      </c>
    </row>
    <row r="17" spans="1:13" x14ac:dyDescent="0.2">
      <c r="A17" t="s">
        <v>2</v>
      </c>
      <c r="B17" t="s">
        <v>4</v>
      </c>
      <c r="C17">
        <v>200</v>
      </c>
      <c r="D17">
        <v>352.71699999999998</v>
      </c>
      <c r="E17">
        <v>419.55700000000002</v>
      </c>
      <c r="H17" t="s">
        <v>3</v>
      </c>
      <c r="I17" t="s">
        <v>168</v>
      </c>
      <c r="J17">
        <v>200</v>
      </c>
      <c r="K17">
        <v>183.916</v>
      </c>
      <c r="L17">
        <v>387.11399999999998</v>
      </c>
      <c r="M17">
        <f t="shared" si="0"/>
        <v>571.03</v>
      </c>
    </row>
    <row r="18" spans="1:13" x14ac:dyDescent="0.2">
      <c r="A18" t="s">
        <v>2</v>
      </c>
      <c r="B18" t="s">
        <v>4</v>
      </c>
      <c r="C18">
        <v>5</v>
      </c>
      <c r="D18">
        <v>20.553599999999999</v>
      </c>
      <c r="E18">
        <v>19.322600000000001</v>
      </c>
      <c r="H18" t="s">
        <v>3</v>
      </c>
      <c r="I18" t="s">
        <v>169</v>
      </c>
      <c r="J18">
        <v>500</v>
      </c>
      <c r="K18">
        <v>343.81799999999998</v>
      </c>
      <c r="L18">
        <v>866.53</v>
      </c>
      <c r="M18">
        <f t="shared" si="0"/>
        <v>1210.348</v>
      </c>
    </row>
    <row r="19" spans="1:13" x14ac:dyDescent="0.2">
      <c r="A19" t="s">
        <v>2</v>
      </c>
      <c r="B19" t="s">
        <v>4</v>
      </c>
      <c r="C19">
        <v>50</v>
      </c>
      <c r="D19">
        <v>119.05500000000001</v>
      </c>
      <c r="E19">
        <v>147.45500000000001</v>
      </c>
      <c r="H19" t="s">
        <v>3</v>
      </c>
      <c r="I19" t="s">
        <v>170</v>
      </c>
      <c r="J19">
        <v>1000</v>
      </c>
      <c r="K19">
        <v>596.06399999999996</v>
      </c>
      <c r="L19">
        <v>1618.47</v>
      </c>
      <c r="M19">
        <f t="shared" si="0"/>
        <v>2214.5340000000001</v>
      </c>
    </row>
    <row r="20" spans="1:13" x14ac:dyDescent="0.2">
      <c r="A20" t="s">
        <v>2</v>
      </c>
      <c r="B20" t="s">
        <v>4</v>
      </c>
      <c r="C20">
        <v>500</v>
      </c>
      <c r="D20">
        <v>699.83399999999995</v>
      </c>
      <c r="E20">
        <v>803.39499999999998</v>
      </c>
      <c r="H20" t="s">
        <v>3</v>
      </c>
      <c r="I20" t="s">
        <v>171</v>
      </c>
      <c r="J20">
        <v>10</v>
      </c>
      <c r="K20">
        <v>25.965699999999998</v>
      </c>
      <c r="L20">
        <v>31.7608</v>
      </c>
      <c r="M20">
        <f t="shared" si="0"/>
        <v>57.726500000000001</v>
      </c>
    </row>
    <row r="21" spans="1:13" x14ac:dyDescent="0.2">
      <c r="A21" t="s">
        <v>2</v>
      </c>
      <c r="B21" t="s">
        <v>151</v>
      </c>
      <c r="C21">
        <v>5</v>
      </c>
      <c r="D21">
        <v>13.197699999999999</v>
      </c>
      <c r="E21">
        <v>17.410599999999999</v>
      </c>
      <c r="M21">
        <f t="shared" si="0"/>
        <v>0</v>
      </c>
    </row>
    <row r="22" spans="1:13" x14ac:dyDescent="0.2">
      <c r="A22" t="s">
        <v>2</v>
      </c>
      <c r="B22" t="s">
        <v>151</v>
      </c>
      <c r="C22">
        <v>50</v>
      </c>
      <c r="D22">
        <v>121.476</v>
      </c>
      <c r="E22">
        <v>138.70500000000001</v>
      </c>
      <c r="H22" t="s">
        <v>2</v>
      </c>
      <c r="I22" t="s">
        <v>172</v>
      </c>
      <c r="J22">
        <v>5</v>
      </c>
      <c r="K22">
        <v>35.426699999999997</v>
      </c>
      <c r="L22">
        <v>23.651499999999999</v>
      </c>
      <c r="M22">
        <f t="shared" si="0"/>
        <v>59.078199999999995</v>
      </c>
    </row>
    <row r="23" spans="1:13" x14ac:dyDescent="0.2">
      <c r="A23" t="s">
        <v>2</v>
      </c>
      <c r="B23" t="s">
        <v>151</v>
      </c>
      <c r="C23">
        <v>10</v>
      </c>
      <c r="D23">
        <v>35.504300000000001</v>
      </c>
      <c r="E23">
        <v>40.133699999999997</v>
      </c>
      <c r="H23" t="s">
        <v>2</v>
      </c>
      <c r="I23" t="s">
        <v>173</v>
      </c>
      <c r="J23">
        <v>1</v>
      </c>
      <c r="K23">
        <v>14.6896</v>
      </c>
      <c r="L23">
        <v>7.3213999999999997</v>
      </c>
      <c r="M23">
        <f t="shared" si="0"/>
        <v>22.010999999999999</v>
      </c>
    </row>
    <row r="24" spans="1:13" x14ac:dyDescent="0.2">
      <c r="A24" t="s">
        <v>2</v>
      </c>
      <c r="B24" t="s">
        <v>151</v>
      </c>
      <c r="C24">
        <v>100</v>
      </c>
      <c r="D24">
        <v>202.23699999999999</v>
      </c>
      <c r="E24">
        <v>243.95400000000001</v>
      </c>
      <c r="H24" t="s">
        <v>2</v>
      </c>
      <c r="I24" t="s">
        <v>174</v>
      </c>
      <c r="J24">
        <v>10</v>
      </c>
      <c r="K24">
        <v>58.486199999999997</v>
      </c>
      <c r="L24">
        <v>60.0473</v>
      </c>
      <c r="M24">
        <f t="shared" si="0"/>
        <v>118.5335</v>
      </c>
    </row>
    <row r="25" spans="1:13" x14ac:dyDescent="0.2">
      <c r="A25" t="s">
        <v>2</v>
      </c>
      <c r="B25" t="s">
        <v>151</v>
      </c>
      <c r="C25">
        <v>20</v>
      </c>
      <c r="D25">
        <v>61.585000000000001</v>
      </c>
      <c r="E25">
        <v>68.668700000000001</v>
      </c>
      <c r="H25" t="s">
        <v>2</v>
      </c>
      <c r="I25" t="s">
        <v>175</v>
      </c>
      <c r="J25">
        <v>2</v>
      </c>
      <c r="K25">
        <v>22.4999</v>
      </c>
      <c r="L25">
        <v>14.3276</v>
      </c>
      <c r="M25">
        <f t="shared" si="0"/>
        <v>36.827500000000001</v>
      </c>
    </row>
    <row r="26" spans="1:13" x14ac:dyDescent="0.2">
      <c r="A26" t="s">
        <v>2</v>
      </c>
      <c r="B26" t="s">
        <v>151</v>
      </c>
      <c r="C26">
        <v>200</v>
      </c>
      <c r="D26">
        <v>345.411</v>
      </c>
      <c r="E26">
        <v>417.80200000000002</v>
      </c>
      <c r="H26" t="s">
        <v>2</v>
      </c>
      <c r="I26" t="s">
        <v>176</v>
      </c>
      <c r="J26">
        <v>50</v>
      </c>
      <c r="K26">
        <v>169.684</v>
      </c>
      <c r="L26">
        <v>198.46100000000001</v>
      </c>
      <c r="M26">
        <f t="shared" si="0"/>
        <v>368.14499999999998</v>
      </c>
    </row>
    <row r="27" spans="1:13" x14ac:dyDescent="0.2">
      <c r="A27" t="s">
        <v>2</v>
      </c>
      <c r="B27" t="s">
        <v>151</v>
      </c>
      <c r="C27">
        <v>2</v>
      </c>
      <c r="D27">
        <v>5.3254999999999999</v>
      </c>
      <c r="E27">
        <v>6.3616999999999999</v>
      </c>
      <c r="H27" t="s">
        <v>2</v>
      </c>
      <c r="I27" t="s">
        <v>177</v>
      </c>
      <c r="J27">
        <v>20</v>
      </c>
      <c r="K27">
        <v>90.849000000000004</v>
      </c>
      <c r="L27">
        <v>105.661</v>
      </c>
      <c r="M27">
        <f t="shared" si="0"/>
        <v>196.51</v>
      </c>
    </row>
    <row r="28" spans="1:13" x14ac:dyDescent="0.2">
      <c r="A28" t="s">
        <v>2</v>
      </c>
      <c r="B28" t="s">
        <v>151</v>
      </c>
      <c r="C28">
        <v>1</v>
      </c>
      <c r="D28">
        <v>3.2957000000000001</v>
      </c>
      <c r="E28">
        <v>4.2114000000000003</v>
      </c>
      <c r="H28" t="s">
        <v>2</v>
      </c>
      <c r="I28" t="s">
        <v>178</v>
      </c>
      <c r="J28">
        <v>100</v>
      </c>
      <c r="K28">
        <v>264.70299999999997</v>
      </c>
      <c r="L28">
        <v>323.44200000000001</v>
      </c>
      <c r="M28">
        <f t="shared" si="0"/>
        <v>588.14499999999998</v>
      </c>
    </row>
    <row r="29" spans="1:13" x14ac:dyDescent="0.2">
      <c r="A29" t="s">
        <v>2</v>
      </c>
      <c r="B29" t="s">
        <v>151</v>
      </c>
      <c r="C29">
        <v>500</v>
      </c>
      <c r="D29">
        <v>686.85400000000004</v>
      </c>
      <c r="E29">
        <v>803.923</v>
      </c>
      <c r="H29" t="s">
        <v>2</v>
      </c>
      <c r="I29" t="s">
        <v>179</v>
      </c>
      <c r="J29">
        <v>200</v>
      </c>
      <c r="K29">
        <v>409.71199999999999</v>
      </c>
      <c r="L29">
        <v>541.53899999999999</v>
      </c>
      <c r="M29">
        <f t="shared" si="0"/>
        <v>951.25099999999998</v>
      </c>
    </row>
    <row r="30" spans="1:13" x14ac:dyDescent="0.2">
      <c r="A30" t="s">
        <v>2</v>
      </c>
      <c r="B30" t="s">
        <v>151</v>
      </c>
      <c r="C30">
        <v>1000</v>
      </c>
      <c r="D30">
        <v>1137.82</v>
      </c>
      <c r="E30">
        <v>1340.8</v>
      </c>
      <c r="H30" t="s">
        <v>2</v>
      </c>
      <c r="I30" t="s">
        <v>180</v>
      </c>
      <c r="J30">
        <v>500</v>
      </c>
      <c r="K30">
        <v>709.51400000000001</v>
      </c>
      <c r="L30">
        <v>1097.02</v>
      </c>
      <c r="M30">
        <f t="shared" si="0"/>
        <v>1806.5340000000001</v>
      </c>
    </row>
    <row r="31" spans="1:13" x14ac:dyDescent="0.2">
      <c r="A31" t="s">
        <v>2</v>
      </c>
      <c r="B31" t="s">
        <v>13</v>
      </c>
      <c r="C31">
        <v>1</v>
      </c>
      <c r="D31">
        <v>1.1523000000000001</v>
      </c>
      <c r="E31">
        <v>9.3861000000000008</v>
      </c>
      <c r="H31" t="s">
        <v>2</v>
      </c>
      <c r="I31" t="s">
        <v>181</v>
      </c>
      <c r="J31">
        <v>1000</v>
      </c>
      <c r="K31">
        <v>1097.79</v>
      </c>
      <c r="L31" s="1">
        <v>1883.04</v>
      </c>
      <c r="M31">
        <f t="shared" si="0"/>
        <v>2980.83</v>
      </c>
    </row>
    <row r="32" spans="1:13" x14ac:dyDescent="0.2">
      <c r="A32" t="s">
        <v>2</v>
      </c>
      <c r="B32" t="s">
        <v>13</v>
      </c>
      <c r="C32">
        <v>10</v>
      </c>
      <c r="D32">
        <v>14.4002</v>
      </c>
      <c r="E32">
        <v>35.702300000000001</v>
      </c>
      <c r="H32" t="s">
        <v>3</v>
      </c>
      <c r="I32" t="s">
        <v>182</v>
      </c>
      <c r="J32">
        <v>5</v>
      </c>
      <c r="K32">
        <v>15.644500000000001</v>
      </c>
      <c r="L32">
        <v>13.620200000000001</v>
      </c>
      <c r="M32">
        <f t="shared" si="0"/>
        <v>29.264700000000001</v>
      </c>
    </row>
    <row r="33" spans="1:13" x14ac:dyDescent="0.2">
      <c r="A33" t="s">
        <v>2</v>
      </c>
      <c r="B33" t="s">
        <v>13</v>
      </c>
      <c r="C33">
        <v>100</v>
      </c>
      <c r="D33">
        <v>61.337000000000003</v>
      </c>
      <c r="E33">
        <v>112.123</v>
      </c>
      <c r="H33" t="s">
        <v>3</v>
      </c>
      <c r="I33" t="s">
        <v>183</v>
      </c>
      <c r="J33">
        <v>10</v>
      </c>
      <c r="K33">
        <v>27.0518</v>
      </c>
      <c r="L33">
        <v>35.178800000000003</v>
      </c>
      <c r="M33">
        <f t="shared" si="0"/>
        <v>62.230600000000003</v>
      </c>
    </row>
    <row r="34" spans="1:13" x14ac:dyDescent="0.2">
      <c r="A34" t="s">
        <v>2</v>
      </c>
      <c r="B34" t="s">
        <v>13</v>
      </c>
      <c r="C34">
        <v>1000</v>
      </c>
      <c r="D34">
        <v>625.48699999999997</v>
      </c>
      <c r="E34">
        <v>776.79499999999996</v>
      </c>
      <c r="H34" t="s">
        <v>3</v>
      </c>
      <c r="I34" t="s">
        <v>184</v>
      </c>
      <c r="J34">
        <v>20</v>
      </c>
      <c r="K34">
        <v>44.380200000000002</v>
      </c>
      <c r="L34">
        <v>62.178800000000003</v>
      </c>
      <c r="M34">
        <f t="shared" si="0"/>
        <v>106.559</v>
      </c>
    </row>
    <row r="35" spans="1:13" x14ac:dyDescent="0.2">
      <c r="A35" t="s">
        <v>2</v>
      </c>
      <c r="B35" t="s">
        <v>13</v>
      </c>
      <c r="C35">
        <v>2</v>
      </c>
      <c r="D35">
        <v>3.1202999999999999</v>
      </c>
      <c r="E35">
        <v>10.3659</v>
      </c>
      <c r="H35" t="s">
        <v>3</v>
      </c>
      <c r="I35" t="s">
        <v>185</v>
      </c>
      <c r="J35">
        <v>1</v>
      </c>
      <c r="K35">
        <v>4.0808999999999997</v>
      </c>
      <c r="L35">
        <v>5.6047000000000002</v>
      </c>
      <c r="M35">
        <f t="shared" si="0"/>
        <v>9.6856000000000009</v>
      </c>
    </row>
    <row r="36" spans="1:13" x14ac:dyDescent="0.2">
      <c r="A36" t="s">
        <v>2</v>
      </c>
      <c r="B36" t="s">
        <v>13</v>
      </c>
      <c r="C36">
        <v>20</v>
      </c>
      <c r="D36">
        <v>19.849499999999999</v>
      </c>
      <c r="E36">
        <v>43.628599999999999</v>
      </c>
      <c r="H36" t="s">
        <v>3</v>
      </c>
      <c r="I36" t="s">
        <v>186</v>
      </c>
      <c r="J36">
        <v>2</v>
      </c>
      <c r="K36">
        <v>8.8247</v>
      </c>
      <c r="L36">
        <v>8.2843</v>
      </c>
      <c r="M36">
        <f t="shared" si="0"/>
        <v>17.109000000000002</v>
      </c>
    </row>
    <row r="37" spans="1:13" x14ac:dyDescent="0.2">
      <c r="A37" t="s">
        <v>2</v>
      </c>
      <c r="B37" t="s">
        <v>13</v>
      </c>
      <c r="C37">
        <v>200</v>
      </c>
      <c r="D37">
        <v>120.33199999999999</v>
      </c>
      <c r="E37">
        <v>185.453</v>
      </c>
      <c r="H37" t="s">
        <v>3</v>
      </c>
      <c r="I37" t="s">
        <v>187</v>
      </c>
      <c r="J37">
        <v>50</v>
      </c>
      <c r="K37">
        <v>90.088999999999999</v>
      </c>
      <c r="L37">
        <v>128.149</v>
      </c>
      <c r="M37">
        <f t="shared" si="0"/>
        <v>218.238</v>
      </c>
    </row>
    <row r="38" spans="1:13" x14ac:dyDescent="0.2">
      <c r="A38" t="s">
        <v>2</v>
      </c>
      <c r="B38" t="s">
        <v>13</v>
      </c>
      <c r="C38">
        <v>5</v>
      </c>
      <c r="D38">
        <v>9.7994000000000003</v>
      </c>
      <c r="E38">
        <v>28.0335</v>
      </c>
      <c r="H38" t="s">
        <v>3</v>
      </c>
      <c r="I38" t="s">
        <v>188</v>
      </c>
      <c r="J38">
        <v>100</v>
      </c>
      <c r="K38">
        <v>152.583</v>
      </c>
      <c r="L38">
        <v>220.929</v>
      </c>
      <c r="M38">
        <f t="shared" si="0"/>
        <v>373.512</v>
      </c>
    </row>
    <row r="39" spans="1:13" x14ac:dyDescent="0.2">
      <c r="A39" t="s">
        <v>2</v>
      </c>
      <c r="B39" t="s">
        <v>13</v>
      </c>
      <c r="C39">
        <v>50</v>
      </c>
      <c r="D39">
        <v>32.3733</v>
      </c>
      <c r="E39">
        <v>70.567800000000005</v>
      </c>
      <c r="H39" t="s">
        <v>3</v>
      </c>
      <c r="I39" t="s">
        <v>189</v>
      </c>
      <c r="J39">
        <v>200</v>
      </c>
      <c r="K39">
        <v>248.30199999999999</v>
      </c>
      <c r="L39">
        <v>397.18099999999998</v>
      </c>
      <c r="M39">
        <f t="shared" si="0"/>
        <v>645.48299999999995</v>
      </c>
    </row>
    <row r="40" spans="1:13" x14ac:dyDescent="0.2">
      <c r="A40" t="s">
        <v>2</v>
      </c>
      <c r="B40" t="s">
        <v>13</v>
      </c>
      <c r="C40">
        <v>500</v>
      </c>
      <c r="D40">
        <v>316.54300000000001</v>
      </c>
      <c r="E40">
        <v>400.529</v>
      </c>
      <c r="H40" t="s">
        <v>3</v>
      </c>
      <c r="I40" t="s">
        <v>190</v>
      </c>
      <c r="J40">
        <v>500</v>
      </c>
      <c r="K40">
        <v>463.87900000000002</v>
      </c>
      <c r="L40">
        <v>887.35400000000004</v>
      </c>
      <c r="M40">
        <f t="shared" si="0"/>
        <v>1351.2330000000002</v>
      </c>
    </row>
    <row r="41" spans="1:13" x14ac:dyDescent="0.2">
      <c r="A41" t="s">
        <v>2</v>
      </c>
      <c r="B41" t="s">
        <v>9</v>
      </c>
      <c r="C41">
        <v>1</v>
      </c>
      <c r="D41">
        <v>14.7095</v>
      </c>
      <c r="E41">
        <v>7.2901999999999996</v>
      </c>
      <c r="H41" t="s">
        <v>3</v>
      </c>
      <c r="I41" t="s">
        <v>191</v>
      </c>
      <c r="J41">
        <v>1000</v>
      </c>
      <c r="K41">
        <v>801.67200000000003</v>
      </c>
      <c r="L41">
        <v>1621.26</v>
      </c>
      <c r="M41">
        <f t="shared" si="0"/>
        <v>2422.9319999999998</v>
      </c>
    </row>
    <row r="42" spans="1:13" x14ac:dyDescent="0.2">
      <c r="A42" t="s">
        <v>2</v>
      </c>
      <c r="B42" t="s">
        <v>9</v>
      </c>
      <c r="C42">
        <v>10</v>
      </c>
      <c r="D42">
        <v>54.3279</v>
      </c>
      <c r="E42">
        <v>67.046499999999995</v>
      </c>
      <c r="M42">
        <f t="shared" si="0"/>
        <v>0</v>
      </c>
    </row>
    <row r="43" spans="1:13" x14ac:dyDescent="0.2">
      <c r="A43" t="s">
        <v>2</v>
      </c>
      <c r="B43" t="s">
        <v>9</v>
      </c>
      <c r="C43">
        <v>100</v>
      </c>
      <c r="D43">
        <v>293.48200000000003</v>
      </c>
      <c r="E43">
        <v>315.47199999999998</v>
      </c>
      <c r="H43" t="s">
        <v>2</v>
      </c>
      <c r="I43" t="s">
        <v>192</v>
      </c>
      <c r="J43">
        <v>1</v>
      </c>
      <c r="K43">
        <v>14.694599999999999</v>
      </c>
      <c r="L43">
        <v>7.2809999999999997</v>
      </c>
      <c r="M43">
        <f t="shared" si="0"/>
        <v>21.9756</v>
      </c>
    </row>
    <row r="44" spans="1:13" x14ac:dyDescent="0.2">
      <c r="A44" t="s">
        <v>2</v>
      </c>
      <c r="B44" t="s">
        <v>9</v>
      </c>
      <c r="C44">
        <v>1000</v>
      </c>
      <c r="D44">
        <v>1561.78</v>
      </c>
      <c r="E44">
        <v>1586.45</v>
      </c>
      <c r="H44" t="s">
        <v>2</v>
      </c>
      <c r="I44" t="s">
        <v>193</v>
      </c>
      <c r="J44">
        <v>5</v>
      </c>
      <c r="K44">
        <v>36.566899999999997</v>
      </c>
      <c r="L44">
        <v>32.955500000000001</v>
      </c>
      <c r="M44">
        <f t="shared" si="0"/>
        <v>69.522400000000005</v>
      </c>
    </row>
    <row r="45" spans="1:13" x14ac:dyDescent="0.2">
      <c r="A45" t="s">
        <v>2</v>
      </c>
      <c r="B45" t="s">
        <v>9</v>
      </c>
      <c r="C45">
        <v>2</v>
      </c>
      <c r="D45">
        <v>22.3919</v>
      </c>
      <c r="E45">
        <v>14.3627</v>
      </c>
      <c r="H45" t="s">
        <v>2</v>
      </c>
      <c r="I45" t="s">
        <v>194</v>
      </c>
      <c r="J45">
        <v>20</v>
      </c>
      <c r="K45">
        <v>93.860399999999998</v>
      </c>
      <c r="L45">
        <v>107.85</v>
      </c>
      <c r="M45">
        <f t="shared" si="0"/>
        <v>201.71039999999999</v>
      </c>
    </row>
    <row r="46" spans="1:13" x14ac:dyDescent="0.2">
      <c r="A46" t="s">
        <v>2</v>
      </c>
      <c r="B46" t="s">
        <v>9</v>
      </c>
      <c r="C46">
        <v>20</v>
      </c>
      <c r="D46">
        <v>96.974699999999999</v>
      </c>
      <c r="E46">
        <v>106.244</v>
      </c>
      <c r="H46" t="s">
        <v>2</v>
      </c>
      <c r="I46" t="s">
        <v>195</v>
      </c>
      <c r="J46">
        <v>100</v>
      </c>
      <c r="K46">
        <v>279.23200000000003</v>
      </c>
      <c r="L46">
        <v>322.62299999999999</v>
      </c>
      <c r="M46">
        <f t="shared" si="0"/>
        <v>601.85500000000002</v>
      </c>
    </row>
    <row r="47" spans="1:13" x14ac:dyDescent="0.2">
      <c r="A47" t="s">
        <v>2</v>
      </c>
      <c r="B47" t="s">
        <v>9</v>
      </c>
      <c r="C47">
        <v>200</v>
      </c>
      <c r="D47">
        <v>484.142</v>
      </c>
      <c r="E47">
        <v>510.423</v>
      </c>
      <c r="H47" t="s">
        <v>2</v>
      </c>
      <c r="I47" t="s">
        <v>196</v>
      </c>
      <c r="J47">
        <v>10</v>
      </c>
      <c r="K47">
        <v>55.016100000000002</v>
      </c>
      <c r="L47">
        <v>65.988900000000001</v>
      </c>
      <c r="M47">
        <f t="shared" si="0"/>
        <v>121.005</v>
      </c>
    </row>
    <row r="48" spans="1:13" x14ac:dyDescent="0.2">
      <c r="A48" t="s">
        <v>2</v>
      </c>
      <c r="B48" t="s">
        <v>9</v>
      </c>
      <c r="C48">
        <v>5</v>
      </c>
      <c r="D48">
        <v>36.657699999999998</v>
      </c>
      <c r="E48">
        <v>32.9741</v>
      </c>
      <c r="H48" t="s">
        <v>2</v>
      </c>
      <c r="I48" t="s">
        <v>197</v>
      </c>
      <c r="J48">
        <v>2</v>
      </c>
      <c r="K48">
        <v>22.447700000000001</v>
      </c>
      <c r="L48">
        <v>14.2979</v>
      </c>
      <c r="M48">
        <f t="shared" si="0"/>
        <v>36.745600000000003</v>
      </c>
    </row>
    <row r="49" spans="1:13" x14ac:dyDescent="0.2">
      <c r="A49" t="s">
        <v>2</v>
      </c>
      <c r="B49" t="s">
        <v>9</v>
      </c>
      <c r="C49">
        <v>50</v>
      </c>
      <c r="D49">
        <v>182.47499999999999</v>
      </c>
      <c r="E49">
        <v>195.82300000000001</v>
      </c>
      <c r="H49" t="s">
        <v>2</v>
      </c>
      <c r="I49" t="s">
        <v>198</v>
      </c>
      <c r="J49">
        <v>50</v>
      </c>
      <c r="K49">
        <v>177.23</v>
      </c>
      <c r="L49">
        <v>196.416</v>
      </c>
      <c r="M49">
        <f t="shared" si="0"/>
        <v>373.64599999999996</v>
      </c>
    </row>
    <row r="50" spans="1:13" x14ac:dyDescent="0.2">
      <c r="A50" t="s">
        <v>2</v>
      </c>
      <c r="B50" t="s">
        <v>9</v>
      </c>
      <c r="C50">
        <v>500</v>
      </c>
      <c r="D50">
        <v>942.71699999999998</v>
      </c>
      <c r="E50">
        <v>961.92700000000002</v>
      </c>
      <c r="H50" t="s">
        <v>2</v>
      </c>
      <c r="I50" t="s">
        <v>199</v>
      </c>
      <c r="J50">
        <v>200</v>
      </c>
      <c r="K50">
        <v>439.11799999999999</v>
      </c>
      <c r="L50">
        <v>538.00099999999998</v>
      </c>
      <c r="M50">
        <f t="shared" si="0"/>
        <v>977.11899999999991</v>
      </c>
    </row>
    <row r="51" spans="1:13" x14ac:dyDescent="0.2">
      <c r="A51" t="s">
        <v>3</v>
      </c>
      <c r="B51" t="s">
        <v>12</v>
      </c>
      <c r="C51">
        <v>1</v>
      </c>
      <c r="D51">
        <v>1.2745</v>
      </c>
      <c r="E51">
        <v>5.1999999999999998E-3</v>
      </c>
      <c r="H51" t="s">
        <v>2</v>
      </c>
      <c r="I51" t="s">
        <v>200</v>
      </c>
      <c r="J51">
        <v>500</v>
      </c>
      <c r="K51">
        <v>786.44200000000001</v>
      </c>
      <c r="L51">
        <v>1077.6199999999999</v>
      </c>
      <c r="M51">
        <f t="shared" si="0"/>
        <v>1864.0619999999999</v>
      </c>
    </row>
    <row r="52" spans="1:13" x14ac:dyDescent="0.2">
      <c r="A52" t="s">
        <v>3</v>
      </c>
      <c r="B52" t="s">
        <v>12</v>
      </c>
      <c r="C52">
        <v>10</v>
      </c>
      <c r="D52">
        <v>14.450200000000001</v>
      </c>
      <c r="E52">
        <v>8.2876999999999992</v>
      </c>
      <c r="H52" t="s">
        <v>2</v>
      </c>
      <c r="I52" t="s">
        <v>201</v>
      </c>
      <c r="J52">
        <v>1000</v>
      </c>
      <c r="K52">
        <v>1244.95</v>
      </c>
      <c r="L52">
        <v>1821.81</v>
      </c>
      <c r="M52">
        <f t="shared" si="0"/>
        <v>3066.76</v>
      </c>
    </row>
    <row r="53" spans="1:13" x14ac:dyDescent="0.2">
      <c r="A53" t="s">
        <v>3</v>
      </c>
      <c r="B53" t="s">
        <v>12</v>
      </c>
      <c r="C53">
        <v>100</v>
      </c>
      <c r="D53">
        <v>119.764</v>
      </c>
      <c r="E53">
        <v>111.40900000000001</v>
      </c>
      <c r="H53" t="s">
        <v>3</v>
      </c>
      <c r="I53" t="s">
        <v>202</v>
      </c>
      <c r="J53">
        <v>5</v>
      </c>
      <c r="K53">
        <v>18.203900000000001</v>
      </c>
      <c r="L53">
        <v>19.939299999999999</v>
      </c>
      <c r="M53">
        <f t="shared" si="0"/>
        <v>38.1432</v>
      </c>
    </row>
    <row r="54" spans="1:13" x14ac:dyDescent="0.2">
      <c r="A54" t="s">
        <v>3</v>
      </c>
      <c r="B54" t="s">
        <v>12</v>
      </c>
      <c r="C54">
        <v>1000</v>
      </c>
      <c r="D54">
        <v>913.971</v>
      </c>
      <c r="E54">
        <v>965.81899999999996</v>
      </c>
      <c r="H54" t="s">
        <v>3</v>
      </c>
      <c r="I54" t="s">
        <v>203</v>
      </c>
      <c r="J54">
        <v>2</v>
      </c>
      <c r="K54">
        <v>8.8101000000000003</v>
      </c>
      <c r="L54">
        <v>8.2944999999999993</v>
      </c>
      <c r="M54">
        <f t="shared" si="0"/>
        <v>17.104599999999998</v>
      </c>
    </row>
    <row r="55" spans="1:13" x14ac:dyDescent="0.2">
      <c r="A55" t="s">
        <v>3</v>
      </c>
      <c r="B55" t="s">
        <v>12</v>
      </c>
      <c r="C55">
        <v>2</v>
      </c>
      <c r="D55">
        <v>7.0210999999999997</v>
      </c>
      <c r="E55">
        <v>1.9398</v>
      </c>
      <c r="H55" t="s">
        <v>3</v>
      </c>
      <c r="I55" t="s">
        <v>204</v>
      </c>
      <c r="J55">
        <v>50</v>
      </c>
      <c r="K55">
        <v>105.122</v>
      </c>
      <c r="L55">
        <v>127.895</v>
      </c>
      <c r="M55">
        <f t="shared" si="0"/>
        <v>233.017</v>
      </c>
    </row>
    <row r="56" spans="1:13" x14ac:dyDescent="0.2">
      <c r="A56" t="s">
        <v>3</v>
      </c>
      <c r="B56" t="s">
        <v>12</v>
      </c>
      <c r="C56">
        <v>20</v>
      </c>
      <c r="D56">
        <v>21.827100000000002</v>
      </c>
      <c r="E56">
        <v>19.001799999999999</v>
      </c>
      <c r="H56" t="s">
        <v>3</v>
      </c>
      <c r="I56" t="s">
        <v>205</v>
      </c>
      <c r="J56">
        <v>100</v>
      </c>
      <c r="K56">
        <v>175.32</v>
      </c>
      <c r="L56">
        <v>222.94499999999999</v>
      </c>
      <c r="M56">
        <f t="shared" si="0"/>
        <v>398.26499999999999</v>
      </c>
    </row>
    <row r="57" spans="1:13" x14ac:dyDescent="0.2">
      <c r="A57" t="s">
        <v>3</v>
      </c>
      <c r="B57" t="s">
        <v>12</v>
      </c>
      <c r="C57">
        <v>200</v>
      </c>
      <c r="D57">
        <v>219.39400000000001</v>
      </c>
      <c r="E57">
        <v>208.77699999999999</v>
      </c>
      <c r="H57" t="s">
        <v>3</v>
      </c>
      <c r="I57" t="s">
        <v>206</v>
      </c>
      <c r="J57">
        <v>200</v>
      </c>
      <c r="K57">
        <v>289.28199999999998</v>
      </c>
      <c r="L57">
        <v>395.69200000000001</v>
      </c>
      <c r="M57">
        <f t="shared" si="0"/>
        <v>684.97399999999993</v>
      </c>
    </row>
    <row r="58" spans="1:13" x14ac:dyDescent="0.2">
      <c r="A58" t="s">
        <v>3</v>
      </c>
      <c r="B58" t="s">
        <v>12</v>
      </c>
      <c r="C58">
        <v>5</v>
      </c>
      <c r="D58">
        <v>8.9265000000000008</v>
      </c>
      <c r="E58">
        <v>4.9622999999999999</v>
      </c>
      <c r="H58" t="s">
        <v>3</v>
      </c>
      <c r="I58" t="s">
        <v>207</v>
      </c>
      <c r="J58">
        <v>1</v>
      </c>
      <c r="K58">
        <v>4.0746000000000002</v>
      </c>
      <c r="L58">
        <v>5.5903</v>
      </c>
      <c r="M58">
        <f t="shared" si="0"/>
        <v>9.6648999999999994</v>
      </c>
    </row>
    <row r="59" spans="1:13" x14ac:dyDescent="0.2">
      <c r="A59" t="s">
        <v>3</v>
      </c>
      <c r="B59" t="s">
        <v>12</v>
      </c>
      <c r="C59">
        <v>50</v>
      </c>
      <c r="D59">
        <v>51.431600000000003</v>
      </c>
      <c r="E59">
        <v>47.945399999999999</v>
      </c>
      <c r="H59" t="s">
        <v>3</v>
      </c>
      <c r="I59" t="s">
        <v>208</v>
      </c>
      <c r="J59">
        <v>10</v>
      </c>
      <c r="K59">
        <v>29.8399</v>
      </c>
      <c r="L59">
        <v>36.510599999999997</v>
      </c>
      <c r="M59">
        <f t="shared" si="0"/>
        <v>66.350499999999997</v>
      </c>
    </row>
    <row r="60" spans="1:13" x14ac:dyDescent="0.2">
      <c r="A60" t="s">
        <v>3</v>
      </c>
      <c r="B60" t="s">
        <v>12</v>
      </c>
      <c r="C60">
        <v>500</v>
      </c>
      <c r="D60">
        <v>514.45500000000004</v>
      </c>
      <c r="E60">
        <v>516.81500000000005</v>
      </c>
      <c r="H60" t="s">
        <v>3</v>
      </c>
      <c r="I60" t="s">
        <v>209</v>
      </c>
      <c r="J60">
        <v>20</v>
      </c>
      <c r="K60">
        <v>52.4208</v>
      </c>
      <c r="L60">
        <v>62.935699999999997</v>
      </c>
      <c r="M60">
        <f t="shared" si="0"/>
        <v>115.3565</v>
      </c>
    </row>
    <row r="61" spans="1:13" x14ac:dyDescent="0.2">
      <c r="A61" t="s">
        <v>3</v>
      </c>
      <c r="B61" t="s">
        <v>4</v>
      </c>
      <c r="C61">
        <v>1</v>
      </c>
      <c r="D61">
        <v>5.0137999999999998</v>
      </c>
      <c r="E61">
        <v>3.7772000000000001</v>
      </c>
      <c r="H61" t="s">
        <v>3</v>
      </c>
      <c r="I61" t="s">
        <v>210</v>
      </c>
      <c r="J61">
        <v>500</v>
      </c>
      <c r="K61">
        <v>547.80600000000004</v>
      </c>
      <c r="L61">
        <v>865.65700000000004</v>
      </c>
      <c r="M61">
        <f t="shared" si="0"/>
        <v>1413.4630000000002</v>
      </c>
    </row>
    <row r="62" spans="1:13" x14ac:dyDescent="0.2">
      <c r="A62" t="s">
        <v>3</v>
      </c>
      <c r="B62" t="s">
        <v>4</v>
      </c>
      <c r="C62">
        <v>10</v>
      </c>
      <c r="D62">
        <v>24.228100000000001</v>
      </c>
      <c r="E62">
        <v>25.215199999999999</v>
      </c>
      <c r="H62" t="s">
        <v>3</v>
      </c>
      <c r="I62" t="s">
        <v>211</v>
      </c>
      <c r="J62">
        <v>1000</v>
      </c>
      <c r="K62">
        <v>932.07600000000002</v>
      </c>
      <c r="L62">
        <v>1564.54</v>
      </c>
      <c r="M62">
        <f t="shared" si="0"/>
        <v>2496.616</v>
      </c>
    </row>
    <row r="63" spans="1:13" x14ac:dyDescent="0.2">
      <c r="A63" t="s">
        <v>3</v>
      </c>
      <c r="B63" t="s">
        <v>4</v>
      </c>
      <c r="C63">
        <v>100</v>
      </c>
      <c r="D63">
        <v>151.405</v>
      </c>
      <c r="E63">
        <v>160.61799999999999</v>
      </c>
      <c r="M63">
        <f t="shared" si="0"/>
        <v>0</v>
      </c>
    </row>
    <row r="64" spans="1:13" x14ac:dyDescent="0.2">
      <c r="A64" t="s">
        <v>3</v>
      </c>
      <c r="B64" t="s">
        <v>4</v>
      </c>
      <c r="C64">
        <v>1000</v>
      </c>
      <c r="D64">
        <v>1078.7</v>
      </c>
      <c r="E64">
        <v>920.78200000000004</v>
      </c>
      <c r="H64" t="s">
        <v>2</v>
      </c>
      <c r="I64" t="s">
        <v>212</v>
      </c>
      <c r="J64">
        <v>20</v>
      </c>
      <c r="K64">
        <v>97.020899999999997</v>
      </c>
      <c r="L64">
        <v>106.038</v>
      </c>
      <c r="M64">
        <f t="shared" si="0"/>
        <v>203.05889999999999</v>
      </c>
    </row>
    <row r="65" spans="1:13" x14ac:dyDescent="0.2">
      <c r="A65" t="s">
        <v>3</v>
      </c>
      <c r="B65" t="s">
        <v>4</v>
      </c>
      <c r="C65">
        <v>2</v>
      </c>
      <c r="D65">
        <v>8.3933</v>
      </c>
      <c r="E65">
        <v>5.5103</v>
      </c>
      <c r="H65" t="s">
        <v>2</v>
      </c>
      <c r="I65" t="s">
        <v>213</v>
      </c>
      <c r="J65">
        <v>10</v>
      </c>
      <c r="K65">
        <v>54.349699999999999</v>
      </c>
      <c r="L65">
        <v>67.180599999999998</v>
      </c>
      <c r="M65">
        <f t="shared" si="0"/>
        <v>121.5303</v>
      </c>
    </row>
    <row r="66" spans="1:13" x14ac:dyDescent="0.2">
      <c r="A66" t="s">
        <v>3</v>
      </c>
      <c r="B66" t="s">
        <v>4</v>
      </c>
      <c r="C66">
        <v>20</v>
      </c>
      <c r="D66">
        <v>41.630200000000002</v>
      </c>
      <c r="E66">
        <v>41.632800000000003</v>
      </c>
      <c r="H66" t="s">
        <v>2</v>
      </c>
      <c r="I66" t="s">
        <v>214</v>
      </c>
      <c r="J66">
        <v>5</v>
      </c>
      <c r="K66">
        <v>36.653300000000002</v>
      </c>
      <c r="L66">
        <v>33.047699999999999</v>
      </c>
      <c r="M66">
        <f t="shared" ref="M66:M129" si="1">K66+L66</f>
        <v>69.700999999999993</v>
      </c>
    </row>
    <row r="67" spans="1:13" x14ac:dyDescent="0.2">
      <c r="A67" t="s">
        <v>3</v>
      </c>
      <c r="B67" t="s">
        <v>4</v>
      </c>
      <c r="C67">
        <v>200</v>
      </c>
      <c r="D67">
        <v>294.589</v>
      </c>
      <c r="E67">
        <v>275.67700000000002</v>
      </c>
      <c r="H67" t="s">
        <v>2</v>
      </c>
      <c r="I67" t="s">
        <v>215</v>
      </c>
      <c r="J67">
        <v>2</v>
      </c>
      <c r="K67">
        <v>15.852600000000001</v>
      </c>
      <c r="L67">
        <v>16.7211</v>
      </c>
      <c r="M67">
        <f t="shared" si="1"/>
        <v>32.573700000000002</v>
      </c>
    </row>
    <row r="68" spans="1:13" x14ac:dyDescent="0.2">
      <c r="A68" t="s">
        <v>3</v>
      </c>
      <c r="B68" t="s">
        <v>4</v>
      </c>
      <c r="C68">
        <v>5</v>
      </c>
      <c r="D68">
        <v>16.458200000000001</v>
      </c>
      <c r="E68">
        <v>13.5419</v>
      </c>
      <c r="H68" t="s">
        <v>2</v>
      </c>
      <c r="I68" t="s">
        <v>216</v>
      </c>
      <c r="J68">
        <v>1</v>
      </c>
      <c r="K68">
        <v>14.725099999999999</v>
      </c>
      <c r="L68">
        <v>7.2771999999999997</v>
      </c>
      <c r="M68">
        <f t="shared" si="1"/>
        <v>22.002299999999998</v>
      </c>
    </row>
    <row r="69" spans="1:13" x14ac:dyDescent="0.2">
      <c r="A69" t="s">
        <v>3</v>
      </c>
      <c r="B69" t="s">
        <v>4</v>
      </c>
      <c r="C69">
        <v>50</v>
      </c>
      <c r="D69">
        <v>78.885099999999994</v>
      </c>
      <c r="E69">
        <v>93.544200000000004</v>
      </c>
      <c r="H69" t="s">
        <v>2</v>
      </c>
      <c r="I69" t="s">
        <v>217</v>
      </c>
      <c r="J69">
        <v>100</v>
      </c>
      <c r="K69">
        <v>286.78300000000002</v>
      </c>
      <c r="L69">
        <v>321.12900000000002</v>
      </c>
      <c r="M69">
        <f t="shared" si="1"/>
        <v>607.91200000000003</v>
      </c>
    </row>
    <row r="70" spans="1:13" x14ac:dyDescent="0.2">
      <c r="A70" t="s">
        <v>3</v>
      </c>
      <c r="B70" t="s">
        <v>4</v>
      </c>
      <c r="C70">
        <v>500</v>
      </c>
      <c r="D70">
        <v>631.18100000000004</v>
      </c>
      <c r="E70">
        <v>542.11</v>
      </c>
      <c r="H70" t="s">
        <v>2</v>
      </c>
      <c r="I70" t="s">
        <v>218</v>
      </c>
      <c r="J70">
        <v>50</v>
      </c>
      <c r="K70">
        <v>178.583</v>
      </c>
      <c r="L70">
        <v>199.07400000000001</v>
      </c>
      <c r="M70">
        <f t="shared" si="1"/>
        <v>377.65700000000004</v>
      </c>
    </row>
    <row r="71" spans="1:13" x14ac:dyDescent="0.2">
      <c r="A71" t="s">
        <v>3</v>
      </c>
      <c r="B71" t="s">
        <v>151</v>
      </c>
      <c r="C71">
        <v>10</v>
      </c>
      <c r="D71">
        <v>25.547599999999999</v>
      </c>
      <c r="E71">
        <v>21.452000000000002</v>
      </c>
      <c r="H71" t="s">
        <v>2</v>
      </c>
      <c r="I71" t="s">
        <v>219</v>
      </c>
      <c r="J71">
        <v>200</v>
      </c>
      <c r="K71">
        <v>460.995</v>
      </c>
      <c r="L71">
        <v>527.83299999999997</v>
      </c>
      <c r="M71">
        <f t="shared" si="1"/>
        <v>988.82799999999997</v>
      </c>
    </row>
    <row r="72" spans="1:13" x14ac:dyDescent="0.2">
      <c r="A72" t="s">
        <v>3</v>
      </c>
      <c r="B72" t="s">
        <v>151</v>
      </c>
      <c r="C72">
        <v>2</v>
      </c>
      <c r="D72">
        <v>8.4526000000000003</v>
      </c>
      <c r="E72">
        <v>5.5067000000000004</v>
      </c>
      <c r="H72" t="s">
        <v>2</v>
      </c>
      <c r="I72" t="s">
        <v>220</v>
      </c>
      <c r="J72">
        <v>500</v>
      </c>
      <c r="K72">
        <v>850.40599999999995</v>
      </c>
      <c r="L72">
        <v>1039.3499999999999</v>
      </c>
      <c r="M72">
        <f t="shared" si="1"/>
        <v>1889.7559999999999</v>
      </c>
    </row>
    <row r="73" spans="1:13" x14ac:dyDescent="0.2">
      <c r="A73" t="s">
        <v>3</v>
      </c>
      <c r="B73" t="s">
        <v>151</v>
      </c>
      <c r="C73">
        <v>200</v>
      </c>
      <c r="D73">
        <v>264.29899999999998</v>
      </c>
      <c r="E73">
        <v>273.27600000000001</v>
      </c>
      <c r="H73" t="s">
        <v>2</v>
      </c>
      <c r="I73" t="s">
        <v>221</v>
      </c>
      <c r="J73">
        <v>1000</v>
      </c>
      <c r="K73">
        <v>1377.04</v>
      </c>
      <c r="L73">
        <v>1737.99</v>
      </c>
      <c r="M73">
        <f t="shared" si="1"/>
        <v>3115.0299999999997</v>
      </c>
    </row>
    <row r="74" spans="1:13" x14ac:dyDescent="0.2">
      <c r="A74" t="s">
        <v>3</v>
      </c>
      <c r="B74" t="s">
        <v>151</v>
      </c>
      <c r="C74">
        <v>500</v>
      </c>
      <c r="D74">
        <v>602.81500000000005</v>
      </c>
      <c r="E74">
        <v>542.11</v>
      </c>
      <c r="H74" t="s">
        <v>3</v>
      </c>
      <c r="I74" t="s">
        <v>222</v>
      </c>
      <c r="J74">
        <v>1</v>
      </c>
      <c r="K74">
        <v>4.1045999999999996</v>
      </c>
      <c r="L74">
        <v>5.5963000000000003</v>
      </c>
      <c r="M74">
        <f t="shared" si="1"/>
        <v>9.7009000000000007</v>
      </c>
    </row>
    <row r="75" spans="1:13" x14ac:dyDescent="0.2">
      <c r="A75" t="s">
        <v>3</v>
      </c>
      <c r="B75" t="s">
        <v>151</v>
      </c>
      <c r="C75">
        <v>5</v>
      </c>
      <c r="D75">
        <v>17.553799999999999</v>
      </c>
      <c r="E75">
        <v>13.3194</v>
      </c>
      <c r="H75" t="s">
        <v>3</v>
      </c>
      <c r="I75" t="s">
        <v>223</v>
      </c>
      <c r="J75">
        <v>5</v>
      </c>
      <c r="K75">
        <v>19.86</v>
      </c>
      <c r="L75">
        <v>21.065999999999999</v>
      </c>
      <c r="M75">
        <f t="shared" si="1"/>
        <v>40.926000000000002</v>
      </c>
    </row>
    <row r="76" spans="1:13" x14ac:dyDescent="0.2">
      <c r="A76" t="s">
        <v>3</v>
      </c>
      <c r="B76" t="s">
        <v>151</v>
      </c>
      <c r="C76">
        <v>20</v>
      </c>
      <c r="D76">
        <v>39.518099999999997</v>
      </c>
      <c r="E76">
        <v>39.330300000000001</v>
      </c>
      <c r="H76" t="s">
        <v>3</v>
      </c>
      <c r="I76" t="s">
        <v>224</v>
      </c>
      <c r="J76">
        <v>20</v>
      </c>
      <c r="K76">
        <v>62.086199999999998</v>
      </c>
      <c r="L76">
        <v>59.708199999999998</v>
      </c>
      <c r="M76">
        <f t="shared" si="1"/>
        <v>121.7944</v>
      </c>
    </row>
    <row r="77" spans="1:13" x14ac:dyDescent="0.2">
      <c r="A77" t="s">
        <v>3</v>
      </c>
      <c r="B77" t="s">
        <v>151</v>
      </c>
      <c r="C77">
        <v>1</v>
      </c>
      <c r="D77">
        <v>3.3967000000000001</v>
      </c>
      <c r="E77">
        <v>1.7732000000000001</v>
      </c>
      <c r="H77" t="s">
        <v>3</v>
      </c>
      <c r="I77" t="s">
        <v>225</v>
      </c>
      <c r="J77">
        <v>2</v>
      </c>
      <c r="K77">
        <v>6.6605999999999996</v>
      </c>
      <c r="L77">
        <v>11.9611</v>
      </c>
      <c r="M77">
        <f t="shared" si="1"/>
        <v>18.621700000000001</v>
      </c>
    </row>
    <row r="78" spans="1:13" x14ac:dyDescent="0.2">
      <c r="A78" t="s">
        <v>3</v>
      </c>
      <c r="B78" t="s">
        <v>151</v>
      </c>
      <c r="C78">
        <v>50</v>
      </c>
      <c r="D78">
        <v>73.774299999999997</v>
      </c>
      <c r="E78">
        <v>89.156800000000004</v>
      </c>
      <c r="H78" t="s">
        <v>3</v>
      </c>
      <c r="I78" t="s">
        <v>226</v>
      </c>
      <c r="J78">
        <v>50</v>
      </c>
      <c r="K78">
        <v>112.369</v>
      </c>
      <c r="L78">
        <v>131.55099999999999</v>
      </c>
      <c r="M78">
        <f t="shared" si="1"/>
        <v>243.92</v>
      </c>
    </row>
    <row r="79" spans="1:13" x14ac:dyDescent="0.2">
      <c r="A79" t="s">
        <v>3</v>
      </c>
      <c r="B79" t="s">
        <v>151</v>
      </c>
      <c r="C79">
        <v>100</v>
      </c>
      <c r="D79">
        <v>141.601</v>
      </c>
      <c r="E79">
        <v>160.74799999999999</v>
      </c>
      <c r="H79" t="s">
        <v>3</v>
      </c>
      <c r="I79" t="s">
        <v>227</v>
      </c>
      <c r="J79">
        <v>200</v>
      </c>
      <c r="K79">
        <v>321.476</v>
      </c>
      <c r="L79">
        <v>389.149</v>
      </c>
      <c r="M79">
        <f t="shared" si="1"/>
        <v>710.625</v>
      </c>
    </row>
    <row r="80" spans="1:13" x14ac:dyDescent="0.2">
      <c r="A80" t="s">
        <v>3</v>
      </c>
      <c r="B80" t="s">
        <v>151</v>
      </c>
      <c r="C80">
        <v>1000</v>
      </c>
      <c r="D80">
        <v>1043.56</v>
      </c>
      <c r="E80">
        <v>937.04899999999998</v>
      </c>
      <c r="H80" t="s">
        <v>3</v>
      </c>
      <c r="I80" t="s">
        <v>228</v>
      </c>
      <c r="J80">
        <v>100</v>
      </c>
      <c r="K80">
        <v>193.637</v>
      </c>
      <c r="L80">
        <v>223.51599999999999</v>
      </c>
      <c r="M80">
        <f t="shared" si="1"/>
        <v>417.15300000000002</v>
      </c>
    </row>
    <row r="81" spans="1:13" x14ac:dyDescent="0.2">
      <c r="A81" t="s">
        <v>3</v>
      </c>
      <c r="B81" t="s">
        <v>13</v>
      </c>
      <c r="C81">
        <v>1</v>
      </c>
      <c r="D81">
        <v>1.5370999999999999</v>
      </c>
      <c r="E81">
        <v>0.28910000000000002</v>
      </c>
      <c r="H81" t="s">
        <v>3</v>
      </c>
      <c r="I81" t="s">
        <v>229</v>
      </c>
      <c r="J81">
        <v>10</v>
      </c>
      <c r="K81">
        <v>32.5398</v>
      </c>
      <c r="L81">
        <v>37.8596</v>
      </c>
      <c r="M81">
        <f t="shared" si="1"/>
        <v>70.3994</v>
      </c>
    </row>
    <row r="82" spans="1:13" x14ac:dyDescent="0.2">
      <c r="A82" t="s">
        <v>3</v>
      </c>
      <c r="B82" t="s">
        <v>13</v>
      </c>
      <c r="C82">
        <v>10</v>
      </c>
      <c r="D82">
        <v>16.145700000000001</v>
      </c>
      <c r="E82">
        <v>9.6392000000000007</v>
      </c>
      <c r="H82" t="s">
        <v>3</v>
      </c>
      <c r="I82" t="s">
        <v>230</v>
      </c>
      <c r="J82">
        <v>500</v>
      </c>
      <c r="K82">
        <v>616.88</v>
      </c>
      <c r="L82">
        <v>835.82399999999996</v>
      </c>
      <c r="M82">
        <f t="shared" si="1"/>
        <v>1452.704</v>
      </c>
    </row>
    <row r="83" spans="1:13" x14ac:dyDescent="0.2">
      <c r="A83" t="s">
        <v>3</v>
      </c>
      <c r="B83" t="s">
        <v>13</v>
      </c>
      <c r="C83">
        <v>100</v>
      </c>
      <c r="D83">
        <v>93.992000000000004</v>
      </c>
      <c r="E83">
        <v>94.901200000000003</v>
      </c>
      <c r="H83" t="s">
        <v>3</v>
      </c>
      <c r="I83" t="s">
        <v>231</v>
      </c>
      <c r="J83">
        <v>1000</v>
      </c>
      <c r="K83">
        <v>1054.1500000000001</v>
      </c>
      <c r="L83">
        <v>1484.7</v>
      </c>
      <c r="M83">
        <f t="shared" si="1"/>
        <v>2538.8500000000004</v>
      </c>
    </row>
    <row r="84" spans="1:13" x14ac:dyDescent="0.2">
      <c r="A84" t="s">
        <v>3</v>
      </c>
      <c r="B84" t="s">
        <v>13</v>
      </c>
      <c r="C84">
        <v>1000</v>
      </c>
      <c r="D84">
        <v>636.93100000000004</v>
      </c>
      <c r="E84">
        <v>613.56700000000001</v>
      </c>
      <c r="M84">
        <f t="shared" si="1"/>
        <v>0</v>
      </c>
    </row>
    <row r="85" spans="1:13" x14ac:dyDescent="0.2">
      <c r="A85" t="s">
        <v>3</v>
      </c>
      <c r="B85" t="s">
        <v>13</v>
      </c>
      <c r="C85">
        <v>2</v>
      </c>
      <c r="D85">
        <v>2.6480999999999999</v>
      </c>
      <c r="E85">
        <v>2.3769999999999998</v>
      </c>
      <c r="H85" t="s">
        <v>2</v>
      </c>
      <c r="I85" t="s">
        <v>232</v>
      </c>
      <c r="J85">
        <v>1</v>
      </c>
      <c r="K85">
        <v>14.6671</v>
      </c>
      <c r="L85">
        <v>7.3011999999999997</v>
      </c>
      <c r="M85">
        <f t="shared" si="1"/>
        <v>21.968299999999999</v>
      </c>
    </row>
    <row r="86" spans="1:13" x14ac:dyDescent="0.2">
      <c r="A86" t="s">
        <v>3</v>
      </c>
      <c r="B86" t="s">
        <v>13</v>
      </c>
      <c r="C86">
        <v>20</v>
      </c>
      <c r="D86">
        <v>27.664999999999999</v>
      </c>
      <c r="E86">
        <v>19.418099999999999</v>
      </c>
      <c r="H86" t="s">
        <v>2</v>
      </c>
      <c r="I86" t="s">
        <v>233</v>
      </c>
      <c r="J86">
        <v>5</v>
      </c>
      <c r="K86">
        <v>30.119900000000001</v>
      </c>
      <c r="L86">
        <v>39.113199999999999</v>
      </c>
      <c r="M86">
        <f t="shared" si="1"/>
        <v>69.233100000000007</v>
      </c>
    </row>
    <row r="87" spans="1:13" x14ac:dyDescent="0.2">
      <c r="A87" t="s">
        <v>3</v>
      </c>
      <c r="B87" t="s">
        <v>13</v>
      </c>
      <c r="C87">
        <v>200</v>
      </c>
      <c r="D87">
        <v>153.26599999999999</v>
      </c>
      <c r="E87">
        <v>156.58000000000001</v>
      </c>
      <c r="H87" t="s">
        <v>2</v>
      </c>
      <c r="I87" t="s">
        <v>234</v>
      </c>
      <c r="J87">
        <v>20</v>
      </c>
      <c r="K87">
        <v>93.992099999999994</v>
      </c>
      <c r="L87">
        <v>105.84399999999999</v>
      </c>
      <c r="M87">
        <f t="shared" si="1"/>
        <v>199.83609999999999</v>
      </c>
    </row>
    <row r="88" spans="1:13" x14ac:dyDescent="0.2">
      <c r="A88" t="s">
        <v>3</v>
      </c>
      <c r="B88" t="s">
        <v>13</v>
      </c>
      <c r="C88">
        <v>5</v>
      </c>
      <c r="D88">
        <v>5.6376999999999997</v>
      </c>
      <c r="E88">
        <v>6.0457000000000001</v>
      </c>
      <c r="H88" t="s">
        <v>2</v>
      </c>
      <c r="I88" t="s">
        <v>235</v>
      </c>
      <c r="J88">
        <v>2</v>
      </c>
      <c r="K88">
        <v>15.924300000000001</v>
      </c>
      <c r="L88">
        <v>16.7105</v>
      </c>
      <c r="M88">
        <f t="shared" si="1"/>
        <v>32.634799999999998</v>
      </c>
    </row>
    <row r="89" spans="1:13" x14ac:dyDescent="0.2">
      <c r="A89" t="s">
        <v>3</v>
      </c>
      <c r="B89" t="s">
        <v>13</v>
      </c>
      <c r="C89">
        <v>50</v>
      </c>
      <c r="D89">
        <v>56.6843</v>
      </c>
      <c r="E89">
        <v>54.048099999999998</v>
      </c>
      <c r="H89" t="s">
        <v>2</v>
      </c>
      <c r="I89" t="s">
        <v>236</v>
      </c>
      <c r="J89">
        <v>10</v>
      </c>
      <c r="K89">
        <v>57.730899999999998</v>
      </c>
      <c r="L89">
        <v>63.544800000000002</v>
      </c>
      <c r="M89">
        <f t="shared" si="1"/>
        <v>121.2757</v>
      </c>
    </row>
    <row r="90" spans="1:13" x14ac:dyDescent="0.2">
      <c r="A90" t="s">
        <v>3</v>
      </c>
      <c r="B90" t="s">
        <v>13</v>
      </c>
      <c r="C90">
        <v>500</v>
      </c>
      <c r="D90">
        <v>338.99599999999998</v>
      </c>
      <c r="E90">
        <v>324.89</v>
      </c>
      <c r="H90" t="s">
        <v>2</v>
      </c>
      <c r="I90" t="s">
        <v>237</v>
      </c>
      <c r="J90">
        <v>50</v>
      </c>
      <c r="K90">
        <v>184.66900000000001</v>
      </c>
      <c r="L90">
        <v>193.267</v>
      </c>
      <c r="M90">
        <f t="shared" si="1"/>
        <v>377.93600000000004</v>
      </c>
    </row>
    <row r="91" spans="1:13" x14ac:dyDescent="0.2">
      <c r="A91" t="s">
        <v>3</v>
      </c>
      <c r="B91" t="s">
        <v>9</v>
      </c>
      <c r="C91">
        <v>1</v>
      </c>
      <c r="D91">
        <v>4.0846999999999998</v>
      </c>
      <c r="E91">
        <v>5.5885999999999996</v>
      </c>
      <c r="H91" t="s">
        <v>2</v>
      </c>
      <c r="I91" t="s">
        <v>238</v>
      </c>
      <c r="J91">
        <v>200</v>
      </c>
      <c r="K91">
        <v>479.81799999999998</v>
      </c>
      <c r="L91">
        <v>514.173</v>
      </c>
      <c r="M91">
        <f t="shared" si="1"/>
        <v>993.99099999999999</v>
      </c>
    </row>
    <row r="92" spans="1:13" x14ac:dyDescent="0.2">
      <c r="A92" t="s">
        <v>3</v>
      </c>
      <c r="B92" t="s">
        <v>9</v>
      </c>
      <c r="C92">
        <v>10</v>
      </c>
      <c r="D92">
        <v>45.368699999999997</v>
      </c>
      <c r="E92">
        <v>31.585999999999999</v>
      </c>
      <c r="H92" t="s">
        <v>2</v>
      </c>
      <c r="I92" t="s">
        <v>239</v>
      </c>
      <c r="J92">
        <v>100</v>
      </c>
      <c r="K92">
        <v>298.71499999999997</v>
      </c>
      <c r="L92">
        <v>310.42899999999997</v>
      </c>
      <c r="M92">
        <f t="shared" si="1"/>
        <v>609.14400000000001</v>
      </c>
    </row>
    <row r="93" spans="1:13" x14ac:dyDescent="0.2">
      <c r="A93" t="s">
        <v>3</v>
      </c>
      <c r="B93" t="s">
        <v>9</v>
      </c>
      <c r="C93">
        <v>100</v>
      </c>
      <c r="D93">
        <v>251.62200000000001</v>
      </c>
      <c r="E93">
        <v>197.97399999999999</v>
      </c>
      <c r="H93" t="s">
        <v>2</v>
      </c>
      <c r="I93" t="s">
        <v>240</v>
      </c>
      <c r="J93">
        <v>500</v>
      </c>
      <c r="K93">
        <v>910.29600000000005</v>
      </c>
      <c r="L93">
        <v>993.71699999999998</v>
      </c>
      <c r="M93">
        <f t="shared" si="1"/>
        <v>1904.0129999999999</v>
      </c>
    </row>
    <row r="94" spans="1:13" x14ac:dyDescent="0.2">
      <c r="A94" t="s">
        <v>3</v>
      </c>
      <c r="B94" t="s">
        <v>9</v>
      </c>
      <c r="C94">
        <v>1000</v>
      </c>
      <c r="D94">
        <v>1369.78</v>
      </c>
      <c r="E94">
        <v>1210.3699999999999</v>
      </c>
      <c r="H94" t="s">
        <v>2</v>
      </c>
      <c r="I94" t="s">
        <v>241</v>
      </c>
      <c r="J94">
        <v>1000</v>
      </c>
      <c r="K94">
        <v>1498.04</v>
      </c>
      <c r="L94">
        <v>1645.34</v>
      </c>
      <c r="M94">
        <f t="shared" si="1"/>
        <v>3143.38</v>
      </c>
    </row>
    <row r="95" spans="1:13" x14ac:dyDescent="0.2">
      <c r="A95" t="s">
        <v>3</v>
      </c>
      <c r="B95" t="s">
        <v>9</v>
      </c>
      <c r="C95">
        <v>2</v>
      </c>
      <c r="D95">
        <v>6.6595000000000004</v>
      </c>
      <c r="E95">
        <v>11.947699999999999</v>
      </c>
      <c r="H95" t="s">
        <v>3</v>
      </c>
      <c r="I95" t="s">
        <v>242</v>
      </c>
      <c r="J95">
        <v>5</v>
      </c>
      <c r="K95">
        <v>19.898599999999998</v>
      </c>
      <c r="L95">
        <v>21.0534</v>
      </c>
      <c r="M95">
        <f t="shared" si="1"/>
        <v>40.951999999999998</v>
      </c>
    </row>
    <row r="96" spans="1:13" x14ac:dyDescent="0.2">
      <c r="A96" t="s">
        <v>3</v>
      </c>
      <c r="B96" t="s">
        <v>9</v>
      </c>
      <c r="C96">
        <v>20</v>
      </c>
      <c r="D96">
        <v>73.601399999999998</v>
      </c>
      <c r="E96">
        <v>58.469000000000001</v>
      </c>
      <c r="H96" t="s">
        <v>3</v>
      </c>
      <c r="I96" t="s">
        <v>243</v>
      </c>
      <c r="J96">
        <v>2</v>
      </c>
      <c r="K96">
        <v>6.6844999999999999</v>
      </c>
      <c r="L96">
        <v>11.9412</v>
      </c>
      <c r="M96">
        <f t="shared" si="1"/>
        <v>18.625700000000002</v>
      </c>
    </row>
    <row r="97" spans="1:13" x14ac:dyDescent="0.2">
      <c r="A97" t="s">
        <v>3</v>
      </c>
      <c r="B97" t="s">
        <v>9</v>
      </c>
      <c r="C97">
        <v>200</v>
      </c>
      <c r="D97">
        <v>417.214</v>
      </c>
      <c r="E97">
        <v>334.42700000000002</v>
      </c>
      <c r="H97" t="s">
        <v>3</v>
      </c>
      <c r="I97" t="s">
        <v>244</v>
      </c>
      <c r="J97">
        <v>1</v>
      </c>
      <c r="K97">
        <v>4.0702999999999996</v>
      </c>
      <c r="L97">
        <v>5.5842000000000001</v>
      </c>
      <c r="M97">
        <f t="shared" si="1"/>
        <v>9.6544999999999987</v>
      </c>
    </row>
    <row r="98" spans="1:13" x14ac:dyDescent="0.2">
      <c r="A98" t="s">
        <v>3</v>
      </c>
      <c r="B98" t="s">
        <v>9</v>
      </c>
      <c r="C98">
        <v>5</v>
      </c>
      <c r="D98">
        <v>21.4558</v>
      </c>
      <c r="E98">
        <v>22.038499999999999</v>
      </c>
      <c r="H98" t="s">
        <v>3</v>
      </c>
      <c r="I98" t="s">
        <v>245</v>
      </c>
      <c r="J98">
        <v>20</v>
      </c>
      <c r="K98">
        <v>65.330799999999996</v>
      </c>
      <c r="L98">
        <v>60.598300000000002</v>
      </c>
      <c r="M98">
        <f t="shared" si="1"/>
        <v>125.92910000000001</v>
      </c>
    </row>
    <row r="99" spans="1:13" x14ac:dyDescent="0.2">
      <c r="A99" t="s">
        <v>3</v>
      </c>
      <c r="B99" t="s">
        <v>9</v>
      </c>
      <c r="C99">
        <v>50</v>
      </c>
      <c r="D99">
        <v>152.25800000000001</v>
      </c>
      <c r="E99">
        <v>116.428</v>
      </c>
      <c r="H99" t="s">
        <v>3</v>
      </c>
      <c r="I99" t="s">
        <v>246</v>
      </c>
      <c r="J99">
        <v>50</v>
      </c>
      <c r="K99">
        <v>126.47</v>
      </c>
      <c r="L99">
        <v>126.502</v>
      </c>
      <c r="M99">
        <f t="shared" si="1"/>
        <v>252.97199999999998</v>
      </c>
    </row>
    <row r="100" spans="1:13" x14ac:dyDescent="0.2">
      <c r="A100" t="s">
        <v>3</v>
      </c>
      <c r="B100" t="s">
        <v>9</v>
      </c>
      <c r="C100">
        <v>500</v>
      </c>
      <c r="D100">
        <v>825.39099999999996</v>
      </c>
      <c r="E100">
        <v>676.46600000000001</v>
      </c>
      <c r="H100" t="s">
        <v>3</v>
      </c>
      <c r="I100" t="s">
        <v>247</v>
      </c>
      <c r="J100">
        <v>10</v>
      </c>
      <c r="K100">
        <v>36.099200000000003</v>
      </c>
      <c r="L100">
        <v>37.544199999999996</v>
      </c>
      <c r="M100">
        <f t="shared" si="1"/>
        <v>73.6434</v>
      </c>
    </row>
    <row r="101" spans="1:13" x14ac:dyDescent="0.2">
      <c r="A101" t="s">
        <v>2</v>
      </c>
      <c r="B101" t="s">
        <v>125</v>
      </c>
      <c r="C101">
        <v>10</v>
      </c>
      <c r="D101">
        <v>4.0368000000000004</v>
      </c>
      <c r="E101">
        <v>6.0397999999999996</v>
      </c>
      <c r="H101" t="s">
        <v>3</v>
      </c>
      <c r="I101" t="s">
        <v>248</v>
      </c>
      <c r="J101">
        <v>100</v>
      </c>
      <c r="K101">
        <v>207.78</v>
      </c>
      <c r="L101">
        <v>222.30600000000001</v>
      </c>
      <c r="M101">
        <f t="shared" si="1"/>
        <v>430.08600000000001</v>
      </c>
    </row>
    <row r="102" spans="1:13" x14ac:dyDescent="0.2">
      <c r="A102" t="s">
        <v>2</v>
      </c>
      <c r="B102" t="s">
        <v>125</v>
      </c>
      <c r="C102">
        <v>20</v>
      </c>
      <c r="D102">
        <v>7.0434999999999999</v>
      </c>
      <c r="E102">
        <v>13.0724</v>
      </c>
      <c r="H102" t="s">
        <v>3</v>
      </c>
      <c r="I102" t="s">
        <v>249</v>
      </c>
      <c r="J102">
        <v>200</v>
      </c>
      <c r="K102">
        <v>352.12200000000001</v>
      </c>
      <c r="L102">
        <v>377.08699999999999</v>
      </c>
      <c r="M102">
        <f t="shared" si="1"/>
        <v>729.20900000000006</v>
      </c>
    </row>
    <row r="103" spans="1:13" x14ac:dyDescent="0.2">
      <c r="A103" t="s">
        <v>2</v>
      </c>
      <c r="B103" t="s">
        <v>125</v>
      </c>
      <c r="C103">
        <v>5</v>
      </c>
      <c r="D103">
        <v>1.0325</v>
      </c>
      <c r="E103">
        <v>4.0194000000000001</v>
      </c>
      <c r="H103" t="s">
        <v>3</v>
      </c>
      <c r="I103" t="s">
        <v>250</v>
      </c>
      <c r="J103">
        <v>500</v>
      </c>
      <c r="K103">
        <v>681.85299999999995</v>
      </c>
      <c r="L103">
        <v>795.73900000000003</v>
      </c>
      <c r="M103">
        <f t="shared" si="1"/>
        <v>1477.5920000000001</v>
      </c>
    </row>
    <row r="104" spans="1:13" x14ac:dyDescent="0.2">
      <c r="A104" t="s">
        <v>2</v>
      </c>
      <c r="B104" t="s">
        <v>125</v>
      </c>
      <c r="C104">
        <v>500</v>
      </c>
      <c r="D104">
        <v>270.404</v>
      </c>
      <c r="E104">
        <v>243.767</v>
      </c>
      <c r="H104" t="s">
        <v>3</v>
      </c>
      <c r="I104" t="s">
        <v>251</v>
      </c>
      <c r="J104">
        <v>1000</v>
      </c>
      <c r="K104">
        <v>1178.52</v>
      </c>
      <c r="L104">
        <v>1385.34</v>
      </c>
      <c r="M104">
        <f t="shared" si="1"/>
        <v>2563.8599999999997</v>
      </c>
    </row>
    <row r="105" spans="1:13" x14ac:dyDescent="0.2">
      <c r="A105" t="s">
        <v>2</v>
      </c>
      <c r="B105" t="s">
        <v>125</v>
      </c>
      <c r="C105">
        <v>2</v>
      </c>
      <c r="D105">
        <v>1.0362</v>
      </c>
      <c r="E105">
        <v>1.0179</v>
      </c>
      <c r="M105">
        <f t="shared" si="1"/>
        <v>0</v>
      </c>
    </row>
    <row r="106" spans="1:13" x14ac:dyDescent="0.2">
      <c r="A106" t="s">
        <v>2</v>
      </c>
      <c r="B106" t="s">
        <v>125</v>
      </c>
      <c r="C106">
        <v>50</v>
      </c>
      <c r="D106">
        <v>26.732700000000001</v>
      </c>
      <c r="E106">
        <v>24.400099999999998</v>
      </c>
      <c r="H106" t="s">
        <v>2</v>
      </c>
      <c r="I106" t="s">
        <v>252</v>
      </c>
      <c r="J106">
        <v>1</v>
      </c>
      <c r="K106">
        <v>0</v>
      </c>
      <c r="L106">
        <v>0</v>
      </c>
      <c r="M106">
        <f t="shared" si="1"/>
        <v>0</v>
      </c>
    </row>
    <row r="107" spans="1:13" x14ac:dyDescent="0.2">
      <c r="A107" t="s">
        <v>2</v>
      </c>
      <c r="B107" t="s">
        <v>125</v>
      </c>
      <c r="C107">
        <v>200</v>
      </c>
      <c r="D107">
        <v>105.027</v>
      </c>
      <c r="E107">
        <v>103.88800000000001</v>
      </c>
      <c r="H107" t="s">
        <v>2</v>
      </c>
      <c r="I107" t="s">
        <v>253</v>
      </c>
      <c r="J107">
        <v>20</v>
      </c>
      <c r="K107">
        <v>91.265699999999995</v>
      </c>
      <c r="L107">
        <v>103.4</v>
      </c>
      <c r="M107">
        <f t="shared" si="1"/>
        <v>194.66570000000002</v>
      </c>
    </row>
    <row r="108" spans="1:13" x14ac:dyDescent="0.2">
      <c r="A108" t="s">
        <v>2</v>
      </c>
      <c r="B108" t="s">
        <v>125</v>
      </c>
      <c r="C108">
        <v>1000</v>
      </c>
      <c r="D108">
        <v>546.12099999999998</v>
      </c>
      <c r="E108">
        <v>472.21499999999997</v>
      </c>
      <c r="H108" t="s">
        <v>2</v>
      </c>
      <c r="I108" t="s">
        <v>254</v>
      </c>
      <c r="J108">
        <v>10</v>
      </c>
      <c r="K108">
        <v>57.447299999999998</v>
      </c>
      <c r="L108">
        <v>61.576999999999998</v>
      </c>
      <c r="M108">
        <f t="shared" si="1"/>
        <v>119.0243</v>
      </c>
    </row>
    <row r="109" spans="1:13" x14ac:dyDescent="0.2">
      <c r="A109" t="s">
        <v>2</v>
      </c>
      <c r="B109" t="s">
        <v>125</v>
      </c>
      <c r="C109">
        <v>1</v>
      </c>
      <c r="D109">
        <v>1</v>
      </c>
      <c r="E109">
        <v>0</v>
      </c>
      <c r="H109" t="s">
        <v>2</v>
      </c>
      <c r="I109" t="s">
        <v>255</v>
      </c>
      <c r="J109">
        <v>5</v>
      </c>
      <c r="K109">
        <v>24.676500000000001</v>
      </c>
      <c r="L109">
        <v>33.091099999999997</v>
      </c>
      <c r="M109">
        <f t="shared" si="1"/>
        <v>57.767600000000002</v>
      </c>
    </row>
    <row r="110" spans="1:13" x14ac:dyDescent="0.2">
      <c r="A110" t="s">
        <v>2</v>
      </c>
      <c r="B110" t="s">
        <v>125</v>
      </c>
      <c r="C110">
        <v>100</v>
      </c>
      <c r="D110">
        <v>53.058100000000003</v>
      </c>
      <c r="E110">
        <v>48.813200000000002</v>
      </c>
      <c r="H110" t="s">
        <v>2</v>
      </c>
      <c r="I110" t="s">
        <v>256</v>
      </c>
      <c r="J110">
        <v>2</v>
      </c>
      <c r="K110">
        <v>15.823</v>
      </c>
      <c r="L110">
        <v>16.757899999999999</v>
      </c>
      <c r="M110">
        <f t="shared" si="1"/>
        <v>32.5809</v>
      </c>
    </row>
    <row r="111" spans="1:13" x14ac:dyDescent="0.2">
      <c r="A111" t="s">
        <v>3</v>
      </c>
      <c r="B111" t="s">
        <v>125</v>
      </c>
      <c r="C111">
        <v>200</v>
      </c>
      <c r="D111">
        <v>99.155100000000004</v>
      </c>
      <c r="E111">
        <v>109.14100000000001</v>
      </c>
      <c r="H111" t="s">
        <v>2</v>
      </c>
      <c r="I111" t="s">
        <v>257</v>
      </c>
      <c r="J111">
        <v>50</v>
      </c>
      <c r="K111">
        <v>188.71600000000001</v>
      </c>
      <c r="L111">
        <v>186.065</v>
      </c>
      <c r="M111">
        <f t="shared" si="1"/>
        <v>374.78100000000001</v>
      </c>
    </row>
    <row r="112" spans="1:13" x14ac:dyDescent="0.2">
      <c r="A112" t="s">
        <v>3</v>
      </c>
      <c r="B112" t="s">
        <v>125</v>
      </c>
      <c r="C112">
        <v>10</v>
      </c>
      <c r="D112">
        <v>5.1695000000000002</v>
      </c>
      <c r="E112">
        <v>5.2149000000000001</v>
      </c>
      <c r="H112" t="s">
        <v>2</v>
      </c>
      <c r="I112" t="s">
        <v>258</v>
      </c>
      <c r="J112">
        <v>200</v>
      </c>
      <c r="K112">
        <v>502.84100000000001</v>
      </c>
      <c r="L112">
        <v>488.81299999999999</v>
      </c>
      <c r="M112">
        <f t="shared" si="1"/>
        <v>991.654</v>
      </c>
    </row>
    <row r="113" spans="1:13" x14ac:dyDescent="0.2">
      <c r="A113" t="s">
        <v>3</v>
      </c>
      <c r="B113" t="s">
        <v>125</v>
      </c>
      <c r="C113">
        <v>500</v>
      </c>
      <c r="D113">
        <v>241.34</v>
      </c>
      <c r="E113">
        <v>276</v>
      </c>
      <c r="H113" t="s">
        <v>2</v>
      </c>
      <c r="I113" t="s">
        <v>259</v>
      </c>
      <c r="J113">
        <v>100</v>
      </c>
      <c r="K113">
        <v>301.24299999999999</v>
      </c>
      <c r="L113">
        <v>304.274</v>
      </c>
      <c r="M113">
        <f t="shared" si="1"/>
        <v>605.51700000000005</v>
      </c>
    </row>
    <row r="114" spans="1:13" x14ac:dyDescent="0.2">
      <c r="A114" t="s">
        <v>3</v>
      </c>
      <c r="B114" t="s">
        <v>125</v>
      </c>
      <c r="C114">
        <v>2</v>
      </c>
      <c r="D114">
        <v>2.0714999999999999</v>
      </c>
      <c r="E114">
        <v>0</v>
      </c>
      <c r="H114" t="s">
        <v>2</v>
      </c>
      <c r="I114" t="s">
        <v>260</v>
      </c>
      <c r="J114">
        <v>500</v>
      </c>
      <c r="K114">
        <v>961.15499999999997</v>
      </c>
      <c r="L114">
        <v>942.66399999999999</v>
      </c>
      <c r="M114">
        <f t="shared" si="1"/>
        <v>1903.819</v>
      </c>
    </row>
    <row r="115" spans="1:13" x14ac:dyDescent="0.2">
      <c r="A115" t="s">
        <v>3</v>
      </c>
      <c r="B115" t="s">
        <v>125</v>
      </c>
      <c r="C115">
        <v>1000</v>
      </c>
      <c r="D115">
        <v>496.08100000000002</v>
      </c>
      <c r="E115">
        <v>525.28800000000001</v>
      </c>
      <c r="H115" t="s">
        <v>2</v>
      </c>
      <c r="I115" t="s">
        <v>261</v>
      </c>
      <c r="J115">
        <v>1000</v>
      </c>
      <c r="K115">
        <v>1601.69</v>
      </c>
      <c r="L115">
        <v>1544.37</v>
      </c>
      <c r="M115" s="1">
        <f t="shared" si="1"/>
        <v>3146.06</v>
      </c>
    </row>
    <row r="116" spans="1:13" x14ac:dyDescent="0.2">
      <c r="A116" t="s">
        <v>3</v>
      </c>
      <c r="B116" t="s">
        <v>125</v>
      </c>
      <c r="C116">
        <v>20</v>
      </c>
      <c r="D116">
        <v>11.1913</v>
      </c>
      <c r="E116">
        <v>9.2707999999999995</v>
      </c>
      <c r="H116" t="s">
        <v>3</v>
      </c>
      <c r="I116" t="s">
        <v>262</v>
      </c>
      <c r="J116">
        <v>1</v>
      </c>
      <c r="K116">
        <v>0</v>
      </c>
      <c r="L116">
        <v>0</v>
      </c>
      <c r="M116">
        <f t="shared" si="1"/>
        <v>0</v>
      </c>
    </row>
    <row r="117" spans="1:13" x14ac:dyDescent="0.2">
      <c r="A117" t="s">
        <v>3</v>
      </c>
      <c r="B117" t="s">
        <v>125</v>
      </c>
      <c r="C117">
        <v>1</v>
      </c>
      <c r="D117">
        <v>1.0701000000000001</v>
      </c>
      <c r="E117">
        <v>0</v>
      </c>
      <c r="H117" t="s">
        <v>3</v>
      </c>
      <c r="I117" t="s">
        <v>263</v>
      </c>
      <c r="J117">
        <v>2</v>
      </c>
      <c r="K117">
        <v>6.6695000000000002</v>
      </c>
      <c r="L117">
        <v>11.977</v>
      </c>
      <c r="M117">
        <f t="shared" si="1"/>
        <v>18.6465</v>
      </c>
    </row>
    <row r="118" spans="1:13" x14ac:dyDescent="0.2">
      <c r="A118" t="s">
        <v>3</v>
      </c>
      <c r="B118" t="s">
        <v>125</v>
      </c>
      <c r="C118">
        <v>5</v>
      </c>
      <c r="D118">
        <v>3.1745000000000001</v>
      </c>
      <c r="E118">
        <v>2.1886999999999999</v>
      </c>
      <c r="H118" t="s">
        <v>3</v>
      </c>
      <c r="I118" t="s">
        <v>264</v>
      </c>
      <c r="J118">
        <v>5</v>
      </c>
      <c r="K118">
        <v>16.4651</v>
      </c>
      <c r="L118">
        <v>18.418800000000001</v>
      </c>
      <c r="M118">
        <f t="shared" si="1"/>
        <v>34.883899999999997</v>
      </c>
    </row>
    <row r="119" spans="1:13" x14ac:dyDescent="0.2">
      <c r="A119" t="s">
        <v>3</v>
      </c>
      <c r="B119" t="s">
        <v>125</v>
      </c>
      <c r="C119">
        <v>50</v>
      </c>
      <c r="D119">
        <v>32.664999999999999</v>
      </c>
      <c r="E119">
        <v>18.4269</v>
      </c>
      <c r="H119" t="s">
        <v>3</v>
      </c>
      <c r="I119" t="s">
        <v>265</v>
      </c>
      <c r="J119">
        <v>50</v>
      </c>
      <c r="K119">
        <v>133.542</v>
      </c>
      <c r="L119">
        <v>126.5</v>
      </c>
      <c r="M119">
        <f t="shared" si="1"/>
        <v>260.04200000000003</v>
      </c>
    </row>
    <row r="120" spans="1:13" x14ac:dyDescent="0.2">
      <c r="A120" t="s">
        <v>3</v>
      </c>
      <c r="B120" t="s">
        <v>125</v>
      </c>
      <c r="C120">
        <v>100</v>
      </c>
      <c r="D120">
        <v>55.6892</v>
      </c>
      <c r="E120">
        <v>47.835000000000001</v>
      </c>
      <c r="H120" t="s">
        <v>3</v>
      </c>
      <c r="I120" t="s">
        <v>266</v>
      </c>
      <c r="J120">
        <v>100</v>
      </c>
      <c r="K120">
        <v>220.11099999999999</v>
      </c>
      <c r="L120">
        <v>219.61699999999999</v>
      </c>
      <c r="M120">
        <f t="shared" si="1"/>
        <v>439.72799999999995</v>
      </c>
    </row>
    <row r="121" spans="1:13" x14ac:dyDescent="0.2">
      <c r="A121" t="s">
        <v>2</v>
      </c>
      <c r="B121" t="s">
        <v>36</v>
      </c>
      <c r="C121">
        <v>2</v>
      </c>
      <c r="D121">
        <v>4.8715999999999999</v>
      </c>
      <c r="E121">
        <v>13.8215</v>
      </c>
      <c r="H121" t="s">
        <v>3</v>
      </c>
      <c r="I121" t="s">
        <v>267</v>
      </c>
      <c r="J121">
        <v>200</v>
      </c>
      <c r="K121">
        <v>374.90800000000002</v>
      </c>
      <c r="L121">
        <v>367.00200000000001</v>
      </c>
      <c r="M121">
        <f t="shared" si="1"/>
        <v>741.91000000000008</v>
      </c>
    </row>
    <row r="122" spans="1:13" x14ac:dyDescent="0.2">
      <c r="A122" t="s">
        <v>2</v>
      </c>
      <c r="B122" t="s">
        <v>38</v>
      </c>
      <c r="C122">
        <v>20</v>
      </c>
      <c r="D122">
        <v>62.4955</v>
      </c>
      <c r="E122">
        <v>62.213999999999999</v>
      </c>
      <c r="H122" t="s">
        <v>3</v>
      </c>
      <c r="I122" t="s">
        <v>268</v>
      </c>
      <c r="J122">
        <v>20</v>
      </c>
      <c r="K122">
        <v>71.180800000000005</v>
      </c>
      <c r="L122">
        <v>57.614100000000001</v>
      </c>
      <c r="M122">
        <f t="shared" si="1"/>
        <v>128.79490000000001</v>
      </c>
    </row>
    <row r="123" spans="1:13" x14ac:dyDescent="0.2">
      <c r="A123" t="s">
        <v>2</v>
      </c>
      <c r="B123" t="s">
        <v>129</v>
      </c>
      <c r="C123">
        <v>50</v>
      </c>
      <c r="D123">
        <v>20.670100000000001</v>
      </c>
      <c r="E123">
        <v>30.414200000000001</v>
      </c>
      <c r="H123" t="s">
        <v>3</v>
      </c>
      <c r="I123" t="s">
        <v>269</v>
      </c>
      <c r="J123">
        <v>10</v>
      </c>
      <c r="K123">
        <v>41.7378</v>
      </c>
      <c r="L123">
        <v>33.8508</v>
      </c>
      <c r="M123">
        <f t="shared" si="1"/>
        <v>75.5886</v>
      </c>
    </row>
    <row r="124" spans="1:13" x14ac:dyDescent="0.2">
      <c r="A124" t="s">
        <v>2</v>
      </c>
      <c r="B124" t="s">
        <v>130</v>
      </c>
      <c r="C124">
        <v>1000</v>
      </c>
      <c r="D124">
        <v>413.91199999999998</v>
      </c>
      <c r="E124">
        <v>607.34500000000003</v>
      </c>
      <c r="H124" t="s">
        <v>3</v>
      </c>
      <c r="I124" t="s">
        <v>270</v>
      </c>
      <c r="J124">
        <v>1000</v>
      </c>
      <c r="K124">
        <v>1284.24</v>
      </c>
      <c r="L124">
        <v>1293.78</v>
      </c>
      <c r="M124">
        <f t="shared" si="1"/>
        <v>2578.02</v>
      </c>
    </row>
    <row r="125" spans="1:13" x14ac:dyDescent="0.2">
      <c r="A125" t="s">
        <v>2</v>
      </c>
      <c r="B125" t="s">
        <v>34</v>
      </c>
      <c r="C125">
        <v>10</v>
      </c>
      <c r="D125">
        <v>14.4762</v>
      </c>
      <c r="E125">
        <v>35.790700000000001</v>
      </c>
      <c r="H125" t="s">
        <v>3</v>
      </c>
      <c r="I125" t="s">
        <v>271</v>
      </c>
      <c r="J125">
        <v>500</v>
      </c>
      <c r="K125">
        <v>744.81700000000001</v>
      </c>
      <c r="L125">
        <v>750.06</v>
      </c>
      <c r="M125">
        <f t="shared" si="1"/>
        <v>1494.877</v>
      </c>
    </row>
    <row r="126" spans="1:13" x14ac:dyDescent="0.2">
      <c r="A126" t="s">
        <v>2</v>
      </c>
      <c r="B126" t="s">
        <v>42</v>
      </c>
      <c r="C126">
        <v>50</v>
      </c>
      <c r="D126">
        <v>114.762</v>
      </c>
      <c r="E126">
        <v>128.33500000000001</v>
      </c>
      <c r="M126">
        <f t="shared" si="1"/>
        <v>0</v>
      </c>
    </row>
    <row r="127" spans="1:13" x14ac:dyDescent="0.2">
      <c r="A127" t="s">
        <v>2</v>
      </c>
      <c r="B127" t="s">
        <v>20</v>
      </c>
      <c r="C127">
        <v>20</v>
      </c>
      <c r="D127">
        <v>94.058000000000007</v>
      </c>
      <c r="E127">
        <v>106.02200000000001</v>
      </c>
      <c r="H127" t="s">
        <v>2</v>
      </c>
      <c r="I127" t="s">
        <v>272</v>
      </c>
      <c r="J127">
        <v>1</v>
      </c>
      <c r="K127">
        <v>1.1584000000000001</v>
      </c>
      <c r="L127">
        <v>9.4352999999999998</v>
      </c>
      <c r="M127">
        <f t="shared" si="1"/>
        <v>10.5937</v>
      </c>
    </row>
    <row r="128" spans="1:13" x14ac:dyDescent="0.2">
      <c r="A128" t="s">
        <v>2</v>
      </c>
      <c r="B128" t="s">
        <v>131</v>
      </c>
      <c r="C128">
        <v>2</v>
      </c>
      <c r="D128">
        <v>1.032</v>
      </c>
      <c r="E128">
        <v>1.0199</v>
      </c>
      <c r="H128" t="s">
        <v>2</v>
      </c>
      <c r="I128" t="s">
        <v>273</v>
      </c>
      <c r="J128">
        <v>5</v>
      </c>
      <c r="K128">
        <v>28.003599999999999</v>
      </c>
      <c r="L128">
        <v>39.192599999999999</v>
      </c>
      <c r="M128">
        <f t="shared" si="1"/>
        <v>67.196200000000005</v>
      </c>
    </row>
    <row r="129" spans="1:13" x14ac:dyDescent="0.2">
      <c r="A129" t="s">
        <v>2</v>
      </c>
      <c r="B129" t="s">
        <v>26</v>
      </c>
      <c r="C129">
        <v>50</v>
      </c>
      <c r="D129">
        <v>118.943</v>
      </c>
      <c r="E129">
        <v>147.61799999999999</v>
      </c>
      <c r="H129" t="s">
        <v>2</v>
      </c>
      <c r="I129" t="s">
        <v>274</v>
      </c>
      <c r="J129">
        <v>20</v>
      </c>
      <c r="K129">
        <v>88.775800000000004</v>
      </c>
      <c r="L129">
        <v>102.419</v>
      </c>
      <c r="M129">
        <f t="shared" si="1"/>
        <v>191.19479999999999</v>
      </c>
    </row>
    <row r="130" spans="1:13" x14ac:dyDescent="0.2">
      <c r="A130" t="s">
        <v>2</v>
      </c>
      <c r="B130" t="s">
        <v>32</v>
      </c>
      <c r="C130">
        <v>1</v>
      </c>
      <c r="D130">
        <v>14.6912</v>
      </c>
      <c r="E130">
        <v>7.3251999999999997</v>
      </c>
      <c r="H130" t="s">
        <v>2</v>
      </c>
      <c r="I130" t="s">
        <v>275</v>
      </c>
      <c r="J130">
        <v>2</v>
      </c>
      <c r="K130">
        <v>15.841699999999999</v>
      </c>
      <c r="L130">
        <v>16.6953</v>
      </c>
      <c r="M130">
        <f t="shared" ref="M130:M134" si="2">K130+L130</f>
        <v>32.536999999999999</v>
      </c>
    </row>
    <row r="131" spans="1:13" x14ac:dyDescent="0.2">
      <c r="A131" t="s">
        <v>2</v>
      </c>
      <c r="B131" t="s">
        <v>44</v>
      </c>
      <c r="C131">
        <v>1</v>
      </c>
      <c r="D131">
        <v>3.6894999999999998</v>
      </c>
      <c r="E131">
        <v>4.3638000000000003</v>
      </c>
      <c r="H131" t="s">
        <v>2</v>
      </c>
      <c r="I131" t="s">
        <v>276</v>
      </c>
      <c r="J131">
        <v>10</v>
      </c>
      <c r="K131">
        <v>53.724600000000002</v>
      </c>
      <c r="L131">
        <v>60.785800000000002</v>
      </c>
      <c r="M131">
        <f t="shared" si="2"/>
        <v>114.5104</v>
      </c>
    </row>
    <row r="132" spans="1:13" x14ac:dyDescent="0.2">
      <c r="A132" t="s">
        <v>2</v>
      </c>
      <c r="B132" t="s">
        <v>48</v>
      </c>
      <c r="C132">
        <v>200</v>
      </c>
      <c r="D132">
        <v>336.15899999999999</v>
      </c>
      <c r="E132">
        <v>399.06200000000001</v>
      </c>
      <c r="H132" t="s">
        <v>2</v>
      </c>
      <c r="I132" t="s">
        <v>277</v>
      </c>
      <c r="J132">
        <v>100</v>
      </c>
      <c r="K132">
        <v>305.834</v>
      </c>
      <c r="L132">
        <v>290.96899999999999</v>
      </c>
      <c r="M132">
        <f t="shared" si="2"/>
        <v>596.803</v>
      </c>
    </row>
    <row r="133" spans="1:13" x14ac:dyDescent="0.2">
      <c r="A133" t="s">
        <v>2</v>
      </c>
      <c r="B133" t="s">
        <v>19</v>
      </c>
      <c r="C133">
        <v>2</v>
      </c>
      <c r="D133">
        <v>3.4647999999999999</v>
      </c>
      <c r="E133">
        <v>7.0822000000000003</v>
      </c>
      <c r="H133" t="s">
        <v>2</v>
      </c>
      <c r="I133" t="s">
        <v>278</v>
      </c>
      <c r="J133">
        <v>50</v>
      </c>
      <c r="K133">
        <v>181.93799999999999</v>
      </c>
      <c r="L133">
        <v>186.685</v>
      </c>
      <c r="M133">
        <f t="shared" si="2"/>
        <v>368.62299999999999</v>
      </c>
    </row>
    <row r="134" spans="1:13" x14ac:dyDescent="0.2">
      <c r="A134" t="s">
        <v>2</v>
      </c>
      <c r="B134" t="s">
        <v>132</v>
      </c>
      <c r="C134">
        <v>1</v>
      </c>
      <c r="D134">
        <v>3.09E-2</v>
      </c>
      <c r="E134">
        <v>1.0198</v>
      </c>
      <c r="H134" t="s">
        <v>2</v>
      </c>
      <c r="I134" t="s">
        <v>279</v>
      </c>
      <c r="J134">
        <v>200</v>
      </c>
      <c r="K134">
        <v>519.13900000000001</v>
      </c>
      <c r="L134">
        <v>459.32299999999998</v>
      </c>
      <c r="M134">
        <f t="shared" si="2"/>
        <v>978.46199999999999</v>
      </c>
    </row>
    <row r="135" spans="1:13" x14ac:dyDescent="0.2">
      <c r="A135" t="s">
        <v>2</v>
      </c>
      <c r="B135" t="s">
        <v>47</v>
      </c>
      <c r="C135">
        <v>20</v>
      </c>
      <c r="D135">
        <v>59.0105</v>
      </c>
      <c r="E135">
        <v>60.198300000000003</v>
      </c>
      <c r="H135" t="s">
        <v>2</v>
      </c>
      <c r="I135" t="s">
        <v>280</v>
      </c>
      <c r="J135">
        <v>500</v>
      </c>
      <c r="K135">
        <v>1013.71</v>
      </c>
      <c r="L135">
        <v>875.851</v>
      </c>
      <c r="M135">
        <f>K135+L135</f>
        <v>1889.5610000000001</v>
      </c>
    </row>
    <row r="136" spans="1:13" x14ac:dyDescent="0.2">
      <c r="A136" t="s">
        <v>2</v>
      </c>
      <c r="B136" t="s">
        <v>133</v>
      </c>
      <c r="C136">
        <v>10</v>
      </c>
      <c r="D136">
        <v>4.0301999999999998</v>
      </c>
      <c r="E136">
        <v>6.0400999999999998</v>
      </c>
      <c r="H136" t="s">
        <v>2</v>
      </c>
      <c r="I136" t="s">
        <v>281</v>
      </c>
      <c r="J136">
        <v>1000</v>
      </c>
      <c r="K136">
        <v>1692.32</v>
      </c>
      <c r="L136">
        <v>1436.23</v>
      </c>
      <c r="M136">
        <f t="shared" ref="M136:M199" si="3">K136+L136</f>
        <v>3128.55</v>
      </c>
    </row>
    <row r="137" spans="1:13" x14ac:dyDescent="0.2">
      <c r="A137" t="s">
        <v>2</v>
      </c>
      <c r="B137" t="s">
        <v>134</v>
      </c>
      <c r="C137">
        <v>5</v>
      </c>
      <c r="D137">
        <v>2.0331999999999999</v>
      </c>
      <c r="E137">
        <v>3.0207999999999999</v>
      </c>
      <c r="H137" t="s">
        <v>3</v>
      </c>
      <c r="I137" t="s">
        <v>282</v>
      </c>
      <c r="J137">
        <v>2</v>
      </c>
      <c r="K137">
        <v>6.6798000000000002</v>
      </c>
      <c r="L137">
        <v>11.9651</v>
      </c>
      <c r="M137">
        <f t="shared" si="3"/>
        <v>18.6449</v>
      </c>
    </row>
    <row r="138" spans="1:13" x14ac:dyDescent="0.2">
      <c r="A138" t="s">
        <v>2</v>
      </c>
      <c r="B138" t="s">
        <v>30</v>
      </c>
      <c r="C138">
        <v>1</v>
      </c>
      <c r="D138">
        <v>0.41220000000000001</v>
      </c>
      <c r="E138">
        <v>3.6515</v>
      </c>
      <c r="H138" t="s">
        <v>3</v>
      </c>
      <c r="I138" t="s">
        <v>283</v>
      </c>
      <c r="J138">
        <v>1</v>
      </c>
      <c r="K138">
        <v>2.5909</v>
      </c>
      <c r="L138">
        <v>6.3636999999999997</v>
      </c>
      <c r="M138">
        <f t="shared" si="3"/>
        <v>8.9545999999999992</v>
      </c>
    </row>
    <row r="139" spans="1:13" x14ac:dyDescent="0.2">
      <c r="A139" t="s">
        <v>2</v>
      </c>
      <c r="B139" t="s">
        <v>135</v>
      </c>
      <c r="C139">
        <v>200</v>
      </c>
      <c r="D139">
        <v>85.125100000000003</v>
      </c>
      <c r="E139">
        <v>123.148</v>
      </c>
      <c r="H139" t="s">
        <v>3</v>
      </c>
      <c r="I139" t="s">
        <v>284</v>
      </c>
      <c r="J139">
        <v>10</v>
      </c>
      <c r="K139">
        <v>44.853700000000003</v>
      </c>
      <c r="L139">
        <v>32.1128</v>
      </c>
      <c r="M139">
        <f t="shared" si="3"/>
        <v>76.966499999999996</v>
      </c>
    </row>
    <row r="140" spans="1:13" x14ac:dyDescent="0.2">
      <c r="A140" t="s">
        <v>2</v>
      </c>
      <c r="B140" t="s">
        <v>39</v>
      </c>
      <c r="C140">
        <v>10</v>
      </c>
      <c r="D140">
        <v>57.738900000000001</v>
      </c>
      <c r="E140">
        <v>63.742600000000003</v>
      </c>
      <c r="H140" t="s">
        <v>3</v>
      </c>
      <c r="I140" t="s">
        <v>285</v>
      </c>
      <c r="J140">
        <v>20</v>
      </c>
      <c r="K140">
        <v>71.770600000000002</v>
      </c>
      <c r="L140">
        <v>58.999899999999997</v>
      </c>
      <c r="M140">
        <f t="shared" si="3"/>
        <v>130.7705</v>
      </c>
    </row>
    <row r="141" spans="1:13" x14ac:dyDescent="0.2">
      <c r="A141" t="s">
        <v>2</v>
      </c>
      <c r="B141" t="s">
        <v>29</v>
      </c>
      <c r="C141">
        <v>2</v>
      </c>
      <c r="D141">
        <v>2.7522000000000002</v>
      </c>
      <c r="E141">
        <v>4.3093000000000004</v>
      </c>
      <c r="H141" t="s">
        <v>3</v>
      </c>
      <c r="I141" t="s">
        <v>286</v>
      </c>
      <c r="J141">
        <v>50</v>
      </c>
      <c r="K141">
        <v>143.685</v>
      </c>
      <c r="L141">
        <v>121.837</v>
      </c>
      <c r="M141">
        <f t="shared" si="3"/>
        <v>265.52199999999999</v>
      </c>
    </row>
    <row r="142" spans="1:13" x14ac:dyDescent="0.2">
      <c r="A142" t="s">
        <v>2</v>
      </c>
      <c r="B142" t="s">
        <v>23</v>
      </c>
      <c r="C142">
        <v>5</v>
      </c>
      <c r="D142">
        <v>20.482800000000001</v>
      </c>
      <c r="E142">
        <v>19.335999999999999</v>
      </c>
      <c r="H142" t="s">
        <v>3</v>
      </c>
      <c r="I142" t="s">
        <v>287</v>
      </c>
      <c r="J142">
        <v>5</v>
      </c>
      <c r="K142">
        <v>21.493500000000001</v>
      </c>
      <c r="L142">
        <v>21.9588</v>
      </c>
      <c r="M142">
        <f t="shared" si="3"/>
        <v>43.452300000000001</v>
      </c>
    </row>
    <row r="143" spans="1:13" x14ac:dyDescent="0.2">
      <c r="A143" t="s">
        <v>2</v>
      </c>
      <c r="B143" t="s">
        <v>31</v>
      </c>
      <c r="C143">
        <v>5</v>
      </c>
      <c r="D143">
        <v>9.8567</v>
      </c>
      <c r="E143">
        <v>28.074999999999999</v>
      </c>
      <c r="H143" t="s">
        <v>3</v>
      </c>
      <c r="I143" t="s">
        <v>288</v>
      </c>
      <c r="J143">
        <v>200</v>
      </c>
      <c r="K143">
        <v>400.53899999999999</v>
      </c>
      <c r="L143">
        <v>348.48099999999999</v>
      </c>
      <c r="M143">
        <f t="shared" si="3"/>
        <v>749.02</v>
      </c>
    </row>
    <row r="144" spans="1:13" x14ac:dyDescent="0.2">
      <c r="A144" t="s">
        <v>2</v>
      </c>
      <c r="B144" t="s">
        <v>43</v>
      </c>
      <c r="C144">
        <v>50</v>
      </c>
      <c r="D144">
        <v>35.8735</v>
      </c>
      <c r="E144">
        <v>66.227800000000002</v>
      </c>
      <c r="H144" t="s">
        <v>3</v>
      </c>
      <c r="I144" t="s">
        <v>289</v>
      </c>
      <c r="J144">
        <v>500</v>
      </c>
      <c r="K144">
        <v>800.22799999999995</v>
      </c>
      <c r="L144">
        <v>701.50400000000002</v>
      </c>
      <c r="M144">
        <f t="shared" si="3"/>
        <v>1501.732</v>
      </c>
    </row>
    <row r="145" spans="1:13" x14ac:dyDescent="0.2">
      <c r="A145" t="s">
        <v>2</v>
      </c>
      <c r="B145" t="s">
        <v>37</v>
      </c>
      <c r="C145">
        <v>10</v>
      </c>
      <c r="D145">
        <v>28.751899999999999</v>
      </c>
      <c r="E145">
        <v>27.928599999999999</v>
      </c>
      <c r="H145" t="s">
        <v>3</v>
      </c>
      <c r="I145" t="s">
        <v>290</v>
      </c>
      <c r="J145">
        <v>100</v>
      </c>
      <c r="K145">
        <v>232.41300000000001</v>
      </c>
      <c r="L145">
        <v>212.989</v>
      </c>
      <c r="M145">
        <f t="shared" si="3"/>
        <v>445.40200000000004</v>
      </c>
    </row>
    <row r="146" spans="1:13" x14ac:dyDescent="0.2">
      <c r="A146" t="s">
        <v>2</v>
      </c>
      <c r="B146" t="s">
        <v>24</v>
      </c>
      <c r="C146">
        <v>2</v>
      </c>
      <c r="D146">
        <v>15.832700000000001</v>
      </c>
      <c r="E146">
        <v>16.763300000000001</v>
      </c>
      <c r="H146" t="s">
        <v>3</v>
      </c>
      <c r="I146" t="s">
        <v>291</v>
      </c>
      <c r="J146">
        <v>1000</v>
      </c>
      <c r="K146">
        <v>1384.19</v>
      </c>
      <c r="L146">
        <v>1196.08</v>
      </c>
      <c r="M146">
        <f t="shared" si="3"/>
        <v>2580.27</v>
      </c>
    </row>
    <row r="147" spans="1:13" x14ac:dyDescent="0.2">
      <c r="A147" t="s">
        <v>2</v>
      </c>
      <c r="B147" t="s">
        <v>136</v>
      </c>
      <c r="C147">
        <v>100</v>
      </c>
      <c r="D147">
        <v>41.039200000000001</v>
      </c>
      <c r="E147">
        <v>60.741100000000003</v>
      </c>
      <c r="M147">
        <f t="shared" si="3"/>
        <v>0</v>
      </c>
    </row>
    <row r="148" spans="1:13" x14ac:dyDescent="0.2">
      <c r="A148" t="s">
        <v>2</v>
      </c>
      <c r="B148" t="s">
        <v>137</v>
      </c>
      <c r="C148">
        <v>500</v>
      </c>
      <c r="D148">
        <v>209.83500000000001</v>
      </c>
      <c r="E148">
        <v>305.15800000000002</v>
      </c>
      <c r="H148" t="s">
        <v>2</v>
      </c>
      <c r="I148" t="s">
        <v>292</v>
      </c>
      <c r="J148">
        <v>10</v>
      </c>
      <c r="K148">
        <v>47.808399999999999</v>
      </c>
      <c r="L148">
        <v>62.685499999999998</v>
      </c>
      <c r="M148">
        <f t="shared" si="3"/>
        <v>110.4939</v>
      </c>
    </row>
    <row r="149" spans="1:13" x14ac:dyDescent="0.2">
      <c r="A149" t="s">
        <v>2</v>
      </c>
      <c r="B149" t="s">
        <v>21</v>
      </c>
      <c r="C149">
        <v>5</v>
      </c>
      <c r="D149">
        <v>30.0916</v>
      </c>
      <c r="E149">
        <v>39.110100000000003</v>
      </c>
      <c r="H149" t="s">
        <v>2</v>
      </c>
      <c r="I149" t="s">
        <v>293</v>
      </c>
      <c r="J149">
        <v>5</v>
      </c>
      <c r="K149">
        <v>27.998200000000001</v>
      </c>
      <c r="L149">
        <v>39.2714</v>
      </c>
      <c r="M149">
        <f t="shared" si="3"/>
        <v>67.269599999999997</v>
      </c>
    </row>
    <row r="150" spans="1:13" x14ac:dyDescent="0.2">
      <c r="A150" t="s">
        <v>2</v>
      </c>
      <c r="B150" t="s">
        <v>25</v>
      </c>
      <c r="C150">
        <v>5</v>
      </c>
      <c r="D150">
        <v>10.9489</v>
      </c>
      <c r="E150">
        <v>12.143800000000001</v>
      </c>
      <c r="H150" t="s">
        <v>2</v>
      </c>
      <c r="I150" t="s">
        <v>294</v>
      </c>
      <c r="J150">
        <v>1</v>
      </c>
      <c r="K150">
        <v>1.1449</v>
      </c>
      <c r="L150">
        <v>9.4245999999999999</v>
      </c>
      <c r="M150">
        <f t="shared" si="3"/>
        <v>10.5695</v>
      </c>
    </row>
    <row r="151" spans="1:13" x14ac:dyDescent="0.2">
      <c r="A151" t="s">
        <v>2</v>
      </c>
      <c r="B151" t="s">
        <v>33</v>
      </c>
      <c r="C151">
        <v>20</v>
      </c>
      <c r="D151">
        <v>19.760300000000001</v>
      </c>
      <c r="E151">
        <v>43.689799999999998</v>
      </c>
      <c r="H151" t="s">
        <v>2</v>
      </c>
      <c r="I151" t="s">
        <v>295</v>
      </c>
      <c r="J151">
        <v>20</v>
      </c>
      <c r="K151">
        <v>90.218100000000007</v>
      </c>
      <c r="L151">
        <v>93.839699999999993</v>
      </c>
      <c r="M151">
        <f t="shared" si="3"/>
        <v>184.05779999999999</v>
      </c>
    </row>
    <row r="152" spans="1:13" x14ac:dyDescent="0.2">
      <c r="A152" t="s">
        <v>2</v>
      </c>
      <c r="B152" t="s">
        <v>41</v>
      </c>
      <c r="C152">
        <v>100</v>
      </c>
      <c r="D152">
        <v>64.227000000000004</v>
      </c>
      <c r="E152">
        <v>107.303</v>
      </c>
      <c r="H152" t="s">
        <v>2</v>
      </c>
      <c r="I152" t="s">
        <v>296</v>
      </c>
      <c r="J152">
        <v>2</v>
      </c>
      <c r="K152">
        <v>15.8233</v>
      </c>
      <c r="L152">
        <v>16.6784</v>
      </c>
      <c r="M152">
        <f t="shared" si="3"/>
        <v>32.5017</v>
      </c>
    </row>
    <row r="153" spans="1:13" x14ac:dyDescent="0.2">
      <c r="A153" t="s">
        <v>2</v>
      </c>
      <c r="B153" t="s">
        <v>138</v>
      </c>
      <c r="C153">
        <v>20</v>
      </c>
      <c r="D153">
        <v>8.0417000000000005</v>
      </c>
      <c r="E153">
        <v>12.068099999999999</v>
      </c>
      <c r="H153" t="s">
        <v>2</v>
      </c>
      <c r="I153" t="s">
        <v>297</v>
      </c>
      <c r="J153">
        <v>100</v>
      </c>
      <c r="K153">
        <v>308.84899999999999</v>
      </c>
      <c r="L153">
        <v>278.29399999999998</v>
      </c>
      <c r="M153">
        <f t="shared" si="3"/>
        <v>587.14300000000003</v>
      </c>
    </row>
    <row r="154" spans="1:13" x14ac:dyDescent="0.2">
      <c r="A154" t="s">
        <v>2</v>
      </c>
      <c r="B154" t="s">
        <v>56</v>
      </c>
      <c r="C154">
        <v>1000</v>
      </c>
      <c r="D154">
        <v>589.15599999999995</v>
      </c>
      <c r="E154">
        <v>815.24800000000005</v>
      </c>
      <c r="H154" t="s">
        <v>2</v>
      </c>
      <c r="I154" t="s">
        <v>298</v>
      </c>
      <c r="J154">
        <v>50</v>
      </c>
      <c r="K154">
        <v>180.15299999999999</v>
      </c>
      <c r="L154">
        <v>176.64599999999999</v>
      </c>
      <c r="M154">
        <f t="shared" si="3"/>
        <v>356.79899999999998</v>
      </c>
    </row>
    <row r="155" spans="1:13" x14ac:dyDescent="0.2">
      <c r="A155" t="s">
        <v>2</v>
      </c>
      <c r="B155" t="s">
        <v>46</v>
      </c>
      <c r="C155">
        <v>200</v>
      </c>
      <c r="D155">
        <v>120.334</v>
      </c>
      <c r="E155">
        <v>185.24</v>
      </c>
      <c r="H155" t="s">
        <v>2</v>
      </c>
      <c r="I155" t="s">
        <v>299</v>
      </c>
      <c r="J155">
        <v>200</v>
      </c>
      <c r="K155">
        <v>523.38300000000004</v>
      </c>
      <c r="L155">
        <v>435.79599999999999</v>
      </c>
      <c r="M155">
        <f t="shared" si="3"/>
        <v>959.17900000000009</v>
      </c>
    </row>
    <row r="156" spans="1:13" x14ac:dyDescent="0.2">
      <c r="A156" t="s">
        <v>2</v>
      </c>
      <c r="B156" t="s">
        <v>22</v>
      </c>
      <c r="C156">
        <v>10</v>
      </c>
      <c r="D156">
        <v>31.5228</v>
      </c>
      <c r="E156">
        <v>29.778199999999998</v>
      </c>
      <c r="H156" t="s">
        <v>2</v>
      </c>
      <c r="I156" t="s">
        <v>300</v>
      </c>
      <c r="J156">
        <v>500</v>
      </c>
      <c r="K156">
        <v>1056.1199999999999</v>
      </c>
      <c r="L156">
        <v>808.43499999999995</v>
      </c>
      <c r="M156">
        <f t="shared" si="3"/>
        <v>1864.5549999999998</v>
      </c>
    </row>
    <row r="157" spans="1:13" x14ac:dyDescent="0.2">
      <c r="A157" t="s">
        <v>2</v>
      </c>
      <c r="B157" t="s">
        <v>40</v>
      </c>
      <c r="C157">
        <v>1</v>
      </c>
      <c r="D157">
        <v>0.15110000000000001</v>
      </c>
      <c r="E157">
        <v>2.8860999999999999</v>
      </c>
      <c r="H157" t="s">
        <v>2</v>
      </c>
      <c r="I157" t="s">
        <v>301</v>
      </c>
      <c r="J157">
        <v>1000</v>
      </c>
      <c r="K157">
        <v>1783.71</v>
      </c>
      <c r="L157">
        <v>1302.21</v>
      </c>
      <c r="M157">
        <f t="shared" si="3"/>
        <v>3085.92</v>
      </c>
    </row>
    <row r="158" spans="1:13" x14ac:dyDescent="0.2">
      <c r="A158" t="s">
        <v>2</v>
      </c>
      <c r="B158" t="s">
        <v>49</v>
      </c>
      <c r="C158">
        <v>100</v>
      </c>
      <c r="D158">
        <v>189.21299999999999</v>
      </c>
      <c r="E158">
        <v>220.398</v>
      </c>
      <c r="H158" t="s">
        <v>3</v>
      </c>
      <c r="I158" t="s">
        <v>302</v>
      </c>
      <c r="J158">
        <v>1</v>
      </c>
      <c r="K158">
        <v>2.5916999999999999</v>
      </c>
      <c r="L158">
        <v>6.3507999999999996</v>
      </c>
      <c r="M158">
        <f t="shared" si="3"/>
        <v>8.942499999999999</v>
      </c>
    </row>
    <row r="159" spans="1:13" x14ac:dyDescent="0.2">
      <c r="A159" t="s">
        <v>2</v>
      </c>
      <c r="B159" t="s">
        <v>45</v>
      </c>
      <c r="C159">
        <v>50</v>
      </c>
      <c r="D159">
        <v>184.96799999999999</v>
      </c>
      <c r="E159">
        <v>193.321</v>
      </c>
      <c r="H159" t="s">
        <v>3</v>
      </c>
      <c r="I159" t="s">
        <v>303</v>
      </c>
      <c r="J159">
        <v>5</v>
      </c>
      <c r="K159">
        <v>21.509599999999999</v>
      </c>
      <c r="L159">
        <v>22.005400000000002</v>
      </c>
      <c r="M159">
        <f t="shared" si="3"/>
        <v>43.515000000000001</v>
      </c>
    </row>
    <row r="160" spans="1:13" x14ac:dyDescent="0.2">
      <c r="A160" t="s">
        <v>2</v>
      </c>
      <c r="B160" t="s">
        <v>28</v>
      </c>
      <c r="C160">
        <v>100</v>
      </c>
      <c r="D160">
        <v>200.09800000000001</v>
      </c>
      <c r="E160">
        <v>257.00700000000001</v>
      </c>
      <c r="H160" t="s">
        <v>3</v>
      </c>
      <c r="I160" t="s">
        <v>304</v>
      </c>
      <c r="J160">
        <v>10</v>
      </c>
      <c r="K160">
        <v>45.400100000000002</v>
      </c>
      <c r="L160">
        <v>31.559200000000001</v>
      </c>
      <c r="M160">
        <f t="shared" si="3"/>
        <v>76.959299999999999</v>
      </c>
    </row>
    <row r="161" spans="1:13" x14ac:dyDescent="0.2">
      <c r="A161" t="s">
        <v>2</v>
      </c>
      <c r="B161" t="s">
        <v>27</v>
      </c>
      <c r="C161">
        <v>100</v>
      </c>
      <c r="D161">
        <v>298.70400000000001</v>
      </c>
      <c r="E161">
        <v>310.35500000000002</v>
      </c>
      <c r="H161" t="s">
        <v>3</v>
      </c>
      <c r="I161" t="s">
        <v>305</v>
      </c>
      <c r="J161">
        <v>20</v>
      </c>
      <c r="K161">
        <v>72.2624</v>
      </c>
      <c r="L161">
        <v>59.998399999999997</v>
      </c>
      <c r="M161">
        <f t="shared" si="3"/>
        <v>132.26079999999999</v>
      </c>
    </row>
    <row r="162" spans="1:13" x14ac:dyDescent="0.2">
      <c r="A162" t="s">
        <v>2</v>
      </c>
      <c r="B162" t="s">
        <v>50</v>
      </c>
      <c r="C162">
        <v>200</v>
      </c>
      <c r="D162">
        <v>482.08800000000002</v>
      </c>
      <c r="E162">
        <v>511.846</v>
      </c>
      <c r="H162" t="s">
        <v>3</v>
      </c>
      <c r="I162" t="s">
        <v>306</v>
      </c>
      <c r="J162">
        <v>2</v>
      </c>
      <c r="K162">
        <v>6.68</v>
      </c>
      <c r="L162">
        <v>11.9552</v>
      </c>
      <c r="M162">
        <f t="shared" si="3"/>
        <v>18.635199999999998</v>
      </c>
    </row>
    <row r="163" spans="1:13" x14ac:dyDescent="0.2">
      <c r="A163" t="s">
        <v>2</v>
      </c>
      <c r="B163" t="s">
        <v>52</v>
      </c>
      <c r="C163">
        <v>500</v>
      </c>
      <c r="D163">
        <v>297.92</v>
      </c>
      <c r="E163">
        <v>417.07499999999999</v>
      </c>
      <c r="H163" t="s">
        <v>3</v>
      </c>
      <c r="I163" t="s">
        <v>307</v>
      </c>
      <c r="J163">
        <v>50</v>
      </c>
      <c r="K163">
        <v>149.03299999999999</v>
      </c>
      <c r="L163">
        <v>119.745</v>
      </c>
      <c r="M163">
        <f t="shared" si="3"/>
        <v>268.77800000000002</v>
      </c>
    </row>
    <row r="164" spans="1:13" x14ac:dyDescent="0.2">
      <c r="A164" t="s">
        <v>2</v>
      </c>
      <c r="B164" t="s">
        <v>58</v>
      </c>
      <c r="C164">
        <v>500</v>
      </c>
      <c r="D164">
        <v>911.904</v>
      </c>
      <c r="E164">
        <v>992.61400000000003</v>
      </c>
      <c r="H164" t="s">
        <v>3</v>
      </c>
      <c r="I164" t="s">
        <v>308</v>
      </c>
      <c r="J164">
        <v>200</v>
      </c>
      <c r="K164">
        <v>419.19299999999998</v>
      </c>
      <c r="L164">
        <v>332.19200000000001</v>
      </c>
      <c r="M164">
        <f t="shared" si="3"/>
        <v>751.38499999999999</v>
      </c>
    </row>
    <row r="165" spans="1:13" x14ac:dyDescent="0.2">
      <c r="A165" t="s">
        <v>2</v>
      </c>
      <c r="B165" t="s">
        <v>53</v>
      </c>
      <c r="C165">
        <v>500</v>
      </c>
      <c r="D165">
        <v>661.60699999999997</v>
      </c>
      <c r="E165">
        <v>826.97299999999996</v>
      </c>
      <c r="H165" t="s">
        <v>3</v>
      </c>
      <c r="I165" t="s">
        <v>309</v>
      </c>
      <c r="J165">
        <v>100</v>
      </c>
      <c r="K165">
        <v>247.42699999999999</v>
      </c>
      <c r="L165">
        <v>201.79</v>
      </c>
      <c r="M165">
        <f t="shared" si="3"/>
        <v>449.21699999999998</v>
      </c>
    </row>
    <row r="166" spans="1:13" x14ac:dyDescent="0.2">
      <c r="A166" t="s">
        <v>2</v>
      </c>
      <c r="B166" t="s">
        <v>35</v>
      </c>
      <c r="C166">
        <v>200</v>
      </c>
      <c r="D166">
        <v>349.72800000000001</v>
      </c>
      <c r="E166">
        <v>420.89100000000002</v>
      </c>
      <c r="H166" t="s">
        <v>3</v>
      </c>
      <c r="I166" t="s">
        <v>310</v>
      </c>
      <c r="J166">
        <v>1000</v>
      </c>
      <c r="K166">
        <v>1494.17</v>
      </c>
      <c r="L166">
        <v>1079.52</v>
      </c>
      <c r="M166">
        <f t="shared" si="3"/>
        <v>2573.69</v>
      </c>
    </row>
    <row r="167" spans="1:13" x14ac:dyDescent="0.2">
      <c r="A167" t="s">
        <v>2</v>
      </c>
      <c r="B167" t="s">
        <v>51</v>
      </c>
      <c r="C167">
        <v>500</v>
      </c>
      <c r="D167">
        <v>679.83500000000004</v>
      </c>
      <c r="E167">
        <v>820.55899999999997</v>
      </c>
      <c r="H167" t="s">
        <v>3</v>
      </c>
      <c r="I167" t="s">
        <v>311</v>
      </c>
      <c r="J167">
        <v>500</v>
      </c>
      <c r="K167">
        <v>857.505</v>
      </c>
      <c r="L167">
        <v>643.16</v>
      </c>
      <c r="M167">
        <f t="shared" si="3"/>
        <v>1500.665</v>
      </c>
    </row>
    <row r="168" spans="1:13" x14ac:dyDescent="0.2">
      <c r="A168" t="s">
        <v>2</v>
      </c>
      <c r="B168" t="s">
        <v>57</v>
      </c>
      <c r="C168">
        <v>1000</v>
      </c>
      <c r="D168">
        <v>1087.1199999999999</v>
      </c>
      <c r="E168">
        <v>1373.32</v>
      </c>
      <c r="M168">
        <f t="shared" si="3"/>
        <v>0</v>
      </c>
    </row>
    <row r="169" spans="1:13" x14ac:dyDescent="0.2">
      <c r="A169" t="s">
        <v>2</v>
      </c>
      <c r="B169" t="s">
        <v>55</v>
      </c>
      <c r="C169">
        <v>1000</v>
      </c>
      <c r="D169">
        <v>1501.82</v>
      </c>
      <c r="E169">
        <v>1643.36</v>
      </c>
      <c r="H169" t="s">
        <v>2</v>
      </c>
      <c r="I169" t="s">
        <v>312</v>
      </c>
      <c r="J169">
        <v>1</v>
      </c>
      <c r="K169">
        <v>1.1538999999999999</v>
      </c>
      <c r="L169">
        <v>9.3887</v>
      </c>
      <c r="M169">
        <f t="shared" si="3"/>
        <v>10.5426</v>
      </c>
    </row>
    <row r="170" spans="1:13" x14ac:dyDescent="0.2">
      <c r="A170" t="s">
        <v>2</v>
      </c>
      <c r="B170" t="s">
        <v>54</v>
      </c>
      <c r="C170">
        <v>1000</v>
      </c>
      <c r="D170">
        <v>1129.74</v>
      </c>
      <c r="E170">
        <v>1376.46</v>
      </c>
      <c r="H170" t="s">
        <v>2</v>
      </c>
      <c r="I170" t="s">
        <v>313</v>
      </c>
      <c r="J170">
        <v>2</v>
      </c>
      <c r="K170">
        <v>2.3081999999999998</v>
      </c>
      <c r="L170">
        <v>18.783999999999999</v>
      </c>
      <c r="M170">
        <f t="shared" si="3"/>
        <v>21.092199999999998</v>
      </c>
    </row>
    <row r="171" spans="1:13" x14ac:dyDescent="0.2">
      <c r="A171" t="s">
        <v>3</v>
      </c>
      <c r="B171" t="s">
        <v>67</v>
      </c>
      <c r="C171">
        <v>2</v>
      </c>
      <c r="D171">
        <v>2.6473</v>
      </c>
      <c r="E171">
        <v>2.3772000000000002</v>
      </c>
      <c r="H171" t="s">
        <v>2</v>
      </c>
      <c r="I171" t="s">
        <v>314</v>
      </c>
      <c r="J171">
        <v>5</v>
      </c>
      <c r="K171">
        <v>23.671199999999999</v>
      </c>
      <c r="L171">
        <v>37.872999999999998</v>
      </c>
      <c r="M171">
        <f t="shared" si="3"/>
        <v>61.544199999999996</v>
      </c>
    </row>
    <row r="172" spans="1:13" x14ac:dyDescent="0.2">
      <c r="A172" t="s">
        <v>3</v>
      </c>
      <c r="B172" t="s">
        <v>139</v>
      </c>
      <c r="C172">
        <v>200</v>
      </c>
      <c r="D172">
        <v>84.259500000000003</v>
      </c>
      <c r="E172">
        <v>124.108</v>
      </c>
      <c r="H172" t="s">
        <v>2</v>
      </c>
      <c r="I172" t="s">
        <v>315</v>
      </c>
      <c r="J172">
        <v>20</v>
      </c>
      <c r="K172">
        <v>80.924599999999998</v>
      </c>
      <c r="L172">
        <v>92.063299999999998</v>
      </c>
      <c r="M172">
        <f t="shared" si="3"/>
        <v>172.9879</v>
      </c>
    </row>
    <row r="173" spans="1:13" x14ac:dyDescent="0.2">
      <c r="A173" t="s">
        <v>3</v>
      </c>
      <c r="B173" t="s">
        <v>140</v>
      </c>
      <c r="C173">
        <v>5</v>
      </c>
      <c r="D173">
        <v>2.1774</v>
      </c>
      <c r="E173">
        <v>3.1800999999999999</v>
      </c>
      <c r="H173" t="s">
        <v>2</v>
      </c>
      <c r="I173" t="s">
        <v>316</v>
      </c>
      <c r="J173">
        <v>10</v>
      </c>
      <c r="K173">
        <v>46.575499999999998</v>
      </c>
      <c r="L173">
        <v>58.88</v>
      </c>
      <c r="M173">
        <f t="shared" si="3"/>
        <v>105.4555</v>
      </c>
    </row>
    <row r="174" spans="1:13" x14ac:dyDescent="0.2">
      <c r="A174" t="s">
        <v>3</v>
      </c>
      <c r="B174" t="s">
        <v>62</v>
      </c>
      <c r="C174">
        <v>10</v>
      </c>
      <c r="D174">
        <v>12.442299999999999</v>
      </c>
      <c r="E174">
        <v>9.6881000000000004</v>
      </c>
      <c r="H174" t="s">
        <v>2</v>
      </c>
      <c r="I174" t="s">
        <v>317</v>
      </c>
      <c r="J174">
        <v>100</v>
      </c>
      <c r="K174">
        <v>300.73700000000002</v>
      </c>
      <c r="L174">
        <v>266.71899999999999</v>
      </c>
      <c r="M174">
        <f t="shared" si="3"/>
        <v>567.45600000000002</v>
      </c>
    </row>
    <row r="175" spans="1:13" x14ac:dyDescent="0.2">
      <c r="A175" t="s">
        <v>3</v>
      </c>
      <c r="B175" t="s">
        <v>61</v>
      </c>
      <c r="C175">
        <v>1</v>
      </c>
      <c r="D175">
        <v>2.1516000000000002</v>
      </c>
      <c r="E175">
        <v>2.335</v>
      </c>
      <c r="H175" t="s">
        <v>2</v>
      </c>
      <c r="I175" t="s">
        <v>318</v>
      </c>
      <c r="J175">
        <v>50</v>
      </c>
      <c r="K175">
        <v>173.61099999999999</v>
      </c>
      <c r="L175">
        <v>166.226</v>
      </c>
      <c r="M175">
        <f t="shared" si="3"/>
        <v>339.83699999999999</v>
      </c>
    </row>
    <row r="176" spans="1:13" x14ac:dyDescent="0.2">
      <c r="A176" t="s">
        <v>3</v>
      </c>
      <c r="B176" t="s">
        <v>141</v>
      </c>
      <c r="C176">
        <v>100</v>
      </c>
      <c r="D176">
        <v>41.685000000000002</v>
      </c>
      <c r="E176">
        <v>61.519100000000002</v>
      </c>
      <c r="H176" t="s">
        <v>2</v>
      </c>
      <c r="I176" t="s">
        <v>319</v>
      </c>
      <c r="J176">
        <v>200</v>
      </c>
      <c r="K176">
        <v>523.471</v>
      </c>
      <c r="L176">
        <v>406.78100000000001</v>
      </c>
      <c r="M176">
        <f t="shared" si="3"/>
        <v>930.25199999999995</v>
      </c>
    </row>
    <row r="177" spans="1:13" x14ac:dyDescent="0.2">
      <c r="A177" t="s">
        <v>3</v>
      </c>
      <c r="B177" t="s">
        <v>68</v>
      </c>
      <c r="C177">
        <v>2</v>
      </c>
      <c r="D177">
        <v>6.6677</v>
      </c>
      <c r="E177">
        <v>11.9489</v>
      </c>
      <c r="H177" t="s">
        <v>2</v>
      </c>
      <c r="I177" t="s">
        <v>320</v>
      </c>
      <c r="J177">
        <v>500</v>
      </c>
      <c r="K177">
        <v>1079.21</v>
      </c>
      <c r="L177">
        <v>736.88</v>
      </c>
      <c r="M177">
        <f t="shared" si="3"/>
        <v>1816.0900000000001</v>
      </c>
    </row>
    <row r="178" spans="1:13" x14ac:dyDescent="0.2">
      <c r="A178" t="s">
        <v>3</v>
      </c>
      <c r="B178" t="s">
        <v>69</v>
      </c>
      <c r="C178">
        <v>50</v>
      </c>
      <c r="D178">
        <v>50.265999999999998</v>
      </c>
      <c r="E178">
        <v>58.346699999999998</v>
      </c>
      <c r="H178" t="s">
        <v>2</v>
      </c>
      <c r="I178" t="s">
        <v>321</v>
      </c>
      <c r="J178">
        <v>1000</v>
      </c>
      <c r="K178">
        <v>1854.03</v>
      </c>
      <c r="L178">
        <v>1160.27</v>
      </c>
      <c r="M178">
        <f t="shared" si="3"/>
        <v>3014.3</v>
      </c>
    </row>
    <row r="179" spans="1:13" x14ac:dyDescent="0.2">
      <c r="A179" t="s">
        <v>3</v>
      </c>
      <c r="B179" t="s">
        <v>142</v>
      </c>
      <c r="C179">
        <v>1</v>
      </c>
      <c r="D179">
        <v>0.1016</v>
      </c>
      <c r="E179">
        <v>1.1838</v>
      </c>
      <c r="H179" t="s">
        <v>3</v>
      </c>
      <c r="I179" t="s">
        <v>322</v>
      </c>
      <c r="J179">
        <v>1</v>
      </c>
      <c r="K179">
        <v>2.5926999999999998</v>
      </c>
      <c r="L179">
        <v>6.3648999999999996</v>
      </c>
      <c r="M179">
        <f t="shared" si="3"/>
        <v>8.9575999999999993</v>
      </c>
    </row>
    <row r="180" spans="1:13" x14ac:dyDescent="0.2">
      <c r="A180" t="s">
        <v>3</v>
      </c>
      <c r="B180" t="s">
        <v>86</v>
      </c>
      <c r="C180">
        <v>100</v>
      </c>
      <c r="D180">
        <v>86.673199999999994</v>
      </c>
      <c r="E180">
        <v>101.64400000000001</v>
      </c>
      <c r="H180" t="s">
        <v>3</v>
      </c>
      <c r="I180" t="s">
        <v>323</v>
      </c>
      <c r="J180">
        <v>20</v>
      </c>
      <c r="K180">
        <v>76.0565</v>
      </c>
      <c r="L180">
        <v>56.036799999999999</v>
      </c>
      <c r="M180">
        <f t="shared" si="3"/>
        <v>132.0933</v>
      </c>
    </row>
    <row r="181" spans="1:13" x14ac:dyDescent="0.2">
      <c r="A181" t="s">
        <v>3</v>
      </c>
      <c r="B181" t="s">
        <v>59</v>
      </c>
      <c r="C181">
        <v>20</v>
      </c>
      <c r="D181">
        <v>17.7712</v>
      </c>
      <c r="E181">
        <v>19.1645</v>
      </c>
      <c r="H181" t="s">
        <v>3</v>
      </c>
      <c r="I181" t="s">
        <v>324</v>
      </c>
      <c r="J181">
        <v>5</v>
      </c>
      <c r="K181">
        <v>22.529499999999999</v>
      </c>
      <c r="L181">
        <v>21.2577</v>
      </c>
      <c r="M181">
        <f t="shared" si="3"/>
        <v>43.787199999999999</v>
      </c>
    </row>
    <row r="182" spans="1:13" x14ac:dyDescent="0.2">
      <c r="A182" t="s">
        <v>3</v>
      </c>
      <c r="B182" t="s">
        <v>82</v>
      </c>
      <c r="C182">
        <v>5</v>
      </c>
      <c r="D182">
        <v>8.6439000000000004</v>
      </c>
      <c r="E182">
        <v>6.0952000000000002</v>
      </c>
      <c r="H182" t="s">
        <v>3</v>
      </c>
      <c r="I182" t="s">
        <v>325</v>
      </c>
      <c r="J182">
        <v>10</v>
      </c>
      <c r="K182">
        <v>45.6907</v>
      </c>
      <c r="L182">
        <v>31.276700000000002</v>
      </c>
      <c r="M182">
        <f t="shared" si="3"/>
        <v>76.967399999999998</v>
      </c>
    </row>
    <row r="183" spans="1:13" x14ac:dyDescent="0.2">
      <c r="A183" t="s">
        <v>3</v>
      </c>
      <c r="B183" t="s">
        <v>75</v>
      </c>
      <c r="C183">
        <v>2</v>
      </c>
      <c r="D183">
        <v>1.802</v>
      </c>
      <c r="E183">
        <v>1.016</v>
      </c>
      <c r="H183" t="s">
        <v>3</v>
      </c>
      <c r="I183" t="s">
        <v>326</v>
      </c>
      <c r="J183">
        <v>2</v>
      </c>
      <c r="K183">
        <v>7.6353999999999997</v>
      </c>
      <c r="L183">
        <v>10.154299999999999</v>
      </c>
      <c r="M183">
        <f t="shared" si="3"/>
        <v>17.7897</v>
      </c>
    </row>
    <row r="184" spans="1:13" x14ac:dyDescent="0.2">
      <c r="A184" t="s">
        <v>3</v>
      </c>
      <c r="B184" t="s">
        <v>79</v>
      </c>
      <c r="C184">
        <v>20</v>
      </c>
      <c r="D184">
        <v>65.400199999999998</v>
      </c>
      <c r="E184">
        <v>60.611600000000003</v>
      </c>
      <c r="H184" t="s">
        <v>3</v>
      </c>
      <c r="I184" t="s">
        <v>327</v>
      </c>
      <c r="J184">
        <v>50</v>
      </c>
      <c r="K184">
        <v>154.93600000000001</v>
      </c>
      <c r="L184">
        <v>113.30800000000001</v>
      </c>
      <c r="M184">
        <f t="shared" si="3"/>
        <v>268.24400000000003</v>
      </c>
    </row>
    <row r="185" spans="1:13" x14ac:dyDescent="0.2">
      <c r="A185" t="s">
        <v>3</v>
      </c>
      <c r="B185" t="s">
        <v>84</v>
      </c>
      <c r="C185">
        <v>50</v>
      </c>
      <c r="D185">
        <v>45.022399999999998</v>
      </c>
      <c r="E185">
        <v>58.207999999999998</v>
      </c>
      <c r="H185" t="s">
        <v>3</v>
      </c>
      <c r="I185" t="s">
        <v>328</v>
      </c>
      <c r="J185">
        <v>100</v>
      </c>
      <c r="K185">
        <v>258.87400000000002</v>
      </c>
      <c r="L185">
        <v>189.32900000000001</v>
      </c>
      <c r="M185">
        <f t="shared" si="3"/>
        <v>448.20300000000003</v>
      </c>
    </row>
    <row r="186" spans="1:13" x14ac:dyDescent="0.2">
      <c r="A186" t="s">
        <v>3</v>
      </c>
      <c r="B186" t="s">
        <v>83</v>
      </c>
      <c r="C186">
        <v>1</v>
      </c>
      <c r="D186">
        <v>0.5181</v>
      </c>
      <c r="E186">
        <v>1.0104</v>
      </c>
      <c r="H186" t="s">
        <v>3</v>
      </c>
      <c r="I186" t="s">
        <v>329</v>
      </c>
      <c r="J186">
        <v>200</v>
      </c>
      <c r="K186">
        <v>439.255</v>
      </c>
      <c r="L186">
        <v>310.18400000000003</v>
      </c>
      <c r="M186">
        <f t="shared" si="3"/>
        <v>749.43900000000008</v>
      </c>
    </row>
    <row r="187" spans="1:13" x14ac:dyDescent="0.2">
      <c r="A187" t="s">
        <v>3</v>
      </c>
      <c r="B187" t="s">
        <v>143</v>
      </c>
      <c r="C187">
        <v>20</v>
      </c>
      <c r="D187">
        <v>8.1904000000000003</v>
      </c>
      <c r="E187">
        <v>12.248100000000001</v>
      </c>
      <c r="H187" t="s">
        <v>3</v>
      </c>
      <c r="I187" t="s">
        <v>330</v>
      </c>
      <c r="J187">
        <v>1000</v>
      </c>
      <c r="K187">
        <v>1606.7</v>
      </c>
      <c r="L187">
        <v>950.53200000000004</v>
      </c>
      <c r="M187">
        <f t="shared" si="3"/>
        <v>2557.232</v>
      </c>
    </row>
    <row r="188" spans="1:13" x14ac:dyDescent="0.2">
      <c r="A188" t="s">
        <v>3</v>
      </c>
      <c r="B188" t="s">
        <v>144</v>
      </c>
      <c r="C188">
        <v>1000</v>
      </c>
      <c r="D188">
        <v>411.72300000000001</v>
      </c>
      <c r="E188">
        <v>611.58100000000002</v>
      </c>
      <c r="H188" t="s">
        <v>3</v>
      </c>
      <c r="I188" t="s">
        <v>331</v>
      </c>
      <c r="J188">
        <v>500</v>
      </c>
      <c r="K188">
        <v>900.19</v>
      </c>
      <c r="L188">
        <v>590.69200000000001</v>
      </c>
      <c r="M188">
        <f t="shared" si="3"/>
        <v>1490.8820000000001</v>
      </c>
    </row>
    <row r="189" spans="1:13" x14ac:dyDescent="0.2">
      <c r="A189" t="s">
        <v>3</v>
      </c>
      <c r="B189" t="s">
        <v>72</v>
      </c>
      <c r="C189">
        <v>5</v>
      </c>
      <c r="D189">
        <v>19.885999999999999</v>
      </c>
      <c r="E189">
        <v>21.084599999999998</v>
      </c>
      <c r="M189">
        <f t="shared" si="3"/>
        <v>0</v>
      </c>
    </row>
    <row r="190" spans="1:13" x14ac:dyDescent="0.2">
      <c r="A190" t="s">
        <v>3</v>
      </c>
      <c r="B190" t="s">
        <v>73</v>
      </c>
      <c r="C190">
        <v>50</v>
      </c>
      <c r="D190">
        <v>76.115300000000005</v>
      </c>
      <c r="E190">
        <v>94.095699999999994</v>
      </c>
      <c r="H190" t="s">
        <v>2</v>
      </c>
      <c r="I190" t="s">
        <v>332</v>
      </c>
      <c r="J190">
        <v>2</v>
      </c>
      <c r="K190">
        <v>2.3130999999999999</v>
      </c>
      <c r="L190">
        <v>18.857500000000002</v>
      </c>
      <c r="M190">
        <f t="shared" si="3"/>
        <v>21.1706</v>
      </c>
    </row>
    <row r="191" spans="1:13" x14ac:dyDescent="0.2">
      <c r="A191" t="s">
        <v>3</v>
      </c>
      <c r="B191" t="s">
        <v>60</v>
      </c>
      <c r="C191">
        <v>5</v>
      </c>
      <c r="D191">
        <v>5.6509999999999998</v>
      </c>
      <c r="E191">
        <v>6.0171999999999999</v>
      </c>
      <c r="H191" t="s">
        <v>2</v>
      </c>
      <c r="I191" t="s">
        <v>333</v>
      </c>
      <c r="J191">
        <v>1</v>
      </c>
      <c r="K191">
        <v>1.1577</v>
      </c>
      <c r="L191">
        <v>9.4042999999999992</v>
      </c>
      <c r="M191">
        <f t="shared" si="3"/>
        <v>10.561999999999999</v>
      </c>
    </row>
    <row r="192" spans="1:13" x14ac:dyDescent="0.2">
      <c r="A192" t="s">
        <v>3</v>
      </c>
      <c r="B192" t="s">
        <v>64</v>
      </c>
      <c r="C192">
        <v>10</v>
      </c>
      <c r="D192">
        <v>21.549600000000002</v>
      </c>
      <c r="E192">
        <v>25.841999999999999</v>
      </c>
      <c r="H192" t="s">
        <v>2</v>
      </c>
      <c r="I192" t="s">
        <v>334</v>
      </c>
      <c r="J192">
        <v>20</v>
      </c>
      <c r="K192">
        <v>75.808300000000003</v>
      </c>
      <c r="L192">
        <v>85.45</v>
      </c>
      <c r="M192">
        <f t="shared" si="3"/>
        <v>161.25830000000002</v>
      </c>
    </row>
    <row r="193" spans="1:13" x14ac:dyDescent="0.2">
      <c r="A193" t="s">
        <v>3</v>
      </c>
      <c r="B193" t="s">
        <v>71</v>
      </c>
      <c r="C193">
        <v>100</v>
      </c>
      <c r="D193">
        <v>96.370999999999995</v>
      </c>
      <c r="E193">
        <v>124.21</v>
      </c>
      <c r="H193" t="s">
        <v>2</v>
      </c>
      <c r="I193" t="s">
        <v>335</v>
      </c>
      <c r="J193">
        <v>10</v>
      </c>
      <c r="K193">
        <v>42.006399999999999</v>
      </c>
      <c r="L193">
        <v>54.854199999999999</v>
      </c>
      <c r="M193">
        <f t="shared" si="3"/>
        <v>96.860600000000005</v>
      </c>
    </row>
    <row r="194" spans="1:13" x14ac:dyDescent="0.2">
      <c r="A194" t="s">
        <v>3</v>
      </c>
      <c r="B194" t="s">
        <v>74</v>
      </c>
      <c r="C194">
        <v>10</v>
      </c>
      <c r="D194">
        <v>36.129600000000003</v>
      </c>
      <c r="E194">
        <v>37.511000000000003</v>
      </c>
      <c r="H194" t="s">
        <v>2</v>
      </c>
      <c r="I194" t="s">
        <v>336</v>
      </c>
      <c r="J194">
        <v>50</v>
      </c>
      <c r="K194">
        <v>168.08500000000001</v>
      </c>
      <c r="L194">
        <v>149.76499999999999</v>
      </c>
      <c r="M194">
        <f t="shared" si="3"/>
        <v>317.85000000000002</v>
      </c>
    </row>
    <row r="195" spans="1:13" x14ac:dyDescent="0.2">
      <c r="A195" t="s">
        <v>3</v>
      </c>
      <c r="B195" t="s">
        <v>87</v>
      </c>
      <c r="C195">
        <v>100</v>
      </c>
      <c r="D195">
        <v>139.30099999999999</v>
      </c>
      <c r="E195">
        <v>164.631</v>
      </c>
      <c r="H195" t="s">
        <v>2</v>
      </c>
      <c r="I195" t="s">
        <v>337</v>
      </c>
      <c r="J195">
        <v>5</v>
      </c>
      <c r="K195">
        <v>9.0238999999999994</v>
      </c>
      <c r="L195">
        <v>30.692599999999999</v>
      </c>
      <c r="M195">
        <f t="shared" si="3"/>
        <v>39.716499999999996</v>
      </c>
    </row>
    <row r="196" spans="1:13" x14ac:dyDescent="0.2">
      <c r="A196" t="s">
        <v>3</v>
      </c>
      <c r="B196" t="s">
        <v>145</v>
      </c>
      <c r="C196">
        <v>50</v>
      </c>
      <c r="D196">
        <v>20.4909</v>
      </c>
      <c r="E196">
        <v>30.585100000000001</v>
      </c>
      <c r="H196" t="s">
        <v>2</v>
      </c>
      <c r="I196" t="s">
        <v>338</v>
      </c>
      <c r="J196">
        <v>100</v>
      </c>
      <c r="K196">
        <v>290.70400000000001</v>
      </c>
      <c r="L196">
        <v>241.02799999999999</v>
      </c>
      <c r="M196">
        <f t="shared" si="3"/>
        <v>531.73199999999997</v>
      </c>
    </row>
    <row r="197" spans="1:13" x14ac:dyDescent="0.2">
      <c r="A197" t="s">
        <v>3</v>
      </c>
      <c r="B197" t="s">
        <v>65</v>
      </c>
      <c r="C197">
        <v>1</v>
      </c>
      <c r="D197">
        <v>4.0742000000000003</v>
      </c>
      <c r="E197">
        <v>5.5970000000000004</v>
      </c>
      <c r="H197" t="s">
        <v>2</v>
      </c>
      <c r="I197" t="s">
        <v>339</v>
      </c>
      <c r="J197">
        <v>200</v>
      </c>
      <c r="K197">
        <v>515.404</v>
      </c>
      <c r="L197">
        <v>370.55200000000002</v>
      </c>
      <c r="M197">
        <f t="shared" si="3"/>
        <v>885.95600000000002</v>
      </c>
    </row>
    <row r="198" spans="1:13" x14ac:dyDescent="0.2">
      <c r="A198" t="s">
        <v>3</v>
      </c>
      <c r="B198" t="s">
        <v>70</v>
      </c>
      <c r="C198">
        <v>10</v>
      </c>
      <c r="D198">
        <v>10.7873</v>
      </c>
      <c r="E198">
        <v>11.995699999999999</v>
      </c>
      <c r="H198" t="s">
        <v>2</v>
      </c>
      <c r="I198" t="s">
        <v>340</v>
      </c>
      <c r="J198">
        <v>500</v>
      </c>
      <c r="K198">
        <v>1080.5</v>
      </c>
      <c r="L198">
        <v>654.76199999999994</v>
      </c>
      <c r="M198">
        <f t="shared" si="3"/>
        <v>1735.2619999999999</v>
      </c>
    </row>
    <row r="199" spans="1:13" x14ac:dyDescent="0.2">
      <c r="A199" t="s">
        <v>3</v>
      </c>
      <c r="B199" t="s">
        <v>88</v>
      </c>
      <c r="C199">
        <v>200</v>
      </c>
      <c r="D199">
        <v>137.08799999999999</v>
      </c>
      <c r="E199">
        <v>172.66499999999999</v>
      </c>
      <c r="H199" t="s">
        <v>2</v>
      </c>
      <c r="I199" t="s">
        <v>341</v>
      </c>
      <c r="J199">
        <v>1000</v>
      </c>
      <c r="K199" s="1">
        <v>1902.99</v>
      </c>
      <c r="L199">
        <v>996.673</v>
      </c>
      <c r="M199">
        <f t="shared" si="3"/>
        <v>2899.663</v>
      </c>
    </row>
    <row r="200" spans="1:13" x14ac:dyDescent="0.2">
      <c r="A200" t="s">
        <v>3</v>
      </c>
      <c r="B200" t="s">
        <v>66</v>
      </c>
      <c r="C200">
        <v>2</v>
      </c>
      <c r="D200">
        <v>7.1942000000000004</v>
      </c>
      <c r="E200">
        <v>6.1092000000000004</v>
      </c>
      <c r="H200" t="s">
        <v>3</v>
      </c>
      <c r="I200" t="s">
        <v>342</v>
      </c>
      <c r="J200">
        <v>2</v>
      </c>
      <c r="K200">
        <v>7.6196999999999999</v>
      </c>
      <c r="L200">
        <v>10.125400000000001</v>
      </c>
      <c r="M200">
        <f t="shared" ref="M200:M230" si="4">K200+L200</f>
        <v>17.745100000000001</v>
      </c>
    </row>
    <row r="201" spans="1:13" x14ac:dyDescent="0.2">
      <c r="A201" t="s">
        <v>3</v>
      </c>
      <c r="B201" t="s">
        <v>146</v>
      </c>
      <c r="C201">
        <v>10</v>
      </c>
      <c r="D201">
        <v>4.1688999999999998</v>
      </c>
      <c r="E201">
        <v>6.2034000000000002</v>
      </c>
      <c r="H201" t="s">
        <v>3</v>
      </c>
      <c r="I201" t="s">
        <v>343</v>
      </c>
      <c r="J201">
        <v>1</v>
      </c>
      <c r="K201">
        <v>2.5916000000000001</v>
      </c>
      <c r="L201">
        <v>6.3863000000000003</v>
      </c>
      <c r="M201">
        <f t="shared" si="4"/>
        <v>8.9779</v>
      </c>
    </row>
    <row r="202" spans="1:13" x14ac:dyDescent="0.2">
      <c r="A202" t="s">
        <v>3</v>
      </c>
      <c r="B202" t="s">
        <v>147</v>
      </c>
      <c r="C202">
        <v>2</v>
      </c>
      <c r="D202">
        <v>1.1763999999999999</v>
      </c>
      <c r="E202">
        <v>1.1874</v>
      </c>
      <c r="H202" t="s">
        <v>3</v>
      </c>
      <c r="I202" t="s">
        <v>344</v>
      </c>
      <c r="J202">
        <v>5</v>
      </c>
      <c r="K202">
        <v>18.482199999999999</v>
      </c>
      <c r="L202">
        <v>15.664400000000001</v>
      </c>
      <c r="M202">
        <f t="shared" si="4"/>
        <v>34.146599999999999</v>
      </c>
    </row>
    <row r="203" spans="1:13" x14ac:dyDescent="0.2">
      <c r="A203" t="s">
        <v>3</v>
      </c>
      <c r="B203" t="s">
        <v>77</v>
      </c>
      <c r="C203">
        <v>200</v>
      </c>
      <c r="D203">
        <v>192.035</v>
      </c>
      <c r="E203">
        <v>236.93600000000001</v>
      </c>
      <c r="H203" t="s">
        <v>3</v>
      </c>
      <c r="I203" t="s">
        <v>345</v>
      </c>
      <c r="J203">
        <v>100</v>
      </c>
      <c r="K203">
        <v>267.18099999999998</v>
      </c>
      <c r="L203">
        <v>175.34299999999999</v>
      </c>
      <c r="M203">
        <f t="shared" si="4"/>
        <v>442.524</v>
      </c>
    </row>
    <row r="204" spans="1:13" x14ac:dyDescent="0.2">
      <c r="A204" t="s">
        <v>3</v>
      </c>
      <c r="B204" t="s">
        <v>63</v>
      </c>
      <c r="C204">
        <v>20</v>
      </c>
      <c r="D204">
        <v>37.099200000000003</v>
      </c>
      <c r="E204">
        <v>45.346800000000002</v>
      </c>
      <c r="H204" t="s">
        <v>3</v>
      </c>
      <c r="I204" t="s">
        <v>346</v>
      </c>
      <c r="J204">
        <v>200</v>
      </c>
      <c r="K204">
        <v>455.01</v>
      </c>
      <c r="L204">
        <v>283.01799999999997</v>
      </c>
      <c r="M204">
        <f t="shared" si="4"/>
        <v>738.02800000000002</v>
      </c>
    </row>
    <row r="205" spans="1:13" x14ac:dyDescent="0.2">
      <c r="A205" t="s">
        <v>3</v>
      </c>
      <c r="B205" t="s">
        <v>81</v>
      </c>
      <c r="C205">
        <v>5</v>
      </c>
      <c r="D205">
        <v>12.5718</v>
      </c>
      <c r="E205">
        <v>11.709</v>
      </c>
      <c r="H205" t="s">
        <v>3</v>
      </c>
      <c r="I205" t="s">
        <v>347</v>
      </c>
      <c r="J205">
        <v>10</v>
      </c>
      <c r="K205">
        <v>44.425699999999999</v>
      </c>
      <c r="L205">
        <v>31.085699999999999</v>
      </c>
      <c r="M205">
        <f t="shared" si="4"/>
        <v>75.511399999999995</v>
      </c>
    </row>
    <row r="206" spans="1:13" x14ac:dyDescent="0.2">
      <c r="A206" t="s">
        <v>3</v>
      </c>
      <c r="B206" t="s">
        <v>78</v>
      </c>
      <c r="C206">
        <v>1</v>
      </c>
      <c r="D206">
        <v>1.1093</v>
      </c>
      <c r="E206">
        <v>2.0886999999999998</v>
      </c>
      <c r="H206" t="s">
        <v>3</v>
      </c>
      <c r="I206" t="s">
        <v>348</v>
      </c>
      <c r="J206">
        <v>20</v>
      </c>
      <c r="K206">
        <v>76.831100000000006</v>
      </c>
      <c r="L206">
        <v>53.657200000000003</v>
      </c>
      <c r="M206">
        <f t="shared" si="4"/>
        <v>130.48830000000001</v>
      </c>
    </row>
    <row r="207" spans="1:13" x14ac:dyDescent="0.2">
      <c r="A207" t="s">
        <v>3</v>
      </c>
      <c r="B207" t="s">
        <v>80</v>
      </c>
      <c r="C207">
        <v>20</v>
      </c>
      <c r="D207">
        <v>23.1541</v>
      </c>
      <c r="E207">
        <v>25.032599999999999</v>
      </c>
      <c r="H207" t="s">
        <v>3</v>
      </c>
      <c r="I207" t="s">
        <v>349</v>
      </c>
      <c r="J207">
        <v>50</v>
      </c>
      <c r="K207">
        <v>157.137</v>
      </c>
      <c r="L207">
        <v>107.395</v>
      </c>
      <c r="M207">
        <f t="shared" si="4"/>
        <v>264.53199999999998</v>
      </c>
    </row>
    <row r="208" spans="1:13" x14ac:dyDescent="0.2">
      <c r="A208" t="s">
        <v>3</v>
      </c>
      <c r="B208" t="s">
        <v>85</v>
      </c>
      <c r="C208">
        <v>500</v>
      </c>
      <c r="D208">
        <v>280.43299999999999</v>
      </c>
      <c r="E208">
        <v>380.57100000000003</v>
      </c>
      <c r="H208" t="s">
        <v>3</v>
      </c>
      <c r="I208" t="s">
        <v>350</v>
      </c>
      <c r="J208">
        <v>500</v>
      </c>
      <c r="K208">
        <v>937.38</v>
      </c>
      <c r="L208">
        <v>529.31899999999996</v>
      </c>
      <c r="M208">
        <f t="shared" si="4"/>
        <v>1466.6990000000001</v>
      </c>
    </row>
    <row r="209" spans="1:13" x14ac:dyDescent="0.2">
      <c r="A209" t="s">
        <v>3</v>
      </c>
      <c r="B209" t="s">
        <v>148</v>
      </c>
      <c r="C209">
        <v>500</v>
      </c>
      <c r="D209">
        <v>208.077</v>
      </c>
      <c r="E209">
        <v>308.65100000000001</v>
      </c>
      <c r="H209" t="s">
        <v>3</v>
      </c>
      <c r="I209" t="s">
        <v>351</v>
      </c>
      <c r="J209">
        <v>1000</v>
      </c>
      <c r="K209">
        <v>1705.59</v>
      </c>
      <c r="L209">
        <v>817.48699999999997</v>
      </c>
      <c r="M209">
        <f t="shared" si="4"/>
        <v>2523.0769999999998</v>
      </c>
    </row>
    <row r="210" spans="1:13" x14ac:dyDescent="0.2">
      <c r="A210" t="s">
        <v>3</v>
      </c>
      <c r="B210" t="s">
        <v>90</v>
      </c>
      <c r="C210">
        <v>200</v>
      </c>
      <c r="D210">
        <v>354.44499999999999</v>
      </c>
      <c r="E210">
        <v>375.81</v>
      </c>
      <c r="M210">
        <f t="shared" si="4"/>
        <v>0</v>
      </c>
    </row>
    <row r="211" spans="1:13" x14ac:dyDescent="0.2">
      <c r="A211" t="s">
        <v>3</v>
      </c>
      <c r="B211" t="s">
        <v>76</v>
      </c>
      <c r="C211">
        <v>50</v>
      </c>
      <c r="D211">
        <v>126.57899999999999</v>
      </c>
      <c r="E211">
        <v>126.557</v>
      </c>
      <c r="H211" t="s">
        <v>2</v>
      </c>
      <c r="I211" t="s">
        <v>352</v>
      </c>
      <c r="J211">
        <v>1</v>
      </c>
      <c r="K211">
        <v>1.1506000000000001</v>
      </c>
      <c r="L211">
        <v>9.3727</v>
      </c>
      <c r="M211">
        <f t="shared" si="4"/>
        <v>10.523300000000001</v>
      </c>
    </row>
    <row r="212" spans="1:13" x14ac:dyDescent="0.2">
      <c r="A212" t="s">
        <v>3</v>
      </c>
      <c r="B212" t="s">
        <v>89</v>
      </c>
      <c r="C212">
        <v>100</v>
      </c>
      <c r="D212">
        <v>207.77500000000001</v>
      </c>
      <c r="E212">
        <v>222.27199999999999</v>
      </c>
      <c r="H212" t="s">
        <v>2</v>
      </c>
      <c r="I212" t="s">
        <v>353</v>
      </c>
      <c r="J212">
        <v>2</v>
      </c>
      <c r="K212">
        <v>2.3077000000000001</v>
      </c>
      <c r="L212">
        <v>18.861799999999999</v>
      </c>
      <c r="M212">
        <f t="shared" si="4"/>
        <v>21.169499999999999</v>
      </c>
    </row>
    <row r="213" spans="1:13" x14ac:dyDescent="0.2">
      <c r="A213" t="s">
        <v>3</v>
      </c>
      <c r="B213" t="s">
        <v>92</v>
      </c>
      <c r="C213">
        <v>500</v>
      </c>
      <c r="D213">
        <v>438.21499999999997</v>
      </c>
      <c r="E213">
        <v>554.95100000000002</v>
      </c>
      <c r="H213" t="s">
        <v>2</v>
      </c>
      <c r="I213" t="s">
        <v>354</v>
      </c>
      <c r="J213">
        <v>5</v>
      </c>
      <c r="K213">
        <v>15.347899999999999</v>
      </c>
      <c r="L213">
        <v>33.252000000000002</v>
      </c>
      <c r="M213">
        <f t="shared" si="4"/>
        <v>48.599900000000005</v>
      </c>
    </row>
    <row r="214" spans="1:13" x14ac:dyDescent="0.2">
      <c r="A214" t="s">
        <v>3</v>
      </c>
      <c r="B214" t="s">
        <v>93</v>
      </c>
      <c r="C214">
        <v>1000</v>
      </c>
      <c r="D214">
        <v>520.22199999999998</v>
      </c>
      <c r="E214">
        <v>721.43700000000001</v>
      </c>
      <c r="H214" t="s">
        <v>2</v>
      </c>
      <c r="I214" t="s">
        <v>355</v>
      </c>
      <c r="J214">
        <v>10</v>
      </c>
      <c r="K214">
        <v>31.081099999999999</v>
      </c>
      <c r="L214">
        <v>49.967300000000002</v>
      </c>
      <c r="M214">
        <f t="shared" si="4"/>
        <v>81.048400000000001</v>
      </c>
    </row>
    <row r="215" spans="1:13" x14ac:dyDescent="0.2">
      <c r="A215" t="s">
        <v>3</v>
      </c>
      <c r="B215" t="s">
        <v>94</v>
      </c>
      <c r="C215">
        <v>1000</v>
      </c>
      <c r="D215">
        <v>803.93799999999999</v>
      </c>
      <c r="E215">
        <v>1043.8699999999999</v>
      </c>
      <c r="H215" t="s">
        <v>2</v>
      </c>
      <c r="I215" t="s">
        <v>356</v>
      </c>
      <c r="J215">
        <v>50</v>
      </c>
      <c r="K215">
        <v>141.49700000000001</v>
      </c>
      <c r="L215">
        <v>128.428</v>
      </c>
      <c r="M215">
        <f t="shared" si="4"/>
        <v>269.92500000000001</v>
      </c>
    </row>
    <row r="216" spans="1:13" x14ac:dyDescent="0.2">
      <c r="A216" t="s">
        <v>3</v>
      </c>
      <c r="B216" t="s">
        <v>91</v>
      </c>
      <c r="C216">
        <v>200</v>
      </c>
      <c r="D216">
        <v>261.21899999999999</v>
      </c>
      <c r="E216">
        <v>296.072</v>
      </c>
      <c r="H216" t="s">
        <v>2</v>
      </c>
      <c r="I216" t="s">
        <v>357</v>
      </c>
      <c r="J216">
        <v>200</v>
      </c>
      <c r="K216">
        <v>462.053</v>
      </c>
      <c r="L216">
        <v>301.58</v>
      </c>
      <c r="M216">
        <f t="shared" si="4"/>
        <v>763.63300000000004</v>
      </c>
    </row>
    <row r="217" spans="1:13" x14ac:dyDescent="0.2">
      <c r="A217" t="s">
        <v>3</v>
      </c>
      <c r="B217" t="s">
        <v>95</v>
      </c>
      <c r="C217">
        <v>500</v>
      </c>
      <c r="D217">
        <v>684.274</v>
      </c>
      <c r="E217">
        <v>794.03200000000004</v>
      </c>
      <c r="H217" t="s">
        <v>2</v>
      </c>
      <c r="I217" t="s">
        <v>358</v>
      </c>
      <c r="J217">
        <v>20</v>
      </c>
      <c r="K217">
        <v>61.276400000000002</v>
      </c>
      <c r="L217">
        <v>73.684399999999997</v>
      </c>
      <c r="M217">
        <f t="shared" si="4"/>
        <v>134.96080000000001</v>
      </c>
    </row>
    <row r="218" spans="1:13" x14ac:dyDescent="0.2">
      <c r="A218" t="s">
        <v>3</v>
      </c>
      <c r="B218" t="s">
        <v>96</v>
      </c>
      <c r="C218">
        <v>500</v>
      </c>
      <c r="D218">
        <v>536.75699999999995</v>
      </c>
      <c r="E218">
        <v>615.61099999999999</v>
      </c>
      <c r="H218" t="s">
        <v>2</v>
      </c>
      <c r="I218" t="s">
        <v>359</v>
      </c>
      <c r="J218">
        <v>100</v>
      </c>
      <c r="K218">
        <v>258.44900000000001</v>
      </c>
      <c r="L218">
        <v>197.22300000000001</v>
      </c>
      <c r="M218">
        <f t="shared" si="4"/>
        <v>455.67200000000003</v>
      </c>
    </row>
    <row r="219" spans="1:13" x14ac:dyDescent="0.2">
      <c r="A219" t="s">
        <v>3</v>
      </c>
      <c r="B219" t="s">
        <v>98</v>
      </c>
      <c r="C219">
        <v>1000</v>
      </c>
      <c r="D219">
        <v>896.053</v>
      </c>
      <c r="E219">
        <v>1080.68</v>
      </c>
      <c r="H219" t="s">
        <v>2</v>
      </c>
      <c r="I219" t="s">
        <v>360</v>
      </c>
      <c r="J219">
        <v>500</v>
      </c>
      <c r="K219">
        <v>1016.26</v>
      </c>
      <c r="L219">
        <v>511.14100000000002</v>
      </c>
      <c r="M219">
        <f t="shared" si="4"/>
        <v>1527.4010000000001</v>
      </c>
    </row>
    <row r="220" spans="1:13" x14ac:dyDescent="0.2">
      <c r="A220" t="s">
        <v>3</v>
      </c>
      <c r="B220" t="s">
        <v>97</v>
      </c>
      <c r="C220">
        <v>1000</v>
      </c>
      <c r="D220">
        <v>1179.6099999999999</v>
      </c>
      <c r="E220">
        <v>1384.46</v>
      </c>
      <c r="H220" t="s">
        <v>2</v>
      </c>
      <c r="I220" t="s">
        <v>361</v>
      </c>
      <c r="J220">
        <v>1000</v>
      </c>
      <c r="K220">
        <v>1826.71</v>
      </c>
      <c r="L220">
        <v>760.23500000000001</v>
      </c>
      <c r="M220">
        <f t="shared" si="4"/>
        <v>2586.9450000000002</v>
      </c>
    </row>
    <row r="221" spans="1:13" x14ac:dyDescent="0.2">
      <c r="H221" t="s">
        <v>3</v>
      </c>
      <c r="I221" t="s">
        <v>362</v>
      </c>
      <c r="J221">
        <v>2</v>
      </c>
      <c r="K221">
        <v>7.6504000000000003</v>
      </c>
      <c r="L221">
        <v>10.1075</v>
      </c>
      <c r="M221">
        <f t="shared" si="4"/>
        <v>17.757899999999999</v>
      </c>
    </row>
    <row r="222" spans="1:13" x14ac:dyDescent="0.2">
      <c r="H222" t="s">
        <v>3</v>
      </c>
      <c r="I222" t="s">
        <v>363</v>
      </c>
      <c r="J222">
        <v>1</v>
      </c>
      <c r="K222">
        <v>2.5878999999999999</v>
      </c>
      <c r="L222">
        <v>6.3606999999999996</v>
      </c>
      <c r="M222">
        <f t="shared" si="4"/>
        <v>8.948599999999999</v>
      </c>
    </row>
    <row r="223" spans="1:13" x14ac:dyDescent="0.2">
      <c r="H223" t="s">
        <v>3</v>
      </c>
      <c r="I223" t="s">
        <v>364</v>
      </c>
      <c r="J223">
        <v>5</v>
      </c>
      <c r="K223">
        <v>25.260999999999999</v>
      </c>
      <c r="L223">
        <v>15.9109</v>
      </c>
      <c r="M223">
        <f t="shared" si="4"/>
        <v>41.171900000000001</v>
      </c>
    </row>
    <row r="224" spans="1:13" x14ac:dyDescent="0.2">
      <c r="H224" t="s">
        <v>3</v>
      </c>
      <c r="I224" t="s">
        <v>365</v>
      </c>
      <c r="J224">
        <v>10</v>
      </c>
      <c r="K224">
        <v>45.304499999999997</v>
      </c>
      <c r="L224">
        <v>25.868200000000002</v>
      </c>
      <c r="M224">
        <f t="shared" si="4"/>
        <v>71.172699999999992</v>
      </c>
    </row>
    <row r="225" spans="8:13" x14ac:dyDescent="0.2">
      <c r="H225" t="s">
        <v>3</v>
      </c>
      <c r="I225" t="s">
        <v>366</v>
      </c>
      <c r="J225">
        <v>20</v>
      </c>
      <c r="K225">
        <v>75.772300000000001</v>
      </c>
      <c r="L225">
        <v>47.1584</v>
      </c>
      <c r="M225">
        <f t="shared" si="4"/>
        <v>122.9307</v>
      </c>
    </row>
    <row r="226" spans="8:13" x14ac:dyDescent="0.2">
      <c r="H226" t="s">
        <v>3</v>
      </c>
      <c r="I226" t="s">
        <v>367</v>
      </c>
      <c r="J226">
        <v>200</v>
      </c>
      <c r="K226">
        <v>450.13200000000001</v>
      </c>
      <c r="L226">
        <v>246.267</v>
      </c>
      <c r="M226">
        <f t="shared" si="4"/>
        <v>696.399</v>
      </c>
    </row>
    <row r="227" spans="8:13" x14ac:dyDescent="0.2">
      <c r="H227" t="s">
        <v>3</v>
      </c>
      <c r="I227" t="s">
        <v>368</v>
      </c>
      <c r="J227">
        <v>500</v>
      </c>
      <c r="K227">
        <v>949.50699999999995</v>
      </c>
      <c r="L227">
        <v>436.71300000000002</v>
      </c>
      <c r="M227">
        <f t="shared" si="4"/>
        <v>1386.22</v>
      </c>
    </row>
    <row r="228" spans="8:13" x14ac:dyDescent="0.2">
      <c r="H228" t="s">
        <v>3</v>
      </c>
      <c r="I228" t="s">
        <v>369</v>
      </c>
      <c r="J228">
        <v>50</v>
      </c>
      <c r="K228">
        <v>150.928</v>
      </c>
      <c r="L228">
        <v>98.118399999999994</v>
      </c>
      <c r="M228">
        <f t="shared" si="4"/>
        <v>249.04640000000001</v>
      </c>
    </row>
    <row r="229" spans="8:13" x14ac:dyDescent="0.2">
      <c r="H229" t="s">
        <v>3</v>
      </c>
      <c r="I229" t="s">
        <v>370</v>
      </c>
      <c r="J229">
        <v>100</v>
      </c>
      <c r="K229">
        <v>262.94400000000002</v>
      </c>
      <c r="L229">
        <v>154.078</v>
      </c>
      <c r="M229">
        <f t="shared" si="4"/>
        <v>417.02200000000005</v>
      </c>
    </row>
    <row r="230" spans="8:13" x14ac:dyDescent="0.2">
      <c r="H230" t="s">
        <v>3</v>
      </c>
      <c r="I230" t="s">
        <v>371</v>
      </c>
      <c r="J230">
        <v>1000</v>
      </c>
      <c r="K230">
        <v>1754.4</v>
      </c>
      <c r="L230">
        <v>649.29</v>
      </c>
      <c r="M230">
        <f t="shared" si="4"/>
        <v>2403.69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83"/>
  <sheetViews>
    <sheetView zoomScale="124" workbookViewId="0">
      <selection activeCell="L8" activeCellId="1" sqref="L7 L8"/>
    </sheetView>
  </sheetViews>
  <sheetFormatPr baseColWidth="10" defaultColWidth="8.83203125" defaultRowHeight="15" x14ac:dyDescent="0.2"/>
  <cols>
    <col min="1" max="1" width="14.5" bestFit="1" customWidth="1"/>
    <col min="2" max="2" width="14.5" customWidth="1"/>
    <col min="3" max="3" width="9.5" bestFit="1" customWidth="1"/>
    <col min="34" max="34" width="21" customWidth="1"/>
  </cols>
  <sheetData>
    <row r="1" spans="1:59" x14ac:dyDescent="0.2">
      <c r="A1" t="s">
        <v>1</v>
      </c>
      <c r="X1" t="s">
        <v>99</v>
      </c>
      <c r="AJ1" t="s">
        <v>123</v>
      </c>
      <c r="AV1" t="s">
        <v>123</v>
      </c>
      <c r="AW1" t="s">
        <v>124</v>
      </c>
    </row>
    <row r="2" spans="1:59" x14ac:dyDescent="0.2">
      <c r="A2" t="s">
        <v>0</v>
      </c>
      <c r="C2">
        <v>1</v>
      </c>
      <c r="D2">
        <v>2</v>
      </c>
      <c r="E2">
        <v>5</v>
      </c>
      <c r="F2">
        <v>10</v>
      </c>
      <c r="G2">
        <v>20</v>
      </c>
      <c r="H2">
        <v>50</v>
      </c>
      <c r="I2">
        <v>100</v>
      </c>
      <c r="J2">
        <v>200</v>
      </c>
      <c r="K2">
        <v>500</v>
      </c>
      <c r="L2">
        <v>1000</v>
      </c>
      <c r="M2" t="s">
        <v>372</v>
      </c>
      <c r="X2">
        <v>7</v>
      </c>
      <c r="Y2">
        <v>7</v>
      </c>
      <c r="Z2">
        <v>7</v>
      </c>
      <c r="AA2">
        <v>7</v>
      </c>
      <c r="AB2">
        <v>7</v>
      </c>
      <c r="AC2">
        <v>7</v>
      </c>
      <c r="AD2">
        <v>7</v>
      </c>
      <c r="AE2">
        <v>7</v>
      </c>
      <c r="AF2">
        <v>7</v>
      </c>
      <c r="AG2">
        <v>7</v>
      </c>
      <c r="AH2" t="s">
        <v>374</v>
      </c>
      <c r="AJ2">
        <v>0</v>
      </c>
      <c r="AK2">
        <v>0.1</v>
      </c>
      <c r="AL2">
        <v>0.2</v>
      </c>
      <c r="AM2">
        <v>0.3</v>
      </c>
      <c r="AN2">
        <v>0.4</v>
      </c>
      <c r="AO2">
        <v>0.5</v>
      </c>
      <c r="AP2">
        <v>0.6</v>
      </c>
      <c r="AQ2">
        <v>0.7</v>
      </c>
      <c r="AR2">
        <v>0.8</v>
      </c>
      <c r="AS2">
        <v>0.9</v>
      </c>
      <c r="AT2">
        <v>1</v>
      </c>
      <c r="AV2">
        <v>0</v>
      </c>
      <c r="AW2">
        <v>0.1</v>
      </c>
      <c r="AX2">
        <v>0.2</v>
      </c>
      <c r="AY2">
        <v>0.3</v>
      </c>
      <c r="AZ2">
        <v>0.4</v>
      </c>
      <c r="BA2">
        <v>0.5</v>
      </c>
      <c r="BB2">
        <v>0.6</v>
      </c>
      <c r="BC2">
        <v>0.7</v>
      </c>
      <c r="BD2">
        <v>0.8</v>
      </c>
      <c r="BE2">
        <v>0.9</v>
      </c>
      <c r="BF2">
        <v>1</v>
      </c>
    </row>
    <row r="3" spans="1:59" x14ac:dyDescent="0.2">
      <c r="A3" t="s">
        <v>5</v>
      </c>
      <c r="B3" t="s">
        <v>10</v>
      </c>
      <c r="C3">
        <f>SUMIFS(raw!$D:$D, raw!$A:$A, 'like (intensity)'!$A$1, raw!$B:$B, 'like (intensity)'!$A3, raw!$C:$C, 'like (intensity)'!C$2)</f>
        <v>5.0137999999999998</v>
      </c>
      <c r="D3">
        <f>SUMIFS(raw!$D:$D, raw!$A:$A, 'like (intensity)'!$A$1, raw!$B:$B, 'like (intensity)'!$A3, raw!$C:$C, 'like (intensity)'!D$2)</f>
        <v>8.3933</v>
      </c>
      <c r="E3">
        <f>SUMIFS(raw!$D:$D, raw!$A:$A, 'like (intensity)'!$A$1, raw!$B:$B, 'like (intensity)'!$A3, raw!$C:$C, 'like (intensity)'!E$2)</f>
        <v>16.458200000000001</v>
      </c>
      <c r="F3">
        <f>SUMIFS(raw!$D:$D, raw!$A:$A, 'like (intensity)'!$A$1, raw!$B:$B, 'like (intensity)'!$A3, raw!$C:$C, 'like (intensity)'!F$2)</f>
        <v>24.228100000000001</v>
      </c>
      <c r="G3">
        <f>SUMIFS(raw!$D:$D, raw!$A:$A, 'like (intensity)'!$A$1, raw!$B:$B, 'like (intensity)'!$A3, raw!$C:$C, 'like (intensity)'!G$2)</f>
        <v>41.630200000000002</v>
      </c>
      <c r="H3">
        <f>SUMIFS(raw!$D:$D, raw!$A:$A, 'like (intensity)'!$A$1, raw!$B:$B, 'like (intensity)'!$A3, raw!$C:$C, 'like (intensity)'!H$2)</f>
        <v>78.885099999999994</v>
      </c>
      <c r="I3">
        <f>SUMIFS(raw!$D:$D, raw!$A:$A, 'like (intensity)'!$A$1, raw!$B:$B, 'like (intensity)'!$A3, raw!$C:$C, 'like (intensity)'!I$2)</f>
        <v>151.405</v>
      </c>
      <c r="J3">
        <f>SUMIFS(raw!$D:$D, raw!$A:$A, 'like (intensity)'!$A$1, raw!$B:$B, 'like (intensity)'!$A3, raw!$C:$C, 'like (intensity)'!J$2)</f>
        <v>294.589</v>
      </c>
      <c r="K3">
        <f>SUMIFS(raw!$D:$D, raw!$A:$A, 'like (intensity)'!$A$1, raw!$B:$B, 'like (intensity)'!$A3, raw!$C:$C, 'like (intensity)'!K$2)</f>
        <v>631.18100000000004</v>
      </c>
      <c r="L3" s="1">
        <f>SUMIFS(raw!$D:$D, raw!$A:$A, 'like (intensity)'!$A$1, raw!$B:$B, 'like (intensity)'!$A3, raw!$C:$C, 'like (intensity)'!L$2)</f>
        <v>1078.7</v>
      </c>
      <c r="M3">
        <f>L3/(L3+L4)</f>
        <v>0.53948972783951044</v>
      </c>
      <c r="X3">
        <v>1</v>
      </c>
      <c r="Y3">
        <v>2</v>
      </c>
      <c r="Z3">
        <v>5</v>
      </c>
      <c r="AA3">
        <v>10</v>
      </c>
      <c r="AB3">
        <v>20</v>
      </c>
      <c r="AC3">
        <v>50</v>
      </c>
      <c r="AD3">
        <v>100</v>
      </c>
      <c r="AE3">
        <v>200</v>
      </c>
      <c r="AF3">
        <v>500</v>
      </c>
      <c r="AG3">
        <v>1000</v>
      </c>
      <c r="AJ3" s="3" t="e">
        <f t="shared" ref="AJ3:AS3" si="0">(B3+B4)*(1/AJ4)</f>
        <v>#VALUE!</v>
      </c>
      <c r="AK3" s="3">
        <f t="shared" si="0"/>
        <v>18.691000798123202</v>
      </c>
      <c r="AL3" s="3">
        <f t="shared" si="0"/>
        <v>27.604133829505894</v>
      </c>
      <c r="AM3" s="3">
        <f t="shared" si="0"/>
        <v>66.87422305748396</v>
      </c>
      <c r="AN3" s="3">
        <f t="shared" si="0"/>
        <v>126.77188718232999</v>
      </c>
      <c r="AO3" s="3">
        <f t="shared" si="0"/>
        <v>208.16562531715505</v>
      </c>
      <c r="AP3" s="3">
        <f t="shared" si="0"/>
        <v>482.32992930797212</v>
      </c>
      <c r="AQ3" s="3">
        <f t="shared" si="0"/>
        <v>809.95146139812164</v>
      </c>
      <c r="AR3" s="3">
        <f t="shared" si="0"/>
        <v>1368.9174328765832</v>
      </c>
      <c r="AS3" s="3">
        <f t="shared" si="0"/>
        <v>2679.0049247283118</v>
      </c>
      <c r="AT3" s="3">
        <f>(L3+L4)*(1/AT4)</f>
        <v>4549.5534328623844</v>
      </c>
      <c r="AU3" t="s">
        <v>150</v>
      </c>
      <c r="AV3">
        <v>920.78200000000004</v>
      </c>
      <c r="AW3">
        <v>1023.09111111111</v>
      </c>
      <c r="AX3">
        <v>1150.9775</v>
      </c>
      <c r="AY3">
        <v>1315.4028571428501</v>
      </c>
      <c r="AZ3">
        <v>1534.6366666666599</v>
      </c>
      <c r="BA3">
        <v>1841.5640000000001</v>
      </c>
      <c r="BB3">
        <v>1797.8333333333301</v>
      </c>
      <c r="BC3">
        <v>1541</v>
      </c>
      <c r="BD3">
        <v>1348.375</v>
      </c>
      <c r="BE3">
        <v>1198.55555555555</v>
      </c>
      <c r="BF3">
        <v>1078.7</v>
      </c>
      <c r="BG3" t="s">
        <v>150</v>
      </c>
    </row>
    <row r="4" spans="1:59" x14ac:dyDescent="0.2">
      <c r="A4" t="s">
        <v>5</v>
      </c>
      <c r="B4" t="s">
        <v>11</v>
      </c>
      <c r="C4">
        <f>SUMIFS(raw!$E:$E, raw!$A:$A, 'like (intensity)'!$A$1, raw!$B:$B, 'like (intensity)'!$A3, raw!$C:$C, 'like (intensity)'!C$2)</f>
        <v>3.7772000000000001</v>
      </c>
      <c r="D4">
        <f>SUMIFS(raw!$E:$E, raw!$A:$A, 'like (intensity)'!$A$1, raw!$B:$B, 'like (intensity)'!$A3, raw!$C:$C, 'like (intensity)'!D$2)</f>
        <v>5.5103</v>
      </c>
      <c r="E4">
        <f>SUMIFS(raw!$E:$E, raw!$A:$A, 'like (intensity)'!$A$1, raw!$B:$B, 'like (intensity)'!$A3, raw!$C:$C, 'like (intensity)'!E$2)</f>
        <v>13.5419</v>
      </c>
      <c r="F4">
        <f>SUMIFS(raw!$E:$E, raw!$A:$A, 'like (intensity)'!$A$1, raw!$B:$B, 'like (intensity)'!$A3, raw!$C:$C, 'like (intensity)'!F$2)</f>
        <v>25.215199999999999</v>
      </c>
      <c r="G4">
        <f>SUMIFS(raw!$E:$E, raw!$A:$A, 'like (intensity)'!$A$1, raw!$B:$B, 'like (intensity)'!$A3, raw!$C:$C, 'like (intensity)'!G$2)</f>
        <v>41.632800000000003</v>
      </c>
      <c r="H4">
        <f>SUMIFS(raw!$E:$E, raw!$A:$A, 'like (intensity)'!$A$1, raw!$B:$B, 'like (intensity)'!$A3, raw!$C:$C, 'like (intensity)'!H$2)</f>
        <v>93.544200000000004</v>
      </c>
      <c r="I4">
        <f>SUMIFS(raw!$E:$E, raw!$A:$A, 'like (intensity)'!$A$1, raw!$B:$B, 'like (intensity)'!$A3, raw!$C:$C, 'like (intensity)'!I$2)</f>
        <v>160.61799999999999</v>
      </c>
      <c r="J4">
        <f>SUMIFS(raw!$E:$E, raw!$A:$A, 'like (intensity)'!$A$1, raw!$B:$B, 'like (intensity)'!$A3, raw!$C:$C, 'like (intensity)'!J$2)</f>
        <v>275.67700000000002</v>
      </c>
      <c r="K4">
        <f>SUMIFS(raw!$E:$E, raw!$A:$A, 'like (intensity)'!$A$1, raw!$B:$B, 'like (intensity)'!$A3, raw!$C:$C, 'like (intensity)'!K$2)</f>
        <v>542.11</v>
      </c>
      <c r="L4" s="1">
        <f>SUMIFS(raw!$E:$E, raw!$A:$A, 'like (intensity)'!$A$1, raw!$B:$B, 'like (intensity)'!$A3, raw!$C:$C, 'like (intensity)'!L$2)</f>
        <v>920.78200000000004</v>
      </c>
      <c r="X4" s="3">
        <f t="shared" ref="X4:AF4" si="1">(C3+C4)*(EXP((-1)*X2*X5))</f>
        <v>2.724801013714051</v>
      </c>
      <c r="Y4" s="3">
        <f t="shared" si="1"/>
        <v>3.4123476367316825</v>
      </c>
      <c r="Z4" s="3">
        <f t="shared" si="1"/>
        <v>10.82617539050241</v>
      </c>
      <c r="AA4" s="3">
        <f t="shared" si="1"/>
        <v>26.888576920215971</v>
      </c>
      <c r="AB4" s="3">
        <f t="shared" si="1"/>
        <v>42.229269263571553</v>
      </c>
      <c r="AC4" s="3">
        <f t="shared" si="1"/>
        <v>117.74723674312114</v>
      </c>
      <c r="AD4" s="3">
        <f t="shared" si="1"/>
        <v>175.46160539968875</v>
      </c>
      <c r="AE4" s="3">
        <f t="shared" si="1"/>
        <v>257.50284532627836</v>
      </c>
      <c r="AF4" s="3">
        <f t="shared" si="1"/>
        <v>456.16909763339498</v>
      </c>
      <c r="AG4" s="3">
        <f>(L3+L4)*(EXP((-1)*AG2*AG5))</f>
        <v>769.09564002768855</v>
      </c>
      <c r="AH4" s="3" t="s">
        <v>5</v>
      </c>
      <c r="AJ4" s="1" t="e">
        <f>MAX(ABS((B3/(B3+B4))-0.1), ABS((B4/(B3+B4))-(1-0.1)))</f>
        <v>#VALUE!</v>
      </c>
      <c r="AK4" s="1">
        <f>MAX(ABS((C3/(C3+C4))-0.1), ABS((C4/(C3+C4))-(1-0.1)))</f>
        <v>0.47033329541576613</v>
      </c>
      <c r="AL4" s="1">
        <f t="shared" ref="AL4:AT4" si="2">MAX(ABS((D3/(D3+D4))-0.1), ABS((D4/(D3+D4))-(1-0.1)))</f>
        <v>0.50367818406743581</v>
      </c>
      <c r="AM4" s="1">
        <f t="shared" si="2"/>
        <v>0.44860483798387346</v>
      </c>
      <c r="AN4" s="1">
        <f t="shared" si="2"/>
        <v>0.39001785884032825</v>
      </c>
      <c r="AO4" s="1">
        <f t="shared" si="2"/>
        <v>0.39998438682247817</v>
      </c>
      <c r="AP4" s="1">
        <f t="shared" si="2"/>
        <v>0.35749243313056422</v>
      </c>
      <c r="AQ4" s="1">
        <f t="shared" si="2"/>
        <v>0.38523666524583133</v>
      </c>
      <c r="AR4" s="1">
        <f t="shared" si="2"/>
        <v>0.41658173554095812</v>
      </c>
      <c r="AS4" s="1">
        <f t="shared" si="2"/>
        <v>0.4379577615442376</v>
      </c>
      <c r="AT4" s="1">
        <f t="shared" si="2"/>
        <v>0.43948972783951046</v>
      </c>
      <c r="AV4">
        <v>0</v>
      </c>
      <c r="AW4">
        <v>0.1</v>
      </c>
      <c r="AX4">
        <v>0.2</v>
      </c>
      <c r="AY4">
        <v>0.3</v>
      </c>
      <c r="AZ4">
        <v>0.4</v>
      </c>
      <c r="BA4">
        <v>0.5</v>
      </c>
      <c r="BB4">
        <v>0.6</v>
      </c>
      <c r="BC4">
        <v>0.7</v>
      </c>
      <c r="BD4">
        <v>0.8</v>
      </c>
      <c r="BE4">
        <v>0.9</v>
      </c>
      <c r="BF4">
        <v>1</v>
      </c>
    </row>
    <row r="5" spans="1:59" x14ac:dyDescent="0.2">
      <c r="A5" t="s">
        <v>151</v>
      </c>
      <c r="B5" t="s">
        <v>10</v>
      </c>
      <c r="C5">
        <f>SUMIFS(raw!$D:$D, raw!$A:$A, 'like (intensity)'!$A$1, raw!$B:$B, 'like (intensity)'!$A5, raw!$C:$C, 'like (intensity)'!C$2)</f>
        <v>3.3967000000000001</v>
      </c>
      <c r="D5">
        <f>SUMIFS(raw!$D:$D, raw!$A:$A, 'like (intensity)'!$A$1, raw!$B:$B, 'like (intensity)'!$A5, raw!$C:$C, 'like (intensity)'!D$2)</f>
        <v>8.4526000000000003</v>
      </c>
      <c r="E5">
        <f>SUMIFS(raw!$D:$D, raw!$A:$A, 'like (intensity)'!$A$1, raw!$B:$B, 'like (intensity)'!$A5, raw!$C:$C, 'like (intensity)'!E$2)</f>
        <v>17.553799999999999</v>
      </c>
      <c r="F5">
        <f>SUMIFS(raw!$D:$D, raw!$A:$A, 'like (intensity)'!$A$1, raw!$B:$B, 'like (intensity)'!$A5, raw!$C:$C, 'like (intensity)'!F$2)</f>
        <v>25.547599999999999</v>
      </c>
      <c r="G5">
        <f>SUMIFS(raw!$D:$D, raw!$A:$A, 'like (intensity)'!$A$1, raw!$B:$B, 'like (intensity)'!$A5, raw!$C:$C, 'like (intensity)'!G$2)</f>
        <v>39.518099999999997</v>
      </c>
      <c r="H5">
        <f>SUMIFS(raw!$D:$D, raw!$A:$A, 'like (intensity)'!$A$1, raw!$B:$B, 'like (intensity)'!$A5, raw!$C:$C, 'like (intensity)'!H$2)</f>
        <v>73.774299999999997</v>
      </c>
      <c r="I5">
        <f>SUMIFS(raw!$D:$D, raw!$A:$A, 'like (intensity)'!$A$1, raw!$B:$B, 'like (intensity)'!$A5, raw!$C:$C, 'like (intensity)'!I$2)</f>
        <v>141.601</v>
      </c>
      <c r="J5">
        <f>SUMIFS(raw!$D:$D, raw!$A:$A, 'like (intensity)'!$A$1, raw!$B:$B, 'like (intensity)'!$A5, raw!$C:$C, 'like (intensity)'!J$2)</f>
        <v>264.29899999999998</v>
      </c>
      <c r="K5">
        <f>SUMIFS(raw!$D:$D, raw!$A:$A, 'like (intensity)'!$A$1, raw!$B:$B, 'like (intensity)'!$A5, raw!$C:$C, 'like (intensity)'!K$2)</f>
        <v>602.81500000000005</v>
      </c>
      <c r="L5" s="1">
        <f>SUMIFS(raw!$D:$D, raw!$A:$A, 'like (intensity)'!$A$1, raw!$B:$B, 'like (intensity)'!$A5, raw!$C:$C, 'like (intensity)'!L$2)</f>
        <v>1043.56</v>
      </c>
      <c r="M5">
        <f>L5/(L5+L6)</f>
        <v>0.52688844693728043</v>
      </c>
      <c r="X5" s="3">
        <f t="shared" ref="X5:AF5" si="3">MAX(ABS((C3/(C3+C4))-0.403), ABS((C4/(C3+C4))-0.597))</f>
        <v>0.16733329541576608</v>
      </c>
      <c r="Y5" s="3">
        <f t="shared" si="3"/>
        <v>0.20067818406743576</v>
      </c>
      <c r="Z5" s="3">
        <f t="shared" si="3"/>
        <v>0.14560483798387341</v>
      </c>
      <c r="AA5" s="3">
        <f t="shared" si="3"/>
        <v>8.7017858840328199E-2</v>
      </c>
      <c r="AB5" s="3">
        <f t="shared" si="3"/>
        <v>9.6984386822478119E-2</v>
      </c>
      <c r="AC5" s="3">
        <f t="shared" si="3"/>
        <v>5.4492433130564177E-2</v>
      </c>
      <c r="AD5" s="3">
        <f t="shared" si="3"/>
        <v>8.2236665245831286E-2</v>
      </c>
      <c r="AE5" s="1">
        <f t="shared" si="3"/>
        <v>0.11358173554095807</v>
      </c>
      <c r="AF5" s="1">
        <f t="shared" si="3"/>
        <v>0.13495776154423755</v>
      </c>
      <c r="AG5" s="1">
        <f>MAX(ABS((L3/(L3+L4))-0.403), ABS((L4/(L3+L4))-0.597))</f>
        <v>0.13648972783951041</v>
      </c>
      <c r="AH5" s="3" t="s">
        <v>100</v>
      </c>
      <c r="AJ5" s="3" t="e">
        <f t="shared" ref="AJ5:AT5" si="4">(B7+B8)*(1/AJ6)</f>
        <v>#VALUE!</v>
      </c>
      <c r="AK5" s="3">
        <f t="shared" si="4"/>
        <v>30.016562964935176</v>
      </c>
      <c r="AL5" s="3">
        <f t="shared" si="4"/>
        <v>72.149148708630079</v>
      </c>
      <c r="AM5" s="3">
        <f t="shared" si="4"/>
        <v>110.58770110140254</v>
      </c>
      <c r="AN5" s="3">
        <f t="shared" si="4"/>
        <v>157.19453447686857</v>
      </c>
      <c r="AO5" s="3">
        <f t="shared" si="4"/>
        <v>288.81158035551664</v>
      </c>
      <c r="AP5" s="3">
        <f t="shared" si="4"/>
        <v>575.74377575775941</v>
      </c>
      <c r="AQ5" s="3">
        <f t="shared" si="4"/>
        <v>978.1003376327767</v>
      </c>
      <c r="AR5" s="3">
        <f t="shared" si="4"/>
        <v>1651.7010906332671</v>
      </c>
      <c r="AS5" s="3">
        <f t="shared" si="4"/>
        <v>3340.5757455532407</v>
      </c>
      <c r="AT5" s="3">
        <f t="shared" si="4"/>
        <v>5987.9327218431936</v>
      </c>
      <c r="AU5" t="s">
        <v>149</v>
      </c>
      <c r="AV5">
        <v>1210.3699999999999</v>
      </c>
      <c r="AW5">
        <v>1344.8555555555499</v>
      </c>
      <c r="AX5">
        <v>1512.9624999999901</v>
      </c>
      <c r="AY5">
        <v>1729.1</v>
      </c>
      <c r="AZ5">
        <v>2017.2833333333299</v>
      </c>
      <c r="BA5">
        <v>2420.7399999999998</v>
      </c>
      <c r="BB5">
        <v>2282.9666666666599</v>
      </c>
      <c r="BC5">
        <v>1956.8285714285701</v>
      </c>
      <c r="BD5">
        <v>1712.2249999999999</v>
      </c>
      <c r="BE5">
        <v>1521.9777777777699</v>
      </c>
      <c r="BF5">
        <v>1369.78</v>
      </c>
      <c r="BG5" t="s">
        <v>149</v>
      </c>
    </row>
    <row r="6" spans="1:59" x14ac:dyDescent="0.2">
      <c r="A6" t="s">
        <v>151</v>
      </c>
      <c r="B6" t="s">
        <v>11</v>
      </c>
      <c r="C6">
        <f>SUMIFS(raw!$E:$E, raw!$A:$A, 'like (intensity)'!$A$1, raw!$B:$B, 'like (intensity)'!$A5, raw!$C:$C, 'like (intensity)'!C$2)</f>
        <v>1.7732000000000001</v>
      </c>
      <c r="D6">
        <f>SUMIFS(raw!$E:$E, raw!$A:$A, 'like (intensity)'!$A$1, raw!$B:$B, 'like (intensity)'!$A5, raw!$C:$C, 'like (intensity)'!D$2)</f>
        <v>5.5067000000000004</v>
      </c>
      <c r="E6">
        <f>SUMIFS(raw!$E:$E, raw!$A:$A, 'like (intensity)'!$A$1, raw!$B:$B, 'like (intensity)'!$A5, raw!$C:$C, 'like (intensity)'!E$2)</f>
        <v>13.3194</v>
      </c>
      <c r="F6">
        <f>SUMIFS(raw!$E:$E, raw!$A:$A, 'like (intensity)'!$A$1, raw!$B:$B, 'like (intensity)'!$A5, raw!$C:$C, 'like (intensity)'!F$2)</f>
        <v>21.452000000000002</v>
      </c>
      <c r="G6">
        <f>SUMIFS(raw!$E:$E, raw!$A:$A, 'like (intensity)'!$A$1, raw!$B:$B, 'like (intensity)'!$A5, raw!$C:$C, 'like (intensity)'!G$2)</f>
        <v>39.330300000000001</v>
      </c>
      <c r="H6">
        <f>SUMIFS(raw!$E:$E, raw!$A:$A, 'like (intensity)'!$A$1, raw!$B:$B, 'like (intensity)'!$A5, raw!$C:$C, 'like (intensity)'!H$2)</f>
        <v>89.156800000000004</v>
      </c>
      <c r="I6">
        <f>SUMIFS(raw!$E:$E, raw!$A:$A, 'like (intensity)'!$A$1, raw!$B:$B, 'like (intensity)'!$A5, raw!$C:$C, 'like (intensity)'!I$2)</f>
        <v>160.74799999999999</v>
      </c>
      <c r="J6">
        <f>SUMIFS(raw!$E:$E, raw!$A:$A, 'like (intensity)'!$A$1, raw!$B:$B, 'like (intensity)'!$A5, raw!$C:$C, 'like (intensity)'!J$2)</f>
        <v>273.27600000000001</v>
      </c>
      <c r="K6">
        <f>SUMIFS(raw!$E:$E, raw!$A:$A, 'like (intensity)'!$A$1, raw!$B:$B, 'like (intensity)'!$A5, raw!$C:$C, 'like (intensity)'!K$2)</f>
        <v>542.11</v>
      </c>
      <c r="L6" s="1">
        <f>SUMIFS(raw!$E:$E, raw!$A:$A, 'like (intensity)'!$A$1, raw!$B:$B, 'like (intensity)'!$A5, raw!$C:$C, 'like (intensity)'!L$2)</f>
        <v>937.04899999999998</v>
      </c>
      <c r="X6" s="3">
        <f t="shared" ref="X6:AF6" si="5">(C5+C6)*(EXP((-1)*X2*X7))</f>
        <v>0.87349825145965854</v>
      </c>
      <c r="Y6" s="3">
        <f t="shared" si="5"/>
        <v>3.3821908240708503</v>
      </c>
      <c r="Z6" s="3">
        <f t="shared" si="5"/>
        <v>9.6876080871008554</v>
      </c>
      <c r="AA6" s="3">
        <f t="shared" si="5"/>
        <v>17.56915848357621</v>
      </c>
      <c r="AB6" s="3">
        <f t="shared" si="5"/>
        <v>39.653958183701491</v>
      </c>
      <c r="AC6" s="3">
        <f t="shared" si="5"/>
        <v>114.98091615010024</v>
      </c>
      <c r="AD6" s="3">
        <f t="shared" si="5"/>
        <v>191.37371825314176</v>
      </c>
      <c r="AE6" s="3">
        <f>(J5+J6)*(EXP((-1)*AE2*AE7))</f>
        <v>289.02552716865586</v>
      </c>
      <c r="AF6" s="3">
        <f t="shared" si="5"/>
        <v>482.27819752216379</v>
      </c>
      <c r="AG6" s="3">
        <f>(L5+L6)*(EXP((-1)*AG2*AG7))</f>
        <v>832.08992972635883</v>
      </c>
      <c r="AH6" s="3" t="s">
        <v>151</v>
      </c>
      <c r="AI6" s="3">
        <f>AG6-AG8</f>
        <v>-221.9245975071774</v>
      </c>
      <c r="AJ6" s="1" t="e">
        <f t="shared" ref="AJ6:AT6" si="6">MAX(ABS((B7/(B7+B8))-0.1), ABS((B8/(B7+B8))-(1-0.1)))</f>
        <v>#VALUE!</v>
      </c>
      <c r="AK6" s="1">
        <f t="shared" si="6"/>
        <v>0.32226541097660577</v>
      </c>
      <c r="AL6" s="1">
        <f t="shared" si="6"/>
        <v>0.25789909282428314</v>
      </c>
      <c r="AM6" s="1">
        <f t="shared" si="6"/>
        <v>0.39330142110575417</v>
      </c>
      <c r="AN6" s="1">
        <f t="shared" si="6"/>
        <v>0.48955073569255686</v>
      </c>
      <c r="AO6" s="1">
        <f t="shared" si="6"/>
        <v>0.45728914276022486</v>
      </c>
      <c r="AP6" s="1">
        <f t="shared" si="6"/>
        <v>0.46667634338968172</v>
      </c>
      <c r="AQ6" s="1">
        <f t="shared" si="6"/>
        <v>0.45966245251292281</v>
      </c>
      <c r="AR6" s="1">
        <f t="shared" si="6"/>
        <v>0.45507083833904755</v>
      </c>
      <c r="AS6" s="1">
        <f t="shared" si="6"/>
        <v>0.44958028627226165</v>
      </c>
      <c r="AT6" s="1">
        <f t="shared" si="6"/>
        <v>0.43089161482859528</v>
      </c>
      <c r="AV6">
        <v>0</v>
      </c>
      <c r="AW6">
        <v>0.1</v>
      </c>
      <c r="AX6">
        <v>0.2</v>
      </c>
      <c r="AY6">
        <v>0.3</v>
      </c>
      <c r="AZ6">
        <v>0.4</v>
      </c>
      <c r="BA6">
        <v>0.5</v>
      </c>
      <c r="BB6">
        <v>0.6</v>
      </c>
      <c r="BC6">
        <v>0.7</v>
      </c>
      <c r="BD6">
        <v>0.8</v>
      </c>
      <c r="BE6">
        <v>0.9</v>
      </c>
      <c r="BF6">
        <v>1</v>
      </c>
    </row>
    <row r="7" spans="1:59" x14ac:dyDescent="0.2">
      <c r="A7" t="s">
        <v>8</v>
      </c>
      <c r="B7" t="s">
        <v>10</v>
      </c>
      <c r="C7">
        <f>SUMIFS(raw!$D:$D, raw!$A:$A, 'like (intensity)'!$A$1, raw!$B:$B, 'like (intensity)'!$A7, raw!$C:$C, 'like (intensity)'!C$2)</f>
        <v>4.0846999999999998</v>
      </c>
      <c r="D7">
        <f>SUMIFS(raw!$D:$D, raw!$A:$A, 'like (intensity)'!$A$1, raw!$B:$B, 'like (intensity)'!$A7, raw!$C:$C, 'like (intensity)'!D$2)</f>
        <v>6.6595000000000004</v>
      </c>
      <c r="E7">
        <f>SUMIFS(raw!$D:$D, raw!$A:$A, 'like (intensity)'!$A$1, raw!$B:$B, 'like (intensity)'!$A7, raw!$C:$C, 'like (intensity)'!E$2)</f>
        <v>21.4558</v>
      </c>
      <c r="F7">
        <f>SUMIFS(raw!$D:$D, raw!$A:$A, 'like (intensity)'!$A$1, raw!$B:$B, 'like (intensity)'!$A7, raw!$C:$C, 'like (intensity)'!F$2)</f>
        <v>45.368699999999997</v>
      </c>
      <c r="G7">
        <f>SUMIFS(raw!$D:$D, raw!$A:$A, 'like (intensity)'!$A$1, raw!$B:$B, 'like (intensity)'!$A7, raw!$C:$C, 'like (intensity)'!G$2)</f>
        <v>73.601399999999998</v>
      </c>
      <c r="H7">
        <f>SUMIFS(raw!$D:$D, raw!$A:$A, 'like (intensity)'!$A$1, raw!$B:$B, 'like (intensity)'!$A7, raw!$C:$C, 'like (intensity)'!H$2)</f>
        <v>152.25800000000001</v>
      </c>
      <c r="I7">
        <f>SUMIFS(raw!$D:$D, raw!$A:$A, 'like (intensity)'!$A$1, raw!$B:$B, 'like (intensity)'!$A7, raw!$C:$C, 'like (intensity)'!I$2)</f>
        <v>251.62200000000001</v>
      </c>
      <c r="J7">
        <f>SUMIFS(raw!$D:$D, raw!$A:$A, 'like (intensity)'!$A$1, raw!$B:$B, 'like (intensity)'!$A7, raw!$C:$C, 'like (intensity)'!J$2)</f>
        <v>417.214</v>
      </c>
      <c r="K7">
        <f>SUMIFS(raw!$D:$D, raw!$A:$A, 'like (intensity)'!$A$1, raw!$B:$B, 'like (intensity)'!$A7, raw!$C:$C, 'like (intensity)'!K$2)</f>
        <v>825.39099999999996</v>
      </c>
      <c r="L7" s="1">
        <f>SUMIFS(raw!$D:$D, raw!$A:$A, 'like (intensity)'!$A$1, raw!$B:$B, 'like (intensity)'!$A7, raw!$C:$C, 'like (intensity)'!L$2)</f>
        <v>1369.78</v>
      </c>
      <c r="M7">
        <f>L7/(L7+L8)</f>
        <v>0.53089161482859526</v>
      </c>
      <c r="X7" s="3">
        <f t="shared" ref="X7:AF7" si="7">MAX(ABS((C5/(C5+C6))-0.403), ABS((C6/(C5+C6))-0.597))</f>
        <v>0.25401464244956379</v>
      </c>
      <c r="Y7" s="3">
        <f t="shared" si="7"/>
        <v>0.20251746864097769</v>
      </c>
      <c r="Z7" s="3">
        <f t="shared" si="7"/>
        <v>0.16557727737973382</v>
      </c>
      <c r="AA7" s="3">
        <f t="shared" si="7"/>
        <v>0.14057058357943469</v>
      </c>
      <c r="AB7" s="3">
        <f t="shared" si="7"/>
        <v>9.8190892903343596E-2</v>
      </c>
      <c r="AC7" s="3">
        <f t="shared" si="7"/>
        <v>4.9794463426565017E-2</v>
      </c>
      <c r="AD7" s="3">
        <f t="shared" si="7"/>
        <v>6.5336260414289415E-2</v>
      </c>
      <c r="AE7" s="1">
        <f t="shared" si="7"/>
        <v>8.865046737664517E-2</v>
      </c>
      <c r="AF7" s="1">
        <f t="shared" si="7"/>
        <v>0.12351047011813004</v>
      </c>
      <c r="AG7" s="1">
        <f>MAX(ABS((L5/(L5+L6))-0.403), ABS((L6/(L5+L6))-0.597))</f>
        <v>0.12388844693728041</v>
      </c>
      <c r="AH7" s="3" t="s">
        <v>373</v>
      </c>
      <c r="AJ7" s="3">
        <v>2515.2471519752798</v>
      </c>
      <c r="AK7" s="3">
        <v>10016.3678746637</v>
      </c>
      <c r="AL7" s="3">
        <v>7434.44713084873</v>
      </c>
      <c r="AM7" s="3">
        <v>11595.7068114166</v>
      </c>
      <c r="AN7" s="3">
        <v>10485.819984576799</v>
      </c>
      <c r="AO7" s="3">
        <v>21338.482256838601</v>
      </c>
      <c r="AP7" s="3">
        <v>30483.493495648901</v>
      </c>
      <c r="AQ7" s="3">
        <v>12973.3886720542</v>
      </c>
      <c r="AR7" s="3">
        <v>10477.7945544663</v>
      </c>
      <c r="AS7" s="3">
        <v>9560.6539402382605</v>
      </c>
      <c r="AT7" s="3">
        <v>2832.6906509942701</v>
      </c>
      <c r="AU7" t="s">
        <v>125</v>
      </c>
      <c r="AV7">
        <v>606.351</v>
      </c>
      <c r="AW7">
        <v>907.14555555555501</v>
      </c>
      <c r="AX7">
        <v>844.97249999999997</v>
      </c>
      <c r="AY7">
        <v>892.77285714285699</v>
      </c>
      <c r="AZ7">
        <v>854.79666666666606</v>
      </c>
      <c r="BA7">
        <v>923.18799999999999</v>
      </c>
      <c r="BB7">
        <v>972.21333333333303</v>
      </c>
      <c r="BC7">
        <v>910.12428571428495</v>
      </c>
      <c r="BD7">
        <v>901.33624999999995</v>
      </c>
      <c r="BE7">
        <v>904.701111111111</v>
      </c>
      <c r="BF7">
        <v>653.173</v>
      </c>
      <c r="BG7" t="s">
        <v>125</v>
      </c>
    </row>
    <row r="8" spans="1:59" x14ac:dyDescent="0.2">
      <c r="A8" t="s">
        <v>8</v>
      </c>
      <c r="B8" t="s">
        <v>11</v>
      </c>
      <c r="C8">
        <f>SUMIFS(raw!$E:$E, raw!$A:$A, 'like (intensity)'!$A$1, raw!$B:$B, 'like (intensity)'!$A7, raw!$C:$C, 'like (intensity)'!C$2)</f>
        <v>5.5885999999999996</v>
      </c>
      <c r="D8">
        <f>SUMIFS(raw!$E:$E, raw!$A:$A, 'like (intensity)'!$A$1, raw!$B:$B, 'like (intensity)'!$A7, raw!$C:$C, 'like (intensity)'!D$2)</f>
        <v>11.947699999999999</v>
      </c>
      <c r="E8">
        <f>SUMIFS(raw!$E:$E, raw!$A:$A, 'like (intensity)'!$A$1, raw!$B:$B, 'like (intensity)'!$A7, raw!$C:$C, 'like (intensity)'!E$2)</f>
        <v>22.038499999999999</v>
      </c>
      <c r="F8">
        <f>SUMIFS(raw!$E:$E, raw!$A:$A, 'like (intensity)'!$A$1, raw!$B:$B, 'like (intensity)'!$A7, raw!$C:$C, 'like (intensity)'!F$2)</f>
        <v>31.585999999999999</v>
      </c>
      <c r="G8">
        <f>SUMIFS(raw!$E:$E, raw!$A:$A, 'like (intensity)'!$A$1, raw!$B:$B, 'like (intensity)'!$A7, raw!$C:$C, 'like (intensity)'!G$2)</f>
        <v>58.469000000000001</v>
      </c>
      <c r="H8">
        <f>SUMIFS(raw!$E:$E, raw!$A:$A, 'like (intensity)'!$A$1, raw!$B:$B, 'like (intensity)'!$A7, raw!$C:$C, 'like (intensity)'!H$2)</f>
        <v>116.428</v>
      </c>
      <c r="I8">
        <f>SUMIFS(raw!$E:$E, raw!$A:$A, 'like (intensity)'!$A$1, raw!$B:$B, 'like (intensity)'!$A7, raw!$C:$C, 'like (intensity)'!I$2)</f>
        <v>197.97399999999999</v>
      </c>
      <c r="J8">
        <f>SUMIFS(raw!$E:$E, raw!$A:$A, 'like (intensity)'!$A$1, raw!$B:$B, 'like (intensity)'!$A7, raw!$C:$C, 'like (intensity)'!J$2)</f>
        <v>334.42700000000002</v>
      </c>
      <c r="K8">
        <f>SUMIFS(raw!$E:$E, raw!$A:$A, 'like (intensity)'!$A$1, raw!$B:$B, 'like (intensity)'!$A7, raw!$C:$C, 'like (intensity)'!K$2)</f>
        <v>676.46600000000001</v>
      </c>
      <c r="L8" s="1">
        <f>SUMIFS(raw!$E:$E, raw!$A:$A, 'like (intensity)'!$A$1, raw!$B:$B, 'like (intensity)'!$A7, raw!$C:$C, 'like (intensity)'!L$2)</f>
        <v>1210.3699999999999</v>
      </c>
      <c r="X8" s="3">
        <f t="shared" ref="X8:AF8" si="8">(C7+C8)*(EXP((-1)*X2*X9))</f>
        <v>8.4529173985293742</v>
      </c>
      <c r="Y8" s="3">
        <f t="shared" si="8"/>
        <v>13.56973916694078</v>
      </c>
      <c r="Z8" s="3">
        <f t="shared" si="8"/>
        <v>23.115882775138484</v>
      </c>
      <c r="AA8" s="3">
        <f t="shared" si="8"/>
        <v>20.850163442736417</v>
      </c>
      <c r="AB8" s="3">
        <f t="shared" si="8"/>
        <v>44.849440541075417</v>
      </c>
      <c r="AC8" s="3">
        <f t="shared" si="8"/>
        <v>85.439541411225008</v>
      </c>
      <c r="AD8" s="3">
        <f t="shared" si="8"/>
        <v>150.16162802463109</v>
      </c>
      <c r="AE8" s="3">
        <f t="shared" si="8"/>
        <v>259.24224876415389</v>
      </c>
      <c r="AF8" s="3">
        <f t="shared" si="8"/>
        <v>538.28901444663995</v>
      </c>
      <c r="AG8" s="3">
        <f>(L7+L8)*(EXP((-1)*AG2*AG9))</f>
        <v>1054.0145272335362</v>
      </c>
      <c r="AH8" s="3" t="s">
        <v>8</v>
      </c>
      <c r="AJ8" s="1">
        <v>0.40550209914720298</v>
      </c>
      <c r="AK8" s="1">
        <v>0.10216338025966799</v>
      </c>
      <c r="AL8" s="1">
        <v>0.13717899691131</v>
      </c>
      <c r="AM8" s="1">
        <v>8.8072854601196293E-2</v>
      </c>
      <c r="AN8" s="1">
        <v>9.72972072284881E-2</v>
      </c>
      <c r="AO8" s="1">
        <v>4.7841640643060603E-2</v>
      </c>
      <c r="AP8" s="1">
        <v>3.3796815320627602E-2</v>
      </c>
      <c r="AQ8" s="1">
        <v>7.9088974048098795E-2</v>
      </c>
      <c r="AR8" s="1">
        <v>9.8037711529868607E-2</v>
      </c>
      <c r="AS8" s="1">
        <v>0.107457712246658</v>
      </c>
      <c r="AT8" s="1">
        <v>0.36065851371430402</v>
      </c>
    </row>
    <row r="9" spans="1:59" ht="17" customHeight="1" x14ac:dyDescent="0.2">
      <c r="A9" t="s">
        <v>6</v>
      </c>
      <c r="B9" t="s">
        <v>10</v>
      </c>
      <c r="C9">
        <f>SUMIFS(raw!$D:$D, raw!$A:$A, 'like (intensity)'!$A$1, raw!$B:$B, 'like (intensity)'!$A9, raw!$C:$C, 'like (intensity)'!C$2)</f>
        <v>1.5370999999999999</v>
      </c>
      <c r="D9">
        <f>SUMIFS(raw!$D:$D, raw!$A:$A, 'like (intensity)'!$A$1, raw!$B:$B, 'like (intensity)'!$A9, raw!$C:$C, 'like (intensity)'!D$2)</f>
        <v>2.6480999999999999</v>
      </c>
      <c r="E9">
        <f>SUMIFS(raw!$D:$D, raw!$A:$A, 'like (intensity)'!$A$1, raw!$B:$B, 'like (intensity)'!$A9, raw!$C:$C, 'like (intensity)'!E$2)</f>
        <v>5.6376999999999997</v>
      </c>
      <c r="F9">
        <f>SUMIFS(raw!$D:$D, raw!$A:$A, 'like (intensity)'!$A$1, raw!$B:$B, 'like (intensity)'!$A9, raw!$C:$C, 'like (intensity)'!F$2)</f>
        <v>16.145700000000001</v>
      </c>
      <c r="G9">
        <f>SUMIFS(raw!$D:$D, raw!$A:$A, 'like (intensity)'!$A$1, raw!$B:$B, 'like (intensity)'!$A9, raw!$C:$C, 'like (intensity)'!G$2)</f>
        <v>27.664999999999999</v>
      </c>
      <c r="H9">
        <f>SUMIFS(raw!$D:$D, raw!$A:$A, 'like (intensity)'!$A$1, raw!$B:$B, 'like (intensity)'!$A9, raw!$C:$C, 'like (intensity)'!H$2)</f>
        <v>56.6843</v>
      </c>
      <c r="I9">
        <f>SUMIFS(raw!$D:$D, raw!$A:$A, 'like (intensity)'!$A$1, raw!$B:$B, 'like (intensity)'!$A9, raw!$C:$C, 'like (intensity)'!I$2)</f>
        <v>93.992000000000004</v>
      </c>
      <c r="J9">
        <f>SUMIFS(raw!$D:$D, raw!$A:$A, 'like (intensity)'!$A$1, raw!$B:$B, 'like (intensity)'!$A9, raw!$C:$C, 'like (intensity)'!J$2)</f>
        <v>153.26599999999999</v>
      </c>
      <c r="K9">
        <f>SUMIFS(raw!$D:$D, raw!$A:$A, 'like (intensity)'!$A$1, raw!$B:$B, 'like (intensity)'!$A9, raw!$C:$C, 'like (intensity)'!K$2)</f>
        <v>338.99599999999998</v>
      </c>
      <c r="L9">
        <f>SUMIFS(raw!$D:$D, raw!$A:$A, 'like (intensity)'!$A$1, raw!$B:$B, 'like (intensity)'!$A9, raw!$C:$C, 'like (intensity)'!L$2)</f>
        <v>636.93100000000004</v>
      </c>
      <c r="X9" s="3">
        <f t="shared" ref="X9:AG9" si="9">MAX(ABS((C7/(C7+C8))-0.403), ABS((C8/(C7+C8))-0.597))</f>
        <v>1.9265410976605724E-2</v>
      </c>
      <c r="Y9" s="3">
        <f t="shared" si="9"/>
        <v>4.5100907175716909E-2</v>
      </c>
      <c r="Z9" s="3">
        <f t="shared" si="9"/>
        <v>9.0301421105754121E-2</v>
      </c>
      <c r="AA9" s="3">
        <f t="shared" si="9"/>
        <v>0.18655073569255681</v>
      </c>
      <c r="AB9" s="3">
        <f t="shared" si="9"/>
        <v>0.15428914276022482</v>
      </c>
      <c r="AC9" s="3">
        <f t="shared" si="9"/>
        <v>0.16367634338968168</v>
      </c>
      <c r="AD9" s="3">
        <f t="shared" si="9"/>
        <v>0.15666245251292277</v>
      </c>
      <c r="AE9" s="1">
        <f t="shared" si="9"/>
        <v>0.1520708383390475</v>
      </c>
      <c r="AF9" s="1">
        <f t="shared" si="9"/>
        <v>0.14658028627226161</v>
      </c>
      <c r="AG9" s="1">
        <f t="shared" si="9"/>
        <v>0.12789161482859523</v>
      </c>
      <c r="AH9" s="3" t="s">
        <v>101</v>
      </c>
    </row>
    <row r="10" spans="1:59" x14ac:dyDescent="0.2">
      <c r="A10" t="s">
        <v>6</v>
      </c>
      <c r="B10" t="s">
        <v>11</v>
      </c>
      <c r="C10">
        <f>SUMIFS(raw!$E:$E, raw!$A:$A, 'like (intensity)'!$A$1, raw!$B:$B, 'like (intensity)'!$A9, raw!$C:$C, 'like (intensity)'!C$2)</f>
        <v>0.28910000000000002</v>
      </c>
      <c r="D10">
        <f>SUMIFS(raw!$E:$E, raw!$A:$A, 'like (intensity)'!$A$1, raw!$B:$B, 'like (intensity)'!$A9, raw!$C:$C, 'like (intensity)'!D$2)</f>
        <v>2.3769999999999998</v>
      </c>
      <c r="E10">
        <f>SUMIFS(raw!$E:$E, raw!$A:$A, 'like (intensity)'!$A$1, raw!$B:$B, 'like (intensity)'!$A9, raw!$C:$C, 'like (intensity)'!E$2)</f>
        <v>6.0457000000000001</v>
      </c>
      <c r="F10">
        <f>SUMIFS(raw!$E:$E, raw!$A:$A, 'like (intensity)'!$A$1, raw!$B:$B, 'like (intensity)'!$A9, raw!$C:$C, 'like (intensity)'!F$2)</f>
        <v>9.6392000000000007</v>
      </c>
      <c r="G10">
        <f>SUMIFS(raw!$E:$E, raw!$A:$A, 'like (intensity)'!$A$1, raw!$B:$B, 'like (intensity)'!$A9, raw!$C:$C, 'like (intensity)'!G$2)</f>
        <v>19.418099999999999</v>
      </c>
      <c r="H10">
        <f>SUMIFS(raw!$E:$E, raw!$A:$A, 'like (intensity)'!$A$1, raw!$B:$B, 'like (intensity)'!$A9, raw!$C:$C, 'like (intensity)'!H$2)</f>
        <v>54.048099999999998</v>
      </c>
      <c r="I10">
        <f>SUMIFS(raw!$E:$E, raw!$A:$A, 'like (intensity)'!$A$1, raw!$B:$B, 'like (intensity)'!$A9, raw!$C:$C, 'like (intensity)'!I$2)</f>
        <v>94.901200000000003</v>
      </c>
      <c r="J10">
        <f>SUMIFS(raw!$E:$E, raw!$A:$A, 'like (intensity)'!$A$1, raw!$B:$B, 'like (intensity)'!$A9, raw!$C:$C, 'like (intensity)'!J$2)</f>
        <v>156.58000000000001</v>
      </c>
      <c r="K10">
        <f>SUMIFS(raw!$E:$E, raw!$A:$A, 'like (intensity)'!$A$1, raw!$B:$B, 'like (intensity)'!$A9, raw!$C:$C, 'like (intensity)'!K$2)</f>
        <v>324.89</v>
      </c>
      <c r="L10">
        <f>SUMIFS(raw!$E:$E, raw!$A:$A, 'like (intensity)'!$A$1, raw!$B:$B, 'like (intensity)'!$A9, raw!$C:$C, 'like (intensity)'!L$2)</f>
        <v>613.56700000000001</v>
      </c>
      <c r="X10" s="3">
        <f t="shared" ref="X10:AF10" si="10">(C9+C10)*(EXP((-1)*X2*X11))</f>
        <v>8.4702121723344959E-2</v>
      </c>
      <c r="Y10" s="3">
        <f t="shared" si="10"/>
        <v>2.1098634742588844</v>
      </c>
      <c r="Z10" s="3">
        <f t="shared" si="10"/>
        <v>6.6952192424341419</v>
      </c>
      <c r="AA10" s="3">
        <f t="shared" si="10"/>
        <v>5.4065296618152408</v>
      </c>
      <c r="AB10" s="3">
        <f t="shared" si="10"/>
        <v>12.934099471321364</v>
      </c>
      <c r="AC10" s="3">
        <f t="shared" si="10"/>
        <v>51.665599710082354</v>
      </c>
      <c r="AD10" s="3">
        <f t="shared" si="10"/>
        <v>97.419688673186101</v>
      </c>
      <c r="AE10" s="3">
        <f t="shared" si="10"/>
        <v>163.12391480042112</v>
      </c>
      <c r="AF10" s="3">
        <f t="shared" si="10"/>
        <v>312.54353283705319</v>
      </c>
      <c r="AG10" s="3">
        <f>(L9+L10)*(EXP((-1)*AG2*AG11))</f>
        <v>594.01466260967015</v>
      </c>
      <c r="AH10" s="3" t="s">
        <v>6</v>
      </c>
    </row>
    <row r="11" spans="1:59" x14ac:dyDescent="0.2">
      <c r="A11" t="s">
        <v>7</v>
      </c>
      <c r="B11" t="s">
        <v>10</v>
      </c>
      <c r="C11">
        <f>SUMIFS(raw!$D:$D, raw!$A:$A, 'like (intensity)'!$A$1, raw!$B:$B, 'like (intensity)'!$A11, raw!$C:$C, 'like (intensity)'!C$2)</f>
        <v>1.2745</v>
      </c>
      <c r="D11">
        <f>SUMIFS(raw!$D:$D, raw!$A:$A, 'like (intensity)'!$A$1, raw!$B:$B, 'like (intensity)'!$A11, raw!$C:$C, 'like (intensity)'!D$2)</f>
        <v>7.0210999999999997</v>
      </c>
      <c r="E11">
        <f>SUMIFS(raw!$D:$D, raw!$A:$A, 'like (intensity)'!$A$1, raw!$B:$B, 'like (intensity)'!$A11, raw!$C:$C, 'like (intensity)'!E$2)</f>
        <v>8.9265000000000008</v>
      </c>
      <c r="F11">
        <f>SUMIFS(raw!$D:$D, raw!$A:$A, 'like (intensity)'!$A$1, raw!$B:$B, 'like (intensity)'!$A11, raw!$C:$C, 'like (intensity)'!F$2)</f>
        <v>14.450200000000001</v>
      </c>
      <c r="G11">
        <f>SUMIFS(raw!$D:$D, raw!$A:$A, 'like (intensity)'!$A$1, raw!$B:$B, 'like (intensity)'!$A11, raw!$C:$C, 'like (intensity)'!G$2)</f>
        <v>21.827100000000002</v>
      </c>
      <c r="H11">
        <f>SUMIFS(raw!$D:$D, raw!$A:$A, 'like (intensity)'!$A$1, raw!$B:$B, 'like (intensity)'!$A11, raw!$C:$C, 'like (intensity)'!H$2)</f>
        <v>51.431600000000003</v>
      </c>
      <c r="I11">
        <f>SUMIFS(raw!$D:$D, raw!$A:$A, 'like (intensity)'!$A$1, raw!$B:$B, 'like (intensity)'!$A11, raw!$C:$C, 'like (intensity)'!I$2)</f>
        <v>119.764</v>
      </c>
      <c r="J11">
        <f>SUMIFS(raw!$D:$D, raw!$A:$A, 'like (intensity)'!$A$1, raw!$B:$B, 'like (intensity)'!$A11, raw!$C:$C, 'like (intensity)'!J$2)</f>
        <v>219.39400000000001</v>
      </c>
      <c r="K11">
        <f>SUMIFS(raw!$D:$D, raw!$A:$A, 'like (intensity)'!$A$1, raw!$B:$B, 'like (intensity)'!$A11, raw!$C:$C, 'like (intensity)'!K$2)</f>
        <v>514.45500000000004</v>
      </c>
      <c r="L11">
        <f>SUMIFS(raw!$D:$D, raw!$A:$A, 'like (intensity)'!$A$1, raw!$B:$B, 'like (intensity)'!$A11, raw!$C:$C, 'like (intensity)'!L$2)</f>
        <v>913.971</v>
      </c>
      <c r="X11" s="3">
        <f t="shared" ref="X11:AG11" si="11">MAX(ABS((C9/(C9+C10))-0.403), ABS((C10/(C9+C10))-0.597))</f>
        <v>0.43869313328222537</v>
      </c>
      <c r="Y11" s="3">
        <f t="shared" si="11"/>
        <v>0.12397458757039664</v>
      </c>
      <c r="Z11" s="3">
        <f t="shared" si="11"/>
        <v>7.9539329304825657E-2</v>
      </c>
      <c r="AA11" s="3">
        <f t="shared" si="11"/>
        <v>0.22316880422262642</v>
      </c>
      <c r="AB11" s="3">
        <f t="shared" si="11"/>
        <v>0.18457813313057125</v>
      </c>
      <c r="AC11" s="3">
        <f t="shared" si="11"/>
        <v>0.10890347179326015</v>
      </c>
      <c r="AD11" s="3">
        <f t="shared" si="11"/>
        <v>9.4593349045915875E-2</v>
      </c>
      <c r="AE11" s="3">
        <f t="shared" si="11"/>
        <v>9.165218205172887E-2</v>
      </c>
      <c r="AF11" s="3">
        <f t="shared" si="11"/>
        <v>0.10762381191951631</v>
      </c>
      <c r="AG11" s="3">
        <f t="shared" si="11"/>
        <v>0.10634187819572682</v>
      </c>
      <c r="AH11" s="3" t="s">
        <v>102</v>
      </c>
    </row>
    <row r="12" spans="1:59" x14ac:dyDescent="0.2">
      <c r="A12" t="s">
        <v>7</v>
      </c>
      <c r="B12" t="s">
        <v>11</v>
      </c>
      <c r="C12">
        <f>SUMIFS(raw!$E:$E, raw!$A:$A, 'like (intensity)'!$A$1, raw!$B:$B, 'like (intensity)'!$A11, raw!$C:$C, 'like (intensity)'!C$2)</f>
        <v>5.1999999999999998E-3</v>
      </c>
      <c r="D12">
        <f>SUMIFS(raw!$E:$E, raw!$A:$A, 'like (intensity)'!$A$1, raw!$B:$B, 'like (intensity)'!$A11, raw!$C:$C, 'like (intensity)'!D$2)</f>
        <v>1.9398</v>
      </c>
      <c r="E12">
        <f>SUMIFS(raw!$E:$E, raw!$A:$A, 'like (intensity)'!$A$1, raw!$B:$B, 'like (intensity)'!$A11, raw!$C:$C, 'like (intensity)'!E$2)</f>
        <v>4.9622999999999999</v>
      </c>
      <c r="F12">
        <f>SUMIFS(raw!$E:$E, raw!$A:$A, 'like (intensity)'!$A$1, raw!$B:$B, 'like (intensity)'!$A11, raw!$C:$C, 'like (intensity)'!F$2)</f>
        <v>8.2876999999999992</v>
      </c>
      <c r="G12">
        <f>SUMIFS(raw!$E:$E, raw!$A:$A, 'like (intensity)'!$A$1, raw!$B:$B, 'like (intensity)'!$A11, raw!$C:$C, 'like (intensity)'!G$2)</f>
        <v>19.001799999999999</v>
      </c>
      <c r="H12">
        <f>SUMIFS(raw!$E:$E, raw!$A:$A, 'like (intensity)'!$A$1, raw!$B:$B, 'like (intensity)'!$A11, raw!$C:$C, 'like (intensity)'!H$2)</f>
        <v>47.945399999999999</v>
      </c>
      <c r="I12">
        <f>SUMIFS(raw!$E:$E, raw!$A:$A, 'like (intensity)'!$A$1, raw!$B:$B, 'like (intensity)'!$A11, raw!$C:$C, 'like (intensity)'!I$2)</f>
        <v>111.40900000000001</v>
      </c>
      <c r="J12">
        <f>SUMIFS(raw!$E:$E, raw!$A:$A, 'like (intensity)'!$A$1, raw!$B:$B, 'like (intensity)'!$A11, raw!$C:$C, 'like (intensity)'!J$2)</f>
        <v>208.77699999999999</v>
      </c>
      <c r="K12">
        <f>SUMIFS(raw!$E:$E, raw!$A:$A, 'like (intensity)'!$A$1, raw!$B:$B, 'like (intensity)'!$A11, raw!$C:$C, 'like (intensity)'!K$2)</f>
        <v>516.81500000000005</v>
      </c>
      <c r="L12">
        <f>SUMIFS(raw!$E:$E, raw!$A:$A, 'like (intensity)'!$A$1, raw!$B:$B, 'like (intensity)'!$A11, raw!$C:$C, 'like (intensity)'!L$2)</f>
        <v>965.81899999999996</v>
      </c>
      <c r="X12" s="3">
        <f t="shared" ref="X12:AF12" si="12">(C11+C12)*(EXP((-1)*X2*X13))</f>
        <v>2.0162513661989033E-2</v>
      </c>
      <c r="Y12" s="3">
        <f t="shared" si="12"/>
        <v>0.62449447922752932</v>
      </c>
      <c r="Z12" s="3">
        <f t="shared" si="12"/>
        <v>2.593732521934585</v>
      </c>
      <c r="AA12" s="3">
        <f t="shared" si="12"/>
        <v>4.4658148391821744</v>
      </c>
      <c r="AB12" s="3">
        <f t="shared" si="12"/>
        <v>16.251663895815643</v>
      </c>
      <c r="AC12" s="3">
        <f t="shared" si="12"/>
        <v>44.573466796858661</v>
      </c>
      <c r="AD12" s="3">
        <f t="shared" si="12"/>
        <v>103.30338808741405</v>
      </c>
      <c r="AE12" s="3">
        <f t="shared" si="12"/>
        <v>199.08583450475979</v>
      </c>
      <c r="AF12" s="3">
        <f t="shared" si="12"/>
        <v>527.18728927954442</v>
      </c>
      <c r="AG12" s="3">
        <f>(L11+L12)*(EXP((-1)*AG2*AG13))</f>
        <v>1049.9015351260489</v>
      </c>
      <c r="AH12" s="3" t="s">
        <v>7</v>
      </c>
    </row>
    <row r="13" spans="1:59" x14ac:dyDescent="0.2">
      <c r="A13" t="s">
        <v>125</v>
      </c>
      <c r="B13" t="s">
        <v>10</v>
      </c>
      <c r="C13">
        <f>SUMIFS(raw!$D:$D, raw!$A:$A, 'like (intensity)'!$A$1, raw!$B:$B, 'like (intensity)'!$A13, raw!$C:$C, 'like (intensity)'!C$2)</f>
        <v>1.0701000000000001</v>
      </c>
      <c r="D13">
        <f>SUMIFS(raw!$D:$D, raw!$A:$A, 'like (intensity)'!$A$1, raw!$B:$B, 'like (intensity)'!$A13, raw!$C:$C, 'like (intensity)'!D$2)</f>
        <v>2.0714999999999999</v>
      </c>
      <c r="E13">
        <f>SUMIFS(raw!$D:$D, raw!$A:$A, 'like (intensity)'!$A$1, raw!$B:$B, 'like (intensity)'!$A13, raw!$C:$C, 'like (intensity)'!E$2)</f>
        <v>3.1745000000000001</v>
      </c>
      <c r="F13">
        <f>SUMIFS(raw!$D:$D, raw!$A:$A, 'like (intensity)'!$A$1, raw!$B:$B, 'like (intensity)'!$A13, raw!$C:$C, 'like (intensity)'!F$2)</f>
        <v>5.1695000000000002</v>
      </c>
      <c r="G13">
        <f>SUMIFS(raw!$D:$D, raw!$A:$A, 'like (intensity)'!$A$1, raw!$B:$B, 'like (intensity)'!$A13, raw!$C:$C, 'like (intensity)'!G$2)</f>
        <v>11.1913</v>
      </c>
      <c r="H13">
        <f>SUMIFS(raw!$D:$D, raw!$A:$A, 'like (intensity)'!$A$1, raw!$B:$B, 'like (intensity)'!$A13, raw!$C:$C, 'like (intensity)'!H$2)</f>
        <v>32.664999999999999</v>
      </c>
      <c r="I13">
        <f>SUMIFS(raw!$D:$D, raw!$A:$A, 'like (intensity)'!$A$1, raw!$B:$B, 'like (intensity)'!$A13, raw!$C:$C, 'like (intensity)'!I$2)</f>
        <v>55.6892</v>
      </c>
      <c r="J13">
        <f>SUMIFS(raw!$D:$D, raw!$A:$A, 'like (intensity)'!$A$1, raw!$B:$B, 'like (intensity)'!$A13, raw!$C:$C, 'like (intensity)'!J$2)</f>
        <v>99.155100000000004</v>
      </c>
      <c r="K13">
        <f>SUMIFS(raw!$D:$D, raw!$A:$A, 'like (intensity)'!$A$1, raw!$B:$B, 'like (intensity)'!$A13, raw!$C:$C, 'like (intensity)'!K$2)</f>
        <v>241.34</v>
      </c>
      <c r="L13" s="1">
        <f>SUMIFS(raw!$D:$D, raw!$A:$A, 'like (intensity)'!$A$1, raw!$B:$B, 'like (intensity)'!$A13, raw!$C:$C, 'like (intensity)'!L$2)</f>
        <v>496.08100000000002</v>
      </c>
      <c r="M13">
        <f>L13/(L13+L14)</f>
        <v>0.48570203325144978</v>
      </c>
      <c r="X13" s="3">
        <f t="shared" ref="X13:AG13" si="13">MAX(ABS((C11/(C11+C12))-0.403), ABS((C12/(C11+C12))-0.597))</f>
        <v>0.59293654762835035</v>
      </c>
      <c r="Y13" s="3">
        <f t="shared" si="13"/>
        <v>0.38052620830496942</v>
      </c>
      <c r="Z13" s="3">
        <f t="shared" si="13"/>
        <v>0.23971211335752551</v>
      </c>
      <c r="AA13" s="3">
        <f t="shared" si="13"/>
        <v>0.23251163475958647</v>
      </c>
      <c r="AB13" s="3">
        <f t="shared" si="13"/>
        <v>0.13159926669589439</v>
      </c>
      <c r="AC13" s="3">
        <f t="shared" si="13"/>
        <v>0.11454027591897525</v>
      </c>
      <c r="AD13" s="3">
        <f t="shared" si="13"/>
        <v>0.11507088198016202</v>
      </c>
      <c r="AE13" s="3">
        <f t="shared" si="13"/>
        <v>0.10939808394309752</v>
      </c>
      <c r="AF13" s="3">
        <f t="shared" si="13"/>
        <v>9.5855779766695459E-2</v>
      </c>
      <c r="AG13" s="3">
        <f t="shared" si="13"/>
        <v>8.320909782475705E-2</v>
      </c>
      <c r="AH13" s="3" t="s">
        <v>103</v>
      </c>
    </row>
    <row r="14" spans="1:59" x14ac:dyDescent="0.2">
      <c r="A14" t="s">
        <v>125</v>
      </c>
      <c r="B14" t="s">
        <v>11</v>
      </c>
      <c r="C14">
        <f>SUMIFS(raw!$E:$E, raw!$A:$A, 'like (intensity)'!$A$1, raw!$B:$B, 'like (intensity)'!$A13, raw!$C:$C, 'like (intensity)'!C$2)</f>
        <v>0</v>
      </c>
      <c r="D14">
        <f>SUMIFS(raw!$E:$E, raw!$A:$A, 'like (intensity)'!$A$1, raw!$B:$B, 'like (intensity)'!$A13, raw!$C:$C, 'like (intensity)'!D$2)</f>
        <v>0</v>
      </c>
      <c r="E14">
        <f>SUMIFS(raw!$E:$E, raw!$A:$A, 'like (intensity)'!$A$1, raw!$B:$B, 'like (intensity)'!$A13, raw!$C:$C, 'like (intensity)'!E$2)</f>
        <v>2.1886999999999999</v>
      </c>
      <c r="F14">
        <f>SUMIFS(raw!$E:$E, raw!$A:$A, 'like (intensity)'!$A$1, raw!$B:$B, 'like (intensity)'!$A13, raw!$C:$C, 'like (intensity)'!F$2)</f>
        <v>5.2149000000000001</v>
      </c>
      <c r="G14">
        <f>SUMIFS(raw!$E:$E, raw!$A:$A, 'like (intensity)'!$A$1, raw!$B:$B, 'like (intensity)'!$A13, raw!$C:$C, 'like (intensity)'!G$2)</f>
        <v>9.2707999999999995</v>
      </c>
      <c r="H14">
        <f>SUMIFS(raw!$E:$E, raw!$A:$A, 'like (intensity)'!$A$1, raw!$B:$B, 'like (intensity)'!$A13, raw!$C:$C, 'like (intensity)'!H$2)</f>
        <v>18.4269</v>
      </c>
      <c r="I14">
        <f>SUMIFS(raw!$E:$E, raw!$A:$A, 'like (intensity)'!$A$1, raw!$B:$B, 'like (intensity)'!$A13, raw!$C:$C, 'like (intensity)'!I$2)</f>
        <v>47.835000000000001</v>
      </c>
      <c r="J14">
        <f>SUMIFS(raw!$E:$E, raw!$A:$A, 'like (intensity)'!$A$1, raw!$B:$B, 'like (intensity)'!$A13, raw!$C:$C, 'like (intensity)'!J$2)</f>
        <v>109.14100000000001</v>
      </c>
      <c r="K14">
        <f>SUMIFS(raw!$E:$E, raw!$A:$A, 'like (intensity)'!$A$1, raw!$B:$B, 'like (intensity)'!$A13, raw!$C:$C, 'like (intensity)'!K$2)</f>
        <v>276</v>
      </c>
      <c r="L14" s="1">
        <f>SUMIFS(raw!$E:$E, raw!$A:$A, 'like (intensity)'!$A$1, raw!$B:$B, 'like (intensity)'!$A13, raw!$C:$C, 'like (intensity)'!L$2)</f>
        <v>525.28800000000001</v>
      </c>
      <c r="X14" s="3">
        <f t="shared" ref="X14:AF14" si="14">(C13+C14)*(EXP((-1)*X2*X15))</f>
        <v>1.6387312068295766E-2</v>
      </c>
      <c r="Y14" s="3">
        <f t="shared" si="14"/>
        <v>3.1722565133608709E-2</v>
      </c>
      <c r="Z14" s="3">
        <f t="shared" si="14"/>
        <v>1.4293677334840003</v>
      </c>
      <c r="AA14" s="3">
        <f t="shared" si="14"/>
        <v>5.3473787034918168</v>
      </c>
      <c r="AB14" s="3">
        <f t="shared" si="14"/>
        <v>7.4713584056924383</v>
      </c>
      <c r="AC14" s="3">
        <f t="shared" si="14"/>
        <v>9.7694389156025778</v>
      </c>
      <c r="AD14" s="3">
        <f t="shared" si="14"/>
        <v>40.256300386947395</v>
      </c>
      <c r="AE14" s="3">
        <f t="shared" si="14"/>
        <v>124.93001906887828</v>
      </c>
      <c r="AF14" s="3">
        <f t="shared" si="14"/>
        <v>331.68584011759668</v>
      </c>
      <c r="AG14" s="3">
        <f>(L13+L14)*(EXP((-1)*AG2*AG15))</f>
        <v>572.48408189607187</v>
      </c>
      <c r="AH14" s="3" t="s">
        <v>125</v>
      </c>
    </row>
    <row r="15" spans="1:59" x14ac:dyDescent="0.2">
      <c r="A15" t="str">
        <f>"parity-"&amp;A3&amp;LEFT(A$1,1)</f>
        <v>parity-hindexl</v>
      </c>
      <c r="B15" t="s">
        <v>16</v>
      </c>
      <c r="C15">
        <f>SUMIFS(raw!$D:$D, raw!$A:$A, 'like (intensity)'!$A$1, raw!$B:$B, 'like (intensity)'!$A15&amp;"-"&amp;C$2&amp;".cs", raw!$C:$C, 'like (intensity)'!C$2)</f>
        <v>2.1516000000000002</v>
      </c>
      <c r="D15">
        <f>SUMIFS(raw!$D:$D, raw!$A:$A, 'like (intensity)'!$A$1, raw!$B:$B, 'like (intensity)'!$A15&amp;"-"&amp;D$2&amp;".cs", raw!$C:$C, 'like (intensity)'!D$2)</f>
        <v>7.1942000000000004</v>
      </c>
      <c r="E15">
        <f>SUMIFS(raw!$D:$D, raw!$A:$A, 'like (intensity)'!$A$1, raw!$B:$B, 'like (intensity)'!$A15&amp;"-"&amp;E$2&amp;".cs", raw!$C:$C, 'like (intensity)'!E$2)</f>
        <v>12.5718</v>
      </c>
      <c r="F15">
        <f>SUMIFS(raw!$D:$D, raw!$A:$A, 'like (intensity)'!$A$1, raw!$B:$B, 'like (intensity)'!$A15&amp;"-"&amp;F$2&amp;".cs", raw!$C:$C, 'like (intensity)'!F$2)</f>
        <v>21.549600000000002</v>
      </c>
      <c r="G15">
        <f>SUMIFS(raw!$D:$D, raw!$A:$A, 'like (intensity)'!$A$1, raw!$B:$B, 'like (intensity)'!$A15&amp;"-"&amp;G$2&amp;".cs", raw!$C:$C, 'like (intensity)'!G$2)</f>
        <v>37.099200000000003</v>
      </c>
      <c r="H15">
        <f>SUMIFS(raw!$D:$D, raw!$A:$A, 'like (intensity)'!$A$1, raw!$B:$B, 'like (intensity)'!$A15&amp;"-"&amp;H$2&amp;".cs", raw!$C:$C, 'like (intensity)'!H$2)</f>
        <v>76.115300000000005</v>
      </c>
      <c r="I15">
        <f>SUMIFS(raw!$D:$D, raw!$A:$A, 'like (intensity)'!$A$1, raw!$B:$B, 'like (intensity)'!$A15&amp;"-"&amp;I$2&amp;".cs", raw!$C:$C, 'like (intensity)'!I$2)</f>
        <v>139.30099999999999</v>
      </c>
      <c r="J15">
        <f>SUMIFS(raw!$D:$D, raw!$A:$A, 'like (intensity)'!$A$1, raw!$B:$B, 'like (intensity)'!$A15&amp;"-"&amp;J$2&amp;".cs", raw!$C:$C, 'like (intensity)'!J$2)</f>
        <v>261.21899999999999</v>
      </c>
      <c r="K15">
        <f>SUMIFS(raw!$D:$D, raw!$A:$A, 'like (intensity)'!$A$1, raw!$B:$B, 'like (intensity)'!$A15&amp;"-"&amp;K$2&amp;".cs", raw!$C:$C, 'like (intensity)'!K$2)</f>
        <v>536.75699999999995</v>
      </c>
      <c r="L15">
        <f>SUMIFS(raw!$D:$D, raw!$A:$A, 'like (intensity)'!$A$1, raw!$B:$B, 'like (intensity)'!$A15&amp;"-"&amp;L$2&amp;".cs", raw!$C:$C, 'like (intensity)'!L$2)</f>
        <v>896.053</v>
      </c>
      <c r="X15" s="3">
        <f t="shared" ref="X15:AG15" si="15">MAX(ABS((C13/(C13+C14))-0.403), ABS((C14/(C13+C14))-0.597))</f>
        <v>0.59699999999999998</v>
      </c>
      <c r="Y15" s="3">
        <f t="shared" si="15"/>
        <v>0.59699999999999998</v>
      </c>
      <c r="Z15" s="3">
        <f t="shared" si="15"/>
        <v>0.18890408711217188</v>
      </c>
      <c r="AA15" s="3">
        <f t="shared" si="15"/>
        <v>9.4814028735410838E-2</v>
      </c>
      <c r="AB15" s="3">
        <f t="shared" si="15"/>
        <v>0.14392822339838041</v>
      </c>
      <c r="AC15" s="3">
        <f t="shared" si="15"/>
        <v>0.23633813383334734</v>
      </c>
      <c r="AD15" s="3">
        <f t="shared" si="15"/>
        <v>0.13493412554745654</v>
      </c>
      <c r="AE15" s="3">
        <f t="shared" si="15"/>
        <v>7.3029556002248697E-2</v>
      </c>
      <c r="AF15" s="3">
        <f t="shared" si="15"/>
        <v>6.3501720338655421E-2</v>
      </c>
      <c r="AG15" s="3">
        <f t="shared" si="15"/>
        <v>8.2702033251449758E-2</v>
      </c>
      <c r="AH15" s="3" t="s">
        <v>126</v>
      </c>
    </row>
    <row r="16" spans="1:59" x14ac:dyDescent="0.2">
      <c r="A16" t="str">
        <f>"parity-"&amp;A4&amp;LEFT(A$1,1)</f>
        <v>parity-hindexl</v>
      </c>
      <c r="B16" t="s">
        <v>17</v>
      </c>
      <c r="C16">
        <f>SUMIFS(raw!$E:$E, raw!$A:$A, 'like (intensity)'!$A$1, raw!$B:$B, 'like (intensity)'!$A16&amp;"-"&amp;C$2&amp;".cs", raw!$C:$C, 'like (intensity)'!C$2)</f>
        <v>2.335</v>
      </c>
      <c r="D16">
        <f>SUMIFS(raw!$E:$E, raw!$A:$A, 'like (intensity)'!$A$1, raw!$B:$B, 'like (intensity)'!$A16&amp;"-"&amp;D$2&amp;".cs", raw!$C:$C, 'like (intensity)'!D$2)</f>
        <v>6.1092000000000004</v>
      </c>
      <c r="E16">
        <f>SUMIFS(raw!$E:$E, raw!$A:$A, 'like (intensity)'!$A$1, raw!$B:$B, 'like (intensity)'!$A16&amp;"-"&amp;E$2&amp;".cs", raw!$C:$C, 'like (intensity)'!E$2)</f>
        <v>11.709</v>
      </c>
      <c r="F16">
        <f>SUMIFS(raw!$E:$E, raw!$A:$A, 'like (intensity)'!$A$1, raw!$B:$B, 'like (intensity)'!$A16&amp;"-"&amp;F$2&amp;".cs", raw!$C:$C, 'like (intensity)'!F$2)</f>
        <v>25.841999999999999</v>
      </c>
      <c r="G16">
        <f>SUMIFS(raw!$E:$E, raw!$A:$A, 'like (intensity)'!$A$1, raw!$B:$B, 'like (intensity)'!$A16&amp;"-"&amp;G$2&amp;".cs", raw!$C:$C, 'like (intensity)'!G$2)</f>
        <v>45.346800000000002</v>
      </c>
      <c r="H16">
        <f>SUMIFS(raw!$E:$E, raw!$A:$A, 'like (intensity)'!$A$1, raw!$B:$B, 'like (intensity)'!$A16&amp;"-"&amp;H$2&amp;".cs", raw!$C:$C, 'like (intensity)'!H$2)</f>
        <v>94.095699999999994</v>
      </c>
      <c r="I16">
        <f>SUMIFS(raw!$E:$E, raw!$A:$A, 'like (intensity)'!$A$1, raw!$B:$B, 'like (intensity)'!$A16&amp;"-"&amp;I$2&amp;".cs", raw!$C:$C, 'like (intensity)'!I$2)</f>
        <v>164.631</v>
      </c>
      <c r="J16">
        <f>SUMIFS(raw!$E:$E, raw!$A:$A, 'like (intensity)'!$A$1, raw!$B:$B, 'like (intensity)'!$A16&amp;"-"&amp;J$2&amp;".cs", raw!$C:$C, 'like (intensity)'!J$2)</f>
        <v>296.072</v>
      </c>
      <c r="K16">
        <f>SUMIFS(raw!$E:$E, raw!$A:$A, 'like (intensity)'!$A$1, raw!$B:$B, 'like (intensity)'!$A16&amp;"-"&amp;K$2&amp;".cs", raw!$C:$C, 'like (intensity)'!K$2)</f>
        <v>615.61099999999999</v>
      </c>
      <c r="L16">
        <f>SUMIFS(raw!$E:$E, raw!$A:$A, 'like (intensity)'!$A$1, raw!$B:$B, 'like (intensity)'!$A16&amp;"-"&amp;L$2&amp;".cs", raw!$C:$C, 'like (intensity)'!L$2)</f>
        <v>1080.68</v>
      </c>
      <c r="X16" s="3">
        <f t="shared" ref="X16:AG16" si="16">(C15+C16)*(1-X17)</f>
        <v>4.1430997999999999</v>
      </c>
      <c r="Y16" s="3">
        <f t="shared" si="16"/>
        <v>11.470470199999999</v>
      </c>
      <c r="Z16" s="3">
        <f t="shared" si="16"/>
        <v>21.4941624</v>
      </c>
      <c r="AA16" s="3">
        <f t="shared" si="16"/>
        <v>44.940814799999998</v>
      </c>
      <c r="AB16" s="3">
        <f t="shared" si="16"/>
        <v>78.572537999999994</v>
      </c>
      <c r="AC16" s="3">
        <f t="shared" si="16"/>
        <v>162.69073299999999</v>
      </c>
      <c r="AD16" s="3">
        <f t="shared" si="16"/>
        <v>287.11559600000004</v>
      </c>
      <c r="AE16" s="3">
        <f t="shared" si="16"/>
        <v>520.66027299999996</v>
      </c>
      <c r="AF16" s="3">
        <f t="shared" si="16"/>
        <v>1080.015304</v>
      </c>
      <c r="AG16" s="3">
        <f t="shared" si="16"/>
        <v>1877.3033990000001</v>
      </c>
      <c r="AH16" s="3" t="s">
        <v>104</v>
      </c>
    </row>
    <row r="17" spans="1:34" x14ac:dyDescent="0.2">
      <c r="A17" t="str">
        <f t="shared" ref="A17:A24" si="17">"parity-"&amp;A7&amp;LEFT(A$1,1)</f>
        <v>parity-pagerankl</v>
      </c>
      <c r="B17" t="s">
        <v>10</v>
      </c>
      <c r="C17">
        <f>SUMIFS(raw!$D:$D, raw!$A:$A, 'like (intensity)'!$A$1, raw!$B:$B, 'like (intensity)'!$A17&amp;"-"&amp;C$2&amp;".cs", raw!$C:$C, 'like (intensity)'!C$2)</f>
        <v>4.0742000000000003</v>
      </c>
      <c r="D17">
        <f>SUMIFS(raw!$D:$D, raw!$A:$A, 'like (intensity)'!$A$1, raw!$B:$B, 'like (intensity)'!$A17&amp;"-"&amp;D$2&amp;".cs", raw!$C:$C, 'like (intensity)'!D$2)</f>
        <v>6.6677</v>
      </c>
      <c r="E17">
        <f>SUMIFS(raw!$D:$D, raw!$A:$A, 'like (intensity)'!$A$1, raw!$B:$B, 'like (intensity)'!$A17&amp;"-"&amp;E$2&amp;".cs", raw!$C:$C, 'like (intensity)'!E$2)</f>
        <v>19.885999999999999</v>
      </c>
      <c r="F17">
        <f>SUMIFS(raw!$D:$D, raw!$A:$A, 'like (intensity)'!$A$1, raw!$B:$B, 'like (intensity)'!$A17&amp;"-"&amp;F$2&amp;".cs", raw!$C:$C, 'like (intensity)'!F$2)</f>
        <v>36.129600000000003</v>
      </c>
      <c r="G17">
        <f>SUMIFS(raw!$D:$D, raw!$A:$A, 'like (intensity)'!$A$1, raw!$B:$B, 'like (intensity)'!$A17&amp;"-"&amp;G$2&amp;".cs", raw!$C:$C, 'like (intensity)'!G$2)</f>
        <v>65.400199999999998</v>
      </c>
      <c r="H17">
        <f>SUMIFS(raw!$D:$D, raw!$A:$A, 'like (intensity)'!$A$1, raw!$B:$B, 'like (intensity)'!$A17&amp;"-"&amp;H$2&amp;".cs", raw!$C:$C, 'like (intensity)'!H$2)</f>
        <v>126.57899999999999</v>
      </c>
      <c r="I17">
        <f>SUMIFS(raw!$D:$D, raw!$A:$A, 'like (intensity)'!$A$1, raw!$B:$B, 'like (intensity)'!$A17&amp;"-"&amp;I$2&amp;".cs", raw!$C:$C, 'like (intensity)'!I$2)</f>
        <v>207.77500000000001</v>
      </c>
      <c r="J17">
        <f>SUMIFS(raw!$D:$D, raw!$A:$A, 'like (intensity)'!$A$1, raw!$B:$B, 'like (intensity)'!$A17&amp;"-"&amp;J$2&amp;".cs", raw!$C:$C, 'like (intensity)'!J$2)</f>
        <v>354.44499999999999</v>
      </c>
      <c r="K17">
        <f>SUMIFS(raw!$D:$D, raw!$A:$A, 'like (intensity)'!$A$1, raw!$B:$B, 'like (intensity)'!$A17&amp;"-"&amp;K$2&amp;".cs", raw!$C:$C, 'like (intensity)'!K$2)</f>
        <v>684.274</v>
      </c>
      <c r="L17">
        <f>SUMIFS(raw!$D:$D, raw!$A:$A, 'like (intensity)'!$A$1, raw!$B:$B, 'like (intensity)'!$A17&amp;"-"&amp;L$2&amp;".cs", raw!$C:$C, 'like (intensity)'!L$2)</f>
        <v>1179.6099999999999</v>
      </c>
      <c r="X17" s="3">
        <f t="shared" ref="X17:AG17" si="18">MAX(ABS((C15/(C15+C16))-0.403), ABS((C16/(C15+C16))-0.597))</f>
        <v>7.6561360495698283E-2</v>
      </c>
      <c r="Y17" s="3">
        <f t="shared" si="18"/>
        <v>0.13777904896492632</v>
      </c>
      <c r="Z17" s="3">
        <f t="shared" si="18"/>
        <v>0.1147671246416922</v>
      </c>
      <c r="AA17" s="3">
        <f t="shared" si="18"/>
        <v>5.1713493530499088E-2</v>
      </c>
      <c r="AB17" s="3">
        <f t="shared" si="18"/>
        <v>4.6981806273197035E-2</v>
      </c>
      <c r="AC17" s="3">
        <f t="shared" si="18"/>
        <v>4.4182027013530356E-2</v>
      </c>
      <c r="AD17" s="3">
        <f t="shared" si="18"/>
        <v>5.5329494755405828E-2</v>
      </c>
      <c r="AE17" s="1">
        <f t="shared" si="18"/>
        <v>6.5729981284463612E-2</v>
      </c>
      <c r="AF17" s="1">
        <f t="shared" si="18"/>
        <v>6.2786103050414432E-2</v>
      </c>
      <c r="AG17" s="1">
        <f t="shared" si="18"/>
        <v>5.0299965144508629E-2</v>
      </c>
      <c r="AH17" s="3" t="s">
        <v>105</v>
      </c>
    </row>
    <row r="18" spans="1:34" x14ac:dyDescent="0.2">
      <c r="A18" t="str">
        <f t="shared" si="17"/>
        <v>parity-pagerankl</v>
      </c>
      <c r="B18" t="s">
        <v>11</v>
      </c>
      <c r="C18">
        <f>SUMIFS(raw!$E:$E, raw!$A:$A, 'like (intensity)'!$A$1, raw!$B:$B, 'like (intensity)'!$A18&amp;"-"&amp;C$2&amp;".cs", raw!$C:$C, 'like (intensity)'!C$2)</f>
        <v>5.5970000000000004</v>
      </c>
      <c r="D18">
        <f>SUMIFS(raw!$E:$E, raw!$A:$A, 'like (intensity)'!$A$1, raw!$B:$B, 'like (intensity)'!$A18&amp;"-"&amp;D$2&amp;".cs", raw!$C:$C, 'like (intensity)'!D$2)</f>
        <v>11.9489</v>
      </c>
      <c r="E18">
        <f>SUMIFS(raw!$E:$E, raw!$A:$A, 'like (intensity)'!$A$1, raw!$B:$B, 'like (intensity)'!$A18&amp;"-"&amp;E$2&amp;".cs", raw!$C:$C, 'like (intensity)'!E$2)</f>
        <v>21.084599999999998</v>
      </c>
      <c r="F18">
        <f>SUMIFS(raw!$E:$E, raw!$A:$A, 'like (intensity)'!$A$1, raw!$B:$B, 'like (intensity)'!$A18&amp;"-"&amp;F$2&amp;".cs", raw!$C:$C, 'like (intensity)'!F$2)</f>
        <v>37.511000000000003</v>
      </c>
      <c r="G18">
        <f>SUMIFS(raw!$E:$E, raw!$A:$A, 'like (intensity)'!$A$1, raw!$B:$B, 'like (intensity)'!$A18&amp;"-"&amp;G$2&amp;".cs", raw!$C:$C, 'like (intensity)'!G$2)</f>
        <v>60.611600000000003</v>
      </c>
      <c r="H18">
        <f>SUMIFS(raw!$E:$E, raw!$A:$A, 'like (intensity)'!$A$1, raw!$B:$B, 'like (intensity)'!$A18&amp;"-"&amp;H$2&amp;".cs", raw!$C:$C, 'like (intensity)'!H$2)</f>
        <v>126.557</v>
      </c>
      <c r="I18">
        <f>SUMIFS(raw!$E:$E, raw!$A:$A, 'like (intensity)'!$A$1, raw!$B:$B, 'like (intensity)'!$A18&amp;"-"&amp;I$2&amp;".cs", raw!$C:$C, 'like (intensity)'!I$2)</f>
        <v>222.27199999999999</v>
      </c>
      <c r="J18">
        <f>SUMIFS(raw!$E:$E, raw!$A:$A, 'like (intensity)'!$A$1, raw!$B:$B, 'like (intensity)'!$A18&amp;"-"&amp;J$2&amp;".cs", raw!$C:$C, 'like (intensity)'!J$2)</f>
        <v>375.81</v>
      </c>
      <c r="K18">
        <f>SUMIFS(raw!$E:$E, raw!$A:$A, 'like (intensity)'!$A$1, raw!$B:$B, 'like (intensity)'!$A18&amp;"-"&amp;K$2&amp;".cs", raw!$C:$C, 'like (intensity)'!K$2)</f>
        <v>794.03200000000004</v>
      </c>
      <c r="L18">
        <f>SUMIFS(raw!$E:$E, raw!$A:$A, 'like (intensity)'!$A$1, raw!$B:$B, 'like (intensity)'!$A18&amp;"-"&amp;L$2&amp;".cs", raw!$C:$C, 'like (intensity)'!L$2)</f>
        <v>1384.46</v>
      </c>
      <c r="X18" s="3">
        <f t="shared" ref="X18:AG18" si="19">(C17+C18)*(1-X19)</f>
        <v>9.4944936000000002</v>
      </c>
      <c r="Y18" s="3">
        <f t="shared" si="19"/>
        <v>17.781810199999995</v>
      </c>
      <c r="Z18" s="3">
        <f t="shared" si="19"/>
        <v>37.595751799999995</v>
      </c>
      <c r="AA18" s="3">
        <f t="shared" si="19"/>
        <v>67.188161800000003</v>
      </c>
      <c r="AB18" s="3">
        <f t="shared" si="19"/>
        <v>111.39435539999999</v>
      </c>
      <c r="AC18" s="3">
        <f t="shared" si="19"/>
        <v>228.570808</v>
      </c>
      <c r="AD18" s="3">
        <f t="shared" si="19"/>
        <v>395.580941</v>
      </c>
      <c r="AE18" s="3">
        <f t="shared" si="19"/>
        <v>670.10276499999998</v>
      </c>
      <c r="AF18" s="3">
        <f t="shared" si="19"/>
        <v>1389.7893180000001</v>
      </c>
      <c r="AG18" s="3">
        <f t="shared" si="19"/>
        <v>2417.7802099999999</v>
      </c>
      <c r="AH18" s="3" t="s">
        <v>106</v>
      </c>
    </row>
    <row r="19" spans="1:34" x14ac:dyDescent="0.2">
      <c r="A19" t="str">
        <f t="shared" si="17"/>
        <v>parity-indegreel</v>
      </c>
      <c r="B19" t="s">
        <v>10</v>
      </c>
      <c r="C19">
        <f>SUMIFS(raw!$D:$D, raw!$A:$A, 'like (intensity)'!$A$1, raw!$B:$B, 'like (intensity)'!$A19&amp;"-"&amp;C$2&amp;".cs", raw!$C:$C, 'like (intensity)'!C$2)</f>
        <v>1.1093</v>
      </c>
      <c r="D19">
        <f>SUMIFS(raw!$D:$D, raw!$A:$A, 'like (intensity)'!$A$1, raw!$B:$B, 'like (intensity)'!$A19&amp;"-"&amp;D$2&amp;".cs", raw!$C:$C, 'like (intensity)'!D$2)</f>
        <v>2.6473</v>
      </c>
      <c r="E19">
        <f>SUMIFS(raw!$D:$D, raw!$A:$A, 'like (intensity)'!$A$1, raw!$B:$B, 'like (intensity)'!$A19&amp;"-"&amp;E$2&amp;".cs", raw!$C:$C, 'like (intensity)'!E$2)</f>
        <v>5.6509999999999998</v>
      </c>
      <c r="F19">
        <f>SUMIFS(raw!$D:$D, raw!$A:$A, 'like (intensity)'!$A$1, raw!$B:$B, 'like (intensity)'!$A19&amp;"-"&amp;F$2&amp;".cs", raw!$C:$C, 'like (intensity)'!F$2)</f>
        <v>10.7873</v>
      </c>
      <c r="G19">
        <f>SUMIFS(raw!$D:$D, raw!$A:$A, 'like (intensity)'!$A$1, raw!$B:$B, 'like (intensity)'!$A19&amp;"-"&amp;G$2&amp;".cs", raw!$C:$C, 'like (intensity)'!G$2)</f>
        <v>23.1541</v>
      </c>
      <c r="H19">
        <f>SUMIFS(raw!$D:$D, raw!$A:$A, 'like (intensity)'!$A$1, raw!$B:$B, 'like (intensity)'!$A19&amp;"-"&amp;H$2&amp;".cs", raw!$C:$C, 'like (intensity)'!H$2)</f>
        <v>50.265999999999998</v>
      </c>
      <c r="I19">
        <f>SUMIFS(raw!$D:$D, raw!$A:$A, 'like (intensity)'!$A$1, raw!$B:$B, 'like (intensity)'!$A19&amp;"-"&amp;I$2&amp;".cs", raw!$C:$C, 'like (intensity)'!I$2)</f>
        <v>86.673199999999994</v>
      </c>
      <c r="J19">
        <f>SUMIFS(raw!$D:$D, raw!$A:$A, 'like (intensity)'!$A$1, raw!$B:$B, 'like (intensity)'!$A19&amp;"-"&amp;J$2&amp;".cs", raw!$C:$C, 'like (intensity)'!J$2)</f>
        <v>137.08799999999999</v>
      </c>
      <c r="K19">
        <f>SUMIFS(raw!$D:$D, raw!$A:$A, 'like (intensity)'!$A$1, raw!$B:$B, 'like (intensity)'!$A19&amp;"-"&amp;K$2&amp;".cs", raw!$C:$C, 'like (intensity)'!K$2)</f>
        <v>280.43299999999999</v>
      </c>
      <c r="L19">
        <f>SUMIFS(raw!$D:$D, raw!$A:$A, 'like (intensity)'!$A$1, raw!$B:$B, 'like (intensity)'!$A19&amp;"-"&amp;L$2&amp;".cs", raw!$C:$C, 'like (intensity)'!L$2)</f>
        <v>520.22199999999998</v>
      </c>
      <c r="X19" s="3">
        <f t="shared" ref="X19:AG19" si="20">MAX(ABS((C17/(C17+C18))-0.403), ABS((C18/(C17+C18))-0.597))</f>
        <v>1.8271403755480198E-2</v>
      </c>
      <c r="Y19" s="3">
        <f t="shared" si="20"/>
        <v>4.4841152519794258E-2</v>
      </c>
      <c r="Z19" s="3">
        <f t="shared" si="20"/>
        <v>8.237243779685921E-2</v>
      </c>
      <c r="AA19" s="3">
        <f t="shared" si="20"/>
        <v>8.7620663058149972E-2</v>
      </c>
      <c r="AB19" s="3">
        <f t="shared" si="20"/>
        <v>0.1160006015309677</v>
      </c>
      <c r="AC19" s="3">
        <f t="shared" si="20"/>
        <v>9.7043454901712844E-2</v>
      </c>
      <c r="AD19" s="3">
        <f t="shared" si="20"/>
        <v>8.0144865561206147E-2</v>
      </c>
      <c r="AE19" s="1">
        <f t="shared" si="20"/>
        <v>8.2371548294773722E-2</v>
      </c>
      <c r="AF19" s="1">
        <f t="shared" si="20"/>
        <v>5.9877103928415332E-2</v>
      </c>
      <c r="AG19" s="1">
        <f t="shared" si="20"/>
        <v>5.7053742682532049E-2</v>
      </c>
      <c r="AH19" s="3" t="s">
        <v>107</v>
      </c>
    </row>
    <row r="20" spans="1:34" x14ac:dyDescent="0.2">
      <c r="A20" t="str">
        <f t="shared" si="17"/>
        <v>parity-indegreel</v>
      </c>
      <c r="B20" t="s">
        <v>11</v>
      </c>
      <c r="C20">
        <f>SUMIFS(raw!$E:$E, raw!$A:$A, 'like (intensity)'!$A$1, raw!$B:$B, 'like (intensity)'!$A20&amp;"-"&amp;C$2&amp;".cs", raw!$C:$C, 'like (intensity)'!C$2)</f>
        <v>2.0886999999999998</v>
      </c>
      <c r="D20">
        <f>SUMIFS(raw!$E:$E, raw!$A:$A, 'like (intensity)'!$A$1, raw!$B:$B, 'like (intensity)'!$A20&amp;"-"&amp;D$2&amp;".cs", raw!$C:$C, 'like (intensity)'!D$2)</f>
        <v>2.3772000000000002</v>
      </c>
      <c r="E20">
        <f>SUMIFS(raw!$E:$E, raw!$A:$A, 'like (intensity)'!$A$1, raw!$B:$B, 'like (intensity)'!$A20&amp;"-"&amp;E$2&amp;".cs", raw!$C:$C, 'like (intensity)'!E$2)</f>
        <v>6.0171999999999999</v>
      </c>
      <c r="F20">
        <f>SUMIFS(raw!$E:$E, raw!$A:$A, 'like (intensity)'!$A$1, raw!$B:$B, 'like (intensity)'!$A20&amp;"-"&amp;F$2&amp;".cs", raw!$C:$C, 'like (intensity)'!F$2)</f>
        <v>11.995699999999999</v>
      </c>
      <c r="G20">
        <f>SUMIFS(raw!$E:$E, raw!$A:$A, 'like (intensity)'!$A$1, raw!$B:$B, 'like (intensity)'!$A20&amp;"-"&amp;G$2&amp;".cs", raw!$C:$C, 'like (intensity)'!G$2)</f>
        <v>25.032599999999999</v>
      </c>
      <c r="H20">
        <f>SUMIFS(raw!$E:$E, raw!$A:$A, 'like (intensity)'!$A$1, raw!$B:$B, 'like (intensity)'!$A20&amp;"-"&amp;H$2&amp;".cs", raw!$C:$C, 'like (intensity)'!H$2)</f>
        <v>58.346699999999998</v>
      </c>
      <c r="I20">
        <f>SUMIFS(raw!$E:$E, raw!$A:$A, 'like (intensity)'!$A$1, raw!$B:$B, 'like (intensity)'!$A20&amp;"-"&amp;I$2&amp;".cs", raw!$C:$C, 'like (intensity)'!I$2)</f>
        <v>101.64400000000001</v>
      </c>
      <c r="J20">
        <f>SUMIFS(raw!$E:$E, raw!$A:$A, 'like (intensity)'!$A$1, raw!$B:$B, 'like (intensity)'!$A20&amp;"-"&amp;J$2&amp;".cs", raw!$C:$C, 'like (intensity)'!J$2)</f>
        <v>172.66499999999999</v>
      </c>
      <c r="K20">
        <f>SUMIFS(raw!$E:$E, raw!$A:$A, 'like (intensity)'!$A$1, raw!$B:$B, 'like (intensity)'!$A20&amp;"-"&amp;K$2&amp;".cs", raw!$C:$C, 'like (intensity)'!K$2)</f>
        <v>380.57100000000003</v>
      </c>
      <c r="L20">
        <f>SUMIFS(raw!$E:$E, raw!$A:$A, 'like (intensity)'!$A$1, raw!$B:$B, 'like (intensity)'!$A20&amp;"-"&amp;L$2&amp;".cs", raw!$C:$C, 'like (intensity)'!L$2)</f>
        <v>721.43700000000001</v>
      </c>
      <c r="X20" s="3">
        <f t="shared" ref="X20:AG20" si="21">(C19+C20)*(1-X21)</f>
        <v>3.018505999999999</v>
      </c>
      <c r="Y20" s="3">
        <f t="shared" si="21"/>
        <v>4.4020735000000002</v>
      </c>
      <c r="Z20" s="3">
        <f t="shared" si="21"/>
        <v>10.719484599999999</v>
      </c>
      <c r="AA20" s="3">
        <f t="shared" si="21"/>
        <v>21.177249</v>
      </c>
      <c r="AB20" s="3">
        <f t="shared" si="21"/>
        <v>44.451840100000005</v>
      </c>
      <c r="AC20" s="3">
        <f t="shared" si="21"/>
        <v>102.11761809999999</v>
      </c>
      <c r="AD20" s="3">
        <f t="shared" si="21"/>
        <v>177.53583160000002</v>
      </c>
      <c r="AE20" s="3">
        <f t="shared" si="21"/>
        <v>297.49545899999998</v>
      </c>
      <c r="AF20" s="3">
        <f t="shared" si="21"/>
        <v>646.95561200000009</v>
      </c>
      <c r="AG20" s="3">
        <f t="shared" si="21"/>
        <v>1221.8255770000001</v>
      </c>
      <c r="AH20" s="3" t="s">
        <v>108</v>
      </c>
    </row>
    <row r="21" spans="1:34" x14ac:dyDescent="0.2">
      <c r="A21" t="str">
        <f t="shared" si="17"/>
        <v>parity-frequencyl</v>
      </c>
      <c r="B21" t="s">
        <v>10</v>
      </c>
      <c r="C21">
        <f>SUMIFS(raw!$D:$D, raw!$A:$A, 'like (intensity)'!$A$1, raw!$B:$B, 'like (intensity)'!$A21&amp;"-"&amp;C$2&amp;".cs", raw!$C:$C, 'like (intensity)'!C$2)</f>
        <v>0.5181</v>
      </c>
      <c r="D21">
        <f>SUMIFS(raw!$D:$D, raw!$A:$A, 'like (intensity)'!$A$1, raw!$B:$B, 'like (intensity)'!$A21&amp;"-"&amp;D$2&amp;".cs", raw!$C:$C, 'like (intensity)'!D$2)</f>
        <v>1.802</v>
      </c>
      <c r="E21">
        <f>SUMIFS(raw!$D:$D, raw!$A:$A, 'like (intensity)'!$A$1, raw!$B:$B, 'like (intensity)'!$A21&amp;"-"&amp;E$2&amp;".cs", raw!$C:$C, 'like (intensity)'!E$2)</f>
        <v>8.6439000000000004</v>
      </c>
      <c r="F21">
        <f>SUMIFS(raw!$D:$D, raw!$A:$A, 'like (intensity)'!$A$1, raw!$B:$B, 'like (intensity)'!$A21&amp;"-"&amp;F$2&amp;".cs", raw!$C:$C, 'like (intensity)'!F$2)</f>
        <v>12.442299999999999</v>
      </c>
      <c r="G21">
        <f>SUMIFS(raw!$D:$D, raw!$A:$A, 'like (intensity)'!$A$1, raw!$B:$B, 'like (intensity)'!$A21&amp;"-"&amp;G$2&amp;".cs", raw!$C:$C, 'like (intensity)'!G$2)</f>
        <v>17.7712</v>
      </c>
      <c r="H21">
        <f>SUMIFS(raw!$D:$D, raw!$A:$A, 'like (intensity)'!$A$1, raw!$B:$B, 'like (intensity)'!$A21&amp;"-"&amp;H$2&amp;".cs", raw!$C:$C, 'like (intensity)'!H$2)</f>
        <v>45.022399999999998</v>
      </c>
      <c r="I21">
        <f>SUMIFS(raw!$D:$D, raw!$A:$A, 'like (intensity)'!$A$1, raw!$B:$B, 'like (intensity)'!$A21&amp;"-"&amp;I$2&amp;".cs", raw!$C:$C, 'like (intensity)'!I$2)</f>
        <v>96.370999999999995</v>
      </c>
      <c r="J21">
        <f>SUMIFS(raw!$D:$D, raw!$A:$A, 'like (intensity)'!$A$1, raw!$B:$B, 'like (intensity)'!$A21&amp;"-"&amp;J$2&amp;".cs", raw!$C:$C, 'like (intensity)'!J$2)</f>
        <v>192.035</v>
      </c>
      <c r="K21">
        <f>SUMIFS(raw!$D:$D, raw!$A:$A, 'like (intensity)'!$A$1, raw!$B:$B, 'like (intensity)'!$A21&amp;"-"&amp;K$2&amp;".cs", raw!$C:$C, 'like (intensity)'!K$2)</f>
        <v>438.21499999999997</v>
      </c>
      <c r="L21">
        <f>SUMIFS(raw!$D:$D, raw!$A:$A, 'like (intensity)'!$A$1, raw!$B:$B, 'like (intensity)'!$A21&amp;"-"&amp;L$2&amp;".cs", raw!$C:$C, 'like (intensity)'!L$2)</f>
        <v>803.93799999999999</v>
      </c>
      <c r="X21" s="3">
        <f t="shared" ref="X21:AG21" si="22">MAX(ABS((C19/(C19+C20))-0.403), ABS((C20/(C19+C20))-0.597))</f>
        <v>5.612695434646664E-2</v>
      </c>
      <c r="Y21" s="3">
        <f t="shared" si="22"/>
        <v>0.12387829634789527</v>
      </c>
      <c r="Z21" s="3">
        <f t="shared" si="22"/>
        <v>8.130777669220618E-2</v>
      </c>
      <c r="AA21" s="3">
        <f t="shared" si="22"/>
        <v>7.048022648465968E-2</v>
      </c>
      <c r="AB21" s="3">
        <f t="shared" si="22"/>
        <v>7.7508107008780414E-2</v>
      </c>
      <c r="AC21" s="3">
        <f t="shared" si="22"/>
        <v>5.9800390746201859E-2</v>
      </c>
      <c r="AD21" s="3">
        <f t="shared" si="22"/>
        <v>5.725110823652857E-2</v>
      </c>
      <c r="AE21" s="3">
        <f t="shared" si="22"/>
        <v>3.9571984774965818E-2</v>
      </c>
      <c r="AF21" s="3">
        <f t="shared" si="22"/>
        <v>2.1253105881356205E-2</v>
      </c>
      <c r="AG21" s="3">
        <f t="shared" si="22"/>
        <v>1.5973325204424071E-2</v>
      </c>
      <c r="AH21" s="3" t="s">
        <v>109</v>
      </c>
    </row>
    <row r="22" spans="1:34" x14ac:dyDescent="0.2">
      <c r="A22" t="str">
        <f t="shared" si="17"/>
        <v>parity-frequencyl</v>
      </c>
      <c r="B22" t="s">
        <v>11</v>
      </c>
      <c r="C22">
        <f>SUMIFS(raw!$E:$E, raw!$A:$A, 'like (intensity)'!$A$1, raw!$B:$B, 'like (intensity)'!$A22&amp;"-"&amp;C$2&amp;".cs", raw!$C:$C, 'like (intensity)'!C$2)</f>
        <v>1.0104</v>
      </c>
      <c r="D22">
        <f>SUMIFS(raw!$E:$E, raw!$A:$A, 'like (intensity)'!$A$1, raw!$B:$B, 'like (intensity)'!$A22&amp;"-"&amp;D$2&amp;".cs", raw!$C:$C, 'like (intensity)'!D$2)</f>
        <v>1.016</v>
      </c>
      <c r="E22">
        <f>SUMIFS(raw!$E:$E, raw!$A:$A, 'like (intensity)'!$A$1, raw!$B:$B, 'like (intensity)'!$A22&amp;"-"&amp;E$2&amp;".cs", raw!$C:$C, 'like (intensity)'!E$2)</f>
        <v>6.0952000000000002</v>
      </c>
      <c r="F22">
        <f>SUMIFS(raw!$E:$E, raw!$A:$A, 'like (intensity)'!$A$1, raw!$B:$B, 'like (intensity)'!$A22&amp;"-"&amp;F$2&amp;".cs", raw!$C:$C, 'like (intensity)'!F$2)</f>
        <v>9.6881000000000004</v>
      </c>
      <c r="G22">
        <f>SUMIFS(raw!$E:$E, raw!$A:$A, 'like (intensity)'!$A$1, raw!$B:$B, 'like (intensity)'!$A22&amp;"-"&amp;G$2&amp;".cs", raw!$C:$C, 'like (intensity)'!G$2)</f>
        <v>19.1645</v>
      </c>
      <c r="H22">
        <f>SUMIFS(raw!$E:$E, raw!$A:$A, 'like (intensity)'!$A$1, raw!$B:$B, 'like (intensity)'!$A22&amp;"-"&amp;H$2&amp;".cs", raw!$C:$C, 'like (intensity)'!H$2)</f>
        <v>58.207999999999998</v>
      </c>
      <c r="I22">
        <f>SUMIFS(raw!$E:$E, raw!$A:$A, 'like (intensity)'!$A$1, raw!$B:$B, 'like (intensity)'!$A22&amp;"-"&amp;I$2&amp;".cs", raw!$C:$C, 'like (intensity)'!I$2)</f>
        <v>124.21</v>
      </c>
      <c r="J22">
        <f>SUMIFS(raw!$E:$E, raw!$A:$A, 'like (intensity)'!$A$1, raw!$B:$B, 'like (intensity)'!$A22&amp;"-"&amp;J$2&amp;".cs", raw!$C:$C, 'like (intensity)'!J$2)</f>
        <v>236.93600000000001</v>
      </c>
      <c r="K22">
        <f>SUMIFS(raw!$E:$E, raw!$A:$A, 'like (intensity)'!$A$1, raw!$B:$B, 'like (intensity)'!$A22&amp;"-"&amp;K$2&amp;".cs", raw!$C:$C, 'like (intensity)'!K$2)</f>
        <v>554.95100000000002</v>
      </c>
      <c r="L22">
        <f>SUMIFS(raw!$E:$E, raw!$A:$A, 'like (intensity)'!$A$1, raw!$B:$B, 'like (intensity)'!$A22&amp;"-"&amp;L$2&amp;".cs", raw!$C:$C, 'like (intensity)'!L$2)</f>
        <v>1043.8699999999999</v>
      </c>
      <c r="X22" s="3">
        <f t="shared" ref="X22:AG22" si="23">(C21+C22)*(1-X23)</f>
        <v>1.4306144999999999</v>
      </c>
      <c r="Y22" s="3">
        <f t="shared" si="23"/>
        <v>2.1516540000000002</v>
      </c>
      <c r="Z22" s="3">
        <f t="shared" si="23"/>
        <v>12.035057300000002</v>
      </c>
      <c r="AA22" s="3">
        <f t="shared" si="23"/>
        <v>18.606651200000002</v>
      </c>
      <c r="AB22" s="3">
        <f t="shared" si="23"/>
        <v>34.049587099999997</v>
      </c>
      <c r="AC22" s="3">
        <f t="shared" si="23"/>
        <v>99.809851200000011</v>
      </c>
      <c r="AD22" s="3">
        <f t="shared" si="23"/>
        <v>213.10414299999999</v>
      </c>
      <c r="AE22" s="3">
        <f t="shared" si="23"/>
        <v>409.81131299999998</v>
      </c>
      <c r="AF22" s="3">
        <f t="shared" si="23"/>
        <v>955.19689800000003</v>
      </c>
      <c r="AG22" s="3">
        <f t="shared" si="23"/>
        <v>1788.5366240000001</v>
      </c>
      <c r="AH22" s="3" t="s">
        <v>110</v>
      </c>
    </row>
    <row r="23" spans="1:34" x14ac:dyDescent="0.2">
      <c r="A23" t="str">
        <f t="shared" si="17"/>
        <v>parity-tprl</v>
      </c>
      <c r="B23" t="s">
        <v>10</v>
      </c>
      <c r="C23">
        <f>SUMIFS(raw!$D:$D, raw!$A:$A, 'like (intensity)'!$A$1, raw!$B:$B, 'like (intensity)'!$A23&amp;"-"&amp;C$2&amp;".cs", raw!$C:$C, 'like (intensity)'!C$2)</f>
        <v>0.1016</v>
      </c>
      <c r="D23">
        <f>SUMIFS(raw!$D:$D, raw!$A:$A, 'like (intensity)'!$A$1, raw!$B:$B, 'like (intensity)'!$A23&amp;"-"&amp;D$2&amp;".cs", raw!$C:$C, 'like (intensity)'!D$2)</f>
        <v>1.1763999999999999</v>
      </c>
      <c r="E23">
        <f>SUMIFS(raw!$D:$D, raw!$A:$A, 'like (intensity)'!$A$1, raw!$B:$B, 'like (intensity)'!$A23&amp;"-"&amp;E$2&amp;".cs", raw!$C:$C, 'like (intensity)'!E$2)</f>
        <v>2.1774</v>
      </c>
      <c r="F23">
        <f>SUMIFS(raw!$D:$D, raw!$A:$A, 'like (intensity)'!$A$1, raw!$B:$B, 'like (intensity)'!$A23&amp;"-"&amp;F$2&amp;".cs", raw!$C:$C, 'like (intensity)'!F$2)</f>
        <v>4.1688999999999998</v>
      </c>
      <c r="G23">
        <f>SUMIFS(raw!$D:$D, raw!$A:$A, 'like (intensity)'!$A$1, raw!$B:$B, 'like (intensity)'!$A23&amp;"-"&amp;G$2&amp;".cs", raw!$C:$C, 'like (intensity)'!G$2)</f>
        <v>8.1904000000000003</v>
      </c>
      <c r="H23">
        <f>SUMIFS(raw!$D:$D, raw!$A:$A, 'like (intensity)'!$A$1, raw!$B:$B, 'like (intensity)'!$A23&amp;"-"&amp;H$2&amp;".cs", raw!$C:$C, 'like (intensity)'!H$2)</f>
        <v>20.4909</v>
      </c>
      <c r="I23">
        <f>SUMIFS(raw!$D:$D, raw!$A:$A, 'like (intensity)'!$A$1, raw!$B:$B, 'like (intensity)'!$A23&amp;"-"&amp;I$2&amp;".cs", raw!$C:$C, 'like (intensity)'!I$2)</f>
        <v>41.685000000000002</v>
      </c>
      <c r="J23">
        <f>SUMIFS(raw!$D:$D, raw!$A:$A, 'like (intensity)'!$A$1, raw!$B:$B, 'like (intensity)'!$A23&amp;"-"&amp;J$2&amp;".cs", raw!$C:$C, 'like (intensity)'!J$2)</f>
        <v>84.259500000000003</v>
      </c>
      <c r="K23">
        <f>SUMIFS(raw!$D:$D, raw!$A:$A, 'like (intensity)'!$A$1, raw!$B:$B, 'like (intensity)'!$A23&amp;"-"&amp;K$2&amp;".cs", raw!$C:$C, 'like (intensity)'!K$2)</f>
        <v>208.077</v>
      </c>
      <c r="L23">
        <f>SUMIFS(raw!$D:$D, raw!$A:$A, 'like (intensity)'!$A$1, raw!$B:$B, 'like (intensity)'!$A23&amp;"-"&amp;L$2&amp;".cs", raw!$C:$C, 'like (intensity)'!L$2)</f>
        <v>411.72300000000001</v>
      </c>
      <c r="X23" s="3">
        <f t="shared" ref="X23:AG23" si="24">MAX(ABS((C21/(C21+C22))-0.403), ABS((C22/(C21+C22))-0.597))</f>
        <v>6.404023552502458E-2</v>
      </c>
      <c r="Y23" s="3">
        <f t="shared" si="24"/>
        <v>0.23646061036195887</v>
      </c>
      <c r="Z23" s="3">
        <f t="shared" si="24"/>
        <v>0.18346050301578792</v>
      </c>
      <c r="AA23" s="3">
        <f t="shared" si="24"/>
        <v>0.15922662039547408</v>
      </c>
      <c r="AB23" s="3">
        <f t="shared" si="24"/>
        <v>7.8138843991043927E-2</v>
      </c>
      <c r="AC23" s="3">
        <f t="shared" si="24"/>
        <v>3.3135091988406473E-2</v>
      </c>
      <c r="AD23" s="3">
        <f t="shared" si="24"/>
        <v>3.3896196861923689E-2</v>
      </c>
      <c r="AE23" s="3">
        <f t="shared" si="24"/>
        <v>4.4664294322926235E-2</v>
      </c>
      <c r="AF23" s="3">
        <f t="shared" si="24"/>
        <v>3.8230368337216492E-2</v>
      </c>
      <c r="AG23" s="3">
        <f t="shared" si="24"/>
        <v>3.2076588043779442E-2</v>
      </c>
      <c r="AH23" s="3" t="s">
        <v>111</v>
      </c>
    </row>
    <row r="24" spans="1:34" x14ac:dyDescent="0.2">
      <c r="A24" t="str">
        <f t="shared" si="17"/>
        <v>parity-tprl</v>
      </c>
      <c r="B24" t="s">
        <v>11</v>
      </c>
      <c r="C24">
        <f>SUMIFS(raw!$E:$E, raw!$A:$A, 'like (intensity)'!$A$1, raw!$B:$B, 'like (intensity)'!$A24&amp;"-"&amp;C$2&amp;".cs", raw!$C:$C, 'like (intensity)'!C$2)</f>
        <v>1.1838</v>
      </c>
      <c r="D24">
        <f>SUMIFS(raw!$E:$E, raw!$A:$A, 'like (intensity)'!$A$1, raw!$B:$B, 'like (intensity)'!$A24&amp;"-"&amp;D$2&amp;".cs", raw!$C:$C, 'like (intensity)'!D$2)</f>
        <v>1.1874</v>
      </c>
      <c r="E24">
        <f>SUMIFS(raw!$E:$E, raw!$A:$A, 'like (intensity)'!$A$1, raw!$B:$B, 'like (intensity)'!$A24&amp;"-"&amp;E$2&amp;".cs", raw!$C:$C, 'like (intensity)'!E$2)</f>
        <v>3.1800999999999999</v>
      </c>
      <c r="F24">
        <f>SUMIFS(raw!$E:$E, raw!$A:$A, 'like (intensity)'!$A$1, raw!$B:$B, 'like (intensity)'!$A24&amp;"-"&amp;F$2&amp;".cs", raw!$C:$C, 'like (intensity)'!F$2)</f>
        <v>6.2034000000000002</v>
      </c>
      <c r="G24">
        <f>SUMIFS(raw!$E:$E, raw!$A:$A, 'like (intensity)'!$A$1, raw!$B:$B, 'like (intensity)'!$A24&amp;"-"&amp;G$2&amp;".cs", raw!$C:$C, 'like (intensity)'!G$2)</f>
        <v>12.248100000000001</v>
      </c>
      <c r="H24">
        <f>SUMIFS(raw!$E:$E, raw!$A:$A, 'like (intensity)'!$A$1, raw!$B:$B, 'like (intensity)'!$A24&amp;"-"&amp;H$2&amp;".cs", raw!$C:$C, 'like (intensity)'!H$2)</f>
        <v>30.585100000000001</v>
      </c>
      <c r="I24">
        <f>SUMIFS(raw!$E:$E, raw!$A:$A, 'like (intensity)'!$A$1, raw!$B:$B, 'like (intensity)'!$A24&amp;"-"&amp;I$2&amp;".cs", raw!$C:$C, 'like (intensity)'!I$2)</f>
        <v>61.519100000000002</v>
      </c>
      <c r="J24">
        <f>SUMIFS(raw!$E:$E, raw!$A:$A, 'like (intensity)'!$A$1, raw!$B:$B, 'like (intensity)'!$A24&amp;"-"&amp;J$2&amp;".cs", raw!$C:$C, 'like (intensity)'!J$2)</f>
        <v>124.108</v>
      </c>
      <c r="K24">
        <f>SUMIFS(raw!$E:$E, raw!$A:$A, 'like (intensity)'!$A$1, raw!$B:$B, 'like (intensity)'!$A24&amp;"-"&amp;K$2&amp;".cs", raw!$C:$C, 'like (intensity)'!K$2)</f>
        <v>308.65100000000001</v>
      </c>
      <c r="L24">
        <f>SUMIFS(raw!$E:$E, raw!$A:$A, 'like (intensity)'!$A$1, raw!$B:$B, 'like (intensity)'!$A24&amp;"-"&amp;L$2&amp;".cs", raw!$C:$C, 'like (intensity)'!L$2)</f>
        <v>611.58100000000002</v>
      </c>
      <c r="X24" s="3">
        <f t="shared" ref="X24:AG24" si="25">(C23+C24)*(1-X25)</f>
        <v>0.86898379999999975</v>
      </c>
      <c r="Y24" s="3">
        <f t="shared" si="25"/>
        <v>2.1400114000000001</v>
      </c>
      <c r="Z24" s="3">
        <f t="shared" si="25"/>
        <v>5.3391725000000001</v>
      </c>
      <c r="AA24" s="3">
        <f t="shared" si="25"/>
        <v>10.361163099999999</v>
      </c>
      <c r="AB24" s="3">
        <f t="shared" si="25"/>
        <v>20.392184500000003</v>
      </c>
      <c r="AC24" s="3">
        <f t="shared" si="25"/>
        <v>50.983271999999999</v>
      </c>
      <c r="AD24" s="3">
        <f t="shared" si="25"/>
        <v>103.11035230000002</v>
      </c>
      <c r="AE24" s="3">
        <f t="shared" si="25"/>
        <v>208.08010250000001</v>
      </c>
      <c r="AF24" s="3">
        <f t="shared" si="25"/>
        <v>516.56361600000002</v>
      </c>
      <c r="AG24" s="3">
        <f t="shared" si="25"/>
        <v>1022.635488</v>
      </c>
      <c r="AH24" s="3" t="s">
        <v>127</v>
      </c>
    </row>
    <row r="25" spans="1:34" x14ac:dyDescent="0.2">
      <c r="X25" s="3">
        <f t="shared" ref="X25:AF25" si="26">MAX(ABS((C23/(C23+C24))-0.403), ABS((C24/(C23+C24))-0.597))</f>
        <v>0.32395845651159183</v>
      </c>
      <c r="Y25" s="3">
        <f t="shared" si="26"/>
        <v>9.4673238006599547E-2</v>
      </c>
      <c r="Z25" s="3">
        <f t="shared" si="26"/>
        <v>3.4209052729817779E-3</v>
      </c>
      <c r="AA25" s="3">
        <f t="shared" si="26"/>
        <v>1.0737155693530953E-3</v>
      </c>
      <c r="AB25" s="3">
        <f t="shared" si="26"/>
        <v>2.2660909557942199E-3</v>
      </c>
      <c r="AC25" s="3">
        <f t="shared" si="26"/>
        <v>1.8154906413971883E-3</v>
      </c>
      <c r="AD25" s="3">
        <f t="shared" si="26"/>
        <v>9.0837185731962311E-4</v>
      </c>
      <c r="AE25" s="3">
        <f t="shared" si="26"/>
        <v>1.3792817977851257E-3</v>
      </c>
      <c r="AF25" s="3">
        <f t="shared" si="26"/>
        <v>3.1812481615095534E-4</v>
      </c>
      <c r="AG25" s="3">
        <f>MAX(ABS((L23/(L23+L24))-0.403), ABS((L24/(L23+L24))-0.597))</f>
        <v>6.5328778153905809E-4</v>
      </c>
      <c r="AH25" s="3" t="s">
        <v>128</v>
      </c>
    </row>
    <row r="56" spans="25:27" x14ac:dyDescent="0.2">
      <c r="Y56" s="2" t="s">
        <v>117</v>
      </c>
      <c r="Z56" s="2"/>
      <c r="AA56" s="2"/>
    </row>
    <row r="57" spans="25:27" x14ac:dyDescent="0.2">
      <c r="Y57" s="2" t="s">
        <v>121</v>
      </c>
      <c r="Z57" s="2"/>
      <c r="AA57" s="2"/>
    </row>
    <row r="58" spans="25:27" x14ac:dyDescent="0.2">
      <c r="Y58" s="2" t="s">
        <v>118</v>
      </c>
      <c r="Z58" s="2" t="s">
        <v>119</v>
      </c>
      <c r="AA58" s="2" t="s">
        <v>120</v>
      </c>
    </row>
    <row r="59" spans="25:27" x14ac:dyDescent="0.2">
      <c r="Y59" s="2">
        <f>(J10-J9)/(J10+J9)</f>
        <v>1.0695635896542223E-2</v>
      </c>
      <c r="Z59" s="2">
        <f>(K10-K9)/(K10+K9)</f>
        <v>-2.1247623839032597E-2</v>
      </c>
      <c r="AA59" s="2">
        <f>(L10-L9)/(L10+L9)</f>
        <v>-1.8683756391453671E-2</v>
      </c>
    </row>
    <row r="60" spans="25:27" x14ac:dyDescent="0.2">
      <c r="Y60" s="2" t="s">
        <v>122</v>
      </c>
      <c r="Z60" s="2"/>
      <c r="AA60" s="2"/>
    </row>
    <row r="61" spans="25:27" x14ac:dyDescent="0.2">
      <c r="Y61" s="2" t="s">
        <v>118</v>
      </c>
      <c r="Z61" s="2" t="s">
        <v>119</v>
      </c>
      <c r="AA61" s="2" t="s">
        <v>120</v>
      </c>
    </row>
    <row r="62" spans="25:27" x14ac:dyDescent="0.2">
      <c r="Y62" s="2">
        <f>(J20-J19)/(J20+J19)</f>
        <v>0.11485603045006829</v>
      </c>
      <c r="Z62" s="2">
        <f>(K20-K19)/(K20+K19)</f>
        <v>0.15149378823728757</v>
      </c>
      <c r="AA62" s="2">
        <f>(L20-L19)/(L20+L19)</f>
        <v>0.16205334959115186</v>
      </c>
    </row>
    <row r="74" spans="1:11" x14ac:dyDescent="0.2">
      <c r="B74" t="s">
        <v>112</v>
      </c>
    </row>
    <row r="75" spans="1:11" x14ac:dyDescent="0.2">
      <c r="A75" t="s">
        <v>0</v>
      </c>
      <c r="B75">
        <v>1</v>
      </c>
      <c r="C75">
        <v>2</v>
      </c>
      <c r="D75">
        <v>5</v>
      </c>
      <c r="E75">
        <v>10</v>
      </c>
      <c r="F75">
        <v>20</v>
      </c>
      <c r="G75">
        <v>50</v>
      </c>
      <c r="H75">
        <v>100</v>
      </c>
      <c r="I75">
        <v>200</v>
      </c>
      <c r="J75">
        <v>500</v>
      </c>
      <c r="K75">
        <v>1000</v>
      </c>
    </row>
    <row r="76" spans="1:11" x14ac:dyDescent="0.2">
      <c r="A76" t="s">
        <v>5</v>
      </c>
      <c r="B76">
        <f t="shared" ref="B76:K76" si="27">C3+C4</f>
        <v>8.7910000000000004</v>
      </c>
      <c r="C76">
        <f t="shared" si="27"/>
        <v>13.903600000000001</v>
      </c>
      <c r="D76">
        <f t="shared" si="27"/>
        <v>30.000100000000003</v>
      </c>
      <c r="E76">
        <f t="shared" si="27"/>
        <v>49.443300000000001</v>
      </c>
      <c r="F76">
        <f t="shared" si="27"/>
        <v>83.263000000000005</v>
      </c>
      <c r="G76">
        <f t="shared" si="27"/>
        <v>172.42930000000001</v>
      </c>
      <c r="H76">
        <f t="shared" si="27"/>
        <v>312.02300000000002</v>
      </c>
      <c r="I76">
        <f t="shared" si="27"/>
        <v>570.26600000000008</v>
      </c>
      <c r="J76">
        <f t="shared" si="27"/>
        <v>1173.2910000000002</v>
      </c>
      <c r="K76">
        <f t="shared" si="27"/>
        <v>1999.482</v>
      </c>
    </row>
    <row r="77" spans="1:11" x14ac:dyDescent="0.2">
      <c r="A77" t="s">
        <v>8</v>
      </c>
      <c r="B77">
        <f t="shared" ref="B77:K77" si="28">C7+C8</f>
        <v>9.6732999999999993</v>
      </c>
      <c r="C77">
        <f t="shared" si="28"/>
        <v>18.607199999999999</v>
      </c>
      <c r="D77">
        <f t="shared" si="28"/>
        <v>43.494299999999996</v>
      </c>
      <c r="E77">
        <f t="shared" si="28"/>
        <v>76.954700000000003</v>
      </c>
      <c r="F77">
        <f t="shared" si="28"/>
        <v>132.07040000000001</v>
      </c>
      <c r="G77">
        <f t="shared" si="28"/>
        <v>268.68600000000004</v>
      </c>
      <c r="H77">
        <f t="shared" si="28"/>
        <v>449.596</v>
      </c>
      <c r="I77">
        <f t="shared" si="28"/>
        <v>751.64100000000008</v>
      </c>
      <c r="J77">
        <f t="shared" si="28"/>
        <v>1501.857</v>
      </c>
      <c r="K77">
        <f t="shared" si="28"/>
        <v>2580.1499999999996</v>
      </c>
    </row>
    <row r="78" spans="1:11" x14ac:dyDescent="0.2">
      <c r="A78" t="s">
        <v>6</v>
      </c>
      <c r="B78">
        <f t="shared" ref="B78:K78" si="29">C9+C10</f>
        <v>1.8262</v>
      </c>
      <c r="C78">
        <f t="shared" si="29"/>
        <v>5.0251000000000001</v>
      </c>
      <c r="D78">
        <f t="shared" si="29"/>
        <v>11.683399999999999</v>
      </c>
      <c r="E78">
        <f t="shared" si="29"/>
        <v>25.7849</v>
      </c>
      <c r="F78">
        <f t="shared" si="29"/>
        <v>47.083100000000002</v>
      </c>
      <c r="G78">
        <f t="shared" si="29"/>
        <v>110.7324</v>
      </c>
      <c r="H78">
        <f t="shared" si="29"/>
        <v>188.89320000000001</v>
      </c>
      <c r="I78">
        <f t="shared" si="29"/>
        <v>309.846</v>
      </c>
      <c r="J78">
        <f t="shared" si="29"/>
        <v>663.88599999999997</v>
      </c>
      <c r="K78">
        <f t="shared" si="29"/>
        <v>1250.498</v>
      </c>
    </row>
    <row r="79" spans="1:11" x14ac:dyDescent="0.2">
      <c r="A79" t="s">
        <v>7</v>
      </c>
      <c r="B79">
        <f t="shared" ref="B79:K79" si="30">C11+C12</f>
        <v>1.2797000000000001</v>
      </c>
      <c r="C79">
        <f t="shared" si="30"/>
        <v>8.9608999999999988</v>
      </c>
      <c r="D79">
        <f t="shared" si="30"/>
        <v>13.8888</v>
      </c>
      <c r="E79">
        <f t="shared" si="30"/>
        <v>22.7379</v>
      </c>
      <c r="F79">
        <f t="shared" si="30"/>
        <v>40.828900000000004</v>
      </c>
      <c r="G79">
        <f t="shared" si="30"/>
        <v>99.37700000000001</v>
      </c>
      <c r="H79">
        <f t="shared" si="30"/>
        <v>231.173</v>
      </c>
      <c r="I79">
        <f t="shared" si="30"/>
        <v>428.17099999999999</v>
      </c>
      <c r="J79">
        <f t="shared" si="30"/>
        <v>1031.27</v>
      </c>
      <c r="K79">
        <f t="shared" si="30"/>
        <v>1879.79</v>
      </c>
    </row>
    <row r="80" spans="1:11" x14ac:dyDescent="0.2">
      <c r="A80" t="s">
        <v>113</v>
      </c>
      <c r="B80">
        <f t="shared" ref="B80:K80" si="31">C15+C16</f>
        <v>4.4866000000000001</v>
      </c>
      <c r="C80">
        <f t="shared" si="31"/>
        <v>13.3034</v>
      </c>
      <c r="D80">
        <f t="shared" si="31"/>
        <v>24.280799999999999</v>
      </c>
      <c r="E80">
        <f t="shared" si="31"/>
        <v>47.391599999999997</v>
      </c>
      <c r="F80">
        <f t="shared" si="31"/>
        <v>82.445999999999998</v>
      </c>
      <c r="G80">
        <f t="shared" si="31"/>
        <v>170.21100000000001</v>
      </c>
      <c r="H80">
        <f t="shared" si="31"/>
        <v>303.93200000000002</v>
      </c>
      <c r="I80">
        <f t="shared" si="31"/>
        <v>557.29099999999994</v>
      </c>
      <c r="J80">
        <f t="shared" si="31"/>
        <v>1152.3679999999999</v>
      </c>
      <c r="K80">
        <f t="shared" si="31"/>
        <v>1976.7330000000002</v>
      </c>
    </row>
    <row r="81" spans="1:11" x14ac:dyDescent="0.2">
      <c r="A81" t="s">
        <v>114</v>
      </c>
      <c r="B81">
        <f t="shared" ref="B81:K81" si="32">C17+C18</f>
        <v>9.6712000000000007</v>
      </c>
      <c r="C81">
        <f t="shared" si="32"/>
        <v>18.616599999999998</v>
      </c>
      <c r="D81">
        <f t="shared" si="32"/>
        <v>40.970599999999997</v>
      </c>
      <c r="E81">
        <f t="shared" si="32"/>
        <v>73.640600000000006</v>
      </c>
      <c r="F81">
        <f t="shared" si="32"/>
        <v>126.01179999999999</v>
      </c>
      <c r="G81">
        <f t="shared" si="32"/>
        <v>253.136</v>
      </c>
      <c r="H81">
        <f t="shared" si="32"/>
        <v>430.04700000000003</v>
      </c>
      <c r="I81">
        <f t="shared" si="32"/>
        <v>730.255</v>
      </c>
      <c r="J81">
        <f t="shared" si="32"/>
        <v>1478.306</v>
      </c>
      <c r="K81">
        <f t="shared" si="32"/>
        <v>2564.0699999999997</v>
      </c>
    </row>
    <row r="82" spans="1:11" x14ac:dyDescent="0.2">
      <c r="A82" t="s">
        <v>115</v>
      </c>
      <c r="B82">
        <f t="shared" ref="B82:K82" si="33">C19+C20</f>
        <v>3.1979999999999995</v>
      </c>
      <c r="C82">
        <f t="shared" si="33"/>
        <v>5.0244999999999997</v>
      </c>
      <c r="D82">
        <f t="shared" si="33"/>
        <v>11.668199999999999</v>
      </c>
      <c r="E82">
        <f t="shared" si="33"/>
        <v>22.783000000000001</v>
      </c>
      <c r="F82">
        <f t="shared" si="33"/>
        <v>48.186700000000002</v>
      </c>
      <c r="G82">
        <f t="shared" si="33"/>
        <v>108.61269999999999</v>
      </c>
      <c r="H82">
        <f t="shared" si="33"/>
        <v>188.31720000000001</v>
      </c>
      <c r="I82">
        <f t="shared" si="33"/>
        <v>309.75299999999999</v>
      </c>
      <c r="J82">
        <f t="shared" si="33"/>
        <v>661.00400000000002</v>
      </c>
      <c r="K82">
        <f t="shared" si="33"/>
        <v>1241.6590000000001</v>
      </c>
    </row>
    <row r="83" spans="1:11" x14ac:dyDescent="0.2">
      <c r="A83" t="s">
        <v>116</v>
      </c>
      <c r="B83">
        <f t="shared" ref="B83:K83" si="34">C21+C22</f>
        <v>1.5285</v>
      </c>
      <c r="C83">
        <f t="shared" si="34"/>
        <v>2.8180000000000001</v>
      </c>
      <c r="D83">
        <f t="shared" si="34"/>
        <v>14.739100000000001</v>
      </c>
      <c r="E83">
        <f t="shared" si="34"/>
        <v>22.130400000000002</v>
      </c>
      <c r="F83">
        <f t="shared" si="34"/>
        <v>36.935699999999997</v>
      </c>
      <c r="G83">
        <f t="shared" si="34"/>
        <v>103.2304</v>
      </c>
      <c r="H83">
        <f t="shared" si="34"/>
        <v>220.58099999999999</v>
      </c>
      <c r="I83">
        <f t="shared" si="34"/>
        <v>428.971</v>
      </c>
      <c r="J83">
        <f t="shared" si="34"/>
        <v>993.16599999999994</v>
      </c>
      <c r="K83">
        <f t="shared" si="34"/>
        <v>1847.808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83"/>
  <sheetViews>
    <sheetView topLeftCell="Q1" zoomScale="125" workbookViewId="0">
      <selection activeCell="AG33" sqref="AG33"/>
    </sheetView>
  </sheetViews>
  <sheetFormatPr baseColWidth="10" defaultColWidth="8.83203125" defaultRowHeight="15" x14ac:dyDescent="0.2"/>
  <cols>
    <col min="1" max="1" width="14.5" bestFit="1" customWidth="1"/>
    <col min="2" max="2" width="14.5" customWidth="1"/>
    <col min="3" max="3" width="9.5" bestFit="1" customWidth="1"/>
    <col min="24" max="28" width="9.1640625" bestFit="1" customWidth="1"/>
    <col min="29" max="29" width="11.83203125" bestFit="1" customWidth="1"/>
    <col min="30" max="30" width="9.1640625" bestFit="1" customWidth="1"/>
    <col min="31" max="31" width="11.83203125" bestFit="1" customWidth="1"/>
    <col min="32" max="32" width="12" bestFit="1" customWidth="1"/>
    <col min="33" max="33" width="9.5" customWidth="1"/>
    <col min="34" max="34" width="12.1640625" customWidth="1"/>
  </cols>
  <sheetData>
    <row r="1" spans="1:59" x14ac:dyDescent="0.2">
      <c r="A1" t="s">
        <v>18</v>
      </c>
      <c r="X1" t="s">
        <v>99</v>
      </c>
      <c r="AJ1" t="s">
        <v>123</v>
      </c>
      <c r="AV1" t="s">
        <v>123</v>
      </c>
      <c r="AW1" t="s">
        <v>124</v>
      </c>
    </row>
    <row r="2" spans="1:59" x14ac:dyDescent="0.2">
      <c r="A2" t="s">
        <v>0</v>
      </c>
      <c r="C2">
        <v>1</v>
      </c>
      <c r="D2">
        <v>2</v>
      </c>
      <c r="E2">
        <v>5</v>
      </c>
      <c r="F2">
        <v>10</v>
      </c>
      <c r="G2">
        <v>20</v>
      </c>
      <c r="H2">
        <v>50</v>
      </c>
      <c r="I2">
        <v>100</v>
      </c>
      <c r="J2">
        <v>200</v>
      </c>
      <c r="K2">
        <v>500</v>
      </c>
      <c r="L2">
        <v>1000</v>
      </c>
      <c r="X2">
        <v>7</v>
      </c>
      <c r="Y2">
        <v>7</v>
      </c>
      <c r="Z2">
        <v>7</v>
      </c>
      <c r="AA2">
        <v>7</v>
      </c>
      <c r="AB2">
        <v>7</v>
      </c>
      <c r="AC2">
        <v>7</v>
      </c>
      <c r="AD2">
        <v>7</v>
      </c>
      <c r="AE2">
        <v>7</v>
      </c>
      <c r="AF2">
        <v>7</v>
      </c>
      <c r="AG2">
        <v>7</v>
      </c>
      <c r="AH2" t="s">
        <v>374</v>
      </c>
      <c r="AJ2">
        <v>0</v>
      </c>
      <c r="AK2">
        <v>0.1</v>
      </c>
      <c r="AL2">
        <v>0.2</v>
      </c>
      <c r="AM2">
        <v>0.3</v>
      </c>
      <c r="AN2">
        <v>0.4</v>
      </c>
      <c r="AO2">
        <v>0.5</v>
      </c>
      <c r="AP2">
        <v>0.6</v>
      </c>
      <c r="AQ2">
        <v>0.7</v>
      </c>
      <c r="AR2">
        <v>0.8</v>
      </c>
      <c r="AS2">
        <v>0.9</v>
      </c>
      <c r="AT2">
        <v>1</v>
      </c>
      <c r="AV2">
        <v>0</v>
      </c>
      <c r="AW2">
        <v>0.1</v>
      </c>
      <c r="AX2">
        <v>0.2</v>
      </c>
      <c r="AY2">
        <v>0.3</v>
      </c>
      <c r="AZ2">
        <v>0.4</v>
      </c>
      <c r="BA2">
        <v>0.5</v>
      </c>
      <c r="BB2">
        <v>0.6</v>
      </c>
      <c r="BC2">
        <v>0.7</v>
      </c>
      <c r="BD2">
        <v>0.8</v>
      </c>
      <c r="BE2">
        <v>0.9</v>
      </c>
      <c r="BF2">
        <v>1</v>
      </c>
    </row>
    <row r="3" spans="1:59" x14ac:dyDescent="0.2">
      <c r="A3" t="s">
        <v>5</v>
      </c>
      <c r="B3" t="s">
        <v>10</v>
      </c>
      <c r="C3">
        <f>SUMIFS(raw!$D:$D, raw!$A:$A, 'comment (intensity)'!$A$1, raw!$B:$B, 'comment (intensity)'!$A3, raw!$C:$C, 'comment (intensity)'!C$2)</f>
        <v>3.3148</v>
      </c>
      <c r="D3">
        <f>SUMIFS(raw!$D:$D, raw!$A:$A, 'comment (intensity)'!$A$1, raw!$B:$B, 'comment (intensity)'!$A3, raw!$C:$C, 'comment (intensity)'!D$2)</f>
        <v>3.4176000000000002</v>
      </c>
      <c r="E3">
        <f>SUMIFS(raw!$D:$D, raw!$A:$A, 'comment (intensity)'!$A$1, raw!$B:$B, 'comment (intensity)'!$A3, raw!$C:$C, 'comment (intensity)'!E$2)</f>
        <v>20.553599999999999</v>
      </c>
      <c r="F3">
        <f>SUMIFS(raw!$D:$D, raw!$A:$A, 'comment (intensity)'!$A$1, raw!$B:$B, 'comment (intensity)'!$A3, raw!$C:$C, 'comment (intensity)'!F$2)</f>
        <v>33.491399999999999</v>
      </c>
      <c r="G3">
        <f>SUMIFS(raw!$D:$D, raw!$A:$A, 'comment (intensity)'!$A$1, raw!$B:$B, 'comment (intensity)'!$A3, raw!$C:$C, 'comment (intensity)'!G$2)</f>
        <v>65.866299999999995</v>
      </c>
      <c r="H3">
        <f>SUMIFS(raw!$D:$D, raw!$A:$A, 'comment (intensity)'!$A$1, raw!$B:$B, 'comment (intensity)'!$A3, raw!$C:$C, 'comment (intensity)'!H$2)</f>
        <v>119.05500000000001</v>
      </c>
      <c r="I3">
        <f>SUMIFS(raw!$D:$D, raw!$A:$A, 'comment (intensity)'!$A$1, raw!$B:$B, 'comment (intensity)'!$A3, raw!$C:$C, 'comment (intensity)'!I$2)</f>
        <v>206.566</v>
      </c>
      <c r="J3">
        <f>SUMIFS(raw!$D:$D, raw!$A:$A, 'comment (intensity)'!$A$1, raw!$B:$B, 'comment (intensity)'!$A3, raw!$C:$C, 'comment (intensity)'!J$2)</f>
        <v>352.71699999999998</v>
      </c>
      <c r="K3">
        <f>SUMIFS(raw!$D:$D, raw!$A:$A, 'comment (intensity)'!$A$1, raw!$B:$B, 'comment (intensity)'!$A3, raw!$C:$C, 'comment (intensity)'!K$2)</f>
        <v>699.83399999999995</v>
      </c>
      <c r="L3" s="1">
        <f>SUMIFS(raw!$D:$D, raw!$A:$A, 'comment (intensity)'!$A$1, raw!$B:$B, 'comment (intensity)'!$A3, raw!$C:$C, 'comment (intensity)'!L$2)</f>
        <v>1168.49</v>
      </c>
      <c r="M3">
        <f>L3/(L3+L4)</f>
        <v>0.465153957922812</v>
      </c>
      <c r="X3">
        <v>1</v>
      </c>
      <c r="Y3">
        <v>2</v>
      </c>
      <c r="Z3">
        <v>5</v>
      </c>
      <c r="AA3">
        <v>10</v>
      </c>
      <c r="AB3">
        <v>20</v>
      </c>
      <c r="AC3">
        <v>50</v>
      </c>
      <c r="AD3">
        <v>100</v>
      </c>
      <c r="AE3">
        <v>200</v>
      </c>
      <c r="AF3">
        <v>500</v>
      </c>
      <c r="AG3">
        <v>1000</v>
      </c>
      <c r="AJ3" s="3" t="e">
        <f t="shared" ref="AJ3:AS3" si="0">(B3+B4)*(1/AJ4)</f>
        <v>#VALUE!</v>
      </c>
      <c r="AK3" s="3">
        <f t="shared" si="0"/>
        <v>16.80008032158803</v>
      </c>
      <c r="AL3" s="3">
        <f t="shared" si="0"/>
        <v>32.06927697799626</v>
      </c>
      <c r="AM3" s="3">
        <f t="shared" si="0"/>
        <v>77.364127278919511</v>
      </c>
      <c r="AN3" s="3">
        <f t="shared" si="0"/>
        <v>129.23413158273468</v>
      </c>
      <c r="AO3" s="3">
        <f t="shared" si="0"/>
        <v>267.10327316093355</v>
      </c>
      <c r="AP3" s="3">
        <f>(H3+H4)*(1/AP4)</f>
        <v>596.5946839695938</v>
      </c>
      <c r="AQ3" s="3">
        <f t="shared" si="0"/>
        <v>1003.288433546663</v>
      </c>
      <c r="AR3" s="3">
        <f t="shared" si="0"/>
        <v>1690.8942043507971</v>
      </c>
      <c r="AS3" s="3">
        <f t="shared" si="0"/>
        <v>3228.9048923616165</v>
      </c>
      <c r="AT3" s="3">
        <f>(L3+L4)*(1/AT4)</f>
        <v>5400.4700104408257</v>
      </c>
      <c r="AU3" t="s">
        <v>150</v>
      </c>
      <c r="AV3">
        <v>1343.56</v>
      </c>
      <c r="AW3">
        <v>1492.8444444444399</v>
      </c>
      <c r="AX3">
        <v>1679.44999999999</v>
      </c>
      <c r="AY3">
        <v>1919.37142857142</v>
      </c>
      <c r="AZ3">
        <v>2239.2666666666601</v>
      </c>
      <c r="BA3">
        <v>2336.98</v>
      </c>
      <c r="BB3">
        <v>1947.4833333333299</v>
      </c>
      <c r="BC3">
        <v>1669.2714285714201</v>
      </c>
      <c r="BD3">
        <v>1460.6125</v>
      </c>
      <c r="BE3">
        <v>1298.32222222222</v>
      </c>
      <c r="BF3">
        <f>L3*1+L4*(1-1)</f>
        <v>1168.49</v>
      </c>
      <c r="BG3" t="s">
        <v>150</v>
      </c>
    </row>
    <row r="4" spans="1:59" x14ac:dyDescent="0.2">
      <c r="A4" t="s">
        <v>5</v>
      </c>
      <c r="B4" t="s">
        <v>11</v>
      </c>
      <c r="C4">
        <f>SUMIFS(raw!$E:$E, raw!$A:$A, 'comment (intensity)'!$A$1, raw!$B:$B, 'comment (intensity)'!$A3, raw!$C:$C, 'comment (intensity)'!C$2)</f>
        <v>4.1477000000000004</v>
      </c>
      <c r="D4">
        <f>SUMIFS(raw!$E:$E, raw!$A:$A, 'comment (intensity)'!$A$1, raw!$B:$B, 'comment (intensity)'!$A3, raw!$C:$C, 'comment (intensity)'!D$2)</f>
        <v>7.0514000000000001</v>
      </c>
      <c r="E4">
        <f>SUMIFS(raw!$E:$E, raw!$A:$A, 'comment (intensity)'!$A$1, raw!$B:$B, 'comment (intensity)'!$A3, raw!$C:$C, 'comment (intensity)'!E$2)</f>
        <v>19.322600000000001</v>
      </c>
      <c r="F4">
        <f>SUMIFS(raw!$E:$E, raw!$A:$A, 'comment (intensity)'!$A$1, raw!$B:$B, 'comment (intensity)'!$A3, raw!$C:$C, 'comment (intensity)'!F$2)</f>
        <v>32.297899999999998</v>
      </c>
      <c r="G4">
        <f>SUMIFS(raw!$E:$E, raw!$A:$A, 'comment (intensity)'!$A$1, raw!$B:$B, 'comment (intensity)'!$A3, raw!$C:$C, 'comment (intensity)'!G$2)</f>
        <v>66.7727</v>
      </c>
      <c r="H4">
        <f>SUMIFS(raw!$E:$E, raw!$A:$A, 'comment (intensity)'!$A$1, raw!$B:$B, 'comment (intensity)'!$A3, raw!$C:$C, 'comment (intensity)'!H$2)</f>
        <v>147.45500000000001</v>
      </c>
      <c r="I4">
        <f>SUMIFS(raw!$E:$E, raw!$A:$A, 'comment (intensity)'!$A$1, raw!$B:$B, 'comment (intensity)'!$A3, raw!$C:$C, 'comment (intensity)'!I$2)</f>
        <v>248.67599999999999</v>
      </c>
      <c r="J4">
        <f>SUMIFS(raw!$E:$E, raw!$A:$A, 'comment (intensity)'!$A$1, raw!$B:$B, 'comment (intensity)'!$A3, raw!$C:$C, 'comment (intensity)'!J$2)</f>
        <v>419.55700000000002</v>
      </c>
      <c r="K4">
        <f>SUMIFS(raw!$E:$E, raw!$A:$A, 'comment (intensity)'!$A$1, raw!$B:$B, 'comment (intensity)'!$A3, raw!$C:$C, 'comment (intensity)'!K$2)</f>
        <v>803.39499999999998</v>
      </c>
      <c r="L4" s="1">
        <f>SUMIFS(raw!$E:$E, raw!$A:$A, 'comment (intensity)'!$A$1, raw!$B:$B, 'comment (intensity)'!$A3, raw!$C:$C, 'comment (intensity)'!L$2)</f>
        <v>1343.56</v>
      </c>
      <c r="X4" s="3">
        <f t="shared" ref="X4:AF4" si="1">(C3+C4)*(EXP((-1)*X2*X5))</f>
        <v>5.5930812605933289</v>
      </c>
      <c r="Y4" s="3">
        <f t="shared" si="1"/>
        <v>6.1261416610436594</v>
      </c>
      <c r="Z4" s="3">
        <f t="shared" si="1"/>
        <v>18.15112876206673</v>
      </c>
      <c r="AA4" s="3">
        <f t="shared" si="1"/>
        <v>31.310792408609966</v>
      </c>
      <c r="AB4" s="3">
        <f t="shared" si="1"/>
        <v>68.892595355262245</v>
      </c>
      <c r="AC4" s="3">
        <f t="shared" si="1"/>
        <v>196.24833758294162</v>
      </c>
      <c r="AD4" s="3">
        <f t="shared" si="1"/>
        <v>319.1240918591688</v>
      </c>
      <c r="AE4" s="3">
        <f t="shared" si="1"/>
        <v>530.2046070535431</v>
      </c>
      <c r="AF4" s="3">
        <f t="shared" si="1"/>
        <v>970.19202457623544</v>
      </c>
      <c r="AG4" s="3">
        <f>(L3+L4)*(EXP((-1)*AG2*AG5))</f>
        <v>1625.8348657791253</v>
      </c>
      <c r="AH4" s="3" t="s">
        <v>5</v>
      </c>
      <c r="AJ4" s="1" t="e">
        <f>MAX(ABS((B3/(B3+B4))-0), ABS((B4/(B3+B4))-(1-0)))</f>
        <v>#VALUE!</v>
      </c>
      <c r="AK4" s="1">
        <f t="shared" ref="AK4:AT4" si="2">MAX(ABS((C3/(C3+C4))-0), ABS((C4/(C3+C4))-(1-0)))</f>
        <v>0.44419430485762146</v>
      </c>
      <c r="AL4" s="1">
        <f t="shared" si="2"/>
        <v>0.32644951762345975</v>
      </c>
      <c r="AM4" s="1">
        <f t="shared" si="2"/>
        <v>0.51543527216735796</v>
      </c>
      <c r="AN4" s="1">
        <f t="shared" si="2"/>
        <v>0.5090706239464472</v>
      </c>
      <c r="AO4" s="1">
        <f t="shared" si="2"/>
        <v>0.49658320705071668</v>
      </c>
      <c r="AP4" s="1">
        <f t="shared" si="2"/>
        <v>0.44671869723462537</v>
      </c>
      <c r="AQ4" s="1">
        <f t="shared" si="2"/>
        <v>0.45374987369355202</v>
      </c>
      <c r="AR4" s="1">
        <f t="shared" si="2"/>
        <v>0.45672520374892844</v>
      </c>
      <c r="AS4" s="1">
        <f t="shared" si="2"/>
        <v>0.46555381781485061</v>
      </c>
      <c r="AT4" s="1">
        <f t="shared" si="2"/>
        <v>0.46515395792281211</v>
      </c>
      <c r="AV4">
        <v>0</v>
      </c>
      <c r="AW4">
        <v>0.1</v>
      </c>
      <c r="AX4">
        <v>0.2</v>
      </c>
      <c r="AY4">
        <v>0.3</v>
      </c>
      <c r="AZ4">
        <v>0.4</v>
      </c>
      <c r="BA4">
        <v>0.5</v>
      </c>
      <c r="BB4">
        <v>0.6</v>
      </c>
      <c r="BC4">
        <v>0.7</v>
      </c>
      <c r="BD4">
        <v>0.8</v>
      </c>
      <c r="BE4">
        <v>0.9</v>
      </c>
      <c r="BF4">
        <v>1</v>
      </c>
    </row>
    <row r="5" spans="1:59" x14ac:dyDescent="0.2">
      <c r="A5" t="s">
        <v>151</v>
      </c>
      <c r="B5" t="s">
        <v>10</v>
      </c>
      <c r="C5">
        <f>SUMIFS(raw!$D:$D, raw!$A:$A, 'comment (intensity)'!$A$1, raw!$B:$B, 'comment (intensity)'!$A5, raw!$C:$C, 'comment (intensity)'!C$2)</f>
        <v>3.2957000000000001</v>
      </c>
      <c r="D5">
        <f>SUMIFS(raw!$D:$D, raw!$A:$A, 'comment (intensity)'!$A$1, raw!$B:$B, 'comment (intensity)'!$A5, raw!$C:$C, 'comment (intensity)'!D$2)</f>
        <v>5.3254999999999999</v>
      </c>
      <c r="E5">
        <f>SUMIFS(raw!$D:$D, raw!$A:$A, 'comment (intensity)'!$A$1, raw!$B:$B, 'comment (intensity)'!$A5, raw!$C:$C, 'comment (intensity)'!E$2)</f>
        <v>13.197699999999999</v>
      </c>
      <c r="F5">
        <f>SUMIFS(raw!$D:$D, raw!$A:$A, 'comment (intensity)'!$A$1, raw!$B:$B, 'comment (intensity)'!$A5, raw!$C:$C, 'comment (intensity)'!F$2)</f>
        <v>35.504300000000001</v>
      </c>
      <c r="G5">
        <f>SUMIFS(raw!$D:$D, raw!$A:$A, 'comment (intensity)'!$A$1, raw!$B:$B, 'comment (intensity)'!$A5, raw!$C:$C, 'comment (intensity)'!G$2)</f>
        <v>61.585000000000001</v>
      </c>
      <c r="H5">
        <f>SUMIFS(raw!$D:$D, raw!$A:$A, 'comment (intensity)'!$A$1, raw!$B:$B, 'comment (intensity)'!$A5, raw!$C:$C, 'comment (intensity)'!H$2)</f>
        <v>121.476</v>
      </c>
      <c r="I5">
        <f>SUMIFS(raw!$D:$D, raw!$A:$A, 'comment (intensity)'!$A$1, raw!$B:$B, 'comment (intensity)'!$A5, raw!$C:$C, 'comment (intensity)'!I$2)</f>
        <v>202.23699999999999</v>
      </c>
      <c r="J5">
        <f>SUMIFS(raw!$D:$D, raw!$A:$A, 'comment (intensity)'!$A$1, raw!$B:$B, 'comment (intensity)'!$A5, raw!$C:$C, 'comment (intensity)'!J$2)</f>
        <v>345.411</v>
      </c>
      <c r="K5">
        <f>SUMIFS(raw!$D:$D, raw!$A:$A, 'comment (intensity)'!$A$1, raw!$B:$B, 'comment (intensity)'!$A5, raw!$C:$C, 'comment (intensity)'!K$2)</f>
        <v>686.85400000000004</v>
      </c>
      <c r="L5" s="1">
        <f>SUMIFS(raw!$D:$D, raw!$A:$A, 'comment (intensity)'!$A$1, raw!$B:$B, 'comment (intensity)'!$A5, raw!$C:$C, 'comment (intensity)'!L$2)</f>
        <v>1137.82</v>
      </c>
      <c r="M5">
        <f>L5/(L5+L6)</f>
        <v>0.45905382833996339</v>
      </c>
      <c r="X5" s="3">
        <f t="shared" ref="X5:AF5" si="3">MAX(ABS((C3/(C3+C4))-0.403), ABS((C4/(C3+C4))-0.597))</f>
        <v>4.1194304857621433E-2</v>
      </c>
      <c r="Y5" s="3">
        <f t="shared" si="3"/>
        <v>7.655048237654033E-2</v>
      </c>
      <c r="Z5" s="3">
        <f t="shared" si="3"/>
        <v>0.11243527216735794</v>
      </c>
      <c r="AA5" s="3">
        <f t="shared" si="3"/>
        <v>0.10607062394644717</v>
      </c>
      <c r="AB5" s="3">
        <f t="shared" si="3"/>
        <v>9.3583207050716655E-2</v>
      </c>
      <c r="AC5" s="3">
        <f t="shared" si="3"/>
        <v>4.3718697234625348E-2</v>
      </c>
      <c r="AD5" s="3">
        <f t="shared" si="3"/>
        <v>5.0749873693551995E-2</v>
      </c>
      <c r="AE5" s="1">
        <f t="shared" si="3"/>
        <v>5.3725203748928418E-2</v>
      </c>
      <c r="AF5" s="1">
        <f t="shared" si="3"/>
        <v>6.2553817814850587E-2</v>
      </c>
      <c r="AG5" s="1">
        <f>MAX(ABS((L3/(L3+L4))-0.403), ABS((L4/(L3+L4))-0.597))</f>
        <v>6.2153957922812086E-2</v>
      </c>
      <c r="AH5" s="3" t="s">
        <v>100</v>
      </c>
      <c r="AJ5" s="3" t="e">
        <f t="shared" ref="AJ5:AT5" si="4">(B7+B8)*(1/AJ6)</f>
        <v>#VALUE!</v>
      </c>
      <c r="AK5" s="3">
        <f t="shared" si="4"/>
        <v>32.903008266086545</v>
      </c>
      <c r="AL5" s="3">
        <f t="shared" si="4"/>
        <v>60.329879159874764</v>
      </c>
      <c r="AM5" s="3">
        <f t="shared" si="4"/>
        <v>132.26655167236351</v>
      </c>
      <c r="AN5" s="3">
        <f t="shared" si="4"/>
        <v>271.16352694214203</v>
      </c>
      <c r="AO5" s="3">
        <f t="shared" si="4"/>
        <v>425.86200348843568</v>
      </c>
      <c r="AP5" s="3">
        <f t="shared" si="4"/>
        <v>784.26840281682428</v>
      </c>
      <c r="AQ5" s="3">
        <f t="shared" si="4"/>
        <v>1263.5356652741903</v>
      </c>
      <c r="AR5" s="3">
        <f t="shared" si="4"/>
        <v>2043.1186288836745</v>
      </c>
      <c r="AS5" s="3">
        <f t="shared" si="4"/>
        <v>3848.0994473802843</v>
      </c>
      <c r="AT5" s="3">
        <f t="shared" si="4"/>
        <v>6346.1896892648128</v>
      </c>
      <c r="AU5" t="s">
        <v>149</v>
      </c>
      <c r="AV5">
        <f>L7*AV4+L8*(1-AV4)</f>
        <v>1586.45</v>
      </c>
      <c r="AW5">
        <v>1762.7222222222199</v>
      </c>
      <c r="AX5">
        <v>1983.0625</v>
      </c>
      <c r="AY5">
        <v>2266.3571428571399</v>
      </c>
      <c r="AZ5">
        <v>2644.0833333333298</v>
      </c>
      <c r="BA5">
        <v>3123.56</v>
      </c>
      <c r="BB5">
        <v>2602.9666666666599</v>
      </c>
      <c r="BC5">
        <v>2231.11428571428</v>
      </c>
      <c r="BD5">
        <v>1952.2249999999999</v>
      </c>
      <c r="BE5">
        <v>1735.31111111111</v>
      </c>
      <c r="BF5">
        <v>1561.78</v>
      </c>
      <c r="BG5" t="s">
        <v>149</v>
      </c>
    </row>
    <row r="6" spans="1:59" x14ac:dyDescent="0.2">
      <c r="A6" t="s">
        <v>151</v>
      </c>
      <c r="B6" t="s">
        <v>11</v>
      </c>
      <c r="C6">
        <f>SUMIFS(raw!$E:$E, raw!$A:$A, 'comment (intensity)'!$A$1, raw!$B:$B, 'comment (intensity)'!$A5, raw!$C:$C, 'comment (intensity)'!C$2)</f>
        <v>4.2114000000000003</v>
      </c>
      <c r="D6">
        <f>SUMIFS(raw!$E:$E, raw!$A:$A, 'comment (intensity)'!$A$1, raw!$B:$B, 'comment (intensity)'!$A5, raw!$C:$C, 'comment (intensity)'!D$2)</f>
        <v>6.3616999999999999</v>
      </c>
      <c r="E6">
        <f>SUMIFS(raw!$E:$E, raw!$A:$A, 'comment (intensity)'!$A$1, raw!$B:$B, 'comment (intensity)'!$A5, raw!$C:$C, 'comment (intensity)'!E$2)</f>
        <v>17.410599999999999</v>
      </c>
      <c r="F6">
        <f>SUMIFS(raw!$E:$E, raw!$A:$A, 'comment (intensity)'!$A$1, raw!$B:$B, 'comment (intensity)'!$A5, raw!$C:$C, 'comment (intensity)'!F$2)</f>
        <v>40.133699999999997</v>
      </c>
      <c r="G6">
        <f>SUMIFS(raw!$E:$E, raw!$A:$A, 'comment (intensity)'!$A$1, raw!$B:$B, 'comment (intensity)'!$A5, raw!$C:$C, 'comment (intensity)'!G$2)</f>
        <v>68.668700000000001</v>
      </c>
      <c r="H6">
        <f>SUMIFS(raw!$E:$E, raw!$A:$A, 'comment (intensity)'!$A$1, raw!$B:$B, 'comment (intensity)'!$A5, raw!$C:$C, 'comment (intensity)'!H$2)</f>
        <v>138.70500000000001</v>
      </c>
      <c r="I6">
        <f>SUMIFS(raw!$E:$E, raw!$A:$A, 'comment (intensity)'!$A$1, raw!$B:$B, 'comment (intensity)'!$A5, raw!$C:$C, 'comment (intensity)'!I$2)</f>
        <v>243.95400000000001</v>
      </c>
      <c r="J6">
        <f>SUMIFS(raw!$E:$E, raw!$A:$A, 'comment (intensity)'!$A$1, raw!$B:$B, 'comment (intensity)'!$A5, raw!$C:$C, 'comment (intensity)'!J$2)</f>
        <v>417.80200000000002</v>
      </c>
      <c r="K6">
        <f>SUMIFS(raw!$E:$E, raw!$A:$A, 'comment (intensity)'!$A$1, raw!$B:$B, 'comment (intensity)'!$A5, raw!$C:$C, 'comment (intensity)'!K$2)</f>
        <v>803.923</v>
      </c>
      <c r="L6" s="1">
        <f>SUMIFS(raw!$E:$E, raw!$A:$A, 'comment (intensity)'!$A$1, raw!$B:$B, 'comment (intensity)'!$A5, raw!$C:$C, 'comment (intensity)'!L$2)</f>
        <v>1340.8</v>
      </c>
      <c r="X6" s="3">
        <f t="shared" ref="X6:AF6" si="5">(C5+C6)*(EXP((-1)*X2*X7))</f>
        <v>5.834401867409559</v>
      </c>
      <c r="Y6" s="3">
        <f t="shared" si="5"/>
        <v>8.0833636034441003</v>
      </c>
      <c r="Z6" s="3">
        <f t="shared" si="5"/>
        <v>25.128639053658365</v>
      </c>
      <c r="AA6" s="3">
        <f t="shared" si="5"/>
        <v>47.521165514250079</v>
      </c>
      <c r="AB6" s="3">
        <f t="shared" si="5"/>
        <v>79.904136660611542</v>
      </c>
      <c r="AC6" s="3">
        <f t="shared" si="5"/>
        <v>166.35849080578947</v>
      </c>
      <c r="AD6" s="3">
        <f t="shared" si="5"/>
        <v>313.87114425512533</v>
      </c>
      <c r="AE6" s="3">
        <f>(J5+J6)*(EXP((-1)*AE2*AE7))</f>
        <v>539.43013998337017</v>
      </c>
      <c r="AF6" s="3">
        <f t="shared" si="5"/>
        <v>995.16017739305744</v>
      </c>
      <c r="AG6" s="3">
        <f>(L5+L6)*(EXP((-1)*AG2*AG7))</f>
        <v>1674.1827827224936</v>
      </c>
      <c r="AH6" s="3" t="s">
        <v>151</v>
      </c>
      <c r="AJ6" s="1" t="e">
        <f t="shared" ref="AJ6:AT6" si="6">MAX(ABS((B7/(B7+B8))-0), ABS((B8/(B7+B8))-(1-0)))</f>
        <v>#VALUE!</v>
      </c>
      <c r="AK6" s="1">
        <f t="shared" si="6"/>
        <v>0.66862275394664472</v>
      </c>
      <c r="AL6" s="1">
        <f t="shared" si="6"/>
        <v>0.60922714435744107</v>
      </c>
      <c r="AM6" s="1">
        <f t="shared" si="6"/>
        <v>0.52645055850918687</v>
      </c>
      <c r="AN6" s="1">
        <f t="shared" si="6"/>
        <v>0.44760592019404422</v>
      </c>
      <c r="AO6" s="1">
        <f t="shared" si="6"/>
        <v>0.47719378187145178</v>
      </c>
      <c r="AP6" s="1">
        <f t="shared" si="6"/>
        <v>0.48235782372626868</v>
      </c>
      <c r="AQ6" s="1">
        <f t="shared" si="6"/>
        <v>0.48194444900600053</v>
      </c>
      <c r="AR6" s="1">
        <f t="shared" si="6"/>
        <v>0.48678769110113473</v>
      </c>
      <c r="AS6" s="1">
        <f t="shared" si="6"/>
        <v>0.49495706284218993</v>
      </c>
      <c r="AT6" s="1">
        <f t="shared" si="6"/>
        <v>0.49608192539935136</v>
      </c>
      <c r="AV6">
        <v>0</v>
      </c>
      <c r="AW6">
        <v>0.1</v>
      </c>
      <c r="AX6">
        <v>0.2</v>
      </c>
      <c r="AY6">
        <v>0.3</v>
      </c>
      <c r="AZ6">
        <v>0.4</v>
      </c>
      <c r="BA6">
        <v>0.5</v>
      </c>
      <c r="BB6">
        <v>0.6</v>
      </c>
      <c r="BC6">
        <v>0.7</v>
      </c>
      <c r="BD6">
        <v>0.8</v>
      </c>
      <c r="BE6">
        <v>0.9</v>
      </c>
      <c r="BF6">
        <v>1</v>
      </c>
    </row>
    <row r="7" spans="1:59" x14ac:dyDescent="0.2">
      <c r="A7" t="s">
        <v>8</v>
      </c>
      <c r="B7" t="s">
        <v>10</v>
      </c>
      <c r="C7">
        <f>SUMIFS(raw!$D:$D, raw!$A:$A, 'comment (intensity)'!$A$1, raw!$B:$B, 'comment (intensity)'!$A7, raw!$C:$C, 'comment (intensity)'!C$2)</f>
        <v>14.7095</v>
      </c>
      <c r="D7">
        <f>SUMIFS(raw!$D:$D, raw!$A:$A, 'comment (intensity)'!$A$1, raw!$B:$B, 'comment (intensity)'!$A7, raw!$C:$C, 'comment (intensity)'!D$2)</f>
        <v>22.3919</v>
      </c>
      <c r="E7">
        <f>SUMIFS(raw!$D:$D, raw!$A:$A, 'comment (intensity)'!$A$1, raw!$B:$B, 'comment (intensity)'!$A7, raw!$C:$C, 'comment (intensity)'!E$2)</f>
        <v>36.657699999999998</v>
      </c>
      <c r="F7">
        <f>SUMIFS(raw!$D:$D, raw!$A:$A, 'comment (intensity)'!$A$1, raw!$B:$B, 'comment (intensity)'!$A7, raw!$C:$C, 'comment (intensity)'!F$2)</f>
        <v>54.3279</v>
      </c>
      <c r="G7">
        <f>SUMIFS(raw!$D:$D, raw!$A:$A, 'comment (intensity)'!$A$1, raw!$B:$B, 'comment (intensity)'!$A7, raw!$C:$C, 'comment (intensity)'!G$2)</f>
        <v>96.974699999999999</v>
      </c>
      <c r="H7">
        <f>SUMIFS(raw!$D:$D, raw!$A:$A, 'comment (intensity)'!$A$1, raw!$B:$B, 'comment (intensity)'!$A7, raw!$C:$C, 'comment (intensity)'!H$2)</f>
        <v>182.47499999999999</v>
      </c>
      <c r="I7">
        <f>SUMIFS(raw!$D:$D, raw!$A:$A, 'comment (intensity)'!$A$1, raw!$B:$B, 'comment (intensity)'!$A7, raw!$C:$C, 'comment (intensity)'!I$2)</f>
        <v>293.48200000000003</v>
      </c>
      <c r="J7">
        <f>SUMIFS(raw!$D:$D, raw!$A:$A, 'comment (intensity)'!$A$1, raw!$B:$B, 'comment (intensity)'!$A7, raw!$C:$C, 'comment (intensity)'!J$2)</f>
        <v>484.142</v>
      </c>
      <c r="K7">
        <f>SUMIFS(raw!$D:$D, raw!$A:$A, 'comment (intensity)'!$A$1, raw!$B:$B, 'comment (intensity)'!$A7, raw!$C:$C, 'comment (intensity)'!K$2)</f>
        <v>942.71699999999998</v>
      </c>
      <c r="L7" s="1">
        <f>SUMIFS(raw!$D:$D, raw!$A:$A, 'comment (intensity)'!$A$1, raw!$B:$B, 'comment (intensity)'!$A7, raw!$C:$C, 'comment (intensity)'!L$2)</f>
        <v>1561.78</v>
      </c>
      <c r="M7">
        <f>L7/(L7+L8)</f>
        <v>0.49608192539935136</v>
      </c>
      <c r="X7" s="3">
        <f t="shared" ref="X7" si="7">MAX(ABS((C5/(C5+C6))-0.403), ABS((C6/(C5+C6))-0.597))</f>
        <v>3.6011069520853534E-2</v>
      </c>
      <c r="Y7" s="3">
        <f t="shared" ref="Y7" si="8">MAX(ABS((D5/(D5+D6))-0.403), ABS((D6/(D5+D6))-0.597))</f>
        <v>5.2669450338832191E-2</v>
      </c>
      <c r="Z7" s="3">
        <f t="shared" ref="Z7" si="9">MAX(ABS((E5/(E5+E6))-0.403), ABS((E6/(E5+E6))-0.597))</f>
        <v>2.8180431451599763E-2</v>
      </c>
      <c r="AA7" s="3">
        <f t="shared" ref="AA7" si="10">MAX(ABS((F5/(F5+F6))-0.403), ABS((F6/(F5+F6))-0.597))</f>
        <v>6.6397657262222687E-2</v>
      </c>
      <c r="AB7" s="3">
        <f t="shared" ref="AB7" si="11">MAX(ABS((G5/(G5+G6))-0.403), ABS((G6/(G5+G6))-0.597))</f>
        <v>6.9808066104840027E-2</v>
      </c>
      <c r="AC7" s="3">
        <f t="shared" ref="AC7" si="12">MAX(ABS((H5/(H5+H6))-0.403), ABS((H6/(H5+H6))-0.597))</f>
        <v>6.389035709755897E-2</v>
      </c>
      <c r="AD7" s="3">
        <f t="shared" ref="AD7" si="13">MAX(ABS((I5/(I5+I6))-0.403), ABS((I6/(I5+I6))-0.597))</f>
        <v>5.0252082628291506E-2</v>
      </c>
      <c r="AE7" s="1">
        <f t="shared" ref="AE7" si="14">MAX(ABS((J5/(J5+J6))-0.403), ABS((J6/(J5+J6))-0.597))</f>
        <v>4.9574838216854267E-2</v>
      </c>
      <c r="AF7" s="1">
        <f t="shared" ref="AF7" si="15">MAX(ABS((K5/(K5+K6))-0.403), ABS((K6/(K5+K6))-0.597))</f>
        <v>5.7735576145862222E-2</v>
      </c>
      <c r="AG7" s="1">
        <f>MAX(ABS((L5/(L5+L6))-0.403), ABS((L6/(L5+L6))-0.597))</f>
        <v>5.6053828339963363E-2</v>
      </c>
      <c r="AH7" s="3" t="s">
        <v>373</v>
      </c>
      <c r="AJ7" s="3">
        <v>3415.3951087740702</v>
      </c>
      <c r="AK7" s="3">
        <v>6068.0696923678397</v>
      </c>
      <c r="AL7" s="3">
        <v>5721.9370856861897</v>
      </c>
      <c r="AM7" s="3">
        <v>8541.8810991884093</v>
      </c>
      <c r="AN7" s="3">
        <v>7970.8964854606602</v>
      </c>
      <c r="AO7" s="3">
        <v>13218.1006820412</v>
      </c>
      <c r="AP7" s="3">
        <v>41583.952198086801</v>
      </c>
      <c r="AQ7" s="3">
        <v>9465.4550212032009</v>
      </c>
      <c r="AR7" s="3">
        <v>7828.9961506952604</v>
      </c>
      <c r="AS7" s="3">
        <v>4324.8620566258296</v>
      </c>
      <c r="AT7" s="3">
        <v>3009.9499534218899</v>
      </c>
      <c r="AU7" t="s">
        <v>125</v>
      </c>
      <c r="AV7">
        <v>715.75800000000004</v>
      </c>
      <c r="AW7">
        <v>833.09444444444398</v>
      </c>
      <c r="AX7">
        <v>787.67875000000004</v>
      </c>
      <c r="AY7">
        <v>846.78</v>
      </c>
      <c r="AZ7">
        <v>801.38666666666597</v>
      </c>
      <c r="BA7">
        <v>857.26599999999996</v>
      </c>
      <c r="BB7">
        <v>976.86500000000001</v>
      </c>
      <c r="BC7">
        <v>863.42285714285697</v>
      </c>
      <c r="BD7">
        <v>855.69</v>
      </c>
      <c r="BE7">
        <v>751.65</v>
      </c>
      <c r="BF7">
        <v>670.96699999999998</v>
      </c>
      <c r="BG7" t="s">
        <v>125</v>
      </c>
    </row>
    <row r="8" spans="1:59" x14ac:dyDescent="0.2">
      <c r="A8" t="s">
        <v>8</v>
      </c>
      <c r="B8" t="s">
        <v>11</v>
      </c>
      <c r="C8">
        <f>SUMIFS(raw!$E:$E, raw!$A:$A, 'comment (intensity)'!$A$1, raw!$B:$B, 'comment (intensity)'!$A7, raw!$C:$C, 'comment (intensity)'!C$2)</f>
        <v>7.2901999999999996</v>
      </c>
      <c r="D8">
        <f>SUMIFS(raw!$E:$E, raw!$A:$A, 'comment (intensity)'!$A$1, raw!$B:$B, 'comment (intensity)'!$A7, raw!$C:$C, 'comment (intensity)'!D$2)</f>
        <v>14.3627</v>
      </c>
      <c r="E8">
        <f>SUMIFS(raw!$E:$E, raw!$A:$A, 'comment (intensity)'!$A$1, raw!$B:$B, 'comment (intensity)'!$A7, raw!$C:$C, 'comment (intensity)'!E$2)</f>
        <v>32.9741</v>
      </c>
      <c r="F8">
        <f>SUMIFS(raw!$E:$E, raw!$A:$A, 'comment (intensity)'!$A$1, raw!$B:$B, 'comment (intensity)'!$A7, raw!$C:$C, 'comment (intensity)'!F$2)</f>
        <v>67.046499999999995</v>
      </c>
      <c r="G8">
        <f>SUMIFS(raw!$E:$E, raw!$A:$A, 'comment (intensity)'!$A$1, raw!$B:$B, 'comment (intensity)'!$A7, raw!$C:$C, 'comment (intensity)'!G$2)</f>
        <v>106.244</v>
      </c>
      <c r="H8">
        <f>SUMIFS(raw!$E:$E, raw!$A:$A, 'comment (intensity)'!$A$1, raw!$B:$B, 'comment (intensity)'!$A7, raw!$C:$C, 'comment (intensity)'!H$2)</f>
        <v>195.82300000000001</v>
      </c>
      <c r="I8">
        <f>SUMIFS(raw!$E:$E, raw!$A:$A, 'comment (intensity)'!$A$1, raw!$B:$B, 'comment (intensity)'!$A7, raw!$C:$C, 'comment (intensity)'!I$2)</f>
        <v>315.47199999999998</v>
      </c>
      <c r="J8">
        <f>SUMIFS(raw!$E:$E, raw!$A:$A, 'comment (intensity)'!$A$1, raw!$B:$B, 'comment (intensity)'!$A7, raw!$C:$C, 'comment (intensity)'!J$2)</f>
        <v>510.423</v>
      </c>
      <c r="K8">
        <f>SUMIFS(raw!$E:$E, raw!$A:$A, 'comment (intensity)'!$A$1, raw!$B:$B, 'comment (intensity)'!$A7, raw!$C:$C, 'comment (intensity)'!K$2)</f>
        <v>961.92700000000002</v>
      </c>
      <c r="L8" s="1">
        <f>SUMIFS(raw!$E:$E, raw!$A:$A, 'comment (intensity)'!$A$1, raw!$B:$B, 'comment (intensity)'!$A7, raw!$C:$C, 'comment (intensity)'!L$2)</f>
        <v>1586.45</v>
      </c>
      <c r="X8" s="3">
        <f t="shared" ref="X8:AF8" si="16">(C7+C8)*(EXP((-1)*X2*X9))</f>
        <v>3.4269461841261291</v>
      </c>
      <c r="Y8" s="3">
        <f t="shared" si="16"/>
        <v>8.6769785728718372</v>
      </c>
      <c r="Z8" s="3">
        <f t="shared" si="16"/>
        <v>29.343394167338879</v>
      </c>
      <c r="AA8" s="3">
        <f t="shared" si="16"/>
        <v>88.822370816825355</v>
      </c>
      <c r="AB8" s="3">
        <f t="shared" si="16"/>
        <v>120.89546733943007</v>
      </c>
      <c r="AC8" s="3">
        <f t="shared" si="16"/>
        <v>217.0607956813063</v>
      </c>
      <c r="AD8" s="3">
        <f t="shared" si="16"/>
        <v>350.41970322746556</v>
      </c>
      <c r="AE8" s="3">
        <f t="shared" si="16"/>
        <v>553.23984186791108</v>
      </c>
      <c r="AF8" s="3">
        <f t="shared" si="16"/>
        <v>1000.5958520286346</v>
      </c>
      <c r="AG8" s="3">
        <f>(L7+L8)*(EXP((-1)*AG2*AG9))</f>
        <v>1640.936166742913</v>
      </c>
      <c r="AH8" s="3" t="s">
        <v>8</v>
      </c>
      <c r="AJ8" s="1">
        <v>0.29892324825822397</v>
      </c>
      <c r="AK8" s="1">
        <v>0.16904156544051399</v>
      </c>
      <c r="AL8" s="1">
        <v>0.176678629083312</v>
      </c>
      <c r="AM8" s="1">
        <v>0.11955024755577801</v>
      </c>
      <c r="AN8" s="1">
        <v>0.12773117827550801</v>
      </c>
      <c r="AO8" s="1">
        <v>7.6586419210393497E-2</v>
      </c>
      <c r="AP8" s="1">
        <v>2.44910824047853E-2</v>
      </c>
      <c r="AQ8" s="1">
        <v>0.10782820241749499</v>
      </c>
      <c r="AR8" s="1">
        <v>0.13062670875233201</v>
      </c>
      <c r="AS8" s="1">
        <v>0.23533213005966899</v>
      </c>
      <c r="AT8" s="1">
        <v>0.335428832912054</v>
      </c>
    </row>
    <row r="9" spans="1:59" x14ac:dyDescent="0.2">
      <c r="A9" t="s">
        <v>6</v>
      </c>
      <c r="B9" t="s">
        <v>10</v>
      </c>
      <c r="C9">
        <f>SUMIFS(raw!$D:$D, raw!$A:$A, 'comment (intensity)'!$A$1, raw!$B:$B, 'comment (intensity)'!$A9, raw!$C:$C, 'comment (intensity)'!C$2)</f>
        <v>1.1523000000000001</v>
      </c>
      <c r="D9">
        <f>SUMIFS(raw!$D:$D, raw!$A:$A, 'comment (intensity)'!$A$1, raw!$B:$B, 'comment (intensity)'!$A9, raw!$C:$C, 'comment (intensity)'!D$2)</f>
        <v>3.1202999999999999</v>
      </c>
      <c r="E9">
        <f>SUMIFS(raw!$D:$D, raw!$A:$A, 'comment (intensity)'!$A$1, raw!$B:$B, 'comment (intensity)'!$A9, raw!$C:$C, 'comment (intensity)'!E$2)</f>
        <v>9.7994000000000003</v>
      </c>
      <c r="F9">
        <f>SUMIFS(raw!$D:$D, raw!$A:$A, 'comment (intensity)'!$A$1, raw!$B:$B, 'comment (intensity)'!$A9, raw!$C:$C, 'comment (intensity)'!F$2)</f>
        <v>14.4002</v>
      </c>
      <c r="G9">
        <f>SUMIFS(raw!$D:$D, raw!$A:$A, 'comment (intensity)'!$A$1, raw!$B:$B, 'comment (intensity)'!$A9, raw!$C:$C, 'comment (intensity)'!G$2)</f>
        <v>19.849499999999999</v>
      </c>
      <c r="H9">
        <f>SUMIFS(raw!$D:$D, raw!$A:$A, 'comment (intensity)'!$A$1, raw!$B:$B, 'comment (intensity)'!$A9, raw!$C:$C, 'comment (intensity)'!H$2)</f>
        <v>32.3733</v>
      </c>
      <c r="I9">
        <f>SUMIFS(raw!$D:$D, raw!$A:$A, 'comment (intensity)'!$A$1, raw!$B:$B, 'comment (intensity)'!$A9, raw!$C:$C, 'comment (intensity)'!I$2)</f>
        <v>61.337000000000003</v>
      </c>
      <c r="J9">
        <f>SUMIFS(raw!$D:$D, raw!$A:$A, 'comment (intensity)'!$A$1, raw!$B:$B, 'comment (intensity)'!$A9, raw!$C:$C, 'comment (intensity)'!J$2)</f>
        <v>120.33199999999999</v>
      </c>
      <c r="K9">
        <f>SUMIFS(raw!$D:$D, raw!$A:$A, 'comment (intensity)'!$A$1, raw!$B:$B, 'comment (intensity)'!$A9, raw!$C:$C, 'comment (intensity)'!K$2)</f>
        <v>316.54300000000001</v>
      </c>
      <c r="L9">
        <f>SUMIFS(raw!$D:$D, raw!$A:$A, 'comment (intensity)'!$A$1, raw!$B:$B, 'comment (intensity)'!$A9, raw!$C:$C, 'comment (intensity)'!L$2)</f>
        <v>625.48699999999997</v>
      </c>
      <c r="X9" s="3">
        <f t="shared" ref="X9:AG9" si="17">MAX(ABS((C7/(C7+C8))-0.403), ABS((C8/(C7+C8))-0.597))</f>
        <v>0.26562275394664475</v>
      </c>
      <c r="Y9" s="3">
        <f t="shared" si="17"/>
        <v>0.20622714435744105</v>
      </c>
      <c r="Z9" s="3">
        <f t="shared" si="17"/>
        <v>0.12345055850918685</v>
      </c>
      <c r="AA9" s="3">
        <f t="shared" si="17"/>
        <v>4.4605920194044191E-2</v>
      </c>
      <c r="AB9" s="3">
        <f t="shared" si="17"/>
        <v>7.4193781871451758E-2</v>
      </c>
      <c r="AC9" s="3">
        <f t="shared" si="17"/>
        <v>7.935782372626865E-2</v>
      </c>
      <c r="AD9" s="3">
        <f t="shared" si="17"/>
        <v>7.8944449006000506E-2</v>
      </c>
      <c r="AE9" s="1">
        <f t="shared" si="17"/>
        <v>8.3787691101134709E-2</v>
      </c>
      <c r="AF9" s="1">
        <f t="shared" si="17"/>
        <v>9.1957062842189907E-2</v>
      </c>
      <c r="AG9" s="1">
        <f t="shared" si="17"/>
        <v>9.308192539935134E-2</v>
      </c>
      <c r="AH9" s="3" t="s">
        <v>101</v>
      </c>
    </row>
    <row r="10" spans="1:59" x14ac:dyDescent="0.2">
      <c r="A10" t="s">
        <v>6</v>
      </c>
      <c r="B10" t="s">
        <v>11</v>
      </c>
      <c r="C10">
        <f>SUMIFS(raw!$E:$E, raw!$A:$A, 'comment (intensity)'!$A$1, raw!$B:$B, 'comment (intensity)'!$A9, raw!$C:$C, 'comment (intensity)'!C$2)</f>
        <v>9.3861000000000008</v>
      </c>
      <c r="D10">
        <f>SUMIFS(raw!$E:$E, raw!$A:$A, 'comment (intensity)'!$A$1, raw!$B:$B, 'comment (intensity)'!$A9, raw!$C:$C, 'comment (intensity)'!D$2)</f>
        <v>10.3659</v>
      </c>
      <c r="E10">
        <f>SUMIFS(raw!$E:$E, raw!$A:$A, 'comment (intensity)'!$A$1, raw!$B:$B, 'comment (intensity)'!$A9, raw!$C:$C, 'comment (intensity)'!E$2)</f>
        <v>28.0335</v>
      </c>
      <c r="F10">
        <f>SUMIFS(raw!$E:$E, raw!$A:$A, 'comment (intensity)'!$A$1, raw!$B:$B, 'comment (intensity)'!$A9, raw!$C:$C, 'comment (intensity)'!F$2)</f>
        <v>35.702300000000001</v>
      </c>
      <c r="G10">
        <f>SUMIFS(raw!$E:$E, raw!$A:$A, 'comment (intensity)'!$A$1, raw!$B:$B, 'comment (intensity)'!$A9, raw!$C:$C, 'comment (intensity)'!G$2)</f>
        <v>43.628599999999999</v>
      </c>
      <c r="H10">
        <f>SUMIFS(raw!$E:$E, raw!$A:$A, 'comment (intensity)'!$A$1, raw!$B:$B, 'comment (intensity)'!$A9, raw!$C:$C, 'comment (intensity)'!H$2)</f>
        <v>70.567800000000005</v>
      </c>
      <c r="I10">
        <f>SUMIFS(raw!$E:$E, raw!$A:$A, 'comment (intensity)'!$A$1, raw!$B:$B, 'comment (intensity)'!$A9, raw!$C:$C, 'comment (intensity)'!I$2)</f>
        <v>112.123</v>
      </c>
      <c r="J10">
        <f>SUMIFS(raw!$E:$E, raw!$A:$A, 'comment (intensity)'!$A$1, raw!$B:$B, 'comment (intensity)'!$A9, raw!$C:$C, 'comment (intensity)'!J$2)</f>
        <v>185.453</v>
      </c>
      <c r="K10">
        <f>SUMIFS(raw!$E:$E, raw!$A:$A, 'comment (intensity)'!$A$1, raw!$B:$B, 'comment (intensity)'!$A9, raw!$C:$C, 'comment (intensity)'!K$2)</f>
        <v>400.529</v>
      </c>
      <c r="L10">
        <f>SUMIFS(raw!$E:$E, raw!$A:$A, 'comment (intensity)'!$A$1, raw!$B:$B, 'comment (intensity)'!$A9, raw!$C:$C, 'comment (intensity)'!L$2)</f>
        <v>776.79499999999996</v>
      </c>
      <c r="X10" s="3">
        <f t="shared" ref="X10:AF10" si="18">(C9+C10)*(EXP((-1)*X2*X11))</f>
        <v>1.3490849513181602</v>
      </c>
      <c r="Y10" s="3">
        <f t="shared" si="18"/>
        <v>4.0562376367214235</v>
      </c>
      <c r="Z10" s="3">
        <f t="shared" si="18"/>
        <v>13.808781182007099</v>
      </c>
      <c r="AA10" s="3">
        <f t="shared" si="18"/>
        <v>22.308650201633597</v>
      </c>
      <c r="AB10" s="3">
        <f t="shared" si="18"/>
        <v>33.736614487982173</v>
      </c>
      <c r="AC10" s="3">
        <f t="shared" si="18"/>
        <v>55.397973591819536</v>
      </c>
      <c r="AD10" s="3">
        <f t="shared" si="18"/>
        <v>122.75731205411708</v>
      </c>
      <c r="AE10" s="3">
        <f t="shared" si="18"/>
        <v>286.14838143869133</v>
      </c>
      <c r="AF10" s="3">
        <f t="shared" si="18"/>
        <v>547.90865763773706</v>
      </c>
      <c r="AG10" s="3">
        <f>(L9+L10)*(EXP((-1)*AG2*AG11))</f>
        <v>1037.4391625558951</v>
      </c>
      <c r="AH10" s="3" t="s">
        <v>6</v>
      </c>
    </row>
    <row r="11" spans="1:59" x14ac:dyDescent="0.2">
      <c r="A11" t="s">
        <v>7</v>
      </c>
      <c r="B11" t="s">
        <v>10</v>
      </c>
      <c r="C11">
        <f>SUMIFS(raw!$D:$D, raw!$A:$A, 'comment (intensity)'!$A$1, raw!$B:$B, 'comment (intensity)'!$A11, raw!$C:$C, 'comment (intensity)'!C$2)</f>
        <v>2.3165</v>
      </c>
      <c r="D11">
        <f>SUMIFS(raw!$D:$D, raw!$A:$A, 'comment (intensity)'!$A$1, raw!$B:$B, 'comment (intensity)'!$A11, raw!$C:$C, 'comment (intensity)'!D$2)</f>
        <v>2.7288999999999999</v>
      </c>
      <c r="E11">
        <f>SUMIFS(raw!$D:$D, raw!$A:$A, 'comment (intensity)'!$A$1, raw!$B:$B, 'comment (intensity)'!$A11, raw!$C:$C, 'comment (intensity)'!E$2)</f>
        <v>10.863899999999999</v>
      </c>
      <c r="F11">
        <f>SUMIFS(raw!$D:$D, raw!$A:$A, 'comment (intensity)'!$A$1, raw!$B:$B, 'comment (intensity)'!$A11, raw!$C:$C, 'comment (intensity)'!F$2)</f>
        <v>27.2623</v>
      </c>
      <c r="G11">
        <f>SUMIFS(raw!$D:$D, raw!$A:$A, 'comment (intensity)'!$A$1, raw!$B:$B, 'comment (intensity)'!$A11, raw!$C:$C, 'comment (intensity)'!G$2)</f>
        <v>56.985599999999998</v>
      </c>
      <c r="H11">
        <f>SUMIFS(raw!$D:$D, raw!$A:$A, 'comment (intensity)'!$A$1, raw!$B:$B, 'comment (intensity)'!$A11, raw!$C:$C, 'comment (intensity)'!H$2)</f>
        <v>110.7</v>
      </c>
      <c r="I11">
        <f>SUMIFS(raw!$D:$D, raw!$A:$A, 'comment (intensity)'!$A$1, raw!$B:$B, 'comment (intensity)'!$A11, raw!$C:$C, 'comment (intensity)'!I$2)</f>
        <v>176.453</v>
      </c>
      <c r="J11">
        <f>SUMIFS(raw!$D:$D, raw!$A:$A, 'comment (intensity)'!$A$1, raw!$B:$B, 'comment (intensity)'!$A11, raw!$C:$C, 'comment (intensity)'!J$2)</f>
        <v>316.53300000000002</v>
      </c>
      <c r="K11">
        <f>SUMIFS(raw!$D:$D, raw!$A:$A, 'comment (intensity)'!$A$1, raw!$B:$B, 'comment (intensity)'!$A11, raw!$C:$C, 'comment (intensity)'!K$2)</f>
        <v>594.90499999999997</v>
      </c>
      <c r="L11">
        <f>SUMIFS(raw!$D:$D, raw!$A:$A, 'comment (intensity)'!$A$1, raw!$B:$B, 'comment (intensity)'!$A11, raw!$C:$C, 'comment (intensity)'!L$2)</f>
        <v>944.24900000000002</v>
      </c>
      <c r="X11" s="3">
        <f t="shared" ref="X11:AG11" si="19">MAX(ABS((C9/(C9+C10))-0.403), ABS((C10/(C9+C10))-0.597))</f>
        <v>0.29365702573445684</v>
      </c>
      <c r="Y11" s="3">
        <f t="shared" si="19"/>
        <v>0.17163015526983141</v>
      </c>
      <c r="Z11" s="3">
        <f t="shared" si="19"/>
        <v>0.14398205530107394</v>
      </c>
      <c r="AA11" s="3">
        <f t="shared" si="19"/>
        <v>0.11558520033930453</v>
      </c>
      <c r="AB11" s="3">
        <f t="shared" si="19"/>
        <v>9.0301604805436919E-2</v>
      </c>
      <c r="AC11" s="3">
        <f t="shared" si="19"/>
        <v>8.8516280669237113E-2</v>
      </c>
      <c r="AD11" s="3">
        <f t="shared" si="19"/>
        <v>4.9391098812406331E-2</v>
      </c>
      <c r="AE11" s="3">
        <f t="shared" si="19"/>
        <v>9.4816783033832008E-3</v>
      </c>
      <c r="AF11" s="3">
        <f t="shared" si="19"/>
        <v>3.8438237722292878E-2</v>
      </c>
      <c r="AG11" s="3">
        <f t="shared" si="19"/>
        <v>4.3049368101423235E-2</v>
      </c>
      <c r="AH11" s="3" t="s">
        <v>102</v>
      </c>
    </row>
    <row r="12" spans="1:59" ht="16" customHeight="1" x14ac:dyDescent="0.2">
      <c r="A12" t="s">
        <v>7</v>
      </c>
      <c r="B12" t="s">
        <v>11</v>
      </c>
      <c r="C12">
        <f>SUMIFS(raw!$E:$E, raw!$A:$A, 'comment (intensity)'!$A$1, raw!$B:$B, 'comment (intensity)'!$A11, raw!$C:$C, 'comment (intensity)'!C$2)</f>
        <v>0.6653</v>
      </c>
      <c r="D12">
        <f>SUMIFS(raw!$E:$E, raw!$A:$A, 'comment (intensity)'!$A$1, raw!$B:$B, 'comment (intensity)'!$A11, raw!$C:$C, 'comment (intensity)'!D$2)</f>
        <v>4.3131000000000004</v>
      </c>
      <c r="E12">
        <f>SUMIFS(raw!$E:$E, raw!$A:$A, 'comment (intensity)'!$A$1, raw!$B:$B, 'comment (intensity)'!$A11, raw!$C:$C, 'comment (intensity)'!E$2)</f>
        <v>12.1622</v>
      </c>
      <c r="F12">
        <f>SUMIFS(raw!$E:$E, raw!$A:$A, 'comment (intensity)'!$A$1, raw!$B:$B, 'comment (intensity)'!$A11, raw!$C:$C, 'comment (intensity)'!F$2)</f>
        <v>31.944900000000001</v>
      </c>
      <c r="G12">
        <f>SUMIFS(raw!$E:$E, raw!$A:$A, 'comment (intensity)'!$A$1, raw!$B:$B, 'comment (intensity)'!$A11, raw!$C:$C, 'comment (intensity)'!G$2)</f>
        <v>59.125799999999998</v>
      </c>
      <c r="H12">
        <f>SUMIFS(raw!$E:$E, raw!$A:$A, 'comment (intensity)'!$A$1, raw!$B:$B, 'comment (intensity)'!$A11, raw!$C:$C, 'comment (intensity)'!H$2)</f>
        <v>134.25800000000001</v>
      </c>
      <c r="I12">
        <f>SUMIFS(raw!$E:$E, raw!$A:$A, 'comment (intensity)'!$A$1, raw!$B:$B, 'comment (intensity)'!$A11, raw!$C:$C, 'comment (intensity)'!I$2)</f>
        <v>239.05799999999999</v>
      </c>
      <c r="J12">
        <f>SUMIFS(raw!$E:$E, raw!$A:$A, 'comment (intensity)'!$A$1, raw!$B:$B, 'comment (intensity)'!$A11, raw!$C:$C, 'comment (intensity)'!J$2)</f>
        <v>417.928</v>
      </c>
      <c r="K12">
        <f>SUMIFS(raw!$E:$E, raw!$A:$A, 'comment (intensity)'!$A$1, raw!$B:$B, 'comment (intensity)'!$A11, raw!$C:$C, 'comment (intensity)'!K$2)</f>
        <v>863.67200000000003</v>
      </c>
      <c r="L12">
        <f>SUMIFS(raw!$E:$E, raw!$A:$A, 'comment (intensity)'!$A$1, raw!$B:$B, 'comment (intensity)'!$A11, raw!$C:$C, 'comment (intensity)'!L$2)</f>
        <v>1511.34</v>
      </c>
      <c r="X12" s="3">
        <f t="shared" ref="X12:AF12" si="20">(C11+C12)*(EXP((-1)*X2*X13))</f>
        <v>0.21770137069855494</v>
      </c>
      <c r="Y12" s="3">
        <f t="shared" si="20"/>
        <v>6.3187188576079301</v>
      </c>
      <c r="Z12" s="3">
        <f t="shared" si="20"/>
        <v>14.224584985084316</v>
      </c>
      <c r="AA12" s="3">
        <f t="shared" si="20"/>
        <v>39.600921790725877</v>
      </c>
      <c r="AB12" s="3">
        <f t="shared" si="20"/>
        <v>62.80678570903838</v>
      </c>
      <c r="AC12" s="3">
        <f t="shared" si="20"/>
        <v>173.93598467834607</v>
      </c>
      <c r="AD12" s="3">
        <f t="shared" si="20"/>
        <v>357.04211041744929</v>
      </c>
      <c r="AE12" s="3">
        <f t="shared" si="20"/>
        <v>603.84924222693905</v>
      </c>
      <c r="AF12" s="3">
        <f t="shared" si="20"/>
        <v>1409.7245684740658</v>
      </c>
      <c r="AG12" s="3">
        <f>(L11+L12)*(EXP((-1)*AG2*AG13))</f>
        <v>2157.7813328581797</v>
      </c>
      <c r="AH12" s="3" t="s">
        <v>7</v>
      </c>
    </row>
    <row r="13" spans="1:59" ht="16" customHeight="1" x14ac:dyDescent="0.2">
      <c r="A13" t="s">
        <v>125</v>
      </c>
      <c r="B13" t="s">
        <v>10</v>
      </c>
      <c r="C13">
        <f>SUMIFS(raw!$D:$D, raw!$A:$A, 'comment (intensity)'!$A$1, raw!$B:$B, 'comment (intensity)'!$A13, raw!$C:$C, 'comment (intensity)'!C$2)</f>
        <v>1</v>
      </c>
      <c r="D13">
        <f>SUMIFS(raw!$D:$D, raw!$A:$A, 'comment (intensity)'!$A$1, raw!$B:$B, 'comment (intensity)'!$A13, raw!$C:$C, 'comment (intensity)'!D$2)</f>
        <v>1.0362</v>
      </c>
      <c r="E13">
        <f>SUMIFS(raw!$D:$D, raw!$A:$A, 'comment (intensity)'!$A$1, raw!$B:$B, 'comment (intensity)'!$A13, raw!$C:$C, 'comment (intensity)'!E$2)</f>
        <v>1.0325</v>
      </c>
      <c r="F13">
        <f>SUMIFS(raw!$D:$D, raw!$A:$A, 'comment (intensity)'!$A$1, raw!$B:$B, 'comment (intensity)'!$A13, raw!$C:$C, 'comment (intensity)'!F$2)</f>
        <v>4.0368000000000004</v>
      </c>
      <c r="G13">
        <f>SUMIFS(raw!$D:$D, raw!$A:$A, 'comment (intensity)'!$A$1, raw!$B:$B, 'comment (intensity)'!$A13, raw!$C:$C, 'comment (intensity)'!G$2)</f>
        <v>7.0434999999999999</v>
      </c>
      <c r="H13">
        <f>SUMIFS(raw!$D:$D, raw!$A:$A, 'comment (intensity)'!$A$1, raw!$B:$B, 'comment (intensity)'!$A13, raw!$C:$C, 'comment (intensity)'!H$2)</f>
        <v>26.732700000000001</v>
      </c>
      <c r="I13">
        <f>SUMIFS(raw!$D:$D, raw!$A:$A, 'comment (intensity)'!$A$1, raw!$B:$B, 'comment (intensity)'!$A13, raw!$C:$C, 'comment (intensity)'!I$2)</f>
        <v>53.058100000000003</v>
      </c>
      <c r="J13">
        <f>SUMIFS(raw!$D:$D, raw!$A:$A, 'comment (intensity)'!$A$1, raw!$B:$B, 'comment (intensity)'!$A13, raw!$C:$C, 'comment (intensity)'!J$2)</f>
        <v>105.027</v>
      </c>
      <c r="K13">
        <f>SUMIFS(raw!$D:$D, raw!$A:$A, 'comment (intensity)'!$A$1, raw!$B:$B, 'comment (intensity)'!$A13, raw!$C:$C, 'comment (intensity)'!K$2)</f>
        <v>270.404</v>
      </c>
      <c r="L13" s="1">
        <f>SUMIFS(raw!$D:$D, raw!$A:$A, 'comment (intensity)'!$A$1, raw!$B:$B, 'comment (intensity)'!$A13, raw!$C:$C, 'comment (intensity)'!L$2)</f>
        <v>546.12099999999998</v>
      </c>
      <c r="M13">
        <f>L13/(L13+L14)</f>
        <v>0.53628763001602608</v>
      </c>
      <c r="X13" s="3">
        <f t="shared" ref="X13:AG13" si="21">MAX(ABS((C11/(C11+C12))-0.403), ABS((C12/(C11+C12))-0.597))</f>
        <v>0.37387973707156752</v>
      </c>
      <c r="Y13" s="3">
        <f t="shared" si="21"/>
        <v>1.5482249360977085E-2</v>
      </c>
      <c r="Z13" s="3">
        <f t="shared" si="21"/>
        <v>6.8808078658565641E-2</v>
      </c>
      <c r="AA13" s="3">
        <f t="shared" si="21"/>
        <v>5.745582294045315E-2</v>
      </c>
      <c r="AB13" s="3">
        <f t="shared" si="21"/>
        <v>8.7783850681328435E-2</v>
      </c>
      <c r="AC13" s="3">
        <f t="shared" si="21"/>
        <v>4.8914205700569036E-2</v>
      </c>
      <c r="AD13" s="3">
        <f t="shared" si="21"/>
        <v>2.1665050985413159E-2</v>
      </c>
      <c r="AE13" s="3">
        <f t="shared" si="21"/>
        <v>2.7973189863042425E-2</v>
      </c>
      <c r="AF13" s="3">
        <f t="shared" si="21"/>
        <v>4.8667084425436657E-3</v>
      </c>
      <c r="AG13" s="3">
        <f t="shared" si="21"/>
        <v>1.8469445416150698E-2</v>
      </c>
      <c r="AH13" s="3" t="s">
        <v>103</v>
      </c>
    </row>
    <row r="14" spans="1:59" x14ac:dyDescent="0.2">
      <c r="A14" t="s">
        <v>125</v>
      </c>
      <c r="B14" t="s">
        <v>11</v>
      </c>
      <c r="C14">
        <f>SUMIFS(raw!$E:$E, raw!$A:$A, 'comment (intensity)'!$A$1, raw!$B:$B, 'comment (intensity)'!$A13, raw!$C:$C, 'comment (intensity)'!C$2)</f>
        <v>0</v>
      </c>
      <c r="D14">
        <f>SUMIFS(raw!$E:$E, raw!$A:$A, 'comment (intensity)'!$A$1, raw!$B:$B, 'comment (intensity)'!$A13, raw!$C:$C, 'comment (intensity)'!D$2)</f>
        <v>1.0179</v>
      </c>
      <c r="E14">
        <f>SUMIFS(raw!$E:$E, raw!$A:$A, 'comment (intensity)'!$A$1, raw!$B:$B, 'comment (intensity)'!$A13, raw!$C:$C, 'comment (intensity)'!E$2)</f>
        <v>4.0194000000000001</v>
      </c>
      <c r="F14">
        <f>SUMIFS(raw!$E:$E, raw!$A:$A, 'comment (intensity)'!$A$1, raw!$B:$B, 'comment (intensity)'!$A13, raw!$C:$C, 'comment (intensity)'!F$2)</f>
        <v>6.0397999999999996</v>
      </c>
      <c r="G14">
        <f>SUMIFS(raw!$E:$E, raw!$A:$A, 'comment (intensity)'!$A$1, raw!$B:$B, 'comment (intensity)'!$A13, raw!$C:$C, 'comment (intensity)'!G$2)</f>
        <v>13.0724</v>
      </c>
      <c r="H14">
        <f>SUMIFS(raw!$E:$E, raw!$A:$A, 'comment (intensity)'!$A$1, raw!$B:$B, 'comment (intensity)'!$A13, raw!$C:$C, 'comment (intensity)'!H$2)</f>
        <v>24.400099999999998</v>
      </c>
      <c r="I14">
        <f>SUMIFS(raw!$E:$E, raw!$A:$A, 'comment (intensity)'!$A$1, raw!$B:$B, 'comment (intensity)'!$A13, raw!$C:$C, 'comment (intensity)'!I$2)</f>
        <v>48.813200000000002</v>
      </c>
      <c r="J14">
        <f>SUMIFS(raw!$E:$E, raw!$A:$A, 'comment (intensity)'!$A$1, raw!$B:$B, 'comment (intensity)'!$A13, raw!$C:$C, 'comment (intensity)'!J$2)</f>
        <v>103.88800000000001</v>
      </c>
      <c r="K14">
        <f>SUMIFS(raw!$E:$E, raw!$A:$A, 'comment (intensity)'!$A$1, raw!$B:$B, 'comment (intensity)'!$A13, raw!$C:$C, 'comment (intensity)'!K$2)</f>
        <v>243.767</v>
      </c>
      <c r="L14" s="1">
        <f>SUMIFS(raw!$E:$E, raw!$A:$A, 'comment (intensity)'!$A$1, raw!$B:$B, 'comment (intensity)'!$A13, raw!$C:$C, 'comment (intensity)'!L$2)</f>
        <v>472.21499999999997</v>
      </c>
      <c r="X14" s="3">
        <f t="shared" ref="X14:AF14" si="22">(C13+C14)*(EXP((-1)*X2*X15))</f>
        <v>1.5313813726096408E-2</v>
      </c>
      <c r="Y14" s="3">
        <f t="shared" si="22"/>
        <v>1.0097030285235078</v>
      </c>
      <c r="Z14" s="3">
        <f t="shared" si="22"/>
        <v>1.2578630192885378</v>
      </c>
      <c r="AA14" s="3">
        <f t="shared" si="22"/>
        <v>9.9095122118861969</v>
      </c>
      <c r="AB14" s="3">
        <f t="shared" si="22"/>
        <v>13.895039118930507</v>
      </c>
      <c r="AC14" s="3">
        <f t="shared" si="22"/>
        <v>22.104065082660089</v>
      </c>
      <c r="AD14" s="3">
        <f t="shared" si="22"/>
        <v>44.650606909016155</v>
      </c>
      <c r="AE14" s="3">
        <f t="shared" si="22"/>
        <v>103.94329888192162</v>
      </c>
      <c r="AF14" s="3">
        <f t="shared" si="22"/>
        <v>217.50805127063794</v>
      </c>
      <c r="AG14" s="3">
        <f>(L13+L14)*(EXP((-1)*AG2*AG15))</f>
        <v>400.5793168541847</v>
      </c>
      <c r="AH14" s="3" t="s">
        <v>125</v>
      </c>
    </row>
    <row r="15" spans="1:59" x14ac:dyDescent="0.2">
      <c r="A15" t="str">
        <f>"parity-"&amp;A3&amp;LEFT(A$1,1)</f>
        <v>parity-hindexc</v>
      </c>
      <c r="B15" t="s">
        <v>16</v>
      </c>
      <c r="C15">
        <f>SUMIFS(raw!$D:$D, raw!$A:$A, 'comment (intensity)'!$A$1, raw!$B:$B, 'comment (intensity)'!$A15&amp;"-"&amp;C$2&amp;".cs", raw!$C:$C, 'comment (intensity)'!C$2)</f>
        <v>0.15110000000000001</v>
      </c>
      <c r="D15">
        <f>SUMIFS(raw!$D:$D, raw!$A:$A, 'comment (intensity)'!$A$1, raw!$B:$B, 'comment (intensity)'!$A15&amp;"-"&amp;D$2&amp;".cs", raw!$C:$C, 'comment (intensity)'!D$2)</f>
        <v>3.4647999999999999</v>
      </c>
      <c r="E15">
        <f>SUMIFS(raw!$D:$D, raw!$A:$A, 'comment (intensity)'!$A$1, raw!$B:$B, 'comment (intensity)'!$A15&amp;"-"&amp;E$2&amp;".cs", raw!$C:$C, 'comment (intensity)'!E$2)</f>
        <v>20.482800000000001</v>
      </c>
      <c r="F15">
        <f>SUMIFS(raw!$D:$D, raw!$A:$A, 'comment (intensity)'!$A$1, raw!$B:$B, 'comment (intensity)'!$A15&amp;"-"&amp;F$2&amp;".cs", raw!$C:$C, 'comment (intensity)'!F$2)</f>
        <v>31.5228</v>
      </c>
      <c r="G15">
        <f>SUMIFS(raw!$D:$D, raw!$A:$A, 'comment (intensity)'!$A$1, raw!$B:$B, 'comment (intensity)'!$A15&amp;"-"&amp;G$2&amp;".cs", raw!$C:$C, 'comment (intensity)'!G$2)</f>
        <v>62.4955</v>
      </c>
      <c r="H15">
        <f>SUMIFS(raw!$D:$D, raw!$A:$A, 'comment (intensity)'!$A$1, raw!$B:$B, 'comment (intensity)'!$A15&amp;"-"&amp;H$2&amp;".cs", raw!$C:$C, 'comment (intensity)'!H$2)</f>
        <v>118.943</v>
      </c>
      <c r="I15">
        <f>SUMIFS(raw!$D:$D, raw!$A:$A, 'comment (intensity)'!$A$1, raw!$B:$B, 'comment (intensity)'!$A15&amp;"-"&amp;I$2&amp;".cs", raw!$C:$C, 'comment (intensity)'!I$2)</f>
        <v>200.09800000000001</v>
      </c>
      <c r="J15">
        <f>SUMIFS(raw!$D:$D, raw!$A:$A, 'comment (intensity)'!$A$1, raw!$B:$B, 'comment (intensity)'!$A15&amp;"-"&amp;J$2&amp;".cs", raw!$C:$C, 'comment (intensity)'!J$2)</f>
        <v>349.72800000000001</v>
      </c>
      <c r="K15">
        <f>SUMIFS(raw!$D:$D, raw!$A:$A, 'comment (intensity)'!$A$1, raw!$B:$B, 'comment (intensity)'!$A15&amp;"-"&amp;K$2&amp;".cs", raw!$C:$C, 'comment (intensity)'!K$2)</f>
        <v>679.83500000000004</v>
      </c>
      <c r="L15">
        <f>SUMIFS(raw!$D:$D, raw!$A:$A, 'comment (intensity)'!$A$1, raw!$B:$B, 'comment (intensity)'!$A15&amp;"-"&amp;L$2&amp;".cs", raw!$C:$C, 'comment (intensity)'!L$2)</f>
        <v>1129.74</v>
      </c>
      <c r="X15" s="3">
        <f t="shared" ref="X15:AG15" si="23">MAX(ABS((C13/(C13+C14))-0.403), ABS((C14/(C13+C14))-0.597))</f>
        <v>0.59699999999999998</v>
      </c>
      <c r="Y15" s="3">
        <f t="shared" si="23"/>
        <v>0.10145450562290054</v>
      </c>
      <c r="Z15" s="3">
        <f t="shared" si="23"/>
        <v>0.19862144935568804</v>
      </c>
      <c r="AA15" s="3">
        <f t="shared" si="23"/>
        <v>2.388682690590116E-3</v>
      </c>
      <c r="AB15" s="3">
        <f t="shared" si="23"/>
        <v>5.2854095516482014E-2</v>
      </c>
      <c r="AC15" s="3">
        <f t="shared" si="23"/>
        <v>0.11980923399461796</v>
      </c>
      <c r="AD15" s="3">
        <f t="shared" si="23"/>
        <v>0.1178346217236847</v>
      </c>
      <c r="AE15" s="3">
        <f t="shared" si="23"/>
        <v>9.972598903860419E-2</v>
      </c>
      <c r="AF15" s="3">
        <f t="shared" si="23"/>
        <v>0.12290286111040882</v>
      </c>
      <c r="AG15" s="3">
        <f t="shared" si="23"/>
        <v>0.13328763001602617</v>
      </c>
      <c r="AH15" s="3" t="s">
        <v>126</v>
      </c>
    </row>
    <row r="16" spans="1:59" x14ac:dyDescent="0.2">
      <c r="A16" t="str">
        <f>"parity-"&amp;A4&amp;LEFT(A$1,1)</f>
        <v>parity-hindexc</v>
      </c>
      <c r="B16" t="s">
        <v>17</v>
      </c>
      <c r="C16">
        <f>SUMIFS(raw!$E:$E, raw!$A:$A, 'comment (intensity)'!$A$1, raw!$B:$B, 'comment (intensity)'!$A16&amp;"-"&amp;C$2&amp;".cs", raw!$C:$C, 'comment (intensity)'!C$2)</f>
        <v>2.8860999999999999</v>
      </c>
      <c r="D16">
        <f>SUMIFS(raw!$E:$E, raw!$A:$A, 'comment (intensity)'!$A$1, raw!$B:$B, 'comment (intensity)'!$A16&amp;"-"&amp;D$2&amp;".cs", raw!$C:$C, 'comment (intensity)'!D$2)</f>
        <v>7.0822000000000003</v>
      </c>
      <c r="E16">
        <f>SUMIFS(raw!$E:$E, raw!$A:$A, 'comment (intensity)'!$A$1, raw!$B:$B, 'comment (intensity)'!$A16&amp;"-"&amp;E$2&amp;".cs", raw!$C:$C, 'comment (intensity)'!E$2)</f>
        <v>19.335999999999999</v>
      </c>
      <c r="F16">
        <f>SUMIFS(raw!$E:$E, raw!$A:$A, 'comment (intensity)'!$A$1, raw!$B:$B, 'comment (intensity)'!$A16&amp;"-"&amp;F$2&amp;".cs", raw!$C:$C, 'comment (intensity)'!F$2)</f>
        <v>29.778199999999998</v>
      </c>
      <c r="G16">
        <f>SUMIFS(raw!$E:$E, raw!$A:$A, 'comment (intensity)'!$A$1, raw!$B:$B, 'comment (intensity)'!$A16&amp;"-"&amp;G$2&amp;".cs", raw!$C:$C, 'comment (intensity)'!G$2)</f>
        <v>62.213999999999999</v>
      </c>
      <c r="H16">
        <f>SUMIFS(raw!$E:$E, raw!$A:$A, 'comment (intensity)'!$A$1, raw!$B:$B, 'comment (intensity)'!$A16&amp;"-"&amp;H$2&amp;".cs", raw!$C:$C, 'comment (intensity)'!H$2)</f>
        <v>147.61799999999999</v>
      </c>
      <c r="I16">
        <f>SUMIFS(raw!$E:$E, raw!$A:$A, 'comment (intensity)'!$A$1, raw!$B:$B, 'comment (intensity)'!$A16&amp;"-"&amp;I$2&amp;".cs", raw!$C:$C, 'comment (intensity)'!I$2)</f>
        <v>257.00700000000001</v>
      </c>
      <c r="J16">
        <f>SUMIFS(raw!$E:$E, raw!$A:$A, 'comment (intensity)'!$A$1, raw!$B:$B, 'comment (intensity)'!$A16&amp;"-"&amp;J$2&amp;".cs", raw!$C:$C, 'comment (intensity)'!J$2)</f>
        <v>420.89100000000002</v>
      </c>
      <c r="K16">
        <f>SUMIFS(raw!$E:$E, raw!$A:$A, 'comment (intensity)'!$A$1, raw!$B:$B, 'comment (intensity)'!$A16&amp;"-"&amp;K$2&amp;".cs", raw!$C:$C, 'comment (intensity)'!K$2)</f>
        <v>820.55899999999997</v>
      </c>
      <c r="L16">
        <f>SUMIFS(raw!$E:$E, raw!$A:$A, 'comment (intensity)'!$A$1, raw!$B:$B, 'comment (intensity)'!$A16&amp;"-"&amp;L$2&amp;".cs", raw!$C:$C, 'comment (intensity)'!L$2)</f>
        <v>1376.46</v>
      </c>
      <c r="X16" s="3">
        <f t="shared" ref="X16:AG16" si="24">(C15+C16)*(1-X17)</f>
        <v>1.9643084</v>
      </c>
      <c r="Y16" s="3">
        <f t="shared" si="24"/>
        <v>9.7613590000000006</v>
      </c>
      <c r="Z16" s="3">
        <f t="shared" si="24"/>
        <v>35.382976399999997</v>
      </c>
      <c r="AA16" s="3">
        <f t="shared" si="24"/>
        <v>54.482503000000001</v>
      </c>
      <c r="AB16" s="3">
        <f t="shared" si="24"/>
        <v>112.47192849999999</v>
      </c>
      <c r="AC16" s="3">
        <f t="shared" si="24"/>
        <v>255.04208299999996</v>
      </c>
      <c r="AD16" s="3">
        <f t="shared" si="24"/>
        <v>441.22031500000003</v>
      </c>
      <c r="AE16" s="3">
        <f t="shared" si="24"/>
        <v>731.45045700000003</v>
      </c>
      <c r="AF16" s="3">
        <f t="shared" si="24"/>
        <v>1425.2177819999999</v>
      </c>
      <c r="AG16" s="3">
        <f t="shared" si="24"/>
        <v>2386.4585999999999</v>
      </c>
      <c r="AH16" s="3" t="s">
        <v>104</v>
      </c>
    </row>
    <row r="17" spans="1:34" x14ac:dyDescent="0.2">
      <c r="A17" t="str">
        <f t="shared" ref="A17:A24" si="25">"parity-"&amp;A7&amp;LEFT(A$1,1)</f>
        <v>parity-pagerankc</v>
      </c>
      <c r="B17" t="s">
        <v>10</v>
      </c>
      <c r="C17">
        <f>SUMIFS(raw!$D:$D, raw!$A:$A, 'comment (intensity)'!$A$1, raw!$B:$B, 'comment (intensity)'!$A17&amp;"-"&amp;C$2&amp;".cs", raw!$C:$C, 'comment (intensity)'!C$2)</f>
        <v>14.6912</v>
      </c>
      <c r="D17">
        <f>SUMIFS(raw!$D:$D, raw!$A:$A, 'comment (intensity)'!$A$1, raw!$B:$B, 'comment (intensity)'!$A17&amp;"-"&amp;D$2&amp;".cs", raw!$C:$C, 'comment (intensity)'!D$2)</f>
        <v>15.832700000000001</v>
      </c>
      <c r="E17">
        <f>SUMIFS(raw!$D:$D, raw!$A:$A, 'comment (intensity)'!$A$1, raw!$B:$B, 'comment (intensity)'!$A17&amp;"-"&amp;E$2&amp;".cs", raw!$C:$C, 'comment (intensity)'!E$2)</f>
        <v>30.0916</v>
      </c>
      <c r="F17">
        <f>SUMIFS(raw!$D:$D, raw!$A:$A, 'comment (intensity)'!$A$1, raw!$B:$B, 'comment (intensity)'!$A17&amp;"-"&amp;F$2&amp;".cs", raw!$C:$C, 'comment (intensity)'!F$2)</f>
        <v>57.738900000000001</v>
      </c>
      <c r="G17">
        <f>SUMIFS(raw!$D:$D, raw!$A:$A, 'comment (intensity)'!$A$1, raw!$B:$B, 'comment (intensity)'!$A17&amp;"-"&amp;G$2&amp;".cs", raw!$C:$C, 'comment (intensity)'!G$2)</f>
        <v>94.058000000000007</v>
      </c>
      <c r="H17">
        <f>SUMIFS(raw!$D:$D, raw!$A:$A, 'comment (intensity)'!$A$1, raw!$B:$B, 'comment (intensity)'!$A17&amp;"-"&amp;H$2&amp;".cs", raw!$C:$C, 'comment (intensity)'!H$2)</f>
        <v>184.96799999999999</v>
      </c>
      <c r="I17">
        <f>SUMIFS(raw!$D:$D, raw!$A:$A, 'comment (intensity)'!$A$1, raw!$B:$B, 'comment (intensity)'!$A17&amp;"-"&amp;I$2&amp;".cs", raw!$C:$C, 'comment (intensity)'!I$2)</f>
        <v>298.70400000000001</v>
      </c>
      <c r="J17">
        <f>SUMIFS(raw!$D:$D, raw!$A:$A, 'comment (intensity)'!$A$1, raw!$B:$B, 'comment (intensity)'!$A17&amp;"-"&amp;J$2&amp;".cs", raw!$C:$C, 'comment (intensity)'!J$2)</f>
        <v>482.08800000000002</v>
      </c>
      <c r="K17">
        <f>SUMIFS(raw!$D:$D, raw!$A:$A, 'comment (intensity)'!$A$1, raw!$B:$B, 'comment (intensity)'!$A17&amp;"-"&amp;K$2&amp;".cs", raw!$C:$C, 'comment (intensity)'!K$2)</f>
        <v>911.904</v>
      </c>
      <c r="L17">
        <f>SUMIFS(raw!$D:$D, raw!$A:$A, 'comment (intensity)'!$A$1, raw!$B:$B, 'comment (intensity)'!$A17&amp;"-"&amp;L$2&amp;".cs", raw!$C:$C, 'comment (intensity)'!L$2)</f>
        <v>1501.82</v>
      </c>
      <c r="X17" s="3">
        <f t="shared" ref="X17:AG17" si="26">MAX(ABS((C15/(C15+C16))-0.403), ABS((C16/(C15+C16))-0.597))</f>
        <v>0.35325023047543791</v>
      </c>
      <c r="Y17" s="3">
        <f t="shared" si="26"/>
        <v>7.4489523087133858E-2</v>
      </c>
      <c r="Z17" s="3">
        <f t="shared" si="26"/>
        <v>0.11140023305574254</v>
      </c>
      <c r="AA17" s="3">
        <f t="shared" si="26"/>
        <v>0.11122978417970347</v>
      </c>
      <c r="AB17" s="3">
        <f t="shared" si="26"/>
        <v>9.8128622919665287E-2</v>
      </c>
      <c r="AC17" s="3">
        <f t="shared" si="26"/>
        <v>4.321306192578811E-2</v>
      </c>
      <c r="AD17" s="3">
        <f t="shared" si="26"/>
        <v>3.4750626223734149E-2</v>
      </c>
      <c r="AE17" s="1">
        <f t="shared" si="26"/>
        <v>5.0827377731408108E-2</v>
      </c>
      <c r="AF17" s="1">
        <f t="shared" si="26"/>
        <v>5.0104317932489706E-2</v>
      </c>
      <c r="AG17" s="1">
        <f t="shared" si="26"/>
        <v>4.7778070385444127E-2</v>
      </c>
      <c r="AH17" s="3" t="s">
        <v>105</v>
      </c>
    </row>
    <row r="18" spans="1:34" x14ac:dyDescent="0.2">
      <c r="A18" t="str">
        <f t="shared" si="25"/>
        <v>parity-pagerankc</v>
      </c>
      <c r="B18" t="s">
        <v>11</v>
      </c>
      <c r="C18">
        <f>SUMIFS(raw!$E:$E, raw!$A:$A, 'comment (intensity)'!$A$1, raw!$B:$B, 'comment (intensity)'!$A18&amp;"-"&amp;C$2&amp;".cs", raw!$C:$C, 'comment (intensity)'!C$2)</f>
        <v>7.3251999999999997</v>
      </c>
      <c r="D18">
        <f>SUMIFS(raw!$E:$E, raw!$A:$A, 'comment (intensity)'!$A$1, raw!$B:$B, 'comment (intensity)'!$A18&amp;"-"&amp;D$2&amp;".cs", raw!$C:$C, 'comment (intensity)'!D$2)</f>
        <v>16.763300000000001</v>
      </c>
      <c r="E18">
        <f>SUMIFS(raw!$E:$E, raw!$A:$A, 'comment (intensity)'!$A$1, raw!$B:$B, 'comment (intensity)'!$A18&amp;"-"&amp;E$2&amp;".cs", raw!$C:$C, 'comment (intensity)'!E$2)</f>
        <v>39.110100000000003</v>
      </c>
      <c r="F18">
        <f>SUMIFS(raw!$E:$E, raw!$A:$A, 'comment (intensity)'!$A$1, raw!$B:$B, 'comment (intensity)'!$A18&amp;"-"&amp;F$2&amp;".cs", raw!$C:$C, 'comment (intensity)'!F$2)</f>
        <v>63.742600000000003</v>
      </c>
      <c r="G18">
        <f>SUMIFS(raw!$E:$E, raw!$A:$A, 'comment (intensity)'!$A$1, raw!$B:$B, 'comment (intensity)'!$A18&amp;"-"&amp;G$2&amp;".cs", raw!$C:$C, 'comment (intensity)'!G$2)</f>
        <v>106.02200000000001</v>
      </c>
      <c r="H18">
        <f>SUMIFS(raw!$E:$E, raw!$A:$A, 'comment (intensity)'!$A$1, raw!$B:$B, 'comment (intensity)'!$A18&amp;"-"&amp;H$2&amp;".cs", raw!$C:$C, 'comment (intensity)'!H$2)</f>
        <v>193.321</v>
      </c>
      <c r="I18">
        <f>SUMIFS(raw!$E:$E, raw!$A:$A, 'comment (intensity)'!$A$1, raw!$B:$B, 'comment (intensity)'!$A18&amp;"-"&amp;I$2&amp;".cs", raw!$C:$C, 'comment (intensity)'!I$2)</f>
        <v>310.35500000000002</v>
      </c>
      <c r="J18">
        <f>SUMIFS(raw!$E:$E, raw!$A:$A, 'comment (intensity)'!$A$1, raw!$B:$B, 'comment (intensity)'!$A18&amp;"-"&amp;J$2&amp;".cs", raw!$C:$C, 'comment (intensity)'!J$2)</f>
        <v>511.846</v>
      </c>
      <c r="K18">
        <f>SUMIFS(raw!$E:$E, raw!$A:$A, 'comment (intensity)'!$A$1, raw!$B:$B, 'comment (intensity)'!$A18&amp;"-"&amp;K$2&amp;".cs", raw!$C:$C, 'comment (intensity)'!K$2)</f>
        <v>992.61400000000003</v>
      </c>
      <c r="L18">
        <f>SUMIFS(raw!$E:$E, raw!$A:$A, 'comment (intensity)'!$A$1, raw!$B:$B, 'comment (intensity)'!$A18&amp;"-"&amp;L$2&amp;".cs", raw!$C:$C, 'comment (intensity)'!L$2)</f>
        <v>1643.36</v>
      </c>
      <c r="X18" s="3">
        <f t="shared" ref="X18:AG18" si="27">(C17+C18)*(1-X19)</f>
        <v>16.197809200000002</v>
      </c>
      <c r="Y18" s="3">
        <f t="shared" si="27"/>
        <v>29.899488000000005</v>
      </c>
      <c r="Z18" s="3">
        <f t="shared" si="27"/>
        <v>66.998385100000007</v>
      </c>
      <c r="AA18" s="3">
        <f t="shared" si="27"/>
        <v>112.69964450000002</v>
      </c>
      <c r="AB18" s="3">
        <f t="shared" si="27"/>
        <v>186.65424000000002</v>
      </c>
      <c r="AC18" s="3">
        <f t="shared" si="27"/>
        <v>345.77146700000003</v>
      </c>
      <c r="AD18" s="3">
        <f t="shared" si="27"/>
        <v>555.80577699999992</v>
      </c>
      <c r="AE18" s="3">
        <f t="shared" si="27"/>
        <v>912.40140199999985</v>
      </c>
      <c r="AF18" s="3">
        <f t="shared" si="27"/>
        <v>1760.1347539999999</v>
      </c>
      <c r="AG18" s="3">
        <f t="shared" si="27"/>
        <v>2910.8675399999997</v>
      </c>
      <c r="AH18" s="3" t="s">
        <v>106</v>
      </c>
    </row>
    <row r="19" spans="1:34" x14ac:dyDescent="0.2">
      <c r="A19" t="str">
        <f t="shared" si="25"/>
        <v>parity-indegreec</v>
      </c>
      <c r="B19" t="s">
        <v>10</v>
      </c>
      <c r="C19">
        <f>SUMIFS(raw!$D:$D, raw!$A:$A, 'comment (intensity)'!$A$1, raw!$B:$B, 'comment (intensity)'!$A19&amp;"-"&amp;C$2&amp;".cs", raw!$C:$C, 'comment (intensity)'!C$2)</f>
        <v>3.6894999999999998</v>
      </c>
      <c r="D19">
        <f>SUMIFS(raw!$D:$D, raw!$A:$A, 'comment (intensity)'!$A$1, raw!$B:$B, 'comment (intensity)'!$A19&amp;"-"&amp;D$2&amp;".cs", raw!$C:$C, 'comment (intensity)'!D$2)</f>
        <v>4.8715999999999999</v>
      </c>
      <c r="E19">
        <f>SUMIFS(raw!$D:$D, raw!$A:$A, 'comment (intensity)'!$A$1, raw!$B:$B, 'comment (intensity)'!$A19&amp;"-"&amp;E$2&amp;".cs", raw!$C:$C, 'comment (intensity)'!E$2)</f>
        <v>9.8567</v>
      </c>
      <c r="F19">
        <f>SUMIFS(raw!$D:$D, raw!$A:$A, 'comment (intensity)'!$A$1, raw!$B:$B, 'comment (intensity)'!$A19&amp;"-"&amp;F$2&amp;".cs", raw!$C:$C, 'comment (intensity)'!F$2)</f>
        <v>14.4762</v>
      </c>
      <c r="G19">
        <f>SUMIFS(raw!$D:$D, raw!$A:$A, 'comment (intensity)'!$A$1, raw!$B:$B, 'comment (intensity)'!$A19&amp;"-"&amp;G$2&amp;".cs", raw!$C:$C, 'comment (intensity)'!G$2)</f>
        <v>19.760300000000001</v>
      </c>
      <c r="H19">
        <f>SUMIFS(raw!$D:$D, raw!$A:$A, 'comment (intensity)'!$A$1, raw!$B:$B, 'comment (intensity)'!$A19&amp;"-"&amp;H$2&amp;".cs", raw!$C:$C, 'comment (intensity)'!H$2)</f>
        <v>35.8735</v>
      </c>
      <c r="I19">
        <f>SUMIFS(raw!$D:$D, raw!$A:$A, 'comment (intensity)'!$A$1, raw!$B:$B, 'comment (intensity)'!$A19&amp;"-"&amp;I$2&amp;".cs", raw!$C:$C, 'comment (intensity)'!I$2)</f>
        <v>64.227000000000004</v>
      </c>
      <c r="J19">
        <f>SUMIFS(raw!$D:$D, raw!$A:$A, 'comment (intensity)'!$A$1, raw!$B:$B, 'comment (intensity)'!$A19&amp;"-"&amp;J$2&amp;".cs", raw!$C:$C, 'comment (intensity)'!J$2)</f>
        <v>120.334</v>
      </c>
      <c r="K19">
        <f>SUMIFS(raw!$D:$D, raw!$A:$A, 'comment (intensity)'!$A$1, raw!$B:$B, 'comment (intensity)'!$A19&amp;"-"&amp;K$2&amp;".cs", raw!$C:$C, 'comment (intensity)'!K$2)</f>
        <v>297.92</v>
      </c>
      <c r="L19">
        <f>SUMIFS(raw!$D:$D, raw!$A:$A, 'comment (intensity)'!$A$1, raw!$B:$B, 'comment (intensity)'!$A19&amp;"-"&amp;L$2&amp;".cs", raw!$C:$C, 'comment (intensity)'!L$2)</f>
        <v>589.15599999999995</v>
      </c>
      <c r="X19" s="3">
        <f t="shared" ref="X19:AG19" si="28">MAX(ABS((C17/(C17+C18))-0.403), ABS((C18/(C17+C18))-0.597))</f>
        <v>0.26428438800167148</v>
      </c>
      <c r="Y19" s="3">
        <f t="shared" si="28"/>
        <v>8.2725242361025852E-2</v>
      </c>
      <c r="Z19" s="3">
        <f t="shared" si="28"/>
        <v>3.1839028520975643E-2</v>
      </c>
      <c r="AA19" s="3">
        <f t="shared" si="28"/>
        <v>7.2289653157065037E-2</v>
      </c>
      <c r="AB19" s="3">
        <f t="shared" si="28"/>
        <v>6.7101959216313456E-2</v>
      </c>
      <c r="AC19" s="3">
        <f t="shared" si="28"/>
        <v>8.5959499218851154E-2</v>
      </c>
      <c r="AD19" s="3">
        <f t="shared" si="28"/>
        <v>8.7435245189710686E-2</v>
      </c>
      <c r="AE19" s="1">
        <f t="shared" si="28"/>
        <v>8.2030193151657993E-2</v>
      </c>
      <c r="AF19" s="1">
        <f t="shared" si="28"/>
        <v>7.5810911737247966E-2</v>
      </c>
      <c r="AG19" s="1">
        <f t="shared" si="28"/>
        <v>7.4498903083448309E-2</v>
      </c>
      <c r="AH19" s="3" t="s">
        <v>107</v>
      </c>
    </row>
    <row r="20" spans="1:34" x14ac:dyDescent="0.2">
      <c r="A20" t="str">
        <f t="shared" si="25"/>
        <v>parity-indegreec</v>
      </c>
      <c r="B20" t="s">
        <v>11</v>
      </c>
      <c r="C20">
        <f>SUMIFS(raw!$E:$E, raw!$A:$A, 'comment (intensity)'!$A$1, raw!$B:$B, 'comment (intensity)'!$A20&amp;"-"&amp;C$2&amp;".cs", raw!$C:$C, 'comment (intensity)'!C$2)</f>
        <v>4.3638000000000003</v>
      </c>
      <c r="D20">
        <f>SUMIFS(raw!$E:$E, raw!$A:$A, 'comment (intensity)'!$A$1, raw!$B:$B, 'comment (intensity)'!$A20&amp;"-"&amp;D$2&amp;".cs", raw!$C:$C, 'comment (intensity)'!D$2)</f>
        <v>13.8215</v>
      </c>
      <c r="E20">
        <f>SUMIFS(raw!$E:$E, raw!$A:$A, 'comment (intensity)'!$A$1, raw!$B:$B, 'comment (intensity)'!$A20&amp;"-"&amp;E$2&amp;".cs", raw!$C:$C, 'comment (intensity)'!E$2)</f>
        <v>28.074999999999999</v>
      </c>
      <c r="F20">
        <f>SUMIFS(raw!$E:$E, raw!$A:$A, 'comment (intensity)'!$A$1, raw!$B:$B, 'comment (intensity)'!$A20&amp;"-"&amp;F$2&amp;".cs", raw!$C:$C, 'comment (intensity)'!F$2)</f>
        <v>35.790700000000001</v>
      </c>
      <c r="G20">
        <f>SUMIFS(raw!$E:$E, raw!$A:$A, 'comment (intensity)'!$A$1, raw!$B:$B, 'comment (intensity)'!$A20&amp;"-"&amp;G$2&amp;".cs", raw!$C:$C, 'comment (intensity)'!G$2)</f>
        <v>43.689799999999998</v>
      </c>
      <c r="H20">
        <f>SUMIFS(raw!$E:$E, raw!$A:$A, 'comment (intensity)'!$A$1, raw!$B:$B, 'comment (intensity)'!$A20&amp;"-"&amp;H$2&amp;".cs", raw!$C:$C, 'comment (intensity)'!H$2)</f>
        <v>66.227800000000002</v>
      </c>
      <c r="I20">
        <f>SUMIFS(raw!$E:$E, raw!$A:$A, 'comment (intensity)'!$A$1, raw!$B:$B, 'comment (intensity)'!$A20&amp;"-"&amp;I$2&amp;".cs", raw!$C:$C, 'comment (intensity)'!I$2)</f>
        <v>107.303</v>
      </c>
      <c r="J20">
        <f>SUMIFS(raw!$E:$E, raw!$A:$A, 'comment (intensity)'!$A$1, raw!$B:$B, 'comment (intensity)'!$A20&amp;"-"&amp;J$2&amp;".cs", raw!$C:$C, 'comment (intensity)'!J$2)</f>
        <v>185.24</v>
      </c>
      <c r="K20">
        <f>SUMIFS(raw!$E:$E, raw!$A:$A, 'comment (intensity)'!$A$1, raw!$B:$B, 'comment (intensity)'!$A20&amp;"-"&amp;K$2&amp;".cs", raw!$C:$C, 'comment (intensity)'!K$2)</f>
        <v>417.07499999999999</v>
      </c>
      <c r="L20">
        <f>SUMIFS(raw!$E:$E, raw!$A:$A, 'comment (intensity)'!$A$1, raw!$B:$B, 'comment (intensity)'!$A20&amp;"-"&amp;L$2&amp;".cs", raw!$C:$C, 'comment (intensity)'!L$2)</f>
        <v>815.24800000000005</v>
      </c>
      <c r="X20" s="3">
        <f t="shared" ref="X20:AG20" si="29">(C19+C20)*(1-X21)</f>
        <v>7.6092799000000007</v>
      </c>
      <c r="Y20" s="3">
        <f t="shared" si="29"/>
        <v>16.0313807</v>
      </c>
      <c r="Z20" s="3">
        <f t="shared" si="29"/>
        <v>32.501924899999999</v>
      </c>
      <c r="AA20" s="3">
        <f t="shared" si="29"/>
        <v>44.485539299999992</v>
      </c>
      <c r="AB20" s="3">
        <f t="shared" si="29"/>
        <v>57.640009699999993</v>
      </c>
      <c r="AC20" s="3">
        <f t="shared" si="29"/>
        <v>96.827976100000001</v>
      </c>
      <c r="AD20" s="3">
        <f t="shared" si="29"/>
        <v>166.63040999999998</v>
      </c>
      <c r="AE20" s="3">
        <f t="shared" si="29"/>
        <v>302.76167800000002</v>
      </c>
      <c r="AF20" s="3">
        <f t="shared" si="29"/>
        <v>705.217985</v>
      </c>
      <c r="AG20" s="3">
        <f t="shared" si="29"/>
        <v>1381.222812</v>
      </c>
      <c r="AH20" s="3" t="s">
        <v>108</v>
      </c>
    </row>
    <row r="21" spans="1:34" x14ac:dyDescent="0.2">
      <c r="A21" t="str">
        <f t="shared" si="25"/>
        <v>parity-frequencyc</v>
      </c>
      <c r="B21" t="s">
        <v>10</v>
      </c>
      <c r="C21">
        <f>SUMIFS(raw!$D:$D, raw!$A:$A, 'comment (intensity)'!$A$1, raw!$B:$B, 'comment (intensity)'!$A21&amp;"-"&amp;C$2&amp;".cs", raw!$C:$C, 'comment (intensity)'!C$2)</f>
        <v>0.41220000000000001</v>
      </c>
      <c r="D21">
        <f>SUMIFS(raw!$D:$D, raw!$A:$A, 'comment (intensity)'!$A$1, raw!$B:$B, 'comment (intensity)'!$A21&amp;"-"&amp;D$2&amp;".cs", raw!$C:$C, 'comment (intensity)'!D$2)</f>
        <v>2.7522000000000002</v>
      </c>
      <c r="E21">
        <f>SUMIFS(raw!$D:$D, raw!$A:$A, 'comment (intensity)'!$A$1, raw!$B:$B, 'comment (intensity)'!$A21&amp;"-"&amp;E$2&amp;".cs", raw!$C:$C, 'comment (intensity)'!E$2)</f>
        <v>10.9489</v>
      </c>
      <c r="F21">
        <f>SUMIFS(raw!$D:$D, raw!$A:$A, 'comment (intensity)'!$A$1, raw!$B:$B, 'comment (intensity)'!$A21&amp;"-"&amp;F$2&amp;".cs", raw!$C:$C, 'comment (intensity)'!F$2)</f>
        <v>28.751899999999999</v>
      </c>
      <c r="G21">
        <f>SUMIFS(raw!$D:$D, raw!$A:$A, 'comment (intensity)'!$A$1, raw!$B:$B, 'comment (intensity)'!$A21&amp;"-"&amp;G$2&amp;".cs", raw!$C:$C, 'comment (intensity)'!G$2)</f>
        <v>59.0105</v>
      </c>
      <c r="H21">
        <f>SUMIFS(raw!$D:$D, raw!$A:$A, 'comment (intensity)'!$A$1, raw!$B:$B, 'comment (intensity)'!$A21&amp;"-"&amp;H$2&amp;".cs", raw!$C:$C, 'comment (intensity)'!H$2)</f>
        <v>114.762</v>
      </c>
      <c r="I21">
        <f>SUMIFS(raw!$D:$D, raw!$A:$A, 'comment (intensity)'!$A$1, raw!$B:$B, 'comment (intensity)'!$A21&amp;"-"&amp;I$2&amp;".cs", raw!$C:$C, 'comment (intensity)'!I$2)</f>
        <v>189.21299999999999</v>
      </c>
      <c r="J21">
        <f>SUMIFS(raw!$D:$D, raw!$A:$A, 'comment (intensity)'!$A$1, raw!$B:$B, 'comment (intensity)'!$A21&amp;"-"&amp;J$2&amp;".cs", raw!$C:$C, 'comment (intensity)'!J$2)</f>
        <v>336.15899999999999</v>
      </c>
      <c r="K21">
        <f>SUMIFS(raw!$D:$D, raw!$A:$A, 'comment (intensity)'!$A$1, raw!$B:$B, 'comment (intensity)'!$A21&amp;"-"&amp;K$2&amp;".cs", raw!$C:$C, 'comment (intensity)'!K$2)</f>
        <v>661.60699999999997</v>
      </c>
      <c r="L21">
        <f>SUMIFS(raw!$D:$D, raw!$A:$A, 'comment (intensity)'!$A$1, raw!$B:$B, 'comment (intensity)'!$A21&amp;"-"&amp;L$2&amp;".cs", raw!$C:$C, 'comment (intensity)'!L$2)</f>
        <v>1087.1199999999999</v>
      </c>
      <c r="X21" s="3">
        <f t="shared" ref="X21:AG21" si="30">MAX(ABS((C19/(C19+C20))-0.403), ABS((C20/(C19+C20))-0.597))</f>
        <v>5.5135174400556264E-2</v>
      </c>
      <c r="Y21" s="3">
        <f t="shared" si="30"/>
        <v>0.14239047028047785</v>
      </c>
      <c r="Z21" s="3">
        <f t="shared" si="30"/>
        <v>0.14314610470925376</v>
      </c>
      <c r="AA21" s="3">
        <f t="shared" si="30"/>
        <v>0.11501327314793641</v>
      </c>
      <c r="AB21" s="3">
        <f t="shared" si="30"/>
        <v>9.156944275895551E-2</v>
      </c>
      <c r="AC21" s="3">
        <f t="shared" si="30"/>
        <v>5.1647960407947835E-2</v>
      </c>
      <c r="AD21" s="3">
        <f t="shared" si="30"/>
        <v>2.8564041275578655E-2</v>
      </c>
      <c r="AE21" s="3">
        <f t="shared" si="30"/>
        <v>9.2034073579558839E-3</v>
      </c>
      <c r="AF21" s="3">
        <f t="shared" si="30"/>
        <v>1.3674242477220155E-2</v>
      </c>
      <c r="AG21" s="3">
        <f t="shared" si="30"/>
        <v>1.6506068054491396E-2</v>
      </c>
      <c r="AH21" s="3" t="s">
        <v>109</v>
      </c>
    </row>
    <row r="22" spans="1:34" x14ac:dyDescent="0.2">
      <c r="A22" t="str">
        <f t="shared" si="25"/>
        <v>parity-frequencyc</v>
      </c>
      <c r="B22" t="s">
        <v>11</v>
      </c>
      <c r="C22">
        <f>SUMIFS(raw!$E:$E, raw!$A:$A, 'comment (intensity)'!$A$1, raw!$B:$B, 'comment (intensity)'!$A22&amp;"-"&amp;C$2&amp;".cs", raw!$C:$C, 'comment (intensity)'!C$2)</f>
        <v>3.6515</v>
      </c>
      <c r="D22">
        <f>SUMIFS(raw!$E:$E, raw!$A:$A, 'comment (intensity)'!$A$1, raw!$B:$B, 'comment (intensity)'!$A22&amp;"-"&amp;D$2&amp;".cs", raw!$C:$C, 'comment (intensity)'!D$2)</f>
        <v>4.3093000000000004</v>
      </c>
      <c r="E22">
        <f>SUMIFS(raw!$E:$E, raw!$A:$A, 'comment (intensity)'!$A$1, raw!$B:$B, 'comment (intensity)'!$A22&amp;"-"&amp;E$2&amp;".cs", raw!$C:$C, 'comment (intensity)'!E$2)</f>
        <v>12.143800000000001</v>
      </c>
      <c r="F22">
        <f>SUMIFS(raw!$E:$E, raw!$A:$A, 'comment (intensity)'!$A$1, raw!$B:$B, 'comment (intensity)'!$A22&amp;"-"&amp;F$2&amp;".cs", raw!$C:$C, 'comment (intensity)'!F$2)</f>
        <v>27.928599999999999</v>
      </c>
      <c r="G22">
        <f>SUMIFS(raw!$E:$E, raw!$A:$A, 'comment (intensity)'!$A$1, raw!$B:$B, 'comment (intensity)'!$A22&amp;"-"&amp;G$2&amp;".cs", raw!$C:$C, 'comment (intensity)'!G$2)</f>
        <v>60.198300000000003</v>
      </c>
      <c r="H22">
        <f>SUMIFS(raw!$E:$E, raw!$A:$A, 'comment (intensity)'!$A$1, raw!$B:$B, 'comment (intensity)'!$A22&amp;"-"&amp;H$2&amp;".cs", raw!$C:$C, 'comment (intensity)'!H$2)</f>
        <v>128.33500000000001</v>
      </c>
      <c r="I22">
        <f>SUMIFS(raw!$E:$E, raw!$A:$A, 'comment (intensity)'!$A$1, raw!$B:$B, 'comment (intensity)'!$A22&amp;"-"&amp;I$2&amp;".cs", raw!$C:$C, 'comment (intensity)'!I$2)</f>
        <v>220.398</v>
      </c>
      <c r="J22">
        <f>SUMIFS(raw!$E:$E, raw!$A:$A, 'comment (intensity)'!$A$1, raw!$B:$B, 'comment (intensity)'!$A22&amp;"-"&amp;J$2&amp;".cs", raw!$C:$C, 'comment (intensity)'!J$2)</f>
        <v>399.06200000000001</v>
      </c>
      <c r="K22">
        <f>SUMIFS(raw!$E:$E, raw!$A:$A, 'comment (intensity)'!$A$1, raw!$B:$B, 'comment (intensity)'!$A22&amp;"-"&amp;K$2&amp;".cs", raw!$C:$C, 'comment (intensity)'!K$2)</f>
        <v>826.97299999999996</v>
      </c>
      <c r="L22">
        <f>SUMIFS(raw!$E:$E, raw!$A:$A, 'comment (intensity)'!$A$1, raw!$B:$B, 'comment (intensity)'!$A22&amp;"-"&amp;L$2&amp;".cs", raw!$C:$C, 'comment (intensity)'!L$2)</f>
        <v>1373.32</v>
      </c>
      <c r="X22" s="3">
        <f t="shared" ref="X22:AG22" si="31">(C21+C22)*(1-X23)</f>
        <v>2.8382288999999998</v>
      </c>
      <c r="Y22" s="3">
        <f t="shared" si="31"/>
        <v>6.9679155000000002</v>
      </c>
      <c r="Z22" s="3">
        <f t="shared" si="31"/>
        <v>21.450158100000003</v>
      </c>
      <c r="AA22" s="3">
        <f t="shared" si="31"/>
        <v>50.770841499999996</v>
      </c>
      <c r="AB22" s="3">
        <f t="shared" si="31"/>
        <v>108.23944639999999</v>
      </c>
      <c r="AC22" s="3">
        <f t="shared" si="31"/>
        <v>226.30309099999999</v>
      </c>
      <c r="AD22" s="3">
        <f t="shared" si="31"/>
        <v>385.47123299999998</v>
      </c>
      <c r="AE22" s="3">
        <f t="shared" si="31"/>
        <v>695.35606300000006</v>
      </c>
      <c r="AF22" s="3">
        <f t="shared" si="31"/>
        <v>1426.8707399999998</v>
      </c>
      <c r="AG22" s="3">
        <f t="shared" si="31"/>
        <v>2364.8773199999996</v>
      </c>
      <c r="AH22" s="3" t="s">
        <v>110</v>
      </c>
    </row>
    <row r="23" spans="1:34" x14ac:dyDescent="0.2">
      <c r="A23" t="str">
        <f t="shared" si="25"/>
        <v>parity-tprc</v>
      </c>
      <c r="B23" t="s">
        <v>10</v>
      </c>
      <c r="C23">
        <f>SUMIFS(raw!$D:$D, raw!$A:$A, 'comment (intensity)'!$A$1, raw!$B:$B, 'comment (intensity)'!$A23&amp;"-"&amp;C$2&amp;".cs", raw!$C:$C, 'comment (intensity)'!C$2)</f>
        <v>3.09E-2</v>
      </c>
      <c r="D23">
        <f>SUMIFS(raw!$D:$D, raw!$A:$A, 'comment (intensity)'!$A$1, raw!$B:$B, 'comment (intensity)'!$A23&amp;"-"&amp;D$2&amp;".cs", raw!$C:$C, 'comment (intensity)'!D$2)</f>
        <v>1.032</v>
      </c>
      <c r="E23">
        <f>SUMIFS(raw!$D:$D, raw!$A:$A, 'comment (intensity)'!$A$1, raw!$B:$B, 'comment (intensity)'!$A23&amp;"-"&amp;E$2&amp;".cs", raw!$C:$C, 'comment (intensity)'!E$2)</f>
        <v>2.0331999999999999</v>
      </c>
      <c r="F23">
        <f>SUMIFS(raw!$D:$D, raw!$A:$A, 'comment (intensity)'!$A$1, raw!$B:$B, 'comment (intensity)'!$A23&amp;"-"&amp;F$2&amp;".cs", raw!$C:$C, 'comment (intensity)'!F$2)</f>
        <v>4.0301999999999998</v>
      </c>
      <c r="G23">
        <f>SUMIFS(raw!$D:$D, raw!$A:$A, 'comment (intensity)'!$A$1, raw!$B:$B, 'comment (intensity)'!$A23&amp;"-"&amp;G$2&amp;".cs", raw!$C:$C, 'comment (intensity)'!G$2)</f>
        <v>8.0417000000000005</v>
      </c>
      <c r="H23">
        <f>SUMIFS(raw!$D:$D, raw!$A:$A, 'comment (intensity)'!$A$1, raw!$B:$B, 'comment (intensity)'!$A23&amp;"-"&amp;H$2&amp;".cs", raw!$C:$C, 'comment (intensity)'!H$2)</f>
        <v>20.670100000000001</v>
      </c>
      <c r="I23">
        <f>SUMIFS(raw!$D:$D, raw!$A:$A, 'comment (intensity)'!$A$1, raw!$B:$B, 'comment (intensity)'!$A23&amp;"-"&amp;I$2&amp;".cs", raw!$C:$C, 'comment (intensity)'!I$2)</f>
        <v>41.039200000000001</v>
      </c>
      <c r="J23">
        <f>SUMIFS(raw!$D:$D, raw!$A:$A, 'comment (intensity)'!$A$1, raw!$B:$B, 'comment (intensity)'!$A23&amp;"-"&amp;J$2&amp;".cs", raw!$C:$C, 'comment (intensity)'!J$2)</f>
        <v>85.125100000000003</v>
      </c>
      <c r="K23">
        <f>SUMIFS(raw!$D:$D, raw!$A:$A, 'comment (intensity)'!$A$1, raw!$B:$B, 'comment (intensity)'!$A23&amp;"-"&amp;K$2&amp;".cs", raw!$C:$C, 'comment (intensity)'!K$2)</f>
        <v>209.83500000000001</v>
      </c>
      <c r="L23">
        <f>SUMIFS(raw!$D:$D, raw!$A:$A, 'comment (intensity)'!$A$1, raw!$B:$B, 'comment (intensity)'!$A23&amp;"-"&amp;L$2&amp;".cs", raw!$C:$C, 'comment (intensity)'!L$2)</f>
        <v>413.91199999999998</v>
      </c>
      <c r="X23" s="3">
        <f t="shared" ref="X23:AG23" si="32">MAX(ABS((C21/(C21+C22))-0.403), ABS((C22/(C21+C22))-0.597))</f>
        <v>0.30156534685139158</v>
      </c>
      <c r="Y23" s="3">
        <f t="shared" si="32"/>
        <v>1.3252779154570571E-2</v>
      </c>
      <c r="Z23" s="3">
        <f t="shared" si="32"/>
        <v>7.1128187695678691E-2</v>
      </c>
      <c r="AA23" s="3">
        <f t="shared" si="32"/>
        <v>0.10426263882640419</v>
      </c>
      <c r="AB23" s="3">
        <f t="shared" si="32"/>
        <v>9.2017985249411127E-2</v>
      </c>
      <c r="AC23" s="3">
        <f t="shared" si="32"/>
        <v>6.9083160219994499E-2</v>
      </c>
      <c r="AD23" s="3">
        <f t="shared" si="32"/>
        <v>5.8933395343386763E-2</v>
      </c>
      <c r="AE23" s="3">
        <f t="shared" si="32"/>
        <v>5.4221706126457159E-2</v>
      </c>
      <c r="AF23" s="3">
        <f t="shared" si="32"/>
        <v>4.1455118300662397E-2</v>
      </c>
      <c r="AG23" s="3">
        <f t="shared" si="32"/>
        <v>3.8839670953162875E-2</v>
      </c>
      <c r="AH23" s="3" t="s">
        <v>111</v>
      </c>
    </row>
    <row r="24" spans="1:34" x14ac:dyDescent="0.2">
      <c r="A24" t="str">
        <f t="shared" si="25"/>
        <v>parity-tprc</v>
      </c>
      <c r="B24" t="s">
        <v>11</v>
      </c>
      <c r="C24">
        <f>SUMIFS(raw!$E:$E, raw!$A:$A, 'comment (intensity)'!$A$1, raw!$B:$B, 'comment (intensity)'!$A24&amp;"-"&amp;C$2&amp;".cs", raw!$C:$C, 'comment (intensity)'!C$2)</f>
        <v>1.0198</v>
      </c>
      <c r="D24">
        <f>SUMIFS(raw!$E:$E, raw!$A:$A, 'comment (intensity)'!$A$1, raw!$B:$B, 'comment (intensity)'!$A24&amp;"-"&amp;D$2&amp;".cs", raw!$C:$C, 'comment (intensity)'!D$2)</f>
        <v>1.0199</v>
      </c>
      <c r="E24">
        <f>SUMIFS(raw!$E:$E, raw!$A:$A, 'comment (intensity)'!$A$1, raw!$B:$B, 'comment (intensity)'!$A24&amp;"-"&amp;E$2&amp;".cs", raw!$C:$C, 'comment (intensity)'!E$2)</f>
        <v>3.0207999999999999</v>
      </c>
      <c r="F24">
        <f>SUMIFS(raw!$E:$E, raw!$A:$A, 'comment (intensity)'!$A$1, raw!$B:$B, 'comment (intensity)'!$A24&amp;"-"&amp;F$2&amp;".cs", raw!$C:$C, 'comment (intensity)'!F$2)</f>
        <v>6.0400999999999998</v>
      </c>
      <c r="G24">
        <f>SUMIFS(raw!$E:$E, raw!$A:$A, 'comment (intensity)'!$A$1, raw!$B:$B, 'comment (intensity)'!$A24&amp;"-"&amp;G$2&amp;".cs", raw!$C:$C, 'comment (intensity)'!G$2)</f>
        <v>12.068099999999999</v>
      </c>
      <c r="H24">
        <f>SUMIFS(raw!$E:$E, raw!$A:$A, 'comment (intensity)'!$A$1, raw!$B:$B, 'comment (intensity)'!$A24&amp;"-"&amp;H$2&amp;".cs", raw!$C:$C, 'comment (intensity)'!H$2)</f>
        <v>30.414200000000001</v>
      </c>
      <c r="I24">
        <f>SUMIFS(raw!$E:$E, raw!$A:$A, 'comment (intensity)'!$A$1, raw!$B:$B, 'comment (intensity)'!$A24&amp;"-"&amp;I$2&amp;".cs", raw!$C:$C, 'comment (intensity)'!I$2)</f>
        <v>60.741100000000003</v>
      </c>
      <c r="J24">
        <f>SUMIFS(raw!$E:$E, raw!$A:$A, 'comment (intensity)'!$A$1, raw!$B:$B, 'comment (intensity)'!$A24&amp;"-"&amp;J$2&amp;".cs", raw!$C:$C, 'comment (intensity)'!J$2)</f>
        <v>123.148</v>
      </c>
      <c r="K24">
        <f>SUMIFS(raw!$E:$E, raw!$A:$A, 'comment (intensity)'!$A$1, raw!$B:$B, 'comment (intensity)'!$A24&amp;"-"&amp;K$2&amp;".cs", raw!$C:$C, 'comment (intensity)'!K$2)</f>
        <v>305.15800000000002</v>
      </c>
      <c r="L24">
        <f>SUMIFS(raw!$E:$E, raw!$A:$A, 'comment (intensity)'!$A$1, raw!$B:$B, 'comment (intensity)'!$A24&amp;"-"&amp;L$2&amp;".cs", raw!$C:$C, 'comment (intensity)'!L$2)</f>
        <v>607.34500000000003</v>
      </c>
      <c r="X24" s="3">
        <f t="shared" ref="X24:AG24" si="33">(C23+C24)*(1-X25)</f>
        <v>0.65816789999999992</v>
      </c>
      <c r="Y24" s="3">
        <f t="shared" si="33"/>
        <v>1.8468156999999996</v>
      </c>
      <c r="Z24" s="3">
        <f t="shared" si="33"/>
        <v>5.0504379999999998</v>
      </c>
      <c r="AA24" s="3">
        <f t="shared" si="33"/>
        <v>10.042169099999999</v>
      </c>
      <c r="AB24" s="3">
        <f t="shared" si="33"/>
        <v>20.047250600000002</v>
      </c>
      <c r="AC24" s="3">
        <f t="shared" si="33"/>
        <v>51.0011729</v>
      </c>
      <c r="AD24" s="3">
        <f t="shared" si="33"/>
        <v>101.75856090000002</v>
      </c>
      <c r="AE24" s="3">
        <f t="shared" si="33"/>
        <v>207.0820593</v>
      </c>
      <c r="AF24" s="3">
        <f t="shared" si="33"/>
        <v>512.70017900000005</v>
      </c>
      <c r="AG24" s="3">
        <f t="shared" si="33"/>
        <v>1018.9115710000001</v>
      </c>
      <c r="AH24" s="3" t="s">
        <v>127</v>
      </c>
    </row>
    <row r="25" spans="1:34" x14ac:dyDescent="0.2">
      <c r="X25" s="3">
        <f t="shared" ref="X25" si="34">MAX(ABS((C23/(C23+C24))-0.403), ABS((C24/(C23+C24))-0.597))</f>
        <v>0.37359103454839637</v>
      </c>
      <c r="Y25" s="3">
        <f t="shared" ref="Y25" si="35">MAX(ABS((D23/(D23+D24))-0.403), ABS((D24/(D23+D24))-0.597))</f>
        <v>9.99484867683611E-2</v>
      </c>
      <c r="Z25" s="3">
        <f t="shared" ref="Z25" si="36">MAX(ABS((E23/(E23+E24))-0.403), ABS((E24/(E23+E24))-0.597))</f>
        <v>7.0478828650583081E-4</v>
      </c>
      <c r="AA25" s="3">
        <f t="shared" ref="AA25" si="37">MAX(ABS((F23/(F23+F24))-0.403), ABS((F24/(F23+F24))-0.597))</f>
        <v>2.7934520322135947E-3</v>
      </c>
      <c r="AB25" s="3">
        <f t="shared" ref="AB25" si="38">MAX(ABS((G23/(G23+G24))-0.403), ABS((G24/(G23+G24))-0.597))</f>
        <v>3.1103939372842948E-3</v>
      </c>
      <c r="AC25" s="3">
        <f t="shared" ref="AC25" si="39">MAX(ABS((H23/(H23+H24))-0.403), ABS((H24/(H23+H24))-0.597))</f>
        <v>1.6272533831334091E-3</v>
      </c>
      <c r="AD25" s="3">
        <f t="shared" ref="AD25" si="40">MAX(ABS((I23/(I23+I24))-0.403), ABS((I24/(I23+I24))-0.597))</f>
        <v>2.1358848421548782E-4</v>
      </c>
      <c r="AE25" s="3">
        <f t="shared" ref="AE25" si="41">MAX(ABS((J23/(J23+J24))-0.403), ABS((J24/(J23+J24))-0.597))</f>
        <v>5.7186487357224758E-3</v>
      </c>
      <c r="AF25" s="3">
        <f t="shared" ref="AF25" si="42">MAX(ABS((K23/(K23+K24))-0.403), ABS((K24/(K23+K24))-0.597))</f>
        <v>4.4521401261764515E-3</v>
      </c>
      <c r="AG25" s="3">
        <f>MAX(ABS((L23/(L23+L24))-0.403), ABS((L24/(L23+L24))-0.597))</f>
        <v>2.2966099620369551E-3</v>
      </c>
      <c r="AH25" s="3" t="s">
        <v>128</v>
      </c>
    </row>
    <row r="31" spans="1:34" x14ac:dyDescent="0.2">
      <c r="H31" s="1"/>
    </row>
    <row r="53" spans="25:27" x14ac:dyDescent="0.2">
      <c r="Y53" s="2" t="s">
        <v>117</v>
      </c>
      <c r="Z53" s="2"/>
      <c r="AA53" s="2"/>
    </row>
    <row r="54" spans="25:27" x14ac:dyDescent="0.2">
      <c r="Y54" s="2" t="s">
        <v>121</v>
      </c>
      <c r="Z54" s="2"/>
      <c r="AA54" s="2"/>
    </row>
    <row r="55" spans="25:27" x14ac:dyDescent="0.2">
      <c r="Y55" s="2" t="s">
        <v>118</v>
      </c>
      <c r="Z55" s="2" t="s">
        <v>119</v>
      </c>
      <c r="AA55" s="2" t="s">
        <v>120</v>
      </c>
    </row>
    <row r="56" spans="25:27" x14ac:dyDescent="0.2">
      <c r="Y56" s="2">
        <f>(J10-J9)/(J10+J9)</f>
        <v>0.21296335660676624</v>
      </c>
      <c r="Z56" s="2">
        <f>(K10-K9)/(K10+K9)</f>
        <v>0.11712352455541422</v>
      </c>
      <c r="AA56" s="2">
        <f>(L10-L9)/(L10+L9)</f>
        <v>0.10790126379715349</v>
      </c>
    </row>
    <row r="57" spans="25:27" x14ac:dyDescent="0.2">
      <c r="Y57" s="2" t="s">
        <v>122</v>
      </c>
      <c r="Z57" s="2"/>
      <c r="AA57" s="2"/>
    </row>
    <row r="58" spans="25:27" x14ac:dyDescent="0.2">
      <c r="Y58" s="2" t="s">
        <v>118</v>
      </c>
      <c r="Z58" s="2" t="s">
        <v>119</v>
      </c>
      <c r="AA58" s="2" t="s">
        <v>120</v>
      </c>
    </row>
    <row r="59" spans="25:27" x14ac:dyDescent="0.2">
      <c r="Y59" s="2">
        <f>(J20-J19)/(J20+J19)</f>
        <v>0.21240681471591172</v>
      </c>
      <c r="Z59" s="2">
        <f>(K20-K19)/(K20+K19)</f>
        <v>0.16665151504555972</v>
      </c>
      <c r="AA59" s="2">
        <f>(L20-L19)/(L20+L19)</f>
        <v>0.16098786389101719</v>
      </c>
    </row>
    <row r="74" spans="1:11" x14ac:dyDescent="0.2">
      <c r="B74" t="s">
        <v>112</v>
      </c>
    </row>
    <row r="75" spans="1:11" x14ac:dyDescent="0.2">
      <c r="A75" t="s">
        <v>0</v>
      </c>
      <c r="B75">
        <v>1</v>
      </c>
      <c r="C75">
        <v>2</v>
      </c>
      <c r="D75">
        <v>5</v>
      </c>
      <c r="E75">
        <v>10</v>
      </c>
      <c r="F75">
        <v>20</v>
      </c>
      <c r="G75">
        <v>50</v>
      </c>
      <c r="H75">
        <v>100</v>
      </c>
      <c r="I75">
        <v>200</v>
      </c>
      <c r="J75">
        <v>500</v>
      </c>
      <c r="K75">
        <v>1000</v>
      </c>
    </row>
    <row r="76" spans="1:11" x14ac:dyDescent="0.2">
      <c r="A76" t="s">
        <v>5</v>
      </c>
      <c r="B76">
        <f t="shared" ref="B76:K76" si="43">C3+C4</f>
        <v>7.4625000000000004</v>
      </c>
      <c r="C76">
        <f t="shared" si="43"/>
        <v>10.469000000000001</v>
      </c>
      <c r="D76">
        <f t="shared" si="43"/>
        <v>39.876199999999997</v>
      </c>
      <c r="E76">
        <f t="shared" si="43"/>
        <v>65.789299999999997</v>
      </c>
      <c r="F76">
        <f t="shared" si="43"/>
        <v>132.63900000000001</v>
      </c>
      <c r="G76">
        <f t="shared" si="43"/>
        <v>266.51</v>
      </c>
      <c r="H76">
        <f t="shared" si="43"/>
        <v>455.24199999999996</v>
      </c>
      <c r="I76">
        <f t="shared" si="43"/>
        <v>772.274</v>
      </c>
      <c r="J76">
        <f t="shared" si="43"/>
        <v>1503.2289999999998</v>
      </c>
      <c r="K76">
        <f t="shared" si="43"/>
        <v>2512.0500000000002</v>
      </c>
    </row>
    <row r="77" spans="1:11" x14ac:dyDescent="0.2">
      <c r="A77" t="s">
        <v>8</v>
      </c>
      <c r="B77">
        <f t="shared" ref="B77:K77" si="44">C7+C8</f>
        <v>21.999700000000001</v>
      </c>
      <c r="C77">
        <f t="shared" si="44"/>
        <v>36.754599999999996</v>
      </c>
      <c r="D77">
        <f t="shared" si="44"/>
        <v>69.631799999999998</v>
      </c>
      <c r="E77">
        <f t="shared" si="44"/>
        <v>121.37439999999999</v>
      </c>
      <c r="F77">
        <f t="shared" si="44"/>
        <v>203.21870000000001</v>
      </c>
      <c r="G77">
        <f t="shared" si="44"/>
        <v>378.298</v>
      </c>
      <c r="H77">
        <f t="shared" si="44"/>
        <v>608.95399999999995</v>
      </c>
      <c r="I77">
        <f t="shared" si="44"/>
        <v>994.56500000000005</v>
      </c>
      <c r="J77">
        <f t="shared" si="44"/>
        <v>1904.644</v>
      </c>
      <c r="K77">
        <f t="shared" si="44"/>
        <v>3148.23</v>
      </c>
    </row>
    <row r="78" spans="1:11" x14ac:dyDescent="0.2">
      <c r="A78" t="s">
        <v>6</v>
      </c>
      <c r="B78">
        <f t="shared" ref="B78:K78" si="45">C9+C10</f>
        <v>10.538400000000001</v>
      </c>
      <c r="C78">
        <f t="shared" si="45"/>
        <v>13.4862</v>
      </c>
      <c r="D78">
        <f t="shared" si="45"/>
        <v>37.832900000000002</v>
      </c>
      <c r="E78">
        <f t="shared" si="45"/>
        <v>50.102499999999999</v>
      </c>
      <c r="F78">
        <f t="shared" si="45"/>
        <v>63.478099999999998</v>
      </c>
      <c r="G78">
        <f t="shared" si="45"/>
        <v>102.94110000000001</v>
      </c>
      <c r="H78">
        <f t="shared" si="45"/>
        <v>173.46</v>
      </c>
      <c r="I78">
        <f t="shared" si="45"/>
        <v>305.78499999999997</v>
      </c>
      <c r="J78">
        <f t="shared" si="45"/>
        <v>717.072</v>
      </c>
      <c r="K78">
        <f t="shared" si="45"/>
        <v>1402.2819999999999</v>
      </c>
    </row>
    <row r="79" spans="1:11" x14ac:dyDescent="0.2">
      <c r="A79" t="s">
        <v>7</v>
      </c>
      <c r="B79">
        <f t="shared" ref="B79:K79" si="46">C11+C12</f>
        <v>2.9817999999999998</v>
      </c>
      <c r="C79">
        <f t="shared" si="46"/>
        <v>7.0419999999999998</v>
      </c>
      <c r="D79">
        <f t="shared" si="46"/>
        <v>23.0261</v>
      </c>
      <c r="E79">
        <f t="shared" si="46"/>
        <v>59.2072</v>
      </c>
      <c r="F79">
        <f t="shared" si="46"/>
        <v>116.1114</v>
      </c>
      <c r="G79">
        <f t="shared" si="46"/>
        <v>244.95800000000003</v>
      </c>
      <c r="H79">
        <f t="shared" si="46"/>
        <v>415.51099999999997</v>
      </c>
      <c r="I79">
        <f t="shared" si="46"/>
        <v>734.46100000000001</v>
      </c>
      <c r="J79">
        <f t="shared" si="46"/>
        <v>1458.577</v>
      </c>
      <c r="K79">
        <f t="shared" si="46"/>
        <v>2455.5889999999999</v>
      </c>
    </row>
    <row r="80" spans="1:11" x14ac:dyDescent="0.2">
      <c r="A80" t="s">
        <v>113</v>
      </c>
      <c r="B80">
        <f t="shared" ref="B80:K80" si="47">C15+C16</f>
        <v>3.0371999999999999</v>
      </c>
      <c r="C80">
        <f t="shared" si="47"/>
        <v>10.547000000000001</v>
      </c>
      <c r="D80">
        <f t="shared" si="47"/>
        <v>39.818799999999996</v>
      </c>
      <c r="E80">
        <f t="shared" si="47"/>
        <v>61.301000000000002</v>
      </c>
      <c r="F80">
        <f t="shared" si="47"/>
        <v>124.70949999999999</v>
      </c>
      <c r="G80">
        <f t="shared" si="47"/>
        <v>266.56099999999998</v>
      </c>
      <c r="H80">
        <f t="shared" si="47"/>
        <v>457.10500000000002</v>
      </c>
      <c r="I80">
        <f t="shared" si="47"/>
        <v>770.61900000000003</v>
      </c>
      <c r="J80">
        <f t="shared" si="47"/>
        <v>1500.394</v>
      </c>
      <c r="K80">
        <f t="shared" si="47"/>
        <v>2506.1999999999998</v>
      </c>
    </row>
    <row r="81" spans="1:11" x14ac:dyDescent="0.2">
      <c r="A81" t="s">
        <v>114</v>
      </c>
      <c r="B81">
        <f t="shared" ref="B81:K81" si="48">C17+C18</f>
        <v>22.016400000000001</v>
      </c>
      <c r="C81">
        <f t="shared" si="48"/>
        <v>32.596000000000004</v>
      </c>
      <c r="D81">
        <f t="shared" si="48"/>
        <v>69.201700000000002</v>
      </c>
      <c r="E81">
        <f t="shared" si="48"/>
        <v>121.48150000000001</v>
      </c>
      <c r="F81">
        <f t="shared" si="48"/>
        <v>200.08</v>
      </c>
      <c r="G81">
        <f t="shared" si="48"/>
        <v>378.28899999999999</v>
      </c>
      <c r="H81">
        <f t="shared" si="48"/>
        <v>609.05899999999997</v>
      </c>
      <c r="I81">
        <f t="shared" si="48"/>
        <v>993.93399999999997</v>
      </c>
      <c r="J81">
        <f t="shared" si="48"/>
        <v>1904.518</v>
      </c>
      <c r="K81">
        <f t="shared" si="48"/>
        <v>3145.18</v>
      </c>
    </row>
    <row r="82" spans="1:11" x14ac:dyDescent="0.2">
      <c r="A82" t="s">
        <v>115</v>
      </c>
      <c r="B82">
        <f t="shared" ref="B82:K82" si="49">C19+C20</f>
        <v>8.0533000000000001</v>
      </c>
      <c r="C82">
        <f t="shared" si="49"/>
        <v>18.693100000000001</v>
      </c>
      <c r="D82">
        <f t="shared" si="49"/>
        <v>37.931699999999999</v>
      </c>
      <c r="E82">
        <f t="shared" si="49"/>
        <v>50.2669</v>
      </c>
      <c r="F82">
        <f t="shared" si="49"/>
        <v>63.450099999999999</v>
      </c>
      <c r="G82">
        <f t="shared" si="49"/>
        <v>102.10130000000001</v>
      </c>
      <c r="H82">
        <f t="shared" si="49"/>
        <v>171.53</v>
      </c>
      <c r="I82">
        <f t="shared" si="49"/>
        <v>305.57400000000001</v>
      </c>
      <c r="J82">
        <f t="shared" si="49"/>
        <v>714.995</v>
      </c>
      <c r="K82">
        <f t="shared" si="49"/>
        <v>1404.404</v>
      </c>
    </row>
    <row r="83" spans="1:11" x14ac:dyDescent="0.2">
      <c r="A83" t="s">
        <v>116</v>
      </c>
      <c r="B83">
        <f t="shared" ref="B83:K83" si="50">C21+C22</f>
        <v>4.0636999999999999</v>
      </c>
      <c r="C83">
        <f t="shared" si="50"/>
        <v>7.0615000000000006</v>
      </c>
      <c r="D83">
        <f t="shared" si="50"/>
        <v>23.092700000000001</v>
      </c>
      <c r="E83">
        <f t="shared" si="50"/>
        <v>56.680499999999995</v>
      </c>
      <c r="F83">
        <f t="shared" si="50"/>
        <v>119.2088</v>
      </c>
      <c r="G83">
        <f t="shared" si="50"/>
        <v>243.09700000000001</v>
      </c>
      <c r="H83">
        <f t="shared" si="50"/>
        <v>409.61099999999999</v>
      </c>
      <c r="I83">
        <f t="shared" si="50"/>
        <v>735.221</v>
      </c>
      <c r="J83">
        <f t="shared" si="50"/>
        <v>1488.58</v>
      </c>
      <c r="K83">
        <f t="shared" si="50"/>
        <v>2460.4399999999996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"/>
  <sheetViews>
    <sheetView workbookViewId="0">
      <selection activeCell="F7" sqref="F7"/>
    </sheetView>
  </sheetViews>
  <sheetFormatPr baseColWidth="10" defaultColWidth="8.83203125" defaultRowHeight="15" x14ac:dyDescent="0.2"/>
  <cols>
    <col min="1" max="1" width="14.5" bestFit="1" customWidth="1"/>
    <col min="2" max="2" width="14.5" customWidth="1"/>
    <col min="3" max="3" width="9.5" bestFit="1" customWidth="1"/>
  </cols>
  <sheetData>
    <row r="1" spans="1:22" x14ac:dyDescent="0.2">
      <c r="A1" t="s">
        <v>14</v>
      </c>
      <c r="C1">
        <v>0.1</v>
      </c>
      <c r="D1">
        <v>0.1</v>
      </c>
      <c r="E1">
        <v>0.1</v>
      </c>
      <c r="F1">
        <v>0.1</v>
      </c>
      <c r="G1">
        <v>0.1</v>
      </c>
      <c r="H1">
        <v>0.1</v>
      </c>
      <c r="I1">
        <v>0.1</v>
      </c>
      <c r="J1">
        <v>0.1</v>
      </c>
      <c r="K1">
        <v>0.1</v>
      </c>
      <c r="L1">
        <v>0.1</v>
      </c>
    </row>
    <row r="2" spans="1:22" x14ac:dyDescent="0.2">
      <c r="A2" t="s">
        <v>0</v>
      </c>
      <c r="C2">
        <v>1</v>
      </c>
      <c r="D2">
        <v>2</v>
      </c>
      <c r="E2">
        <v>5</v>
      </c>
      <c r="F2">
        <v>10</v>
      </c>
      <c r="G2">
        <v>20</v>
      </c>
      <c r="H2">
        <v>50</v>
      </c>
      <c r="I2">
        <v>100</v>
      </c>
      <c r="J2">
        <v>200</v>
      </c>
      <c r="K2">
        <v>500</v>
      </c>
      <c r="L2">
        <v>1000</v>
      </c>
    </row>
    <row r="3" spans="1:22" x14ac:dyDescent="0.2">
      <c r="A3" t="s">
        <v>5</v>
      </c>
      <c r="B3" t="s">
        <v>10</v>
      </c>
      <c r="C3">
        <f>SUMIFS(raw!$D:$D, raw!$A:$A, 'like (degree)'!$A$1, raw!$B:$B, 'like (degree)'!$A3, raw!$C:$C, 'like (degree)'!C$2)</f>
        <v>0</v>
      </c>
      <c r="D3">
        <f>SUMIFS(raw!$D:$D, raw!$A:$A, 'like (degree)'!$A$1, raw!$B:$B, 'like (degree)'!$A3, raw!$C:$C, 'like (degree)'!D$2)</f>
        <v>0</v>
      </c>
      <c r="E3">
        <f>SUMIFS(raw!$D:$D, raw!$A:$A, 'like (degree)'!$A$1, raw!$B:$B, 'like (degree)'!$A3, raw!$C:$C, 'like (degree)'!E$2)</f>
        <v>0</v>
      </c>
      <c r="F3">
        <f>SUMIFS(raw!$D:$D, raw!$A:$A, 'like (degree)'!$A$1, raw!$B:$B, 'like (degree)'!$A3, raw!$C:$C, 'like (degree)'!F$2)</f>
        <v>0</v>
      </c>
      <c r="G3">
        <f>SUMIFS(raw!$D:$D, raw!$A:$A, 'like (degree)'!$A$1, raw!$B:$B, 'like (degree)'!$A3, raw!$C:$C, 'like (degree)'!G$2)</f>
        <v>0</v>
      </c>
      <c r="H3">
        <f>SUMIFS(raw!$D:$D, raw!$A:$A, 'like (degree)'!$A$1, raw!$B:$B, 'like (degree)'!$A3, raw!$C:$C, 'like (degree)'!H$2)</f>
        <v>0</v>
      </c>
      <c r="I3">
        <f>SUMIFS(raw!$D:$D, raw!$A:$A, 'like (degree)'!$A$1, raw!$B:$B, 'like (degree)'!$A3, raw!$C:$C, 'like (degree)'!I$2)</f>
        <v>0</v>
      </c>
      <c r="J3">
        <f>SUMIFS(raw!$D:$D, raw!$A:$A, 'like (degree)'!$A$1, raw!$B:$B, 'like (degree)'!$A3, raw!$C:$C, 'like (degree)'!J$2)</f>
        <v>0</v>
      </c>
      <c r="K3">
        <f>SUMIFS(raw!$D:$D, raw!$A:$A, 'like (degree)'!$A$1, raw!$B:$B, 'like (degree)'!$A3, raw!$C:$C, 'like (degree)'!K$2)</f>
        <v>0</v>
      </c>
      <c r="L3">
        <f>SUMIFS(raw!$D:$D, raw!$A:$A, 'like (degree)'!$A$1, raw!$B:$B, 'like (degree)'!$A3, raw!$C:$C, 'like (degree)'!L$2)</f>
        <v>0</v>
      </c>
      <c r="M3">
        <f>C3+C4</f>
        <v>0</v>
      </c>
      <c r="N3">
        <f t="shared" ref="N3:V3" si="0">D3+D4</f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</row>
    <row r="4" spans="1:22" x14ac:dyDescent="0.2">
      <c r="A4" t="s">
        <v>5</v>
      </c>
      <c r="B4" t="s">
        <v>11</v>
      </c>
      <c r="C4">
        <f>SUMIFS(raw!$E:$E, raw!$A:$A, 'like (degree)'!$A$1, raw!$B:$B, 'like (degree)'!$A3, raw!$C:$C, 'like (degree)'!C$2)</f>
        <v>0</v>
      </c>
      <c r="D4">
        <f>SUMIFS(raw!$E:$E, raw!$A:$A, 'like (degree)'!$A$1, raw!$B:$B, 'like (degree)'!$A3, raw!$C:$C, 'like (degree)'!D$2)</f>
        <v>0</v>
      </c>
      <c r="E4">
        <f>SUMIFS(raw!$E:$E, raw!$A:$A, 'like (degree)'!$A$1, raw!$B:$B, 'like (degree)'!$A3, raw!$C:$C, 'like (degree)'!E$2)</f>
        <v>0</v>
      </c>
      <c r="F4">
        <f>SUMIFS(raw!$E:$E, raw!$A:$A, 'like (degree)'!$A$1, raw!$B:$B, 'like (degree)'!$A3, raw!$C:$C, 'like (degree)'!F$2)</f>
        <v>0</v>
      </c>
      <c r="G4">
        <f>SUMIFS(raw!$E:$E, raw!$A:$A, 'like (degree)'!$A$1, raw!$B:$B, 'like (degree)'!$A3, raw!$C:$C, 'like (degree)'!G$2)</f>
        <v>0</v>
      </c>
      <c r="H4">
        <f>SUMIFS(raw!$E:$E, raw!$A:$A, 'like (degree)'!$A$1, raw!$B:$B, 'like (degree)'!$A3, raw!$C:$C, 'like (degree)'!H$2)</f>
        <v>0</v>
      </c>
      <c r="I4">
        <f>SUMIFS(raw!$E:$E, raw!$A:$A, 'like (degree)'!$A$1, raw!$B:$B, 'like (degree)'!$A3, raw!$C:$C, 'like (degree)'!I$2)</f>
        <v>0</v>
      </c>
      <c r="J4">
        <f>SUMIFS(raw!$E:$E, raw!$A:$A, 'like (degree)'!$A$1, raw!$B:$B, 'like (degree)'!$A3, raw!$C:$C, 'like (degree)'!J$2)</f>
        <v>0</v>
      </c>
      <c r="K4">
        <f>SUMIFS(raw!$E:$E, raw!$A:$A, 'like (degree)'!$A$1, raw!$B:$B, 'like (degree)'!$A3, raw!$C:$C, 'like (degree)'!K$2)</f>
        <v>0</v>
      </c>
      <c r="L4">
        <f>SUMIFS(raw!$E:$E, raw!$A:$A, 'like (degree)'!$A$1, raw!$B:$B, 'like (degree)'!$A3, raw!$C:$C, 'like (degree)'!L$2)</f>
        <v>0</v>
      </c>
      <c r="M4">
        <f>M3-M5</f>
        <v>0</v>
      </c>
      <c r="N4">
        <f t="shared" ref="N4:V4" si="1">N3-N5</f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</row>
    <row r="5" spans="1:22" x14ac:dyDescent="0.2">
      <c r="A5" t="s">
        <v>8</v>
      </c>
      <c r="B5" t="s">
        <v>10</v>
      </c>
      <c r="C5">
        <f>SUMIFS(raw!$D:$D, raw!$A:$A, 'like (degree)'!$A$1, raw!$B:$B, 'like (degree)'!$A5, raw!$C:$C, 'like (degree)'!C$2)</f>
        <v>0</v>
      </c>
      <c r="D5">
        <f>SUMIFS(raw!$D:$D, raw!$A:$A, 'like (degree)'!$A$1, raw!$B:$B, 'like (degree)'!$A5, raw!$C:$C, 'like (degree)'!D$2)</f>
        <v>0</v>
      </c>
      <c r="E5">
        <f>SUMIFS(raw!$D:$D, raw!$A:$A, 'like (degree)'!$A$1, raw!$B:$B, 'like (degree)'!$A5, raw!$C:$C, 'like (degree)'!E$2)</f>
        <v>0</v>
      </c>
      <c r="F5">
        <f>SUMIFS(raw!$D:$D, raw!$A:$A, 'like (degree)'!$A$1, raw!$B:$B, 'like (degree)'!$A5, raw!$C:$C, 'like (degree)'!F$2)</f>
        <v>0</v>
      </c>
      <c r="G5">
        <f>SUMIFS(raw!$D:$D, raw!$A:$A, 'like (degree)'!$A$1, raw!$B:$B, 'like (degree)'!$A5, raw!$C:$C, 'like (degree)'!G$2)</f>
        <v>0</v>
      </c>
      <c r="H5">
        <f>SUMIFS(raw!$D:$D, raw!$A:$A, 'like (degree)'!$A$1, raw!$B:$B, 'like (degree)'!$A5, raw!$C:$C, 'like (degree)'!H$2)</f>
        <v>0</v>
      </c>
      <c r="I5">
        <f>SUMIFS(raw!$D:$D, raw!$A:$A, 'like (degree)'!$A$1, raw!$B:$B, 'like (degree)'!$A5, raw!$C:$C, 'like (degree)'!I$2)</f>
        <v>0</v>
      </c>
      <c r="J5">
        <f>SUMIFS(raw!$D:$D, raw!$A:$A, 'like (degree)'!$A$1, raw!$B:$B, 'like (degree)'!$A5, raw!$C:$C, 'like (degree)'!J$2)</f>
        <v>0</v>
      </c>
      <c r="K5">
        <f>SUMIFS(raw!$D:$D, raw!$A:$A, 'like (degree)'!$A$1, raw!$B:$B, 'like (degree)'!$A5, raw!$C:$C, 'like (degree)'!K$2)</f>
        <v>0</v>
      </c>
      <c r="L5">
        <f>SUMIFS(raw!$D:$D, raw!$A:$A, 'like (degree)'!$A$1, raw!$B:$B, 'like (degree)'!$A5, raw!$C:$C, 'like (degree)'!L$2)</f>
        <v>0</v>
      </c>
      <c r="M5">
        <f>C5+C6</f>
        <v>0</v>
      </c>
      <c r="N5">
        <f t="shared" ref="N5:V5" si="2">D5+D6</f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  <c r="V5">
        <f t="shared" si="2"/>
        <v>0</v>
      </c>
    </row>
    <row r="6" spans="1:22" x14ac:dyDescent="0.2">
      <c r="A6" t="s">
        <v>8</v>
      </c>
      <c r="B6" t="s">
        <v>11</v>
      </c>
      <c r="C6">
        <f>SUMIFS(raw!$E:$E, raw!$A:$A, 'like (degree)'!$A$1, raw!$B:$B, 'like (degree)'!$A5, raw!$C:$C, 'like (degree)'!C$2)</f>
        <v>0</v>
      </c>
      <c r="D6">
        <f>SUMIFS(raw!$E:$E, raw!$A:$A, 'like (degree)'!$A$1, raw!$B:$B, 'like (degree)'!$A5, raw!$C:$C, 'like (degree)'!D$2)</f>
        <v>0</v>
      </c>
      <c r="E6">
        <f>SUMIFS(raw!$E:$E, raw!$A:$A, 'like (degree)'!$A$1, raw!$B:$B, 'like (degree)'!$A5, raw!$C:$C, 'like (degree)'!E$2)</f>
        <v>0</v>
      </c>
      <c r="F6">
        <f>SUMIFS(raw!$E:$E, raw!$A:$A, 'like (degree)'!$A$1, raw!$B:$B, 'like (degree)'!$A5, raw!$C:$C, 'like (degree)'!F$2)</f>
        <v>0</v>
      </c>
      <c r="G6">
        <f>SUMIFS(raw!$E:$E, raw!$A:$A, 'like (degree)'!$A$1, raw!$B:$B, 'like (degree)'!$A5, raw!$C:$C, 'like (degree)'!G$2)</f>
        <v>0</v>
      </c>
      <c r="H6">
        <f>SUMIFS(raw!$E:$E, raw!$A:$A, 'like (degree)'!$A$1, raw!$B:$B, 'like (degree)'!$A5, raw!$C:$C, 'like (degree)'!H$2)</f>
        <v>0</v>
      </c>
      <c r="I6">
        <f>SUMIFS(raw!$E:$E, raw!$A:$A, 'like (degree)'!$A$1, raw!$B:$B, 'like (degree)'!$A5, raw!$C:$C, 'like (degree)'!I$2)</f>
        <v>0</v>
      </c>
      <c r="J6">
        <f>SUMIFS(raw!$E:$E, raw!$A:$A, 'like (degree)'!$A$1, raw!$B:$B, 'like (degree)'!$A5, raw!$C:$C, 'like (degree)'!J$2)</f>
        <v>0</v>
      </c>
      <c r="K6">
        <f>SUMIFS(raw!$E:$E, raw!$A:$A, 'like (degree)'!$A$1, raw!$B:$B, 'like (degree)'!$A5, raw!$C:$C, 'like (degree)'!K$2)</f>
        <v>0</v>
      </c>
      <c r="L6">
        <f>SUMIFS(raw!$E:$E, raw!$A:$A, 'like (degree)'!$A$1, raw!$B:$B, 'like (degree)'!$A5, raw!$C:$C, 'like (degree)'!L$2)</f>
        <v>0</v>
      </c>
    </row>
    <row r="7" spans="1:22" x14ac:dyDescent="0.2">
      <c r="A7" t="s">
        <v>6</v>
      </c>
      <c r="B7" t="s">
        <v>10</v>
      </c>
      <c r="C7">
        <f>SUMIFS(raw!$D:$D, raw!$A:$A, 'like (degree)'!$A$1, raw!$B:$B, 'like (degree)'!$A7, raw!$C:$C, 'like (degree)'!C$2)</f>
        <v>0</v>
      </c>
      <c r="D7">
        <f>SUMIFS(raw!$D:$D, raw!$A:$A, 'like (degree)'!$A$1, raw!$B:$B, 'like (degree)'!$A7, raw!$C:$C, 'like (degree)'!D$2)</f>
        <v>0</v>
      </c>
      <c r="E7">
        <f>SUMIFS(raw!$D:$D, raw!$A:$A, 'like (degree)'!$A$1, raw!$B:$B, 'like (degree)'!$A7, raw!$C:$C, 'like (degree)'!E$2)</f>
        <v>0</v>
      </c>
      <c r="F7">
        <f>SUMIFS(raw!$D:$D, raw!$A:$A, 'like (degree)'!$A$1, raw!$B:$B, 'like (degree)'!$A7, raw!$C:$C, 'like (degree)'!F$2)</f>
        <v>0</v>
      </c>
      <c r="G7">
        <f>SUMIFS(raw!$D:$D, raw!$A:$A, 'like (degree)'!$A$1, raw!$B:$B, 'like (degree)'!$A7, raw!$C:$C, 'like (degree)'!G$2)</f>
        <v>0</v>
      </c>
      <c r="H7">
        <f>SUMIFS(raw!$D:$D, raw!$A:$A, 'like (degree)'!$A$1, raw!$B:$B, 'like (degree)'!$A7, raw!$C:$C, 'like (degree)'!H$2)</f>
        <v>0</v>
      </c>
      <c r="I7">
        <f>SUMIFS(raw!$D:$D, raw!$A:$A, 'like (degree)'!$A$1, raw!$B:$B, 'like (degree)'!$A7, raw!$C:$C, 'like (degree)'!I$2)</f>
        <v>0</v>
      </c>
      <c r="J7">
        <f>SUMIFS(raw!$D:$D, raw!$A:$A, 'like (degree)'!$A$1, raw!$B:$B, 'like (degree)'!$A7, raw!$C:$C, 'like (degree)'!J$2)</f>
        <v>0</v>
      </c>
      <c r="K7">
        <f>SUMIFS(raw!$D:$D, raw!$A:$A, 'like (degree)'!$A$1, raw!$B:$B, 'like (degree)'!$A7, raw!$C:$C, 'like (degree)'!K$2)</f>
        <v>0</v>
      </c>
      <c r="L7">
        <f>SUMIFS(raw!$D:$D, raw!$A:$A, 'like (degree)'!$A$1, raw!$B:$B, 'like (degree)'!$A7, raw!$C:$C, 'like (degree)'!L$2)</f>
        <v>0</v>
      </c>
    </row>
    <row r="8" spans="1:22" x14ac:dyDescent="0.2">
      <c r="A8" t="s">
        <v>6</v>
      </c>
      <c r="B8" t="s">
        <v>11</v>
      </c>
      <c r="C8">
        <f>SUMIFS(raw!$E:$E, raw!$A:$A, 'like (degree)'!$A$1, raw!$B:$B, 'like (degree)'!$A7, raw!$C:$C, 'like (degree)'!C$2)</f>
        <v>0</v>
      </c>
      <c r="D8">
        <f>SUMIFS(raw!$E:$E, raw!$A:$A, 'like (degree)'!$A$1, raw!$B:$B, 'like (degree)'!$A7, raw!$C:$C, 'like (degree)'!D$2)</f>
        <v>0</v>
      </c>
      <c r="E8">
        <f>SUMIFS(raw!$E:$E, raw!$A:$A, 'like (degree)'!$A$1, raw!$B:$B, 'like (degree)'!$A7, raw!$C:$C, 'like (degree)'!E$2)</f>
        <v>0</v>
      </c>
      <c r="F8">
        <f>SUMIFS(raw!$E:$E, raw!$A:$A, 'like (degree)'!$A$1, raw!$B:$B, 'like (degree)'!$A7, raw!$C:$C, 'like (degree)'!F$2)</f>
        <v>0</v>
      </c>
      <c r="G8">
        <f>SUMIFS(raw!$E:$E, raw!$A:$A, 'like (degree)'!$A$1, raw!$B:$B, 'like (degree)'!$A7, raw!$C:$C, 'like (degree)'!G$2)</f>
        <v>0</v>
      </c>
      <c r="H8">
        <f>SUMIFS(raw!$E:$E, raw!$A:$A, 'like (degree)'!$A$1, raw!$B:$B, 'like (degree)'!$A7, raw!$C:$C, 'like (degree)'!H$2)</f>
        <v>0</v>
      </c>
      <c r="I8">
        <f>SUMIFS(raw!$E:$E, raw!$A:$A, 'like (degree)'!$A$1, raw!$B:$B, 'like (degree)'!$A7, raw!$C:$C, 'like (degree)'!I$2)</f>
        <v>0</v>
      </c>
      <c r="J8">
        <f>SUMIFS(raw!$E:$E, raw!$A:$A, 'like (degree)'!$A$1, raw!$B:$B, 'like (degree)'!$A7, raw!$C:$C, 'like (degree)'!J$2)</f>
        <v>0</v>
      </c>
      <c r="K8">
        <f>SUMIFS(raw!$E:$E, raw!$A:$A, 'like (degree)'!$A$1, raw!$B:$B, 'like (degree)'!$A7, raw!$C:$C, 'like (degree)'!K$2)</f>
        <v>0</v>
      </c>
      <c r="L8">
        <f>SUMIFS(raw!$E:$E, raw!$A:$A, 'like (degree)'!$A$1, raw!$B:$B, 'like (degree)'!$A7, raw!$C:$C, 'like (degree)'!L$2)</f>
        <v>0</v>
      </c>
    </row>
    <row r="9" spans="1:22" x14ac:dyDescent="0.2">
      <c r="A9" t="s">
        <v>7</v>
      </c>
      <c r="B9" t="s">
        <v>10</v>
      </c>
      <c r="C9">
        <f>SUMIFS(raw!$D:$D, raw!$A:$A, 'like (degree)'!$A$1, raw!$B:$B, 'like (degree)'!$A9, raw!$C:$C, 'like (degree)'!C$2)</f>
        <v>0</v>
      </c>
      <c r="D9">
        <f>SUMIFS(raw!$D:$D, raw!$A:$A, 'like (degree)'!$A$1, raw!$B:$B, 'like (degree)'!$A9, raw!$C:$C, 'like (degree)'!D$2)</f>
        <v>0</v>
      </c>
      <c r="E9">
        <f>SUMIFS(raw!$D:$D, raw!$A:$A, 'like (degree)'!$A$1, raw!$B:$B, 'like (degree)'!$A9, raw!$C:$C, 'like (degree)'!E$2)</f>
        <v>0</v>
      </c>
      <c r="F9">
        <f>SUMIFS(raw!$D:$D, raw!$A:$A, 'like (degree)'!$A$1, raw!$B:$B, 'like (degree)'!$A9, raw!$C:$C, 'like (degree)'!F$2)</f>
        <v>0</v>
      </c>
      <c r="G9">
        <f>SUMIFS(raw!$D:$D, raw!$A:$A, 'like (degree)'!$A$1, raw!$B:$B, 'like (degree)'!$A9, raw!$C:$C, 'like (degree)'!G$2)</f>
        <v>0</v>
      </c>
      <c r="H9">
        <f>SUMIFS(raw!$D:$D, raw!$A:$A, 'like (degree)'!$A$1, raw!$B:$B, 'like (degree)'!$A9, raw!$C:$C, 'like (degree)'!H$2)</f>
        <v>0</v>
      </c>
      <c r="I9">
        <f>SUMIFS(raw!$D:$D, raw!$A:$A, 'like (degree)'!$A$1, raw!$B:$B, 'like (degree)'!$A9, raw!$C:$C, 'like (degree)'!I$2)</f>
        <v>0</v>
      </c>
      <c r="J9">
        <f>SUMIFS(raw!$D:$D, raw!$A:$A, 'like (degree)'!$A$1, raw!$B:$B, 'like (degree)'!$A9, raw!$C:$C, 'like (degree)'!J$2)</f>
        <v>0</v>
      </c>
      <c r="K9">
        <f>SUMIFS(raw!$D:$D, raw!$A:$A, 'like (degree)'!$A$1, raw!$B:$B, 'like (degree)'!$A9, raw!$C:$C, 'like (degree)'!K$2)</f>
        <v>0</v>
      </c>
      <c r="L9">
        <f>SUMIFS(raw!$D:$D, raw!$A:$A, 'like (degree)'!$A$1, raw!$B:$B, 'like (degree)'!$A9, raw!$C:$C, 'like (degree)'!L$2)</f>
        <v>0</v>
      </c>
    </row>
    <row r="10" spans="1:22" x14ac:dyDescent="0.2">
      <c r="A10" t="s">
        <v>7</v>
      </c>
      <c r="B10" t="s">
        <v>11</v>
      </c>
      <c r="C10">
        <f>SUMIFS(raw!$E:$E, raw!$A:$A, 'like (degree)'!$A$1, raw!$B:$B, 'like (degree)'!$A9, raw!$C:$C, 'like (degree)'!C$2)</f>
        <v>0</v>
      </c>
      <c r="D10">
        <f>SUMIFS(raw!$E:$E, raw!$A:$A, 'like (degree)'!$A$1, raw!$B:$B, 'like (degree)'!$A9, raw!$C:$C, 'like (degree)'!D$2)</f>
        <v>0</v>
      </c>
      <c r="E10">
        <f>SUMIFS(raw!$E:$E, raw!$A:$A, 'like (degree)'!$A$1, raw!$B:$B, 'like (degree)'!$A9, raw!$C:$C, 'like (degree)'!E$2)</f>
        <v>0</v>
      </c>
      <c r="F10">
        <f>SUMIFS(raw!$E:$E, raw!$A:$A, 'like (degree)'!$A$1, raw!$B:$B, 'like (degree)'!$A9, raw!$C:$C, 'like (degree)'!F$2)</f>
        <v>0</v>
      </c>
      <c r="G10">
        <f>SUMIFS(raw!$E:$E, raw!$A:$A, 'like (degree)'!$A$1, raw!$B:$B, 'like (degree)'!$A9, raw!$C:$C, 'like (degree)'!G$2)</f>
        <v>0</v>
      </c>
      <c r="H10">
        <f>SUMIFS(raw!$E:$E, raw!$A:$A, 'like (degree)'!$A$1, raw!$B:$B, 'like (degree)'!$A9, raw!$C:$C, 'like (degree)'!H$2)</f>
        <v>0</v>
      </c>
      <c r="I10">
        <f>SUMIFS(raw!$E:$E, raw!$A:$A, 'like (degree)'!$A$1, raw!$B:$B, 'like (degree)'!$A9, raw!$C:$C, 'like (degree)'!I$2)</f>
        <v>0</v>
      </c>
      <c r="J10">
        <f>SUMIFS(raw!$E:$E, raw!$A:$A, 'like (degree)'!$A$1, raw!$B:$B, 'like (degree)'!$A9, raw!$C:$C, 'like (degree)'!J$2)</f>
        <v>0</v>
      </c>
      <c r="K10">
        <f>SUMIFS(raw!$E:$E, raw!$A:$A, 'like (degree)'!$A$1, raw!$B:$B, 'like (degree)'!$A9, raw!$C:$C, 'like (degree)'!K$2)</f>
        <v>0</v>
      </c>
      <c r="L10">
        <f>SUMIFS(raw!$E:$E, raw!$A:$A, 'like (degree)'!$A$1, raw!$B:$B, 'like (degree)'!$A9, raw!$C:$C, 'like (degree)'!L$2)</f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"/>
  <sheetViews>
    <sheetView workbookViewId="0">
      <selection activeCell="M25" sqref="M25"/>
    </sheetView>
  </sheetViews>
  <sheetFormatPr baseColWidth="10" defaultColWidth="8.83203125" defaultRowHeight="15" x14ac:dyDescent="0.2"/>
  <cols>
    <col min="1" max="1" width="14.5" bestFit="1" customWidth="1"/>
    <col min="2" max="2" width="14.5" customWidth="1"/>
    <col min="3" max="3" width="9.5" bestFit="1" customWidth="1"/>
  </cols>
  <sheetData>
    <row r="1" spans="1:22" x14ac:dyDescent="0.2">
      <c r="A1" t="s">
        <v>15</v>
      </c>
      <c r="C1">
        <v>0.1</v>
      </c>
      <c r="D1">
        <v>0.1</v>
      </c>
      <c r="E1">
        <v>0.1</v>
      </c>
      <c r="F1">
        <v>0.1</v>
      </c>
      <c r="G1">
        <v>0.1</v>
      </c>
      <c r="H1">
        <v>0.1</v>
      </c>
      <c r="I1">
        <v>0.1</v>
      </c>
      <c r="J1">
        <v>0.1</v>
      </c>
      <c r="K1">
        <v>0.1</v>
      </c>
      <c r="L1">
        <v>0.1</v>
      </c>
    </row>
    <row r="2" spans="1:22" x14ac:dyDescent="0.2">
      <c r="A2" t="s">
        <v>0</v>
      </c>
      <c r="C2">
        <v>1</v>
      </c>
      <c r="D2">
        <v>2</v>
      </c>
      <c r="E2">
        <v>5</v>
      </c>
      <c r="F2">
        <v>10</v>
      </c>
      <c r="G2">
        <v>20</v>
      </c>
      <c r="H2">
        <v>50</v>
      </c>
      <c r="I2">
        <v>100</v>
      </c>
      <c r="J2">
        <v>200</v>
      </c>
      <c r="K2">
        <v>500</v>
      </c>
      <c r="L2">
        <v>1000</v>
      </c>
    </row>
    <row r="3" spans="1:22" x14ac:dyDescent="0.2">
      <c r="A3" t="s">
        <v>5</v>
      </c>
      <c r="B3" t="s">
        <v>10</v>
      </c>
      <c r="C3">
        <f>SUMIFS(raw!$D:$D, raw!$A:$A, 'comment (degree)'!$A$1, raw!$B:$B, 'comment (degree)'!$A3, raw!$C:$C, 'comment (degree)'!C$2)</f>
        <v>0</v>
      </c>
      <c r="D3">
        <f>SUMIFS(raw!$D:$D, raw!$A:$A, 'comment (degree)'!$A$1, raw!$B:$B, 'comment (degree)'!$A3, raw!$C:$C, 'comment (degree)'!D$2)</f>
        <v>0</v>
      </c>
      <c r="E3">
        <f>SUMIFS(raw!$D:$D, raw!$A:$A, 'comment (degree)'!$A$1, raw!$B:$B, 'comment (degree)'!$A3, raw!$C:$C, 'comment (degree)'!E$2)</f>
        <v>0</v>
      </c>
      <c r="F3">
        <f>SUMIFS(raw!$D:$D, raw!$A:$A, 'comment (degree)'!$A$1, raw!$B:$B, 'comment (degree)'!$A3, raw!$C:$C, 'comment (degree)'!F$2)</f>
        <v>0</v>
      </c>
      <c r="G3">
        <f>SUMIFS(raw!$D:$D, raw!$A:$A, 'comment (degree)'!$A$1, raw!$B:$B, 'comment (degree)'!$A3, raw!$C:$C, 'comment (degree)'!G$2)</f>
        <v>0</v>
      </c>
      <c r="H3">
        <f>SUMIFS(raw!$D:$D, raw!$A:$A, 'comment (degree)'!$A$1, raw!$B:$B, 'comment (degree)'!$A3, raw!$C:$C, 'comment (degree)'!H$2)</f>
        <v>0</v>
      </c>
      <c r="I3">
        <f>SUMIFS(raw!$D:$D, raw!$A:$A, 'comment (degree)'!$A$1, raw!$B:$B, 'comment (degree)'!$A3, raw!$C:$C, 'comment (degree)'!I$2)</f>
        <v>0</v>
      </c>
      <c r="J3">
        <f>SUMIFS(raw!$D:$D, raw!$A:$A, 'comment (degree)'!$A$1, raw!$B:$B, 'comment (degree)'!$A3, raw!$C:$C, 'comment (degree)'!J$2)</f>
        <v>0</v>
      </c>
      <c r="K3">
        <f>SUMIFS(raw!$D:$D, raw!$A:$A, 'comment (degree)'!$A$1, raw!$B:$B, 'comment (degree)'!$A3, raw!$C:$C, 'comment (degree)'!K$2)</f>
        <v>0</v>
      </c>
      <c r="L3">
        <f>SUMIFS(raw!$D:$D, raw!$A:$A, 'comment (degree)'!$A$1, raw!$B:$B, 'comment (degree)'!$A3, raw!$C:$C, 'comment (degree)'!L$2)</f>
        <v>0</v>
      </c>
      <c r="M3">
        <f>C3+C4</f>
        <v>0</v>
      </c>
      <c r="N3">
        <f t="shared" ref="N3:V3" si="0">D3+D4</f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</row>
    <row r="4" spans="1:22" x14ac:dyDescent="0.2">
      <c r="A4" t="s">
        <v>5</v>
      </c>
      <c r="B4" t="s">
        <v>11</v>
      </c>
      <c r="C4">
        <f>SUMIFS(raw!$E:$E, raw!$A:$A, 'comment (degree)'!$A$1, raw!$B:$B, 'comment (degree)'!$A3, raw!$C:$C, 'comment (degree)'!C$2)</f>
        <v>0</v>
      </c>
      <c r="D4">
        <f>SUMIFS(raw!$E:$E, raw!$A:$A, 'comment (degree)'!$A$1, raw!$B:$B, 'comment (degree)'!$A3, raw!$C:$C, 'comment (degree)'!D$2)</f>
        <v>0</v>
      </c>
      <c r="E4">
        <f>SUMIFS(raw!$E:$E, raw!$A:$A, 'comment (degree)'!$A$1, raw!$B:$B, 'comment (degree)'!$A3, raw!$C:$C, 'comment (degree)'!E$2)</f>
        <v>0</v>
      </c>
      <c r="F4">
        <f>SUMIFS(raw!$E:$E, raw!$A:$A, 'comment (degree)'!$A$1, raw!$B:$B, 'comment (degree)'!$A3, raw!$C:$C, 'comment (degree)'!F$2)</f>
        <v>0</v>
      </c>
      <c r="G4">
        <f>SUMIFS(raw!$E:$E, raw!$A:$A, 'comment (degree)'!$A$1, raw!$B:$B, 'comment (degree)'!$A3, raw!$C:$C, 'comment (degree)'!G$2)</f>
        <v>0</v>
      </c>
      <c r="H4">
        <f>SUMIFS(raw!$E:$E, raw!$A:$A, 'comment (degree)'!$A$1, raw!$B:$B, 'comment (degree)'!$A3, raw!$C:$C, 'comment (degree)'!H$2)</f>
        <v>0</v>
      </c>
      <c r="I4">
        <f>SUMIFS(raw!$E:$E, raw!$A:$A, 'comment (degree)'!$A$1, raw!$B:$B, 'comment (degree)'!$A3, raw!$C:$C, 'comment (degree)'!I$2)</f>
        <v>0</v>
      </c>
      <c r="J4">
        <f>SUMIFS(raw!$E:$E, raw!$A:$A, 'comment (degree)'!$A$1, raw!$B:$B, 'comment (degree)'!$A3, raw!$C:$C, 'comment (degree)'!J$2)</f>
        <v>0</v>
      </c>
      <c r="K4">
        <f>SUMIFS(raw!$E:$E, raw!$A:$A, 'comment (degree)'!$A$1, raw!$B:$B, 'comment (degree)'!$A3, raw!$C:$C, 'comment (degree)'!K$2)</f>
        <v>0</v>
      </c>
      <c r="L4">
        <f>SUMIFS(raw!$E:$E, raw!$A:$A, 'comment (degree)'!$A$1, raw!$B:$B, 'comment (degree)'!$A3, raw!$C:$C, 'comment (degree)'!L$2)</f>
        <v>0</v>
      </c>
      <c r="M4">
        <f>M3-M5</f>
        <v>0</v>
      </c>
      <c r="N4">
        <f t="shared" ref="N4:V4" si="1">N3-N5</f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</row>
    <row r="5" spans="1:22" x14ac:dyDescent="0.2">
      <c r="A5" t="s">
        <v>8</v>
      </c>
      <c r="B5" t="s">
        <v>10</v>
      </c>
      <c r="C5">
        <f>SUMIFS(raw!$D:$D, raw!$A:$A, 'comment (degree)'!$A$1, raw!$B:$B, 'comment (degree)'!$A5, raw!$C:$C, 'comment (degree)'!C$2)</f>
        <v>0</v>
      </c>
      <c r="D5">
        <f>SUMIFS(raw!$D:$D, raw!$A:$A, 'comment (degree)'!$A$1, raw!$B:$B, 'comment (degree)'!$A5, raw!$C:$C, 'comment (degree)'!D$2)</f>
        <v>0</v>
      </c>
      <c r="E5">
        <f>SUMIFS(raw!$D:$D, raw!$A:$A, 'comment (degree)'!$A$1, raw!$B:$B, 'comment (degree)'!$A5, raw!$C:$C, 'comment (degree)'!E$2)</f>
        <v>0</v>
      </c>
      <c r="F5">
        <f>SUMIFS(raw!$D:$D, raw!$A:$A, 'comment (degree)'!$A$1, raw!$B:$B, 'comment (degree)'!$A5, raw!$C:$C, 'comment (degree)'!F$2)</f>
        <v>0</v>
      </c>
      <c r="G5">
        <f>SUMIFS(raw!$D:$D, raw!$A:$A, 'comment (degree)'!$A$1, raw!$B:$B, 'comment (degree)'!$A5, raw!$C:$C, 'comment (degree)'!G$2)</f>
        <v>0</v>
      </c>
      <c r="H5">
        <f>SUMIFS(raw!$D:$D, raw!$A:$A, 'comment (degree)'!$A$1, raw!$B:$B, 'comment (degree)'!$A5, raw!$C:$C, 'comment (degree)'!H$2)</f>
        <v>0</v>
      </c>
      <c r="I5">
        <f>SUMIFS(raw!$D:$D, raw!$A:$A, 'comment (degree)'!$A$1, raw!$B:$B, 'comment (degree)'!$A5, raw!$C:$C, 'comment (degree)'!I$2)</f>
        <v>0</v>
      </c>
      <c r="J5">
        <f>SUMIFS(raw!$D:$D, raw!$A:$A, 'comment (degree)'!$A$1, raw!$B:$B, 'comment (degree)'!$A5, raw!$C:$C, 'comment (degree)'!J$2)</f>
        <v>0</v>
      </c>
      <c r="K5">
        <f>SUMIFS(raw!$D:$D, raw!$A:$A, 'comment (degree)'!$A$1, raw!$B:$B, 'comment (degree)'!$A5, raw!$C:$C, 'comment (degree)'!K$2)</f>
        <v>0</v>
      </c>
      <c r="L5">
        <f>SUMIFS(raw!$D:$D, raw!$A:$A, 'comment (degree)'!$A$1, raw!$B:$B, 'comment (degree)'!$A5, raw!$C:$C, 'comment (degree)'!L$2)</f>
        <v>0</v>
      </c>
      <c r="M5">
        <f>C5+C6</f>
        <v>0</v>
      </c>
      <c r="N5">
        <f t="shared" ref="N5:V5" si="2">D5+D6</f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  <c r="V5">
        <f t="shared" si="2"/>
        <v>0</v>
      </c>
    </row>
    <row r="6" spans="1:22" x14ac:dyDescent="0.2">
      <c r="A6" t="s">
        <v>8</v>
      </c>
      <c r="B6" t="s">
        <v>11</v>
      </c>
      <c r="C6">
        <f>SUMIFS(raw!$E:$E, raw!$A:$A, 'comment (degree)'!$A$1, raw!$B:$B, 'comment (degree)'!$A5, raw!$C:$C, 'comment (degree)'!C$2)</f>
        <v>0</v>
      </c>
      <c r="D6">
        <f>SUMIFS(raw!$E:$E, raw!$A:$A, 'comment (degree)'!$A$1, raw!$B:$B, 'comment (degree)'!$A5, raw!$C:$C, 'comment (degree)'!D$2)</f>
        <v>0</v>
      </c>
      <c r="E6">
        <f>SUMIFS(raw!$E:$E, raw!$A:$A, 'comment (degree)'!$A$1, raw!$B:$B, 'comment (degree)'!$A5, raw!$C:$C, 'comment (degree)'!E$2)</f>
        <v>0</v>
      </c>
      <c r="F6">
        <f>SUMIFS(raw!$E:$E, raw!$A:$A, 'comment (degree)'!$A$1, raw!$B:$B, 'comment (degree)'!$A5, raw!$C:$C, 'comment (degree)'!F$2)</f>
        <v>0</v>
      </c>
      <c r="G6">
        <f>SUMIFS(raw!$E:$E, raw!$A:$A, 'comment (degree)'!$A$1, raw!$B:$B, 'comment (degree)'!$A5, raw!$C:$C, 'comment (degree)'!G$2)</f>
        <v>0</v>
      </c>
      <c r="H6">
        <f>SUMIFS(raw!$E:$E, raw!$A:$A, 'comment (degree)'!$A$1, raw!$B:$B, 'comment (degree)'!$A5, raw!$C:$C, 'comment (degree)'!H$2)</f>
        <v>0</v>
      </c>
      <c r="I6">
        <f>SUMIFS(raw!$E:$E, raw!$A:$A, 'comment (degree)'!$A$1, raw!$B:$B, 'comment (degree)'!$A5, raw!$C:$C, 'comment (degree)'!I$2)</f>
        <v>0</v>
      </c>
      <c r="J6">
        <f>SUMIFS(raw!$E:$E, raw!$A:$A, 'comment (degree)'!$A$1, raw!$B:$B, 'comment (degree)'!$A5, raw!$C:$C, 'comment (degree)'!J$2)</f>
        <v>0</v>
      </c>
      <c r="K6">
        <f>SUMIFS(raw!$E:$E, raw!$A:$A, 'comment (degree)'!$A$1, raw!$B:$B, 'comment (degree)'!$A5, raw!$C:$C, 'comment (degree)'!K$2)</f>
        <v>0</v>
      </c>
      <c r="L6">
        <f>SUMIFS(raw!$E:$E, raw!$A:$A, 'comment (degree)'!$A$1, raw!$B:$B, 'comment (degree)'!$A5, raw!$C:$C, 'comment (degree)'!L$2)</f>
        <v>0</v>
      </c>
    </row>
    <row r="7" spans="1:22" x14ac:dyDescent="0.2">
      <c r="A7" t="s">
        <v>6</v>
      </c>
      <c r="B7" t="s">
        <v>10</v>
      </c>
      <c r="C7">
        <f>SUMIFS(raw!$D:$D, raw!$A:$A, 'comment (degree)'!$A$1, raw!$B:$B, 'comment (degree)'!$A7, raw!$C:$C, 'comment (degree)'!C$2)</f>
        <v>0</v>
      </c>
      <c r="D7">
        <f>SUMIFS(raw!$D:$D, raw!$A:$A, 'comment (degree)'!$A$1, raw!$B:$B, 'comment (degree)'!$A7, raw!$C:$C, 'comment (degree)'!D$2)</f>
        <v>0</v>
      </c>
      <c r="E7">
        <f>SUMIFS(raw!$D:$D, raw!$A:$A, 'comment (degree)'!$A$1, raw!$B:$B, 'comment (degree)'!$A7, raw!$C:$C, 'comment (degree)'!E$2)</f>
        <v>0</v>
      </c>
      <c r="F7">
        <f>SUMIFS(raw!$D:$D, raw!$A:$A, 'comment (degree)'!$A$1, raw!$B:$B, 'comment (degree)'!$A7, raw!$C:$C, 'comment (degree)'!F$2)</f>
        <v>0</v>
      </c>
      <c r="G7">
        <f>SUMIFS(raw!$D:$D, raw!$A:$A, 'comment (degree)'!$A$1, raw!$B:$B, 'comment (degree)'!$A7, raw!$C:$C, 'comment (degree)'!G$2)</f>
        <v>0</v>
      </c>
      <c r="H7">
        <f>SUMIFS(raw!$D:$D, raw!$A:$A, 'comment (degree)'!$A$1, raw!$B:$B, 'comment (degree)'!$A7, raw!$C:$C, 'comment (degree)'!H$2)</f>
        <v>0</v>
      </c>
      <c r="I7">
        <f>SUMIFS(raw!$D:$D, raw!$A:$A, 'comment (degree)'!$A$1, raw!$B:$B, 'comment (degree)'!$A7, raw!$C:$C, 'comment (degree)'!I$2)</f>
        <v>0</v>
      </c>
      <c r="J7">
        <f>SUMIFS(raw!$D:$D, raw!$A:$A, 'comment (degree)'!$A$1, raw!$B:$B, 'comment (degree)'!$A7, raw!$C:$C, 'comment (degree)'!J$2)</f>
        <v>0</v>
      </c>
      <c r="K7">
        <f>SUMIFS(raw!$D:$D, raw!$A:$A, 'comment (degree)'!$A$1, raw!$B:$B, 'comment (degree)'!$A7, raw!$C:$C, 'comment (degree)'!K$2)</f>
        <v>0</v>
      </c>
      <c r="L7">
        <f>SUMIFS(raw!$D:$D, raw!$A:$A, 'comment (degree)'!$A$1, raw!$B:$B, 'comment (degree)'!$A7, raw!$C:$C, 'comment (degree)'!L$2)</f>
        <v>0</v>
      </c>
    </row>
    <row r="8" spans="1:22" x14ac:dyDescent="0.2">
      <c r="A8" t="s">
        <v>6</v>
      </c>
      <c r="B8" t="s">
        <v>11</v>
      </c>
      <c r="C8">
        <f>SUMIFS(raw!$E:$E, raw!$A:$A, 'comment (degree)'!$A$1, raw!$B:$B, 'comment (degree)'!$A7, raw!$C:$C, 'comment (degree)'!C$2)</f>
        <v>0</v>
      </c>
      <c r="D8">
        <f>SUMIFS(raw!$E:$E, raw!$A:$A, 'comment (degree)'!$A$1, raw!$B:$B, 'comment (degree)'!$A7, raw!$C:$C, 'comment (degree)'!D$2)</f>
        <v>0</v>
      </c>
      <c r="E8">
        <f>SUMIFS(raw!$E:$E, raw!$A:$A, 'comment (degree)'!$A$1, raw!$B:$B, 'comment (degree)'!$A7, raw!$C:$C, 'comment (degree)'!E$2)</f>
        <v>0</v>
      </c>
      <c r="F8">
        <f>SUMIFS(raw!$E:$E, raw!$A:$A, 'comment (degree)'!$A$1, raw!$B:$B, 'comment (degree)'!$A7, raw!$C:$C, 'comment (degree)'!F$2)</f>
        <v>0</v>
      </c>
      <c r="G8">
        <f>SUMIFS(raw!$E:$E, raw!$A:$A, 'comment (degree)'!$A$1, raw!$B:$B, 'comment (degree)'!$A7, raw!$C:$C, 'comment (degree)'!G$2)</f>
        <v>0</v>
      </c>
      <c r="H8">
        <f>SUMIFS(raw!$E:$E, raw!$A:$A, 'comment (degree)'!$A$1, raw!$B:$B, 'comment (degree)'!$A7, raw!$C:$C, 'comment (degree)'!H$2)</f>
        <v>0</v>
      </c>
      <c r="I8">
        <f>SUMIFS(raw!$E:$E, raw!$A:$A, 'comment (degree)'!$A$1, raw!$B:$B, 'comment (degree)'!$A7, raw!$C:$C, 'comment (degree)'!I$2)</f>
        <v>0</v>
      </c>
      <c r="J8">
        <f>SUMIFS(raw!$E:$E, raw!$A:$A, 'comment (degree)'!$A$1, raw!$B:$B, 'comment (degree)'!$A7, raw!$C:$C, 'comment (degree)'!J$2)</f>
        <v>0</v>
      </c>
      <c r="K8">
        <f>SUMIFS(raw!$E:$E, raw!$A:$A, 'comment (degree)'!$A$1, raw!$B:$B, 'comment (degree)'!$A7, raw!$C:$C, 'comment (degree)'!K$2)</f>
        <v>0</v>
      </c>
      <c r="L8">
        <f>SUMIFS(raw!$E:$E, raw!$A:$A, 'comment (degree)'!$A$1, raw!$B:$B, 'comment (degree)'!$A7, raw!$C:$C, 'comment (degree)'!L$2)</f>
        <v>0</v>
      </c>
    </row>
    <row r="9" spans="1:22" x14ac:dyDescent="0.2">
      <c r="A9" t="s">
        <v>7</v>
      </c>
      <c r="B9" t="s">
        <v>10</v>
      </c>
      <c r="C9">
        <f>SUMIFS(raw!$D:$D, raw!$A:$A, 'comment (degree)'!$A$1, raw!$B:$B, 'comment (degree)'!$A9, raw!$C:$C, 'comment (degree)'!C$2)</f>
        <v>0</v>
      </c>
      <c r="D9">
        <f>SUMIFS(raw!$D:$D, raw!$A:$A, 'comment (degree)'!$A$1, raw!$B:$B, 'comment (degree)'!$A9, raw!$C:$C, 'comment (degree)'!D$2)</f>
        <v>0</v>
      </c>
      <c r="E9">
        <f>SUMIFS(raw!$D:$D, raw!$A:$A, 'comment (degree)'!$A$1, raw!$B:$B, 'comment (degree)'!$A9, raw!$C:$C, 'comment (degree)'!E$2)</f>
        <v>0</v>
      </c>
      <c r="F9">
        <f>SUMIFS(raw!$D:$D, raw!$A:$A, 'comment (degree)'!$A$1, raw!$B:$B, 'comment (degree)'!$A9, raw!$C:$C, 'comment (degree)'!F$2)</f>
        <v>0</v>
      </c>
      <c r="G9">
        <f>SUMIFS(raw!$D:$D, raw!$A:$A, 'comment (degree)'!$A$1, raw!$B:$B, 'comment (degree)'!$A9, raw!$C:$C, 'comment (degree)'!G$2)</f>
        <v>0</v>
      </c>
      <c r="H9">
        <f>SUMIFS(raw!$D:$D, raw!$A:$A, 'comment (degree)'!$A$1, raw!$B:$B, 'comment (degree)'!$A9, raw!$C:$C, 'comment (degree)'!H$2)</f>
        <v>0</v>
      </c>
      <c r="I9">
        <f>SUMIFS(raw!$D:$D, raw!$A:$A, 'comment (degree)'!$A$1, raw!$B:$B, 'comment (degree)'!$A9, raw!$C:$C, 'comment (degree)'!I$2)</f>
        <v>0</v>
      </c>
      <c r="J9">
        <f>SUMIFS(raw!$D:$D, raw!$A:$A, 'comment (degree)'!$A$1, raw!$B:$B, 'comment (degree)'!$A9, raw!$C:$C, 'comment (degree)'!J$2)</f>
        <v>0</v>
      </c>
      <c r="K9">
        <f>SUMIFS(raw!$D:$D, raw!$A:$A, 'comment (degree)'!$A$1, raw!$B:$B, 'comment (degree)'!$A9, raw!$C:$C, 'comment (degree)'!K$2)</f>
        <v>0</v>
      </c>
      <c r="L9">
        <f>SUMIFS(raw!$D:$D, raw!$A:$A, 'comment (degree)'!$A$1, raw!$B:$B, 'comment (degree)'!$A9, raw!$C:$C, 'comment (degree)'!L$2)</f>
        <v>0</v>
      </c>
    </row>
    <row r="10" spans="1:22" x14ac:dyDescent="0.2">
      <c r="A10" t="s">
        <v>7</v>
      </c>
      <c r="B10" t="s">
        <v>11</v>
      </c>
      <c r="C10">
        <f>SUMIFS(raw!$E:$E, raw!$A:$A, 'comment (degree)'!$A$1, raw!$B:$B, 'comment (degree)'!$A9, raw!$C:$C, 'comment (degree)'!C$2)</f>
        <v>0</v>
      </c>
      <c r="D10">
        <f>SUMIFS(raw!$E:$E, raw!$A:$A, 'comment (degree)'!$A$1, raw!$B:$B, 'comment (degree)'!$A9, raw!$C:$C, 'comment (degree)'!D$2)</f>
        <v>0</v>
      </c>
      <c r="E10">
        <f>SUMIFS(raw!$E:$E, raw!$A:$A, 'comment (degree)'!$A$1, raw!$B:$B, 'comment (degree)'!$A9, raw!$C:$C, 'comment (degree)'!E$2)</f>
        <v>0</v>
      </c>
      <c r="F10">
        <f>SUMIFS(raw!$E:$E, raw!$A:$A, 'comment (degree)'!$A$1, raw!$B:$B, 'comment (degree)'!$A9, raw!$C:$C, 'comment (degree)'!F$2)</f>
        <v>0</v>
      </c>
      <c r="G10">
        <f>SUMIFS(raw!$E:$E, raw!$A:$A, 'comment (degree)'!$A$1, raw!$B:$B, 'comment (degree)'!$A9, raw!$C:$C, 'comment (degree)'!G$2)</f>
        <v>0</v>
      </c>
      <c r="H10">
        <f>SUMIFS(raw!$E:$E, raw!$A:$A, 'comment (degree)'!$A$1, raw!$B:$B, 'comment (degree)'!$A9, raw!$C:$C, 'comment (degree)'!H$2)</f>
        <v>0</v>
      </c>
      <c r="I10">
        <f>SUMIFS(raw!$E:$E, raw!$A:$A, 'comment (degree)'!$A$1, raw!$B:$B, 'comment (degree)'!$A9, raw!$C:$C, 'comment (degree)'!I$2)</f>
        <v>0</v>
      </c>
      <c r="J10">
        <f>SUMIFS(raw!$E:$E, raw!$A:$A, 'comment (degree)'!$A$1, raw!$B:$B, 'comment (degree)'!$A9, raw!$C:$C, 'comment (degree)'!J$2)</f>
        <v>0</v>
      </c>
      <c r="K10">
        <f>SUMIFS(raw!$E:$E, raw!$A:$A, 'comment (degree)'!$A$1, raw!$B:$B, 'comment (degree)'!$A9, raw!$C:$C, 'comment (degree)'!K$2)</f>
        <v>0</v>
      </c>
      <c r="L10">
        <f>SUMIFS(raw!$E:$E, raw!$A:$A, 'comment (degree)'!$A$1, raw!$B:$B, 'comment (degree)'!$A9, raw!$C:$C, 'comment (degree)'!L$2)</f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like (intensity)</vt:lpstr>
      <vt:lpstr>comment (intensity)</vt:lpstr>
      <vt:lpstr>like (degree)</vt:lpstr>
      <vt:lpstr>comment (degree)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2020-06-03T02:44:01Z</dcterms:modified>
</cp:coreProperties>
</file>