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a84cb1a44de039c/Coding/Languages/Powershell/Projects/WF-DataImporter/DamageCalcs/"/>
    </mc:Choice>
  </mc:AlternateContent>
  <xr:revisionPtr revIDLastSave="451" documentId="13_ncr:1_{2CF9823F-7CB6-4DBA-9B0B-03D4D46187BF}" xr6:coauthVersionLast="47" xr6:coauthVersionMax="47" xr10:uidLastSave="{82F50F3C-7D39-4A28-8794-B73889AF1FD6}"/>
  <bookViews>
    <workbookView xWindow="-103" yWindow="-103" windowWidth="24892" windowHeight="14092" xr2:uid="{EB71189C-B0E1-4425-AB4D-84E53115CCBD}"/>
  </bookViews>
  <sheets>
    <sheet name="Calculations" sheetId="1" r:id="rId1"/>
    <sheet name="Weapon-Data" sheetId="4" r:id="rId2"/>
    <sheet name="Faction-Data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" i="1" l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I12" i="1" a="1"/>
  <c r="I12" i="1" s="1"/>
  <c r="H12" i="1" a="1"/>
  <c r="H12" i="1" s="1"/>
  <c r="G12" i="1" a="1"/>
  <c r="G12" i="1" s="1"/>
  <c r="F12" i="1" a="1"/>
  <c r="F12" i="1" s="1"/>
  <c r="E12" i="1" a="1"/>
  <c r="E12" i="1" s="1"/>
  <c r="D12" i="1" a="1"/>
  <c r="D12" i="1" s="1"/>
  <c r="C12" i="1" a="1"/>
  <c r="C12" i="1" s="1"/>
  <c r="B12" i="1" a="1"/>
  <c r="B12" i="1" s="1"/>
  <c r="R8" i="1"/>
  <c r="Q8" i="1"/>
  <c r="A20" i="1" a="1"/>
  <c r="A20" i="1" s="1"/>
  <c r="A16" i="1" a="1"/>
  <c r="A16" i="1" s="1"/>
  <c r="A8" i="1" a="1"/>
  <c r="A8" i="1" s="1"/>
  <c r="C4" i="1"/>
  <c r="P4" i="1"/>
  <c r="O4" i="1"/>
  <c r="N4" i="1"/>
  <c r="M4" i="1"/>
  <c r="L4" i="1"/>
  <c r="K4" i="1"/>
  <c r="J4" i="1"/>
  <c r="I4" i="1"/>
  <c r="H4" i="1"/>
  <c r="G4" i="1"/>
  <c r="F4" i="1"/>
  <c r="E4" i="1"/>
  <c r="D4" i="1"/>
  <c r="Q4" i="1" l="1"/>
  <c r="B4" i="1" l="1"/>
  <c r="L20" i="1" s="1" a="1"/>
  <c r="L20" i="1" s="1"/>
  <c r="I20" i="1" l="1" a="1"/>
  <c r="I20" i="1" s="1"/>
  <c r="K20" i="1" a="1"/>
  <c r="K20" i="1" s="1"/>
  <c r="J20" i="1" a="1"/>
  <c r="J20" i="1" s="1"/>
  <c r="E16" i="1" a="1"/>
  <c r="E16" i="1" s="1"/>
  <c r="C20" i="1" a="1"/>
  <c r="C20" i="1" s="1"/>
  <c r="E20" i="1" a="1"/>
  <c r="E20" i="1" s="1"/>
  <c r="D20" i="1" a="1"/>
  <c r="D20" i="1" s="1"/>
  <c r="G20" i="1" a="1"/>
  <c r="G20" i="1" s="1"/>
  <c r="P20" i="1" a="1"/>
  <c r="P20" i="1" s="1"/>
  <c r="O20" i="1" a="1"/>
  <c r="O20" i="1" s="1"/>
  <c r="N20" i="1" a="1"/>
  <c r="N20" i="1" s="1"/>
  <c r="M20" i="1" a="1"/>
  <c r="M20" i="1" s="1"/>
  <c r="F20" i="1" a="1"/>
  <c r="F20" i="1" s="1"/>
  <c r="H20" i="1" a="1"/>
  <c r="H20" i="1" s="1"/>
  <c r="B20" i="1" a="1"/>
  <c r="B20" i="1" s="1"/>
  <c r="D16" i="1" a="1"/>
  <c r="D16" i="1" s="1"/>
  <c r="B16" i="1" a="1"/>
  <c r="B16" i="1" s="1"/>
  <c r="C16" i="1" a="1"/>
  <c r="C16" i="1" s="1"/>
  <c r="B8" i="1" a="1"/>
  <c r="B8" i="1" s="1"/>
  <c r="L16" i="1" a="1"/>
  <c r="L16" i="1" s="1"/>
  <c r="M16" i="1" a="1"/>
  <c r="M16" i="1" s="1"/>
  <c r="F16" i="1" a="1"/>
  <c r="F16" i="1" s="1"/>
  <c r="R4" i="1"/>
  <c r="J16" i="1" a="1"/>
  <c r="J16" i="1" s="1"/>
  <c r="P16" i="1" a="1"/>
  <c r="P16" i="1" s="1"/>
  <c r="O16" i="1" a="1"/>
  <c r="O16" i="1" s="1"/>
  <c r="H16" i="1" a="1"/>
  <c r="H16" i="1" s="1"/>
  <c r="I16" i="1" a="1"/>
  <c r="I16" i="1" s="1"/>
  <c r="K16" i="1" a="1"/>
  <c r="K16" i="1" s="1"/>
  <c r="N16" i="1" a="1"/>
  <c r="N16" i="1" s="1"/>
  <c r="G16" i="1" a="1"/>
  <c r="G16" i="1" s="1"/>
  <c r="Q20" i="1" l="1" a="1"/>
  <c r="Q20" i="1" s="1"/>
  <c r="R20" i="1" a="1"/>
  <c r="R20" i="1" s="1"/>
  <c r="Q16" i="1" a="1"/>
  <c r="Q16" i="1" s="1"/>
  <c r="R16" i="1" s="1" a="1"/>
  <c r="R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<sst xmlns="http://schemas.openxmlformats.org/spreadsheetml/2006/main" count="924" uniqueCount="812">
  <si>
    <t>Latron Prime</t>
  </si>
  <si>
    <t>DMG</t>
  </si>
  <si>
    <t>WEAPON</t>
  </si>
  <si>
    <t>QUANTA</t>
  </si>
  <si>
    <t>IMPACT</t>
  </si>
  <si>
    <t>PUNC</t>
  </si>
  <si>
    <t>SLASH</t>
  </si>
  <si>
    <t>HEAT</t>
  </si>
  <si>
    <t>COLD</t>
  </si>
  <si>
    <t>ELEC</t>
  </si>
  <si>
    <t>TOXIN</t>
  </si>
  <si>
    <t>VOID</t>
  </si>
  <si>
    <t>BLAST</t>
  </si>
  <si>
    <t>CORR</t>
  </si>
  <si>
    <t>GAS</t>
  </si>
  <si>
    <t>MAG</t>
  </si>
  <si>
    <t>RAD</t>
  </si>
  <si>
    <t>VIRAL</t>
  </si>
  <si>
    <t>TOTAL</t>
  </si>
  <si>
    <t>CRITCHAN</t>
  </si>
  <si>
    <t>CRITMULT</t>
  </si>
  <si>
    <t>FIRERATE</t>
  </si>
  <si>
    <t>MULTI</t>
  </si>
  <si>
    <t>STATCHAN</t>
  </si>
  <si>
    <t>Aeolak</t>
  </si>
  <si>
    <t>Mara Detron</t>
  </si>
  <si>
    <t>Prisma Skana</t>
  </si>
  <si>
    <t>Prisma Grakata</t>
  </si>
  <si>
    <t>Trumna</t>
  </si>
  <si>
    <t>Sepulcrum</t>
  </si>
  <si>
    <t>Onos</t>
  </si>
  <si>
    <t>Ekhein</t>
  </si>
  <si>
    <t>Ruvox</t>
  </si>
  <si>
    <t>Laetum</t>
  </si>
  <si>
    <t>Praedos</t>
  </si>
  <si>
    <t>Innodem</t>
  </si>
  <si>
    <t>Phenmor</t>
  </si>
  <si>
    <t>Felarx</t>
  </si>
  <si>
    <t>Hikou</t>
  </si>
  <si>
    <t>Despair</t>
  </si>
  <si>
    <t>Kunai</t>
  </si>
  <si>
    <t>Talons</t>
  </si>
  <si>
    <t>Cantare</t>
  </si>
  <si>
    <t>Castanas</t>
  </si>
  <si>
    <t>Hikou Prime</t>
  </si>
  <si>
    <t>Spira Prime</t>
  </si>
  <si>
    <t>Spira</t>
  </si>
  <si>
    <t>Fusilai</t>
  </si>
  <si>
    <t>Strun Wraith</t>
  </si>
  <si>
    <t>Strun</t>
  </si>
  <si>
    <t>Hek</t>
  </si>
  <si>
    <t>Boar Prime</t>
  </si>
  <si>
    <t>Boar</t>
  </si>
  <si>
    <t>Sobek</t>
  </si>
  <si>
    <t>Snipetron Vandal</t>
  </si>
  <si>
    <t>Braton Vandal</t>
  </si>
  <si>
    <t>Vectis</t>
  </si>
  <si>
    <t>Soma</t>
  </si>
  <si>
    <t>MK1-Braton</t>
  </si>
  <si>
    <t>Snipetron</t>
  </si>
  <si>
    <t>Latron</t>
  </si>
  <si>
    <t>Braton</t>
  </si>
  <si>
    <t>Gorgon</t>
  </si>
  <si>
    <t>Burston</t>
  </si>
  <si>
    <t>Braton Prime</t>
  </si>
  <si>
    <t>Boltor</t>
  </si>
  <si>
    <t>Kompressa</t>
  </si>
  <si>
    <t>Epitaph</t>
  </si>
  <si>
    <t>Knell</t>
  </si>
  <si>
    <t>Velox</t>
  </si>
  <si>
    <t>Athodai</t>
  </si>
  <si>
    <t>Zakti</t>
  </si>
  <si>
    <t>Pandero</t>
  </si>
  <si>
    <t>Akjagara</t>
  </si>
  <si>
    <t>Akstiletto</t>
  </si>
  <si>
    <t>Azima</t>
  </si>
  <si>
    <t>Aksomati</t>
  </si>
  <si>
    <t>Pyrana</t>
  </si>
  <si>
    <t>Akarius</t>
  </si>
  <si>
    <t>Hystrix</t>
  </si>
  <si>
    <t>Zylok Prime</t>
  </si>
  <si>
    <t>Zakti Prime</t>
  </si>
  <si>
    <t>Velox Prime</t>
  </si>
  <si>
    <t>Vasto Prime</t>
  </si>
  <si>
    <t>Akvasto Prime</t>
  </si>
  <si>
    <t>Sicarus Prime</t>
  </si>
  <si>
    <t>Pyrana Prime</t>
  </si>
  <si>
    <t>Pandero Prime</t>
  </si>
  <si>
    <t>Magnus Prime</t>
  </si>
  <si>
    <t>Lex Prime</t>
  </si>
  <si>
    <t>Knell Prime</t>
  </si>
  <si>
    <t>Hystrix Prime</t>
  </si>
  <si>
    <t>Ballistica Prime</t>
  </si>
  <si>
    <t>Akstiletto Prime</t>
  </si>
  <si>
    <t>Aksomati Prime</t>
  </si>
  <si>
    <t>Akjagara Prime</t>
  </si>
  <si>
    <t>Akbolto Prime</t>
  </si>
  <si>
    <t>Akarius Prime</t>
  </si>
  <si>
    <t>Afuris Prime</t>
  </si>
  <si>
    <t>Magnus</t>
  </si>
  <si>
    <t>Akzani</t>
  </si>
  <si>
    <t>Dex Furis</t>
  </si>
  <si>
    <t>Zylok</t>
  </si>
  <si>
    <t>Ballistica</t>
  </si>
  <si>
    <t>Euphona Prime</t>
  </si>
  <si>
    <t>Vasto</t>
  </si>
  <si>
    <t>Lato</t>
  </si>
  <si>
    <t>Lato Vandal</t>
  </si>
  <si>
    <t>Lato Prime</t>
  </si>
  <si>
    <t>Lex</t>
  </si>
  <si>
    <t>Bronco</t>
  </si>
  <si>
    <t>Bolto</t>
  </si>
  <si>
    <t>Sicarus</t>
  </si>
  <si>
    <t>Bronco Prime</t>
  </si>
  <si>
    <t>Furis</t>
  </si>
  <si>
    <t>Gunsen</t>
  </si>
  <si>
    <t>Vericres</t>
  </si>
  <si>
    <t>Quassus</t>
  </si>
  <si>
    <t>Gunsen Prime</t>
  </si>
  <si>
    <t>Kronen Prime</t>
  </si>
  <si>
    <t>Kronen</t>
  </si>
  <si>
    <t>Boltace</t>
  </si>
  <si>
    <t>Argo &amp; Vel</t>
  </si>
  <si>
    <t>Sigma &amp; Octantis</t>
  </si>
  <si>
    <t>Cobra &amp; Crane Prime</t>
  </si>
  <si>
    <t>Cobra &amp; Crane</t>
  </si>
  <si>
    <t>Silva &amp; Aegis</t>
  </si>
  <si>
    <t>Skiajati</t>
  </si>
  <si>
    <t>Destreza</t>
  </si>
  <si>
    <t>Tatsu</t>
  </si>
  <si>
    <t>Pennant</t>
  </si>
  <si>
    <t>Dorrclave</t>
  </si>
  <si>
    <t>Masseter</t>
  </si>
  <si>
    <t>Endura</t>
  </si>
  <si>
    <t>Okina</t>
  </si>
  <si>
    <t>Broken War</t>
  </si>
  <si>
    <t>War</t>
  </si>
  <si>
    <t>Lacera</t>
  </si>
  <si>
    <t>Ceti Lacera</t>
  </si>
  <si>
    <t>Dual Keres</t>
  </si>
  <si>
    <t>Tatsu Prime</t>
  </si>
  <si>
    <t>Pangolin Prime</t>
  </si>
  <si>
    <t>Okina Prime</t>
  </si>
  <si>
    <t>Nami Skyla Prime</t>
  </si>
  <si>
    <t>Masseter Prime</t>
  </si>
  <si>
    <t>Nikana Prime</t>
  </si>
  <si>
    <t>Karyst Prime</t>
  </si>
  <si>
    <t>Gram Prime</t>
  </si>
  <si>
    <t>Galatine Prime</t>
  </si>
  <si>
    <t>Dual Keres Prime</t>
  </si>
  <si>
    <t>Plasma Sword</t>
  </si>
  <si>
    <t>Pangolin Sword</t>
  </si>
  <si>
    <t>Destreza Prime</t>
  </si>
  <si>
    <t>Vitrica</t>
  </si>
  <si>
    <t>Karyst</t>
  </si>
  <si>
    <t>Dragon Nikana</t>
  </si>
  <si>
    <t>Nikana</t>
  </si>
  <si>
    <t>Dex Nikana</t>
  </si>
  <si>
    <t>Jaw Sword</t>
  </si>
  <si>
    <t>Heat Sword</t>
  </si>
  <si>
    <t>Galatine</t>
  </si>
  <si>
    <t>Dex Dakra</t>
  </si>
  <si>
    <t>Azothane</t>
  </si>
  <si>
    <t>Syam</t>
  </si>
  <si>
    <t>Dark Split-Sword</t>
  </si>
  <si>
    <t>Dark Sword</t>
  </si>
  <si>
    <t>Nami Solo</t>
  </si>
  <si>
    <t>Nami Skyla</t>
  </si>
  <si>
    <t>Tenet Exec</t>
  </si>
  <si>
    <t>Zenistar</t>
  </si>
  <si>
    <t>Bo</t>
  </si>
  <si>
    <t>Cadus</t>
  </si>
  <si>
    <t>Amphis</t>
  </si>
  <si>
    <t>Tipedo Prime</t>
  </si>
  <si>
    <t>Bo Prime</t>
  </si>
  <si>
    <t>Tipedo</t>
  </si>
  <si>
    <t>Dual Raza</t>
  </si>
  <si>
    <t>Hate</t>
  </si>
  <si>
    <t>Reaper Prime</t>
  </si>
  <si>
    <t>Ether Reaper</t>
  </si>
  <si>
    <t>Harmony</t>
  </si>
  <si>
    <t>Anku</t>
  </si>
  <si>
    <t>Volnus Prime</t>
  </si>
  <si>
    <t>Venka Prime</t>
  </si>
  <si>
    <t>Tekko Prime</t>
  </si>
  <si>
    <t>Silva &amp; Aegis Prime</t>
  </si>
  <si>
    <t>Ninkondi Prime</t>
  </si>
  <si>
    <t>Kogake Prime</t>
  </si>
  <si>
    <t>Fragor Prime</t>
  </si>
  <si>
    <t>Dual Kamas Prime</t>
  </si>
  <si>
    <t>Orthos Prime</t>
  </si>
  <si>
    <t>Orthos</t>
  </si>
  <si>
    <t>Cassowar</t>
  </si>
  <si>
    <t>Guandao</t>
  </si>
  <si>
    <t>Guandao Prime</t>
  </si>
  <si>
    <t>Tonbo</t>
  </si>
  <si>
    <t>Edun</t>
  </si>
  <si>
    <t>Gazal Machete</t>
  </si>
  <si>
    <t>Shaku</t>
  </si>
  <si>
    <t>Ninkondi</t>
  </si>
  <si>
    <t>Magistar</t>
  </si>
  <si>
    <t>Skana Prime</t>
  </si>
  <si>
    <t>Skana</t>
  </si>
  <si>
    <t>Ether Sword</t>
  </si>
  <si>
    <t>Hespar</t>
  </si>
  <si>
    <t>Wolf Sledge</t>
  </si>
  <si>
    <t>Fragor</t>
  </si>
  <si>
    <t>Sibear</t>
  </si>
  <si>
    <t>Volnus</t>
  </si>
  <si>
    <t>Sampotes</t>
  </si>
  <si>
    <t>Redeemer</t>
  </si>
  <si>
    <t>Redeemer Prime</t>
  </si>
  <si>
    <t>Sarpa</t>
  </si>
  <si>
    <t>Gram</t>
  </si>
  <si>
    <t>Orvius</t>
  </si>
  <si>
    <t>Glaive Prime</t>
  </si>
  <si>
    <t>Glaive</t>
  </si>
  <si>
    <t>Kestrel</t>
  </si>
  <si>
    <t>Ankyros</t>
  </si>
  <si>
    <t>Ankyros Prime</t>
  </si>
  <si>
    <t>Tekko</t>
  </si>
  <si>
    <t>Furax Wraith</t>
  </si>
  <si>
    <t>Furax</t>
  </si>
  <si>
    <t>Dual Skana</t>
  </si>
  <si>
    <t>Dual Heat Swords</t>
  </si>
  <si>
    <t>Dual Ether</t>
  </si>
  <si>
    <t>Kama</t>
  </si>
  <si>
    <t>Dual Kamas</t>
  </si>
  <si>
    <t>Fang Prime</t>
  </si>
  <si>
    <t>Ether Daggers</t>
  </si>
  <si>
    <t>Fang</t>
  </si>
  <si>
    <t>Dark Dagger</t>
  </si>
  <si>
    <t>Heat Dagger</t>
  </si>
  <si>
    <t>Ceramic Dagger</t>
  </si>
  <si>
    <t>Dakra Prime</t>
  </si>
  <si>
    <t>Cronus</t>
  </si>
  <si>
    <t>Venka</t>
  </si>
  <si>
    <t>Kogake</t>
  </si>
  <si>
    <t>Sarofang</t>
  </si>
  <si>
    <t>Dual Ichor</t>
  </si>
  <si>
    <t>Dual Zoren</t>
  </si>
  <si>
    <t>Scindo</t>
  </si>
  <si>
    <t>Scindo Prime</t>
  </si>
  <si>
    <t>Latron Wraith</t>
  </si>
  <si>
    <t>Attica</t>
  </si>
  <si>
    <t>Steflos</t>
  </si>
  <si>
    <t>Sybaris</t>
  </si>
  <si>
    <t>Fulmin</t>
  </si>
  <si>
    <t>Baza</t>
  </si>
  <si>
    <t>Veldt</t>
  </si>
  <si>
    <t>Quellor</t>
  </si>
  <si>
    <t>Perigale</t>
  </si>
  <si>
    <t>Scourge</t>
  </si>
  <si>
    <t>Afentis</t>
  </si>
  <si>
    <t>Corinth</t>
  </si>
  <si>
    <t>Astilla</t>
  </si>
  <si>
    <t>Tenora</t>
  </si>
  <si>
    <t>Cedo</t>
  </si>
  <si>
    <t>Stradavar</t>
  </si>
  <si>
    <t>Acceltra</t>
  </si>
  <si>
    <t>Rubico Prime</t>
  </si>
  <si>
    <t>Phantasma</t>
  </si>
  <si>
    <t>Zhuge</t>
  </si>
  <si>
    <t>Zhuge Prime</t>
  </si>
  <si>
    <t>Vectis Prime</t>
  </si>
  <si>
    <t>Tigris Prime</t>
  </si>
  <si>
    <t>Tiberon Prime</t>
  </si>
  <si>
    <t>Tenora Prime</t>
  </si>
  <si>
    <t>Sybaris Prime</t>
  </si>
  <si>
    <t>Strun Prime</t>
  </si>
  <si>
    <t>Stradavar Prime</t>
  </si>
  <si>
    <t>Soma Prime</t>
  </si>
  <si>
    <t>Scourge Prime</t>
  </si>
  <si>
    <t>Phantasma Prime</t>
  </si>
  <si>
    <t>Panthera Prime</t>
  </si>
  <si>
    <t>Nagantaka Prime</t>
  </si>
  <si>
    <t>Fulmin Prime</t>
  </si>
  <si>
    <t>Corinth Prime</t>
  </si>
  <si>
    <t>Burston Prime</t>
  </si>
  <si>
    <t>Boltor Prime</t>
  </si>
  <si>
    <t>Baza Prime</t>
  </si>
  <si>
    <t>Astilla Prime</t>
  </si>
  <si>
    <t>Acceltra Prime</t>
  </si>
  <si>
    <t>Rauta</t>
  </si>
  <si>
    <t>Panthera</t>
  </si>
  <si>
    <t>Zenith</t>
  </si>
  <si>
    <t>Alternox</t>
  </si>
  <si>
    <t>Nagantaka</t>
  </si>
  <si>
    <t>Rubico</t>
  </si>
  <si>
    <t>Tiberon</t>
  </si>
  <si>
    <t>Tigris</t>
  </si>
  <si>
    <t>Dex Sybaris</t>
  </si>
  <si>
    <t>Dread</t>
  </si>
  <si>
    <t>Paris Prime</t>
  </si>
  <si>
    <t>Paris</t>
  </si>
  <si>
    <t>Evensong</t>
  </si>
  <si>
    <t>Proboscis Cernos</t>
  </si>
  <si>
    <t>Cernos Prime</t>
  </si>
  <si>
    <t>Nataruk</t>
  </si>
  <si>
    <t>Cinta</t>
  </si>
  <si>
    <t>Daikyu</t>
  </si>
  <si>
    <t>Cernos</t>
  </si>
  <si>
    <t>Larkspur</t>
  </si>
  <si>
    <t>Mandonel</t>
  </si>
  <si>
    <t>Morgha</t>
  </si>
  <si>
    <t>Mausolon</t>
  </si>
  <si>
    <t>Cortege</t>
  </si>
  <si>
    <t>Fluctus</t>
  </si>
  <si>
    <t>Grattler</t>
  </si>
  <si>
    <t>Velocitus</t>
  </si>
  <si>
    <t>Larkspur Prime</t>
  </si>
  <si>
    <t>Corvas Prime</t>
  </si>
  <si>
    <t>Corvas</t>
  </si>
  <si>
    <t>Imperator Vandal</t>
  </si>
  <si>
    <t>Imperator</t>
  </si>
  <si>
    <t>Dual Decurion</t>
  </si>
  <si>
    <t>Prisma Dual Decurions</t>
  </si>
  <si>
    <t>Phaedra</t>
  </si>
  <si>
    <t>Cyngas</t>
  </si>
  <si>
    <t>Corufell</t>
  </si>
  <si>
    <t>Akbronco Prime</t>
  </si>
  <si>
    <t>Akvasto</t>
  </si>
  <si>
    <t>Akmagnus Prime</t>
  </si>
  <si>
    <t>Akmagnus</t>
  </si>
  <si>
    <t>Twin Vipers</t>
  </si>
  <si>
    <t>Akbronco</t>
  </si>
  <si>
    <t>Aklato</t>
  </si>
  <si>
    <t>Akbolto</t>
  </si>
  <si>
    <t>Afuris</t>
  </si>
  <si>
    <t>Aklex Prime</t>
  </si>
  <si>
    <t>Aklex</t>
  </si>
  <si>
    <t>Vaykor Marelok</t>
  </si>
  <si>
    <t>Vaykor Sydon</t>
  </si>
  <si>
    <t>Vaykor Hek</t>
  </si>
  <si>
    <t>Rakta Ballistica</t>
  </si>
  <si>
    <t>Rakta Dark Dagger</t>
  </si>
  <si>
    <t>Rakta Cernos</t>
  </si>
  <si>
    <t>Secura Dual Cestra</t>
  </si>
  <si>
    <t>Secura Lecta</t>
  </si>
  <si>
    <t>Secura Penta</t>
  </si>
  <si>
    <t>Sancti Castanas</t>
  </si>
  <si>
    <t>Sancti Magistar</t>
  </si>
  <si>
    <t>Sancti Tigris</t>
  </si>
  <si>
    <t>Synoid Gammacor</t>
  </si>
  <si>
    <t>Gammacor</t>
  </si>
  <si>
    <t>Synoid Heliocor</t>
  </si>
  <si>
    <t>Synoid Simulor</t>
  </si>
  <si>
    <t>Telos Akbolto</t>
  </si>
  <si>
    <t>Telos Boltace</t>
  </si>
  <si>
    <t>Telos Boltor</t>
  </si>
  <si>
    <t>Shedu</t>
  </si>
  <si>
    <t>Basmu</t>
  </si>
  <si>
    <t>Venato</t>
  </si>
  <si>
    <t>Paracesis</t>
  </si>
  <si>
    <t>Sirocco</t>
  </si>
  <si>
    <t>Rumblejack</t>
  </si>
  <si>
    <t>MK1-Strun</t>
  </si>
  <si>
    <t>MK1-Paris</t>
  </si>
  <si>
    <t>MK1-Kunai</t>
  </si>
  <si>
    <t>MK1-Furis</t>
  </si>
  <si>
    <t>MK1-Furax</t>
  </si>
  <si>
    <t>MK1-Bo</t>
  </si>
  <si>
    <t>AX-52</t>
  </si>
  <si>
    <t>Embolist</t>
  </si>
  <si>
    <t>Tysis</t>
  </si>
  <si>
    <t>Dual Toxocyst</t>
  </si>
  <si>
    <t>Zymos</t>
  </si>
  <si>
    <t>Pox</t>
  </si>
  <si>
    <t>Catabolyst</t>
  </si>
  <si>
    <t>Scoliac</t>
  </si>
  <si>
    <t>Lesion</t>
  </si>
  <si>
    <t>Mire</t>
  </si>
  <si>
    <t>Mios</t>
  </si>
  <si>
    <t>Pupacyst</t>
  </si>
  <si>
    <t>Pulmonars</t>
  </si>
  <si>
    <t>Arum Spinosa</t>
  </si>
  <si>
    <t>Hirudo</t>
  </si>
  <si>
    <t>Keratinos</t>
  </si>
  <si>
    <t>Caustacyst</t>
  </si>
  <si>
    <t>Pathocyst</t>
  </si>
  <si>
    <t>Cerata</t>
  </si>
  <si>
    <t>Synapse</t>
  </si>
  <si>
    <t>Phage</t>
  </si>
  <si>
    <t>Paracyst</t>
  </si>
  <si>
    <t>Hema</t>
  </si>
  <si>
    <t>Sporothrix</t>
  </si>
  <si>
    <t>Mutalist Quanta</t>
  </si>
  <si>
    <t>Bubonico</t>
  </si>
  <si>
    <t>Mutalist Cernos</t>
  </si>
  <si>
    <t>Aegrit</t>
  </si>
  <si>
    <t>Twin Vipers Wraith</t>
  </si>
  <si>
    <t>Viper Wraith</t>
  </si>
  <si>
    <t>Atomos</t>
  </si>
  <si>
    <t>Stubba</t>
  </si>
  <si>
    <t>Kulstar</t>
  </si>
  <si>
    <t>Twin Rogga</t>
  </si>
  <si>
    <t>Kohmak</t>
  </si>
  <si>
    <t>Twin Kohmak</t>
  </si>
  <si>
    <t>Quatz</t>
  </si>
  <si>
    <t>Nukor</t>
  </si>
  <si>
    <t>Marelok</t>
  </si>
  <si>
    <t>Brakk</t>
  </si>
  <si>
    <t>Stug</t>
  </si>
  <si>
    <t>Prisma Twin Gremlins</t>
  </si>
  <si>
    <t>Vastilok</t>
  </si>
  <si>
    <t>Sydon</t>
  </si>
  <si>
    <t>Korrudo</t>
  </si>
  <si>
    <t>Slaytra</t>
  </si>
  <si>
    <t>Broken Scepter</t>
  </si>
  <si>
    <t>Kuva Shildeg</t>
  </si>
  <si>
    <t>Jat Kusar</t>
  </si>
  <si>
    <t>Ghoulsaw</t>
  </si>
  <si>
    <t>Krohkur</t>
  </si>
  <si>
    <t>Twin Krohkur</t>
  </si>
  <si>
    <t>Twin Basolk</t>
  </si>
  <si>
    <t>Halikar Wraith</t>
  </si>
  <si>
    <t>Halikar</t>
  </si>
  <si>
    <t>Atterax</t>
  </si>
  <si>
    <t>Ack &amp; Brunt</t>
  </si>
  <si>
    <t>Machete Wraith</t>
  </si>
  <si>
    <t>Prisma Machete</t>
  </si>
  <si>
    <t>Prisma Dual Cleavers</t>
  </si>
  <si>
    <t>Machete</t>
  </si>
  <si>
    <t>Dual Cleavers</t>
  </si>
  <si>
    <t>Jat Kittag</t>
  </si>
  <si>
    <t>Kesheg</t>
  </si>
  <si>
    <t>Sheev</t>
  </si>
  <si>
    <t>Ripkas</t>
  </si>
  <si>
    <t>Gorgon Wraith</t>
  </si>
  <si>
    <t>Prisma Gorgon</t>
  </si>
  <si>
    <t>Argonak</t>
  </si>
  <si>
    <t>Kohm</t>
  </si>
  <si>
    <t>Gotva Prime</t>
  </si>
  <si>
    <t>Kuva Chakkhurr</t>
  </si>
  <si>
    <t>Harpak</t>
  </si>
  <si>
    <t>Tonkor</t>
  </si>
  <si>
    <t>Buzlok</t>
  </si>
  <si>
    <t>Quartakk</t>
  </si>
  <si>
    <t>Javlok</t>
  </si>
  <si>
    <t>Zarr</t>
  </si>
  <si>
    <t>Vulkar Wraith</t>
  </si>
  <si>
    <t>Vulkar</t>
  </si>
  <si>
    <t>Miter</t>
  </si>
  <si>
    <t>Karak Wraith</t>
  </si>
  <si>
    <t>Karak</t>
  </si>
  <si>
    <t>Prisma Grinlok</t>
  </si>
  <si>
    <t>Grinlok</t>
  </si>
  <si>
    <t>Drakgoon</t>
  </si>
  <si>
    <t>Twin Grakatas</t>
  </si>
  <si>
    <t>Grakata</t>
  </si>
  <si>
    <t>Hind</t>
  </si>
  <si>
    <t>Kuva Twin Stubbas</t>
  </si>
  <si>
    <t>Kuva Seer</t>
  </si>
  <si>
    <t>Kuva Nukor</t>
  </si>
  <si>
    <t>Kuva Kraken</t>
  </si>
  <si>
    <t>Kuva Brakk</t>
  </si>
  <si>
    <t>Kuva Zarr</t>
  </si>
  <si>
    <t>Kuva Tonkor</t>
  </si>
  <si>
    <t>Kuva Sobek</t>
  </si>
  <si>
    <t>Kuva Quartakk</t>
  </si>
  <si>
    <t>Kuva Ogris</t>
  </si>
  <si>
    <t>Kuva Kohm</t>
  </si>
  <si>
    <t>Kuva Karak</t>
  </si>
  <si>
    <t>Kuva Hind</t>
  </si>
  <si>
    <t>Kuva Hek</t>
  </si>
  <si>
    <t>Kuva Drakgoon</t>
  </si>
  <si>
    <t>Kuva Grattler</t>
  </si>
  <si>
    <t>Kuva Ayanga</t>
  </si>
  <si>
    <t>Seer</t>
  </si>
  <si>
    <t>Kraken</t>
  </si>
  <si>
    <t>Viper</t>
  </si>
  <si>
    <t>Twin Gremlins</t>
  </si>
  <si>
    <t>Kuva Bramma</t>
  </si>
  <si>
    <t>Arca Scisco</t>
  </si>
  <si>
    <t>Plinx</t>
  </si>
  <si>
    <t>Ocucor</t>
  </si>
  <si>
    <t>Cyanex</t>
  </si>
  <si>
    <t>Tenet Spirex</t>
  </si>
  <si>
    <t>Prisma Angstrum</t>
  </si>
  <si>
    <t>Angstrum</t>
  </si>
  <si>
    <t>Staticor</t>
  </si>
  <si>
    <t>Cycron</t>
  </si>
  <si>
    <t>Tenet Diplos</t>
  </si>
  <si>
    <t>Sonicor</t>
  </si>
  <si>
    <t>Spectra Vandal</t>
  </si>
  <si>
    <t>Dual Cestra</t>
  </si>
  <si>
    <t>Cestra</t>
  </si>
  <si>
    <t>Detron</t>
  </si>
  <si>
    <t>Galvacord</t>
  </si>
  <si>
    <t>Lecta</t>
  </si>
  <si>
    <t>Tenet Agendus</t>
  </si>
  <si>
    <t>Serro</t>
  </si>
  <si>
    <t>Prisma Obex</t>
  </si>
  <si>
    <t>Obex</t>
  </si>
  <si>
    <t>Arca Titron</t>
  </si>
  <si>
    <t>Stropha</t>
  </si>
  <si>
    <t>Falcor</t>
  </si>
  <si>
    <t>Xoris</t>
  </si>
  <si>
    <t>Kreska</t>
  </si>
  <si>
    <t>Ohma</t>
  </si>
  <si>
    <t>Prisma Ohma</t>
  </si>
  <si>
    <t>Tenet Grigori</t>
  </si>
  <si>
    <t>Tenet Livia</t>
  </si>
  <si>
    <t>Ferrox</t>
  </si>
  <si>
    <t>Supra Vandal</t>
  </si>
  <si>
    <t>Penta</t>
  </si>
  <si>
    <t>Carmine Penta</t>
  </si>
  <si>
    <t>Convectrix</t>
  </si>
  <si>
    <t>Arca Plasmor</t>
  </si>
  <si>
    <t>Quanta Vandal</t>
  </si>
  <si>
    <t>Quanta</t>
  </si>
  <si>
    <t>Exergis</t>
  </si>
  <si>
    <t>Battacor</t>
  </si>
  <si>
    <t>Komorex</t>
  </si>
  <si>
    <t>Stahlta</t>
  </si>
  <si>
    <t>Glaxion</t>
  </si>
  <si>
    <t>Glaxion Vandal</t>
  </si>
  <si>
    <t>Tenet Envoy</t>
  </si>
  <si>
    <t>Opticor</t>
  </si>
  <si>
    <t>Opticor Vandal</t>
  </si>
  <si>
    <t>Ambassador</t>
  </si>
  <si>
    <t>Prisma Tetra</t>
  </si>
  <si>
    <t>Tetra</t>
  </si>
  <si>
    <t>Amprex</t>
  </si>
  <si>
    <t>Lenz</t>
  </si>
  <si>
    <t>Prisma Lenz</t>
  </si>
  <si>
    <t>Tenet Plinx</t>
  </si>
  <si>
    <t>Tenet Detron</t>
  </si>
  <si>
    <t>Tenet Cycron</t>
  </si>
  <si>
    <t>Tenet Tetra</t>
  </si>
  <si>
    <t>Tenet Glaxion</t>
  </si>
  <si>
    <t>Tenet Flux Rifle</t>
  </si>
  <si>
    <t>Tenet Ferrox</t>
  </si>
  <si>
    <t>Tenet Arca Plasmor</t>
  </si>
  <si>
    <t>Prova Vandal</t>
  </si>
  <si>
    <t>Lanka</t>
  </si>
  <si>
    <t>Dera</t>
  </si>
  <si>
    <t>Prova</t>
  </si>
  <si>
    <t>Dera Vandal</t>
  </si>
  <si>
    <t>Flux Rifle</t>
  </si>
  <si>
    <t>Spectra</t>
  </si>
  <si>
    <t>Supra</t>
  </si>
  <si>
    <t>Ogris</t>
  </si>
  <si>
    <t>Ignis Wraith</t>
  </si>
  <si>
    <t>Ignis</t>
  </si>
  <si>
    <t>Torid</t>
  </si>
  <si>
    <t>Acrid</t>
  </si>
  <si>
    <t>Simulor</t>
  </si>
  <si>
    <t>Heliocor</t>
  </si>
  <si>
    <t>Verdilac</t>
  </si>
  <si>
    <t>Korumm</t>
  </si>
  <si>
    <t>Nepheri</t>
  </si>
  <si>
    <t>Sun &amp; Moon</t>
  </si>
  <si>
    <t>Verglas</t>
  </si>
  <si>
    <t>Sweeper</t>
  </si>
  <si>
    <t>Deconstructor</t>
  </si>
  <si>
    <t>Vulklok</t>
  </si>
  <si>
    <t>Stinger</t>
  </si>
  <si>
    <t>Prisma Burst Laser</t>
  </si>
  <si>
    <t>Sweeper Prime</t>
  </si>
  <si>
    <t>Prime Laser Rifle</t>
  </si>
  <si>
    <t>Deth Machine Rifle Prime</t>
  </si>
  <si>
    <t>Burst Laser Prime</t>
  </si>
  <si>
    <t>Laser Rifle</t>
  </si>
  <si>
    <t>Artax</t>
  </si>
  <si>
    <t>Deth Machine Rifle</t>
  </si>
  <si>
    <t>Burst Laser</t>
  </si>
  <si>
    <t>Deconstructor Prime</t>
  </si>
  <si>
    <t>Vulcax</t>
  </si>
  <si>
    <t>Tazicor</t>
  </si>
  <si>
    <t>Helstrum</t>
  </si>
  <si>
    <t>Multron</t>
  </si>
  <si>
    <t>Cryotra</t>
  </si>
  <si>
    <t>Shadow Claws</t>
  </si>
  <si>
    <t>Artemis Bow</t>
  </si>
  <si>
    <t>Artemis Bow Prime</t>
  </si>
  <si>
    <t>Desert Wind</t>
  </si>
  <si>
    <t>Desert Wind Prime</t>
  </si>
  <si>
    <t>Iron Staff Prime</t>
  </si>
  <si>
    <t>Iron Staff</t>
  </si>
  <si>
    <t>Balefire Charger Prime</t>
  </si>
  <si>
    <t>Balefire Charger</t>
  </si>
  <si>
    <t>Garuda Prime Talons</t>
  </si>
  <si>
    <t>Garuda Talons</t>
  </si>
  <si>
    <t>Dex Pixia Prime</t>
  </si>
  <si>
    <t>Diwata Prime</t>
  </si>
  <si>
    <t>Dex Pixia</t>
  </si>
  <si>
    <t>Diwata</t>
  </si>
  <si>
    <t>Exalted Umbra Blade</t>
  </si>
  <si>
    <t>Exalted Prime Blade</t>
  </si>
  <si>
    <t>Exalted Blade</t>
  </si>
  <si>
    <t>Regulators Prime</t>
  </si>
  <si>
    <t>Regulators</t>
  </si>
  <si>
    <t>Glory</t>
  </si>
  <si>
    <t>Valkyr Prime Talons</t>
  </si>
  <si>
    <t>Valkyr Talons</t>
  </si>
  <si>
    <t>Arquebex</t>
  </si>
  <si>
    <t>Ironbride</t>
  </si>
  <si>
    <t>VIROX ANTIGEN</t>
  </si>
  <si>
    <t>DESUS ANTIGEN</t>
  </si>
  <si>
    <t>PLAGEN ANTIGEN</t>
  </si>
  <si>
    <t>POXI ANTIGEN</t>
  </si>
  <si>
    <t>ELASMUN ANTIGEN</t>
  </si>
  <si>
    <t>IRANON ANTIGEN</t>
  </si>
  <si>
    <t>IBEXAN ANTIGEN</t>
  </si>
  <si>
    <t>TETHRON ANTIGEN</t>
  </si>
  <si>
    <t>Lehan Core</t>
  </si>
  <si>
    <t>Tyli Gyro</t>
  </si>
  <si>
    <t>Alcrom Core</t>
  </si>
  <si>
    <t>Krisys Core</t>
  </si>
  <si>
    <t>Drex Core</t>
  </si>
  <si>
    <t>Lambeo Moa</t>
  </si>
  <si>
    <t>Nychus Moa</t>
  </si>
  <si>
    <t>Oloro Moa</t>
  </si>
  <si>
    <t>Para Moa</t>
  </si>
  <si>
    <t>Drimper Bracket</t>
  </si>
  <si>
    <t>Tian Bracket</t>
  </si>
  <si>
    <t>Jonsin Bracket</t>
  </si>
  <si>
    <t>Gauth Bracket</t>
  </si>
  <si>
    <t>Hona Bracket</t>
  </si>
  <si>
    <t>Aegron Gyro</t>
  </si>
  <si>
    <t>Trux Gyro</t>
  </si>
  <si>
    <t>Harpen Gyro</t>
  </si>
  <si>
    <t>Hextra Gyro</t>
  </si>
  <si>
    <t>Munit Gyro</t>
  </si>
  <si>
    <t>Phazor Gyro</t>
  </si>
  <si>
    <t>Atheca Gyro</t>
  </si>
  <si>
    <t>Adlet Core</t>
  </si>
  <si>
    <t>Garmr Core</t>
  </si>
  <si>
    <t>Raiju Core</t>
  </si>
  <si>
    <t>Dorma Hound</t>
  </si>
  <si>
    <t>Bhaira Hound</t>
  </si>
  <si>
    <t>Hec Hound</t>
  </si>
  <si>
    <t>Cela Bracket</t>
  </si>
  <si>
    <t>Urga Bracket</t>
  </si>
  <si>
    <t>Zubb Bracket</t>
  </si>
  <si>
    <t>Wanz Stabilizer</t>
  </si>
  <si>
    <t>Hinta Stabilizer</t>
  </si>
  <si>
    <t>Frak Stabilizer</t>
  </si>
  <si>
    <t>Batoten</t>
  </si>
  <si>
    <t>Lacerten</t>
  </si>
  <si>
    <t>Akaten</t>
  </si>
  <si>
    <t>Sly Vulpaphyla</t>
  </si>
  <si>
    <t>Panzer Vulpaphyla</t>
  </si>
  <si>
    <t>Crescent Vulpaphyla</t>
  </si>
  <si>
    <t>Vizier Predasite</t>
  </si>
  <si>
    <t>Medjay Predasite</t>
  </si>
  <si>
    <t>Pharaoh Predasite</t>
  </si>
  <si>
    <t>Flatbelly</t>
  </si>
  <si>
    <t>Arc Twelve</t>
  </si>
  <si>
    <t>Wingnut</t>
  </si>
  <si>
    <t>Step Tens</t>
  </si>
  <si>
    <t>Needlenose</t>
  </si>
  <si>
    <t>Hothead</t>
  </si>
  <si>
    <t>Dink-A-Donk</t>
  </si>
  <si>
    <t>Fatboys</t>
  </si>
  <si>
    <t>Runway</t>
  </si>
  <si>
    <t>Highbrow</t>
  </si>
  <si>
    <t>Two-Sloops</t>
  </si>
  <si>
    <t>Thugs</t>
  </si>
  <si>
    <t>Feverspine</t>
  </si>
  <si>
    <t>Gristlebuck</t>
  </si>
  <si>
    <t>Nodulite</t>
  </si>
  <si>
    <t>Steeba</t>
  </si>
  <si>
    <t>Bad Baby</t>
  </si>
  <si>
    <t>Coldfusor</t>
  </si>
  <si>
    <t>Beaky</t>
  </si>
  <si>
    <t>Twin Kavats</t>
  </si>
  <si>
    <t>Cantic Prism</t>
  </si>
  <si>
    <t>Lega Prism</t>
  </si>
  <si>
    <t>Klamora Prism</t>
  </si>
  <si>
    <t>Exard Scaffold</t>
  </si>
  <si>
    <t>Dissic Scaffold</t>
  </si>
  <si>
    <t>Propa Scaffold</t>
  </si>
  <si>
    <t>Suo Brace</t>
  </si>
  <si>
    <t>Plaga Brace</t>
  </si>
  <si>
    <t>Certus Brace</t>
  </si>
  <si>
    <t>Vermisplicer</t>
  </si>
  <si>
    <t>Sporelacer</t>
  </si>
  <si>
    <t>Macro Thymoid</t>
  </si>
  <si>
    <t>Macro Arcroid</t>
  </si>
  <si>
    <t>Arcroid</t>
  </si>
  <si>
    <t>Thymoid</t>
  </si>
  <si>
    <t>Palmaris</t>
  </si>
  <si>
    <t>Ulnaris</t>
  </si>
  <si>
    <t>Ruhang</t>
  </si>
  <si>
    <t>Vargeet Ruhang</t>
  </si>
  <si>
    <t>Vargeet II Ruhang</t>
  </si>
  <si>
    <t>Ruhang II</t>
  </si>
  <si>
    <t>Vargeet Ruhang II</t>
  </si>
  <si>
    <t>Ekwana Ruhang II</t>
  </si>
  <si>
    <t>Ekwana Ruhang</t>
  </si>
  <si>
    <t>Ekwana II Ruhang</t>
  </si>
  <si>
    <t>Jai</t>
  </si>
  <si>
    <t>Vargeet Jai</t>
  </si>
  <si>
    <t>Vargeet II Jai</t>
  </si>
  <si>
    <t>Jai II</t>
  </si>
  <si>
    <t>Vargeet Jai II</t>
  </si>
  <si>
    <t>Ekwana Jai II</t>
  </si>
  <si>
    <t>Ekwana Jai</t>
  </si>
  <si>
    <t>Ekwana II Jai</t>
  </si>
  <si>
    <t>Jayap</t>
  </si>
  <si>
    <t>Seekalla</t>
  </si>
  <si>
    <t>Peye</t>
  </si>
  <si>
    <t>Kroostra</t>
  </si>
  <si>
    <t>Kwath</t>
  </si>
  <si>
    <t>Laka</t>
  </si>
  <si>
    <t>Dehtat</t>
  </si>
  <si>
    <t>Cyath</t>
  </si>
  <si>
    <t>Balla</t>
  </si>
  <si>
    <t>Kronsh</t>
  </si>
  <si>
    <t>Mewan</t>
  </si>
  <si>
    <t>Ooltha</t>
  </si>
  <si>
    <t>Korb</t>
  </si>
  <si>
    <t>Shtung</t>
  </si>
  <si>
    <t>Dokrahm</t>
  </si>
  <si>
    <t>Sepfahn</t>
  </si>
  <si>
    <t>Rabvee</t>
  </si>
  <si>
    <t>Plague Akwin</t>
  </si>
  <si>
    <t>Plague Bokwin</t>
  </si>
  <si>
    <t>Plague Kripath</t>
  </si>
  <si>
    <t>Plague Keewar</t>
  </si>
  <si>
    <t>Mote Prism</t>
  </si>
  <si>
    <t>Mote Scaffold</t>
  </si>
  <si>
    <t>Mote Brace</t>
  </si>
  <si>
    <t>Raplak Prism</t>
  </si>
  <si>
    <t>Shwaak Prism</t>
  </si>
  <si>
    <t>Granmu Prism</t>
  </si>
  <si>
    <t>Pencha Scaffold</t>
  </si>
  <si>
    <t>Shraksun Scaffold</t>
  </si>
  <si>
    <t>Klebrik Scaffold</t>
  </si>
  <si>
    <t>Clapkra Brace</t>
  </si>
  <si>
    <t>Juttni Brace</t>
  </si>
  <si>
    <t>Lohrin Brace</t>
  </si>
  <si>
    <t>Rahn Prism</t>
  </si>
  <si>
    <t>Phahd Scaffold</t>
  </si>
  <si>
    <t>Anspatha Brace</t>
  </si>
  <si>
    <t>Brash</t>
  </si>
  <si>
    <t>Shrewd</t>
  </si>
  <si>
    <t>Steadyslam</t>
  </si>
  <si>
    <t>Tremor</t>
  </si>
  <si>
    <t>Catchmoon</t>
  </si>
  <si>
    <t>Tombfinger</t>
  </si>
  <si>
    <t>Rattleguts</t>
  </si>
  <si>
    <t>Gaze</t>
  </si>
  <si>
    <t>Deepbreath</t>
  </si>
  <si>
    <t>Bellows</t>
  </si>
  <si>
    <t>Bashrack</t>
  </si>
  <si>
    <t>Stitch</t>
  </si>
  <si>
    <t>Splat</t>
  </si>
  <si>
    <t>Killstream</t>
  </si>
  <si>
    <t>Slapneedle</t>
  </si>
  <si>
    <t>Zipneedle</t>
  </si>
  <si>
    <t>Slap</t>
  </si>
  <si>
    <t>Zip</t>
  </si>
  <si>
    <t>Sparkfire</t>
  </si>
  <si>
    <t>Thunderdrum</t>
  </si>
  <si>
    <t>Ramflare</t>
  </si>
  <si>
    <t>Flutterfire</t>
  </si>
  <si>
    <t>Swiftfire</t>
  </si>
  <si>
    <t>Zipfire</t>
  </si>
  <si>
    <t>Ramble</t>
  </si>
  <si>
    <t>Lovetap</t>
  </si>
  <si>
    <t>Haymaker</t>
  </si>
  <si>
    <t>Gibber</t>
  </si>
  <si>
    <t>Agkuza</t>
  </si>
  <si>
    <t>Centaur</t>
  </si>
  <si>
    <t>Kaszas</t>
  </si>
  <si>
    <t>Knux</t>
  </si>
  <si>
    <t>Onorix</t>
  </si>
  <si>
    <t>Prisma Veritux</t>
  </si>
  <si>
    <t>Rathbone</t>
  </si>
  <si>
    <t>Veritux</t>
  </si>
  <si>
    <t>Warframe Raw Weapon Data</t>
  </si>
  <si>
    <t>Warframe Damage Calculations</t>
  </si>
  <si>
    <t>TRUE</t>
  </si>
  <si>
    <t>RTOTAL</t>
  </si>
  <si>
    <t>BANE</t>
  </si>
  <si>
    <t>Epitaph Prime</t>
  </si>
  <si>
    <t>Grimoire</t>
  </si>
  <si>
    <t>Verglas Prime</t>
  </si>
  <si>
    <t>Shadow Claws Prime</t>
  </si>
  <si>
    <t>Noctua</t>
  </si>
  <si>
    <t>ADRA MUTAGEN</t>
  </si>
  <si>
    <t>ELSA MUTAGEN</t>
  </si>
  <si>
    <t>ZARIM MUTAGEN</t>
  </si>
  <si>
    <t>PHIJAR MUTAGEN</t>
  </si>
  <si>
    <t>LEPTOSAM MUTAGEN</t>
  </si>
  <si>
    <t>CHITEN MUTAGEN</t>
  </si>
  <si>
    <t>ARIOLI MUTAGEN</t>
  </si>
  <si>
    <t>MONACHOD MUTAGEN</t>
  </si>
  <si>
    <t>In Game Damage Values</t>
  </si>
  <si>
    <t>Mod Screen Damage Values</t>
  </si>
  <si>
    <t>Weapon Base Damage Values</t>
  </si>
  <si>
    <t>Weapon Mod Values</t>
  </si>
  <si>
    <t>Enemy Information</t>
  </si>
  <si>
    <t>FACTION</t>
  </si>
  <si>
    <t>ARMOR</t>
  </si>
  <si>
    <t>SHIELD</t>
  </si>
  <si>
    <t>OVGRD</t>
  </si>
  <si>
    <t>Grineer</t>
  </si>
  <si>
    <t>OVRGRD</t>
  </si>
  <si>
    <t>Corpus</t>
  </si>
  <si>
    <t>Infested</t>
  </si>
  <si>
    <t>Orokin</t>
  </si>
  <si>
    <t>Sentient</t>
  </si>
  <si>
    <t>Narmer</t>
  </si>
  <si>
    <t>Murmur</t>
  </si>
  <si>
    <t>Zairman</t>
  </si>
  <si>
    <t>Kuva</t>
  </si>
  <si>
    <t>Amalgam</t>
  </si>
  <si>
    <t>Deimos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</si>
</sst>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10" fontId="2" fillId="0" borderId="0" xfId="0" applyNumberFormat="1" applyFont="1"/>
    <xf numFmtId="0" fontId="1" fillId="0" borderId="0" xfId="0" applyFont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0" xfId="0" applyNumberFormat="1" applyFont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NumberFormat="1" applyFont="1" applyBorder="1" applyAlignment="1">
      <alignment horizontal="center" vertic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0" xfId="0" applyFont="1"/>
    <xf numFmtId="165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233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4" formatCode="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90822B-393F-4049-A399-753E70DCCA96}" name="BaseValues" displayName="BaseValues" ref="A3:R4" headerRowDxfId="210" dataDxfId="209">
  <autoFilter ref="A3:R4" xr:uid="{3A90822B-393F-4049-A399-753E70DCCA96}"/>
  <tableColumns count="18">
    <tableColumn id="1" xr3:uid="{480EAED2-C7A5-4D36-9D6E-17AC741D81F6}" name="WEAPON" dataDxfId="130" totalsRowDxfId="208"/>
    <tableColumn id="2" xr3:uid="{0D944825-FE74-4F70-B006-3A17ADFDFF23}" name="QUANTA" dataDxfId="129" totalsRowDxfId="207">
      <calculatedColumnFormula>BaseValues[[#This Row],[TOTAL]]/16</calculatedColumnFormula>
    </tableColumn>
    <tableColumn id="3" xr3:uid="{CC66DE8B-0DBC-486A-900A-51E3C9793CEF}" name="IMPACT" dataDxfId="128" totalsRowDxfId="206">
      <calculatedColumnFormula>_xlfn.XLOOKUP(BaseValues[[#This Row],[WEAPON]],WeaponData[WEAPON],WeaponData[IMPACT],0)</calculatedColumnFormula>
    </tableColumn>
    <tableColumn id="4" xr3:uid="{3131F927-7E6B-4AE6-8ABB-5A7E1D1668F6}" name="PUNC" dataDxfId="127" totalsRowDxfId="205">
      <calculatedColumnFormula>_xlfn.XLOOKUP(BaseValues[[#This Row],[WEAPON]],WeaponData[WEAPON],WeaponData[PUNC],0)</calculatedColumnFormula>
    </tableColumn>
    <tableColumn id="5" xr3:uid="{F2B5E26A-E038-49C0-958A-756017C34492}" name="SLASH" dataDxfId="126" totalsRowDxfId="204">
      <calculatedColumnFormula>_xlfn.XLOOKUP(BaseValues[[#This Row],[WEAPON]],WeaponData[WEAPON],WeaponData[SLASH],0)</calculatedColumnFormula>
    </tableColumn>
    <tableColumn id="6" xr3:uid="{721C2421-5FAF-4E69-B0A3-5F078DD41796}" name="HEAT" dataDxfId="125" totalsRowDxfId="203">
      <calculatedColumnFormula>_xlfn.XLOOKUP(BaseValues[[#This Row],[WEAPON]],WeaponData[WEAPON],WeaponData[HEAT],0)</calculatedColumnFormula>
    </tableColumn>
    <tableColumn id="7" xr3:uid="{75496494-478C-483A-8F62-7A3D5277E75F}" name="COLD" dataDxfId="124" totalsRowDxfId="202">
      <calculatedColumnFormula>_xlfn.XLOOKUP(BaseValues[[#This Row],[WEAPON]],WeaponData[WEAPON],WeaponData[COLD],0)</calculatedColumnFormula>
    </tableColumn>
    <tableColumn id="8" xr3:uid="{309D4709-0D36-4191-A5A5-6C8045D4F2B5}" name="ELEC" dataDxfId="123" totalsRowDxfId="201">
      <calculatedColumnFormula>_xlfn.XLOOKUP(BaseValues[[#This Row],[WEAPON]],WeaponData[WEAPON],WeaponData[ELEC],0)</calculatedColumnFormula>
    </tableColumn>
    <tableColumn id="9" xr3:uid="{ED125659-FE3E-494D-AEE4-DEEBFA0C570C}" name="TOXIN" dataDxfId="122" totalsRowDxfId="200">
      <calculatedColumnFormula>_xlfn.XLOOKUP(BaseValues[[#This Row],[WEAPON]],WeaponData[WEAPON],WeaponData[TOXIN],0)</calculatedColumnFormula>
    </tableColumn>
    <tableColumn id="12" xr3:uid="{674EE424-CAEA-4644-8FEF-783CBB3DC6C7}" name="BLAST" dataDxfId="121" totalsRowDxfId="199">
      <calculatedColumnFormula>_xlfn.XLOOKUP(BaseValues[[#This Row],[WEAPON]],WeaponData[WEAPON],WeaponData[BLAST],0)</calculatedColumnFormula>
    </tableColumn>
    <tableColumn id="16" xr3:uid="{DF70299C-5C96-4411-9C8C-99C3B18F5A8D}" name="RAD" dataDxfId="120" totalsRowDxfId="198">
      <calculatedColumnFormula>_xlfn.XLOOKUP(BaseValues[[#This Row],[WEAPON]],WeaponData[WEAPON],WeaponData[RAD],0)</calculatedColumnFormula>
    </tableColumn>
    <tableColumn id="14" xr3:uid="{46AE3FDE-0B2C-4C8E-9561-EA42FF8091B1}" name="GAS" dataDxfId="119" totalsRowDxfId="197">
      <calculatedColumnFormula>_xlfn.XLOOKUP(BaseValues[[#This Row],[WEAPON]],WeaponData[WEAPON],WeaponData[GAS],0)</calculatedColumnFormula>
    </tableColumn>
    <tableColumn id="15" xr3:uid="{56AA859D-AD50-41FC-B6D1-77B139205600}" name="MAG" dataDxfId="118" totalsRowDxfId="196">
      <calculatedColumnFormula>_xlfn.XLOOKUP(BaseValues[[#This Row],[WEAPON]],WeaponData[WEAPON],WeaponData[MAG],0)</calculatedColumnFormula>
    </tableColumn>
    <tableColumn id="17" xr3:uid="{6D015471-048E-424D-997E-E6D9B839B49A}" name="VIRAL" dataDxfId="117" totalsRowDxfId="195">
      <calculatedColumnFormula>_xlfn.XLOOKUP(BaseValues[[#This Row],[WEAPON]],WeaponData[WEAPON],WeaponData[VIRAL],0)</calculatedColumnFormula>
    </tableColumn>
    <tableColumn id="13" xr3:uid="{A7FF00A7-4D37-4253-8508-2AC03C464FE6}" name="CORR" dataDxfId="116" totalsRowDxfId="194">
      <calculatedColumnFormula>_xlfn.XLOOKUP(BaseValues[[#This Row],[WEAPON]],WeaponData[WEAPON],WeaponData[CORR],0)</calculatedColumnFormula>
    </tableColumn>
    <tableColumn id="10" xr3:uid="{CA7D12EF-1742-4627-8108-03659E5F3EEA}" name="VOID" dataDxfId="115" totalsRowDxfId="193">
      <calculatedColumnFormula>_xlfn.XLOOKUP(BaseValues[[#This Row],[WEAPON]],WeaponData[WEAPON],WeaponData[VOID],0)</calculatedColumnFormula>
    </tableColumn>
    <tableColumn id="18" xr3:uid="{7E1E9929-0FBC-4207-8B80-F3C8EAC2A92C}" name="TOTAL" dataDxfId="114" totalsRowDxfId="192">
      <calculatedColumnFormula>SUM(BaseValues[[#This Row],[IMPACT]:[VOID]])</calculatedColumnFormula>
    </tableColumn>
    <tableColumn id="11" xr3:uid="{F9AAC047-B8B4-4E8F-8F0F-348623281921}" name="RTOTAL" dataDxfId="113" totalsRowDxfId="191">
      <calculatedColumnFormula>ROUND(BaseValues[[#This Row],[TOTAL]],0)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D27117-B79D-4E40-9835-D353C0C6E1AA}" name="ModValues" displayName="ModValues" ref="A7:R8" headerRowDxfId="190" dataDxfId="189">
  <autoFilter ref="A7:R8" xr:uid="{DBD27117-B79D-4E40-9835-D353C0C6E1AA}"/>
  <tableColumns count="18">
    <tableColumn id="1" xr3:uid="{529A0FD5-F34F-40B0-B961-CBAD530BD7CB}" name="WEAPON" dataDxfId="112" totalsRowDxfId="188">
      <calculatedColumnFormula array="1">BaseValues[WEAPON]</calculatedColumnFormula>
    </tableColumn>
    <tableColumn id="2" xr3:uid="{A7692FE2-B64E-48A3-BC5C-17DA27FF06BA}" name="QUANTA" dataDxfId="111" totalsRowDxfId="187">
      <calculatedColumnFormula array="1">ROUND(BaseValues[QUANTA],2)</calculatedColumnFormula>
    </tableColumn>
    <tableColumn id="3" xr3:uid="{C4A903CA-AAA8-4EF6-B25B-8C836F01631F}" name="IMPACT" dataDxfId="110" totalsRowDxfId="186"/>
    <tableColumn id="4" xr3:uid="{AAE8B413-770B-4E89-A313-EA350BD4A3E4}" name="PUNC" dataDxfId="109" totalsRowDxfId="185"/>
    <tableColumn id="5" xr3:uid="{11EABA99-2A29-4C7F-84D9-D9A2D96B55E1}" name="SLASH" dataDxfId="108" totalsRowDxfId="184"/>
    <tableColumn id="6" xr3:uid="{84D7162E-7FEF-404F-BF4A-3B7A4B7ED6DD}" name="HEAT" dataDxfId="107" totalsRowDxfId="183"/>
    <tableColumn id="7" xr3:uid="{052B6454-13AA-4C50-A9D8-0CC7E9CD641E}" name="COLD" dataDxfId="106" totalsRowDxfId="182"/>
    <tableColumn id="8" xr3:uid="{A2EA1F2A-9869-4DD7-8F7A-0825C933B7F7}" name="ELEC" dataDxfId="105" totalsRowDxfId="181"/>
    <tableColumn id="9" xr3:uid="{BA6CCDCD-09A3-4D8D-A2C4-8698AE5E4636}" name="TOXIN" dataDxfId="104" totalsRowDxfId="180"/>
    <tableColumn id="12" xr3:uid="{C95C9C6B-A60F-45F3-97F1-CEC8D900634C}" name="BLAST" dataDxfId="103" totalsRowDxfId="179"/>
    <tableColumn id="16" xr3:uid="{56722A68-1E3A-4DE8-ADC2-B71B4350E862}" name="RAD" dataDxfId="102" totalsRowDxfId="178"/>
    <tableColumn id="14" xr3:uid="{56F3584A-EA87-4E02-8FE8-B726026F29E5}" name="GAS" dataDxfId="101" totalsRowDxfId="177"/>
    <tableColumn id="15" xr3:uid="{5864FC43-9D2E-4019-B834-31907DC7D950}" name="MAG" dataDxfId="100" totalsRowDxfId="176"/>
    <tableColumn id="17" xr3:uid="{C9BCB6FF-C065-4BA8-ABDA-56DA218EABE8}" name="VIRAL" dataDxfId="99" totalsRowDxfId="175">
      <calculatedColumnFormula>1.65+0.6</calculatedColumnFormula>
    </tableColumn>
    <tableColumn id="13" xr3:uid="{D5D8398F-2F0D-4E27-8680-49FACEB5957A}" name="CORR" dataDxfId="98" totalsRowDxfId="174"/>
    <tableColumn id="10" xr3:uid="{975DFB64-F9FD-4099-95BF-E3092C6B22BB}" name="VOID" dataDxfId="97" totalsRowDxfId="173"/>
    <tableColumn id="18" xr3:uid="{32E28DB2-CDCB-4A77-94C9-342107F1DEE8}" name="TRUE" dataDxfId="96" totalsRowDxfId="172">
      <calculatedColumnFormula>1.65+1.65</calculatedColumnFormula>
    </tableColumn>
    <tableColumn id="11" xr3:uid="{B92A3A33-90F6-4A23-9B53-AC54E17113D9}" name="BANE" dataDxfId="95" totalsRowDxfId="171">
      <calculatedColumnFormula>1.05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560950-92C3-4D0A-A7F2-60F81B19C513}" name="HUDValues" displayName="HUDValues" ref="A15:R16" headerRowDxfId="170" dataDxfId="169">
  <autoFilter ref="A15:R16" xr:uid="{DF560950-92C3-4D0A-A7F2-60F81B19C513}"/>
  <tableColumns count="18">
    <tableColumn id="1" xr3:uid="{671E3145-786C-4F7D-A446-1EDB990019AE}" name="WEAPON" dataDxfId="94" totalsRowDxfId="168">
      <calculatedColumnFormula array="1">BaseValues[WEAPON]</calculatedColumnFormula>
    </tableColumn>
    <tableColumn id="2" xr3:uid="{B0B4F0B8-D874-4975-8E6E-B2F4BAFAE573}" name="QUANTA" dataDxfId="93" totalsRowDxfId="167">
      <calculatedColumnFormula array="1">BaseValues[QUANTA]</calculatedColumnFormula>
    </tableColumn>
    <tableColumn id="3" xr3:uid="{820B1EE7-44D5-454F-B882-E0CA6ADE5009}" name="IMPACT" dataDxfId="13" totalsRowDxfId="166">
      <calculatedColumnFormula array="1">ROUND((BaseValues[IMPACT]*(1+ModValues[IMPACT])/BaseValues[[QUANTA]:[QUANTA]]),2)*BaseValues[[QUANTA]:[QUANTA]]</calculatedColumnFormula>
    </tableColumn>
    <tableColumn id="4" xr3:uid="{7BD067DC-C3B7-4E7E-B644-08A3D1E308D8}" name="PUNC" dataDxfId="12" totalsRowDxfId="165">
      <calculatedColumnFormula array="1">ROUND((BaseValues[PUNC]*(1+ModValues[PUNC])/BaseValues[[QUANTA]:[QUANTA]]),2)*BaseValues[[QUANTA]:[QUANTA]]</calculatedColumnFormula>
    </tableColumn>
    <tableColumn id="5" xr3:uid="{D1B78B54-BD2D-402A-900E-A63E2679B302}" name="SLASH" dataDxfId="11" totalsRowDxfId="164">
      <calculatedColumnFormula array="1">ROUND((BaseValues[SLASH]*(1+ModValues[SLASH])/BaseValues[[QUANTA]:[QUANTA]]),2)*BaseValues[[QUANTA]:[QUANTA]]</calculatedColumnFormula>
    </tableColumn>
    <tableColumn id="6" xr3:uid="{A1A37641-5080-4BDA-865D-901B31960187}" name="HEAT" dataDxfId="10" totalsRowDxfId="163">
      <calculatedColumnFormula array="1">ROUND(((BaseValues[HEAT]+BaseValues[[TOTAL]:[TOTAL]]*ModValues[HEAT])/BaseValues[[QUANTA]:[QUANTA]]),2)*BaseValues[[QUANTA]:[QUANTA]]</calculatedColumnFormula>
    </tableColumn>
    <tableColumn id="7" xr3:uid="{43D72337-DA51-4953-9636-5CB3F71E881E}" name="COLD" dataDxfId="9" totalsRowDxfId="162">
      <calculatedColumnFormula array="1">ROUND(((BaseValues[COLD]+BaseValues[[TOTAL]:[TOTAL]]*ModValues[COLD])/BaseValues[[QUANTA]:[QUANTA]]),2)*BaseValues[[QUANTA]:[QUANTA]]</calculatedColumnFormula>
    </tableColumn>
    <tableColumn id="8" xr3:uid="{315EA1B2-555C-408D-9DAE-28062A286BD9}" name="ELEC" dataDxfId="8" totalsRowDxfId="161">
      <calculatedColumnFormula array="1">ROUND(((BaseValues[ELEC]+BaseValues[[TOTAL]:[TOTAL]]*ModValues[ELEC])/BaseValues[[QUANTA]:[QUANTA]]),2)*BaseValues[[QUANTA]:[QUANTA]]</calculatedColumnFormula>
    </tableColumn>
    <tableColumn id="9" xr3:uid="{F32CBBBF-DB70-415F-A773-2E7974B6A1C5}" name="TOXIN" dataDxfId="7" totalsRowDxfId="160">
      <calculatedColumnFormula array="1">ROUND(((BaseValues[TOXIN]+BaseValues[[TOTAL]:[TOTAL]]*ModValues[TOXIN])/BaseValues[[QUANTA]:[QUANTA]]),2)*BaseValues[[QUANTA]:[QUANTA]]</calculatedColumnFormula>
    </tableColumn>
    <tableColumn id="12" xr3:uid="{60428664-E2CD-4C78-834F-3B99EB30846E}" name="BLAST" dataDxfId="6" totalsRowDxfId="159">
      <calculatedColumnFormula array="1">ROUND(((BaseValues[BLAST]+BaseValues[[TOTAL]:[TOTAL]]*ModValues[BLAST])/BaseValues[[QUANTA]:[QUANTA]]),2)*BaseValues[[QUANTA]:[QUANTA]]</calculatedColumnFormula>
    </tableColumn>
    <tableColumn id="16" xr3:uid="{D1837C78-78AD-4692-AD44-31C0B068B869}" name="RAD" dataDxfId="5" totalsRowDxfId="158">
      <calculatedColumnFormula array="1">ROUND(((BaseValues[RAD]+BaseValues[[TOTAL]:[TOTAL]]*ModValues[RAD])/BaseValues[[QUANTA]:[QUANTA]]),2)*BaseValues[[QUANTA]:[QUANTA]]</calculatedColumnFormula>
    </tableColumn>
    <tableColumn id="14" xr3:uid="{7DFC35B2-4706-4AE3-A96B-F2996065D7AA}" name="GAS" dataDxfId="4" totalsRowDxfId="157">
      <calculatedColumnFormula array="1">ROUND(((BaseValues[GAS]+BaseValues[[TOTAL]:[TOTAL]]*ModValues[GAS])/BaseValues[[QUANTA]:[QUANTA]]),2)*BaseValues[[QUANTA]:[QUANTA]]</calculatedColumnFormula>
    </tableColumn>
    <tableColumn id="15" xr3:uid="{EABEFAC6-21A0-4D0D-814B-53DDA09F13FC}" name="MAG" dataDxfId="3" totalsRowDxfId="156">
      <calculatedColumnFormula array="1">ROUND(((BaseValues[MAG]+BaseValues[[TOTAL]:[TOTAL]]*ModValues[MAG])/BaseValues[[QUANTA]:[QUANTA]]),2)*BaseValues[[QUANTA]:[QUANTA]]</calculatedColumnFormula>
    </tableColumn>
    <tableColumn id="17" xr3:uid="{48811309-731B-4D3E-A293-AB918E5AAA84}" name="VIRAL" dataDxfId="2" totalsRowDxfId="155">
      <calculatedColumnFormula array="1">ROUND(((BaseValues[VIRAL]+BaseValues[[TOTAL]:[TOTAL]]*ModValues[VIRAL])/BaseValues[[QUANTA]:[QUANTA]]),2)*BaseValues[[QUANTA]:[QUANTA]]</calculatedColumnFormula>
    </tableColumn>
    <tableColumn id="13" xr3:uid="{F998E0FF-9584-4053-837A-904C51049020}" name="CORR" dataDxfId="1" totalsRowDxfId="154">
      <calculatedColumnFormula array="1">ROUND(((BaseValues[CORR]+BaseValues[[TOTAL]:[TOTAL]]*ModValues[CORR])/BaseValues[[QUANTA]:[QUANTA]]),2)*BaseValues[[QUANTA]:[QUANTA]]</calculatedColumnFormula>
    </tableColumn>
    <tableColumn id="10" xr3:uid="{CD2C3678-91F6-4E1B-8EF0-883C6054EF09}" name="VOID" dataDxfId="0" totalsRowDxfId="153">
      <calculatedColumnFormula array="1">ROUND(((BaseValues[VOID]+BaseValues[[TOTAL]:[TOTAL]]*ModValues[VOID])/BaseValues[[QUANTA]:[QUANTA]]),2)*BaseValues[[QUANTA]:[QUANTA]]</calculatedColumnFormula>
    </tableColumn>
    <tableColumn id="18" xr3:uid="{7A74E9AA-727D-4FFF-9F30-8F0F56BC2768}" name="DMG" dataDxfId="92" totalsRowDxfId="152">
      <calculatedColumnFormula array="1">ROUND(SUM(HUDValues[[#This Row],[IMPACT]:[VOID]])+SUM(HUDValues[[#This Row],[IMPACT]:[VOID]])*ModValues[TRUE],1)</calculatedColumnFormula>
    </tableColumn>
    <tableColumn id="11" xr3:uid="{5C60F2E0-0138-498F-A8DB-5617FA243647}" name="BANE" dataDxfId="91" totalsRowDxfId="151">
      <calculatedColumnFormula array="1">HUDValues[[#This Row],[DMG]]*ModValues[BANE]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5320B97-D3EF-4B47-97DA-87B608EBCEFD}" name="GameValues" displayName="GameValues" ref="A19:R20" headerRowDxfId="150" dataDxfId="149">
  <autoFilter ref="A19:R20" xr:uid="{D5320B97-D3EF-4B47-97DA-87B608EBCEFD}"/>
  <tableColumns count="18">
    <tableColumn id="1" xr3:uid="{D13177BE-E41A-4900-B8FE-1D30131D7D58}" name="WEAPON" dataDxfId="90" totalsRowDxfId="148">
      <calculatedColumnFormula array="1">BaseValues[WEAPON]</calculatedColumnFormula>
    </tableColumn>
    <tableColumn id="2" xr3:uid="{036DE9C9-6C5D-41B0-BABF-92541FCF6276}" name="QUANTA" dataDxfId="89" totalsRowDxfId="147">
      <calculatedColumnFormula array="1">BaseValues[QUANTA]</calculatedColumnFormula>
    </tableColumn>
    <tableColumn id="3" xr3:uid="{9E47A93D-0CA5-4B74-9823-3A4C5FAEBFC1}" name="IMPACT" dataDxfId="88" totalsRowDxfId="146">
      <calculatedColumnFormula array="1">ROUND(ROUND(BaseValues[IMPACT]*(1+ModValues[IMPACT])/BaseValues[[QUANTA]:[QUANTA]],0)*BaseValues[[QUANTA]:[QUANTA]],3)*EnemyInfo[IMPACT]</calculatedColumnFormula>
    </tableColumn>
    <tableColumn id="4" xr3:uid="{B9D8C90C-6099-4B13-BB12-B0FBF5DA7B0C}" name="PUNC" dataDxfId="87" totalsRowDxfId="145">
      <calculatedColumnFormula array="1">ROUND(ROUND(BaseValues[PUNC]*(1+ModValues[PUNC])/BaseValues[[QUANTA]:[QUANTA]],0)*BaseValues[[QUANTA]:[QUANTA]],3)*EnemyInfo[PUNC]</calculatedColumnFormula>
    </tableColumn>
    <tableColumn id="5" xr3:uid="{19F7D631-67F6-4324-A3A5-E9F51BDF934C}" name="SLASH" dataDxfId="86" totalsRowDxfId="144">
      <calculatedColumnFormula array="1">ROUND(ROUND(BaseValues[SLASH]*(1+ModValues[SLASH])/BaseValues[[QUANTA]:[QUANTA]],0)*BaseValues[[QUANTA]:[QUANTA]],3)*EnemyInfo[SLASH]</calculatedColumnFormula>
    </tableColumn>
    <tableColumn id="6" xr3:uid="{8C431F47-E39E-4219-971B-F7613FE7246B}" name="HEAT" dataDxfId="85" totalsRowDxfId="143">
      <calculatedColumnFormula array="1">ROUND(ROUND((BaseValues[HEAT]+BaseValues[[TOTAL]:[TOTAL]]*ModValues[HEAT])/BaseValues[[QUANTA]:[QUANTA]],0)*BaseValues[[QUANTA]:[QUANTA]],3)*EnemyInfo[HEAT]</calculatedColumnFormula>
    </tableColumn>
    <tableColumn id="7" xr3:uid="{59E61555-A5A6-44B5-9418-3A33A68F763C}" name="COLD" dataDxfId="84" totalsRowDxfId="142">
      <calculatedColumnFormula array="1">ROUND(ROUND((BaseValues[COLD]+BaseValues[[TOTAL]:[TOTAL]]*ModValues[COLD])/BaseValues[[QUANTA]:[QUANTA]],0)*BaseValues[[QUANTA]:[QUANTA]],3)*EnemyInfo[COLD]</calculatedColumnFormula>
    </tableColumn>
    <tableColumn id="8" xr3:uid="{D72775C0-3F9E-4984-95D0-E52594607977}" name="ELEC" dataDxfId="83" totalsRowDxfId="141">
      <calculatedColumnFormula array="1">ROUND(ROUND((BaseValues[ELEC]+BaseValues[[TOTAL]:[TOTAL]]*ModValues[ELEC])/BaseValues[[QUANTA]:[QUANTA]],0)*BaseValues[[QUANTA]:[QUANTA]],3)*EnemyInfo[ELEC]</calculatedColumnFormula>
    </tableColumn>
    <tableColumn id="9" xr3:uid="{E7EEDA7B-2BF5-4BEA-B897-E48CEE2196D7}" name="TOXIN" dataDxfId="82" totalsRowDxfId="140">
      <calculatedColumnFormula array="1">ROUND(ROUND((BaseValues[TOXIN]+BaseValues[[TOTAL]:[TOTAL]]*ModValues[TOXIN])/BaseValues[[QUANTA]:[QUANTA]],0)*BaseValues[[QUANTA]:[QUANTA]],3)*EnemyInfo[TOXIN]</calculatedColumnFormula>
    </tableColumn>
    <tableColumn id="12" xr3:uid="{F84EDEFA-D9A3-4433-A026-873A0C18088C}" name="BLAST" dataDxfId="81" totalsRowDxfId="139">
      <calculatedColumnFormula array="1">ROUND(ROUND((BaseValues[BLAST]+BaseValues[[TOTAL]:[TOTAL]]*ModValues[BLAST])/BaseValues[[QUANTA]:[QUANTA]],0)*BaseValues[[QUANTA]:[QUANTA]],3)*EnemyInfo[BLAST]</calculatedColumnFormula>
    </tableColumn>
    <tableColumn id="16" xr3:uid="{0F5F6C9C-FBE6-46CC-AA82-7971A52D7345}" name="RAD" dataDxfId="80" totalsRowDxfId="138">
      <calculatedColumnFormula array="1">ROUND(ROUND((BaseValues[RAD]+BaseValues[[TOTAL]:[TOTAL]]*ModValues[RAD])/BaseValues[[QUANTA]:[QUANTA]],0)*BaseValues[[QUANTA]:[QUANTA]],3)*EnemyInfo[RAD]</calculatedColumnFormula>
    </tableColumn>
    <tableColumn id="14" xr3:uid="{0DBBBA00-C7A7-48DF-BFCD-C81ACC0FA037}" name="GAS" dataDxfId="79" totalsRowDxfId="137">
      <calculatedColumnFormula array="1">ROUND(ROUND((BaseValues[GAS]+BaseValues[[TOTAL]:[TOTAL]]*ModValues[GAS])/BaseValues[[QUANTA]:[QUANTA]],0)*BaseValues[[QUANTA]:[QUANTA]],3)*EnemyInfo[GAS]</calculatedColumnFormula>
    </tableColumn>
    <tableColumn id="15" xr3:uid="{5E7B56CA-EA77-440D-8BF8-5CE28A573E30}" name="MAG" dataDxfId="78" totalsRowDxfId="136">
      <calculatedColumnFormula array="1">ROUND(ROUND((BaseValues[MAG]+BaseValues[[TOTAL]:[TOTAL]]*ModValues[MAG])/BaseValues[[QUANTA]:[QUANTA]],0)*BaseValues[[QUANTA]:[QUANTA]],3)*EnemyInfo[MAG]</calculatedColumnFormula>
    </tableColumn>
    <tableColumn id="17" xr3:uid="{A722CC96-DA80-4271-80DD-08F200491DA2}" name="VIRAL" dataDxfId="77" totalsRowDxfId="135">
      <calculatedColumnFormula array="1">ROUND(ROUND((BaseValues[VIRAL]+BaseValues[[TOTAL]:[TOTAL]]*ModValues[VIRAL])/BaseValues[[QUANTA]:[QUANTA]],0)*BaseValues[[QUANTA]:[QUANTA]],3)*EnemyInfo[VIRAL]</calculatedColumnFormula>
    </tableColumn>
    <tableColumn id="13" xr3:uid="{CBE5F2A0-B905-4F82-A479-4C094E9EDBE3}" name="CORR" dataDxfId="76" totalsRowDxfId="134">
      <calculatedColumnFormula array="1">ROUND(ROUND((BaseValues[CORR]+BaseValues[[TOTAL]:[TOTAL]]*ModValues[CORR])/BaseValues[[QUANTA]:[QUANTA]],0)*BaseValues[[QUANTA]:[QUANTA]],3)*EnemyInfo[CORR]</calculatedColumnFormula>
    </tableColumn>
    <tableColumn id="10" xr3:uid="{54096B56-29A7-4039-9B92-A73039885D8E}" name="VOID" dataDxfId="75" totalsRowDxfId="133">
      <calculatedColumnFormula array="1">ROUND(ROUND((BaseValues[VOID]+BaseValues[[TOTAL]:[TOTAL]]*ModValues[VOID])/BaseValues[[QUANTA]:[QUANTA]],0)*BaseValues[[QUANTA]:[QUANTA]],3)*EnemyInfo[VOID]</calculatedColumnFormula>
    </tableColumn>
    <tableColumn id="18" xr3:uid="{F5FD34B6-637B-43AB-AE98-FB9148171219}" name="DMG" dataDxfId="74" totalsRowDxfId="132">
      <calculatedColumnFormula array="1">ROUND(SUM(GameValues[[#This Row],[IMPACT]:[VOID]])+SUM(GameValues[[#This Row],[IMPACT]:[VOID]])*ModValues[TRUE],0)</calculatedColumnFormula>
    </tableColumn>
    <tableColumn id="11" xr3:uid="{A73821A7-4692-487A-AE1C-3CCC8D615970}" name="BANE" dataDxfId="73" totalsRowDxfId="131">
      <calculatedColumnFormula array="1">ROUND((SUM(GameValues[[#This Row],[IMPACT]:[VOID]])+SUM(GameValues[[#This Row],[IMPACT]:[VOID]])*ModValues[TRUE])*ModValues[BANE],0)</calculatedColumnFormula>
    </tableColumn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439077-51FD-4559-8B14-6F06E30499DC}" name="EnemyInfo" displayName="EnemyInfo" ref="A11:R12" headerRowDxfId="71" dataDxfId="70">
  <autoFilter ref="A11:R12" xr:uid="{33439077-51FD-4559-8B14-6F06E30499DC}"/>
  <tableColumns count="18">
    <tableColumn id="1" xr3:uid="{50793B86-0EAA-4E83-9090-5DBB5B21F946}" name="FACTION" dataDxfId="68" totalsRowDxfId="69"/>
    <tableColumn id="2" xr3:uid="{36C8BF1C-CC94-401F-B42D-2D3269163FFD}" name="IMPACT" dataDxfId="66" totalsRowDxfId="67">
      <calculatedColumnFormula array="1">_xlfn.XLOOKUP(EnemyInfo[[#This Row],[FACTION]],FactionData[[FACTION]:[FACTION]],FactionData[IMPACT],0)</calculatedColumnFormula>
    </tableColumn>
    <tableColumn id="3" xr3:uid="{B3C27D35-2706-44F6-9555-61B0F6D4D443}" name="PUNC" dataDxfId="64" totalsRowDxfId="65">
      <calculatedColumnFormula array="1">_xlfn.XLOOKUP(EnemyInfo[[#This Row],[FACTION]],FactionData[[FACTION]:[FACTION]],FactionData[PUNC],0)</calculatedColumnFormula>
    </tableColumn>
    <tableColumn id="4" xr3:uid="{F4D9A0A6-331D-4C9E-8559-E12ADA934C29}" name="SLASH" dataDxfId="62" totalsRowDxfId="63">
      <calculatedColumnFormula array="1">_xlfn.XLOOKUP(EnemyInfo[[#This Row],[FACTION]],FactionData[[FACTION]:[FACTION]],FactionData[SLASH],0)</calculatedColumnFormula>
    </tableColumn>
    <tableColumn id="5" xr3:uid="{8D7976C5-E488-4AA2-ACD3-D6DDE095234E}" name="HEAT" dataDxfId="60" totalsRowDxfId="61">
      <calculatedColumnFormula array="1">_xlfn.XLOOKUP(EnemyInfo[[#This Row],[FACTION]],FactionData[[FACTION]:[FACTION]],FactionData[HEAT],0)</calculatedColumnFormula>
    </tableColumn>
    <tableColumn id="6" xr3:uid="{43B2A855-43EA-4B5B-8C4C-094A90C18621}" name="COLD" dataDxfId="58" totalsRowDxfId="59">
      <calculatedColumnFormula array="1">_xlfn.XLOOKUP(EnemyInfo[[#This Row],[FACTION]],FactionData[[FACTION]:[FACTION]],FactionData[COLD],0)</calculatedColumnFormula>
    </tableColumn>
    <tableColumn id="7" xr3:uid="{6AA8E83E-0886-4124-A605-69018B4F5CAF}" name="ELEC" dataDxfId="56" totalsRowDxfId="57">
      <calculatedColumnFormula array="1">_xlfn.XLOOKUP(EnemyInfo[[#This Row],[FACTION]],FactionData[[FACTION]:[FACTION]],FactionData[ELEC],0)</calculatedColumnFormula>
    </tableColumn>
    <tableColumn id="8" xr3:uid="{F21013A1-0463-4784-8F50-C75F499DC529}" name="TOXIN" dataDxfId="54" totalsRowDxfId="55">
      <calculatedColumnFormula array="1">_xlfn.XLOOKUP(EnemyInfo[[#This Row],[FACTION]],FactionData[[FACTION]:[FACTION]],FactionData[TOXIN],0)</calculatedColumnFormula>
    </tableColumn>
    <tableColumn id="9" xr3:uid="{7C0675A0-5B90-4CFB-8016-1689CEA25FBF}" name="BLAST" dataDxfId="52" totalsRowDxfId="53">
      <calculatedColumnFormula array="1">_xlfn.XLOOKUP(EnemyInfo[[#This Row],[FACTION]],FactionData[[FACTION]:[FACTION]],FactionData[BLAST],0)</calculatedColumnFormula>
    </tableColumn>
    <tableColumn id="12" xr3:uid="{007D653B-B2A6-4041-8996-772F81DB6561}" name="RAD" dataDxfId="50" totalsRowDxfId="51">
      <calculatedColumnFormula array="1">_xlfn.XLOOKUP(EnemyInfo[[#This Row],[FACTION]],FactionData[[FACTION]:[FACTION]],FactionData[RAD],0)</calculatedColumnFormula>
    </tableColumn>
    <tableColumn id="16" xr3:uid="{2A40495D-CF10-4CDD-8A1F-BAF58636960B}" name="GAS" dataDxfId="48" totalsRowDxfId="49">
      <calculatedColumnFormula array="1">_xlfn.XLOOKUP(EnemyInfo[[#This Row],[FACTION]],FactionData[[FACTION]:[FACTION]],FactionData[GAS],0)</calculatedColumnFormula>
    </tableColumn>
    <tableColumn id="14" xr3:uid="{A077F0FA-0095-4F42-8CCD-4A6AFEE1497D}" name="MAG" dataDxfId="46" totalsRowDxfId="47">
      <calculatedColumnFormula array="1">_xlfn.XLOOKUP(EnemyInfo[[#This Row],[FACTION]],FactionData[[FACTION]:[FACTION]],FactionData[MAG],0)</calculatedColumnFormula>
    </tableColumn>
    <tableColumn id="15" xr3:uid="{F197187F-7A72-4C14-9448-D512903A219C}" name="VIRAL" dataDxfId="44" totalsRowDxfId="45">
      <calculatedColumnFormula array="1">_xlfn.XLOOKUP(EnemyInfo[[#This Row],[FACTION]],FactionData[[FACTION]:[FACTION]],FactionData[VIRAL],0)</calculatedColumnFormula>
    </tableColumn>
    <tableColumn id="17" xr3:uid="{533D1553-B264-4101-90A0-3D5A41D8823A}" name="CORR" dataDxfId="42" totalsRowDxfId="43">
      <calculatedColumnFormula array="1">_xlfn.XLOOKUP(EnemyInfo[[#This Row],[FACTION]],FactionData[[FACTION]:[FACTION]],FactionData[CORR],0)</calculatedColumnFormula>
    </tableColumn>
    <tableColumn id="13" xr3:uid="{06B09C28-FDE1-46A2-A686-1C1EFFBF8378}" name="VOID" dataDxfId="40" totalsRowDxfId="41">
      <calculatedColumnFormula array="1">_xlfn.XLOOKUP(EnemyInfo[[#This Row],[FACTION]],FactionData[[FACTION]:[FACTION]],FactionData[VOID],0)</calculatedColumnFormula>
    </tableColumn>
    <tableColumn id="10" xr3:uid="{41483E7F-0438-4FC7-9E0B-B716FB082799}" name="ARMOR" dataDxfId="38" totalsRowDxfId="39">
      <calculatedColumnFormula array="1">_xlfn.XLOOKUP(EnemyInfo[[#This Row],[FACTION]],FactionData[[FACTION]:[FACTION]],FactionData[ARMOR],0)</calculatedColumnFormula>
    </tableColumn>
    <tableColumn id="18" xr3:uid="{D8377947-8CEF-420C-8745-309F9FB90C5D}" name="SHIELD" dataDxfId="36" totalsRowDxfId="37">
      <calculatedColumnFormula array="1">_xlfn.XLOOKUP(EnemyInfo[[#This Row],[FACTION]],FactionData[[FACTION]:[FACTION]],FactionData[SHIELD],0)</calculatedColumnFormula>
    </tableColumn>
    <tableColumn id="11" xr3:uid="{349EEB68-197D-4F36-8B99-A68B260D0F98}" name="OVGRD" dataDxfId="34" totalsRowDxfId="35">
      <calculatedColumnFormula array="1">_xlfn.XLOOKUP(EnemyInfo[[#This Row],[FACTION]],FactionData[[FACTION]:[FACTION]],FactionData[OVRGRD],0)</calculatedColumnFormula>
    </tableColumn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997DE-3B7F-4BC8-8136-89E7B95EA52A}" name="WeaponData" displayName="WeaponData" ref="A2:U776" totalsRowShown="0" headerRowDxfId="232" dataDxfId="72">
  <autoFilter ref="A2:U776" xr:uid="{1D5997DE-3B7F-4BC8-8136-89E7B95EA52A}"/>
  <sortState xmlns:xlrd2="http://schemas.microsoft.com/office/spreadsheetml/2017/richdata2" ref="A3:U776">
    <sortCondition ref="A2:A776"/>
  </sortState>
  <tableColumns count="21">
    <tableColumn id="1" xr3:uid="{6E572A45-8AA2-4458-95DC-E32FAA785A6E}" name="WEAPON" dataDxfId="231"/>
    <tableColumn id="2" xr3:uid="{4AB7A4BF-BADA-4BD7-896E-9A1700DE00B0}" name="DMG" dataDxfId="225"/>
    <tableColumn id="3" xr3:uid="{A146A45B-3C63-40AB-B5B5-6531E9566734}" name="IMPACT" dataDxfId="224"/>
    <tableColumn id="5" xr3:uid="{D493C048-3BC4-48FB-BB7B-5F36474E5E77}" name="PUNC" dataDxfId="223"/>
    <tableColumn id="7" xr3:uid="{B45708B0-68EB-4DA8-80BB-342952107D55}" name="SLASH" dataDxfId="222"/>
    <tableColumn id="9" xr3:uid="{52A67703-2033-4F83-AAF7-E15FB3CF358C}" name="HEAT" dataDxfId="221"/>
    <tableColumn id="11" xr3:uid="{F045FEDC-4807-4C4B-965E-12270627A32E}" name="COLD" dataDxfId="220"/>
    <tableColumn id="13" xr3:uid="{CE69B63B-171A-45AF-9FC5-CD86A531DD24}" name="ELEC" dataDxfId="219"/>
    <tableColumn id="15" xr3:uid="{67D0D333-A3D7-40F4-B486-7959AFBD3A27}" name="TOXIN" dataDxfId="218"/>
    <tableColumn id="21" xr3:uid="{15541712-7D95-4DCD-BEC8-EE46387707FB}" name="BLAST" dataDxfId="217"/>
    <tableColumn id="29" xr3:uid="{36EF4DB4-DD37-4278-AFC3-68073E88DD8D}" name="RAD" dataDxfId="216"/>
    <tableColumn id="25" xr3:uid="{59C6482A-6B99-484D-B2AB-37DB200CE2CF}" name="GAS" dataDxfId="215"/>
    <tableColumn id="27" xr3:uid="{6A99EECD-FA7E-45D6-85DF-73144068C74F}" name="MAG" dataDxfId="214"/>
    <tableColumn id="31" xr3:uid="{62F387D0-B075-4603-A8D1-34A8352D85F4}" name="VIRAL" dataDxfId="213"/>
    <tableColumn id="23" xr3:uid="{5936C42E-078A-414D-AD77-23F6D0CAD415}" name="CORR" dataDxfId="212"/>
    <tableColumn id="17" xr3:uid="{3C50BA42-5768-47A1-A3D1-AE176C25E406}" name="VOID" dataDxfId="211"/>
    <tableColumn id="33" xr3:uid="{8A5AD898-65B0-4EFD-BDF6-F38D34418F1D}" name="CRITCHAN" dataDxfId="230"/>
    <tableColumn id="34" xr3:uid="{6B33F586-A377-4289-852A-AA8427F6582E}" name="CRITMULT" dataDxfId="229"/>
    <tableColumn id="37" xr3:uid="{E24F4E5D-BBCB-49E3-880E-6949267789EA}" name="STATCHAN" dataDxfId="228"/>
    <tableColumn id="35" xr3:uid="{FAEC12C3-E007-4016-AB86-318E6A3EA857}" name="FIRERATE" dataDxfId="227"/>
    <tableColumn id="36" xr3:uid="{82FC1AC8-7C0F-4B5B-91B1-7B76FF9DA8E6}" name="MULTI" dataDxfId="226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C113C8-452C-4DEA-8F9A-781C23107A99}" name="FactionData" displayName="FactionData" ref="A2:R13" totalsRowShown="0" headerRowDxfId="33" dataDxfId="32">
  <autoFilter ref="A2:R13" xr:uid="{1D5997DE-3B7F-4BC8-8136-89E7B95EA52A}"/>
  <sortState xmlns:xlrd2="http://schemas.microsoft.com/office/spreadsheetml/2017/richdata2" ref="A3:R3">
    <sortCondition ref="A2:A3"/>
  </sortState>
  <tableColumns count="18">
    <tableColumn id="1" xr3:uid="{35A3619D-5AD7-4DE1-8E32-60145934C907}" name="FACTION" dataDxfId="31"/>
    <tableColumn id="2" xr3:uid="{BD9C0D82-D946-4EFA-992A-0DB019A96366}" name="IMPACT" dataDxfId="30"/>
    <tableColumn id="3" xr3:uid="{D058F778-1482-4AF1-BA2D-9DFAE21C841D}" name="PUNC" dataDxfId="29"/>
    <tableColumn id="5" xr3:uid="{E37129ED-76D3-4096-A4E7-7B820B8EEED3}" name="SLASH" dataDxfId="28"/>
    <tableColumn id="7" xr3:uid="{A7A0A4A8-C45D-4F7B-AC54-2777CA0339D6}" name="HEAT" dataDxfId="27"/>
    <tableColumn id="9" xr3:uid="{EA5EEEA5-7180-444D-9CFE-84D8EE0B151A}" name="COLD" dataDxfId="26"/>
    <tableColumn id="11" xr3:uid="{17B29219-66E1-4C1F-8155-7A145E3F2990}" name="ELEC" dataDxfId="25"/>
    <tableColumn id="13" xr3:uid="{BC14516B-6FE2-4FA0-ABC1-76883A429D80}" name="TOXIN" dataDxfId="24"/>
    <tableColumn id="15" xr3:uid="{E7843E46-6996-49FA-88A9-AE7CBFBE1A11}" name="BLAST" dataDxfId="23"/>
    <tableColumn id="21" xr3:uid="{F1F99C44-A949-4341-A0A6-B6683EB16415}" name="RAD" dataDxfId="22"/>
    <tableColumn id="29" xr3:uid="{5DB1AB39-8E0A-44C2-ACDA-64B8A045410D}" name="GAS" dataDxfId="21"/>
    <tableColumn id="25" xr3:uid="{70A69EDA-3D0F-45DA-B0E4-9EEDBC7AB806}" name="MAG" dataDxfId="20"/>
    <tableColumn id="27" xr3:uid="{71FB4ACE-DC9C-4DEC-98E9-75CC299FE611}" name="VIRAL" dataDxfId="19"/>
    <tableColumn id="31" xr3:uid="{A65089F8-8943-413D-BF2F-7854E32B56CF}" name="CORR" dataDxfId="18"/>
    <tableColumn id="23" xr3:uid="{F96C3197-1EFD-4055-9A8A-4723273EB523}" name="VOID" dataDxfId="17"/>
    <tableColumn id="17" xr3:uid="{AD1A12A7-231D-4888-82CB-A5931B0073DF}" name="ARMOR" dataDxfId="16"/>
    <tableColumn id="33" xr3:uid="{BEE3E45E-3AA8-427C-9470-AE3D35B9C1DB}" name="SHIELD" dataDxfId="15"/>
    <tableColumn id="34" xr3:uid="{B9E6D002-3F40-4124-B989-BADDF0CB4FFA}" name="OVRGRD" dataDxfId="1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02D0-1D0E-452B-9AC0-555D67D1C777}">
  <dimension ref="A1:AJ21"/>
  <sheetViews>
    <sheetView tabSelected="1" zoomScaleNormal="100" workbookViewId="0">
      <selection activeCell="E30" sqref="E30"/>
    </sheetView>
  </sheetViews>
  <sheetFormatPr defaultRowHeight="14.6" x14ac:dyDescent="0.4"/>
  <cols>
    <col min="1" max="1" width="27.765625" customWidth="1"/>
    <col min="2" max="18" width="16.15234375" customWidth="1"/>
    <col min="19" max="19" width="9.53515625" customWidth="1"/>
    <col min="20" max="20" width="11.4609375" customWidth="1"/>
    <col min="21" max="21" width="11.69140625" customWidth="1"/>
    <col min="22" max="22" width="13.53515625" customWidth="1"/>
    <col min="23" max="23" width="9.84375" customWidth="1"/>
    <col min="24" max="24" width="11.765625" customWidth="1"/>
    <col min="25" max="25" width="10.4609375" customWidth="1"/>
    <col min="26" max="26" width="12.3046875" customWidth="1"/>
    <col min="27" max="27" width="10" customWidth="1"/>
    <col min="28" max="28" width="11.84375" customWidth="1"/>
    <col min="29" max="29" width="11.69140625" customWidth="1"/>
    <col min="30" max="30" width="13.53515625" customWidth="1"/>
    <col min="31" max="31" width="16.765625" customWidth="1"/>
    <col min="32" max="32" width="16.07421875" customWidth="1"/>
    <col min="33" max="33" width="15.4609375" customWidth="1"/>
    <col min="34" max="34" width="11.84375" customWidth="1"/>
    <col min="35" max="35" width="16.84375" customWidth="1"/>
  </cols>
  <sheetData>
    <row r="1" spans="1:36" ht="49.3" customHeight="1" x14ac:dyDescent="0.4">
      <c r="A1" s="26" t="s">
        <v>774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32"/>
    </row>
    <row r="2" spans="1:36" ht="30" customHeight="1" x14ac:dyDescent="0.4">
      <c r="A2" s="14" t="s">
        <v>793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5"/>
    </row>
    <row r="3" spans="1:36" s="2" customFormat="1" ht="23.6" customHeight="1" x14ac:dyDescent="0.55000000000000004">
      <c r="A3" s="16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12</v>
      </c>
      <c r="K3" s="12" t="s">
        <v>16</v>
      </c>
      <c r="L3" s="12" t="s">
        <v>14</v>
      </c>
      <c r="M3" s="12" t="s">
        <v>15</v>
      </c>
      <c r="N3" s="12" t="s">
        <v>17</v>
      </c>
      <c r="O3" s="12" t="s">
        <v>13</v>
      </c>
      <c r="P3" s="12" t="s">
        <v>11</v>
      </c>
      <c r="Q3" s="12" t="s">
        <v>18</v>
      </c>
      <c r="R3" s="17" t="s">
        <v>776</v>
      </c>
      <c r="AD3" s="4"/>
    </row>
    <row r="4" spans="1:36" s="3" customFormat="1" ht="19.3" customHeight="1" thickBot="1" x14ac:dyDescent="0.45">
      <c r="A4" s="18" t="s">
        <v>280</v>
      </c>
      <c r="B4" s="13">
        <f>BaseValues[[#This Row],[TOTAL]]/16</f>
        <v>1.0000000312499999</v>
      </c>
      <c r="C4" s="13">
        <f>_xlfn.XLOOKUP(BaseValues[[#This Row],[WEAPON]],WeaponData[WEAPON],WeaponData[IMPACT],0)</f>
        <v>5.7600002000000003</v>
      </c>
      <c r="D4" s="13">
        <f>_xlfn.XLOOKUP(BaseValues[[#This Row],[WEAPON]],WeaponData[WEAPON],WeaponData[PUNC],0)</f>
        <v>6.7199998000000001</v>
      </c>
      <c r="E4" s="13">
        <f>_xlfn.XLOOKUP(BaseValues[[#This Row],[WEAPON]],WeaponData[WEAPON],WeaponData[SLASH],0)</f>
        <v>3.5200005000000001</v>
      </c>
      <c r="F4" s="13">
        <f>_xlfn.XLOOKUP(BaseValues[[#This Row],[WEAPON]],WeaponData[WEAPON],WeaponData[HEAT],0)</f>
        <v>0</v>
      </c>
      <c r="G4" s="13">
        <f>_xlfn.XLOOKUP(BaseValues[[#This Row],[WEAPON]],WeaponData[WEAPON],WeaponData[COLD],0)</f>
        <v>0</v>
      </c>
      <c r="H4" s="13">
        <f>_xlfn.XLOOKUP(BaseValues[[#This Row],[WEAPON]],WeaponData[WEAPON],WeaponData[ELEC],0)</f>
        <v>0</v>
      </c>
      <c r="I4" s="13">
        <f>_xlfn.XLOOKUP(BaseValues[[#This Row],[WEAPON]],WeaponData[WEAPON],WeaponData[TOXIN],0)</f>
        <v>0</v>
      </c>
      <c r="J4" s="13">
        <f>_xlfn.XLOOKUP(BaseValues[[#This Row],[WEAPON]],WeaponData[WEAPON],WeaponData[BLAST],0)</f>
        <v>0</v>
      </c>
      <c r="K4" s="13">
        <f>_xlfn.XLOOKUP(BaseValues[[#This Row],[WEAPON]],WeaponData[WEAPON],WeaponData[RAD],0)</f>
        <v>0</v>
      </c>
      <c r="L4" s="13">
        <f>_xlfn.XLOOKUP(BaseValues[[#This Row],[WEAPON]],WeaponData[WEAPON],WeaponData[GAS],0)</f>
        <v>0</v>
      </c>
      <c r="M4" s="13">
        <f>_xlfn.XLOOKUP(BaseValues[[#This Row],[WEAPON]],WeaponData[WEAPON],WeaponData[MAG],0)</f>
        <v>0</v>
      </c>
      <c r="N4" s="13">
        <f>_xlfn.XLOOKUP(BaseValues[[#This Row],[WEAPON]],WeaponData[WEAPON],WeaponData[VIRAL],0)</f>
        <v>0</v>
      </c>
      <c r="O4" s="13">
        <f>_xlfn.XLOOKUP(BaseValues[[#This Row],[WEAPON]],WeaponData[WEAPON],WeaponData[CORR],0)</f>
        <v>0</v>
      </c>
      <c r="P4" s="13">
        <f>_xlfn.XLOOKUP(BaseValues[[#This Row],[WEAPON]],WeaponData[WEAPON],WeaponData[VOID],0)</f>
        <v>0</v>
      </c>
      <c r="Q4" s="13">
        <f>SUM(BaseValues[[#This Row],[IMPACT]:[VOID]])</f>
        <v>16.000000499999999</v>
      </c>
      <c r="R4" s="19">
        <f>ROUND(BaseValues[[#This Row],[TOTAL]],0)</f>
        <v>16</v>
      </c>
    </row>
    <row r="5" spans="1:36" ht="10.85" customHeight="1" thickBot="1" x14ac:dyDescent="0.45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5"/>
    </row>
    <row r="6" spans="1:36" ht="30" customHeight="1" x14ac:dyDescent="0.4">
      <c r="A6" s="28" t="s">
        <v>794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31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1:36" ht="23.6" customHeight="1" x14ac:dyDescent="0.4">
      <c r="A7" s="16" t="s">
        <v>2</v>
      </c>
      <c r="B7" s="12" t="s">
        <v>3</v>
      </c>
      <c r="C7" s="12" t="s">
        <v>4</v>
      </c>
      <c r="D7" s="12" t="s">
        <v>5</v>
      </c>
      <c r="E7" s="12" t="s">
        <v>6</v>
      </c>
      <c r="F7" s="12" t="s">
        <v>7</v>
      </c>
      <c r="G7" s="12" t="s">
        <v>8</v>
      </c>
      <c r="H7" s="12" t="s">
        <v>9</v>
      </c>
      <c r="I7" s="12" t="s">
        <v>10</v>
      </c>
      <c r="J7" s="12" t="s">
        <v>12</v>
      </c>
      <c r="K7" s="12" t="s">
        <v>16</v>
      </c>
      <c r="L7" s="12" t="s">
        <v>14</v>
      </c>
      <c r="M7" s="12" t="s">
        <v>15</v>
      </c>
      <c r="N7" s="12" t="s">
        <v>17</v>
      </c>
      <c r="O7" s="12" t="s">
        <v>13</v>
      </c>
      <c r="P7" s="12" t="s">
        <v>11</v>
      </c>
      <c r="Q7" s="12" t="s">
        <v>775</v>
      </c>
      <c r="R7" s="17" t="s">
        <v>777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ht="19.3" customHeight="1" thickBot="1" x14ac:dyDescent="0.45">
      <c r="A8" s="18" t="str" cm="1">
        <f t="array" ref="A8">BaseValues[WEAPON]</f>
        <v>Baza Prime</v>
      </c>
      <c r="B8" s="13" cm="1">
        <f t="array" ref="B8">ROUND(BaseValues[QUANTA],2)</f>
        <v>1</v>
      </c>
      <c r="C8" s="13">
        <v>0</v>
      </c>
      <c r="D8" s="13">
        <v>0</v>
      </c>
      <c r="E8" s="13">
        <v>0</v>
      </c>
      <c r="F8" s="13">
        <v>0.9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f>1.65+0.6</f>
        <v>2.25</v>
      </c>
      <c r="O8" s="13">
        <v>0</v>
      </c>
      <c r="P8" s="13">
        <v>0</v>
      </c>
      <c r="Q8" s="13">
        <f>1.65+1.65</f>
        <v>3.3</v>
      </c>
      <c r="R8" s="19">
        <f>1.05</f>
        <v>1.05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ht="10.85" customHeight="1" thickBot="1" x14ac:dyDescent="0.45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5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1:36" ht="30" customHeight="1" x14ac:dyDescent="0.4">
      <c r="A10" s="28" t="s">
        <v>795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31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1:36" ht="23.6" customHeight="1" x14ac:dyDescent="0.4">
      <c r="A11" s="16" t="s">
        <v>796</v>
      </c>
      <c r="B11" s="12" t="s">
        <v>4</v>
      </c>
      <c r="C11" s="12" t="s">
        <v>5</v>
      </c>
      <c r="D11" s="12" t="s">
        <v>6</v>
      </c>
      <c r="E11" s="12" t="s">
        <v>7</v>
      </c>
      <c r="F11" s="12" t="s">
        <v>8</v>
      </c>
      <c r="G11" s="12" t="s">
        <v>9</v>
      </c>
      <c r="H11" s="12" t="s">
        <v>10</v>
      </c>
      <c r="I11" s="12" t="s">
        <v>12</v>
      </c>
      <c r="J11" s="12" t="s">
        <v>16</v>
      </c>
      <c r="K11" s="12" t="s">
        <v>14</v>
      </c>
      <c r="L11" s="12" t="s">
        <v>15</v>
      </c>
      <c r="M11" s="12" t="s">
        <v>17</v>
      </c>
      <c r="N11" s="12" t="s">
        <v>13</v>
      </c>
      <c r="O11" s="12" t="s">
        <v>11</v>
      </c>
      <c r="P11" s="12" t="s">
        <v>797</v>
      </c>
      <c r="Q11" s="17" t="s">
        <v>798</v>
      </c>
      <c r="R11" s="17" t="s">
        <v>799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 ht="19.3" customHeight="1" x14ac:dyDescent="0.4">
      <c r="A12" s="18" t="s">
        <v>811</v>
      </c>
      <c r="B12" s="13" cm="1">
        <f t="array" ref="B12">_xlfn.XLOOKUP(EnemyInfo[[#This Row],[FACTION]],FactionData[[FACTION]:[FACTION]],FactionData[IMPACT],0)</f>
        <v>1</v>
      </c>
      <c r="C12" s="13" cm="1">
        <f t="array" ref="C12">_xlfn.XLOOKUP(EnemyInfo[[#This Row],[FACTION]],FactionData[[FACTION]:[FACTION]],FactionData[PUNC],0)</f>
        <v>1</v>
      </c>
      <c r="D12" s="13" cm="1">
        <f t="array" ref="D12">_xlfn.XLOOKUP(EnemyInfo[[#This Row],[FACTION]],FactionData[[FACTION]:[FACTION]],FactionData[SLASH],0)</f>
        <v>1</v>
      </c>
      <c r="E12" s="13" cm="1">
        <f t="array" ref="E12">_xlfn.XLOOKUP(EnemyInfo[[#This Row],[FACTION]],FactionData[[FACTION]:[FACTION]],FactionData[HEAT],0)</f>
        <v>1</v>
      </c>
      <c r="F12" s="13" cm="1">
        <f t="array" ref="F12">_xlfn.XLOOKUP(EnemyInfo[[#This Row],[FACTION]],FactionData[[FACTION]:[FACTION]],FactionData[COLD],0)</f>
        <v>1</v>
      </c>
      <c r="G12" s="13" cm="1">
        <f t="array" ref="G12">_xlfn.XLOOKUP(EnemyInfo[[#This Row],[FACTION]],FactionData[[FACTION]:[FACTION]],FactionData[ELEC],0)</f>
        <v>1</v>
      </c>
      <c r="H12" s="13" cm="1">
        <f t="array" ref="H12">_xlfn.XLOOKUP(EnemyInfo[[#This Row],[FACTION]],FactionData[[FACTION]:[FACTION]],FactionData[TOXIN],0)</f>
        <v>1</v>
      </c>
      <c r="I12" s="13" cm="1">
        <f t="array" ref="I12">_xlfn.XLOOKUP(EnemyInfo[[#This Row],[FACTION]],FactionData[[FACTION]:[FACTION]],FactionData[BLAST],0)</f>
        <v>1.5</v>
      </c>
      <c r="J12" s="13" cm="1">
        <f t="array" ref="J12">_xlfn.XLOOKUP(EnemyInfo[[#This Row],[FACTION]],FactionData[[FACTION]:[FACTION]],FactionData[RAD],0)</f>
        <v>1</v>
      </c>
      <c r="K12" s="13" cm="1">
        <f t="array" ref="K12">_xlfn.XLOOKUP(EnemyInfo[[#This Row],[FACTION]],FactionData[[FACTION]:[FACTION]],FactionData[GAS],0)</f>
        <v>1.5</v>
      </c>
      <c r="L12" s="13" cm="1">
        <f t="array" ref="L12">_xlfn.XLOOKUP(EnemyInfo[[#This Row],[FACTION]],FactionData[[FACTION]:[FACTION]],FactionData[MAG],0)</f>
        <v>1</v>
      </c>
      <c r="M12" s="13" cm="1">
        <f t="array" ref="M12">_xlfn.XLOOKUP(EnemyInfo[[#This Row],[FACTION]],FactionData[[FACTION]:[FACTION]],FactionData[VIRAL],0)</f>
        <v>0.5</v>
      </c>
      <c r="N12" s="13" cm="1">
        <f t="array" ref="N12">_xlfn.XLOOKUP(EnemyInfo[[#This Row],[FACTION]],FactionData[[FACTION]:[FACTION]],FactionData[CORR],0)</f>
        <v>1</v>
      </c>
      <c r="O12" s="13" cm="1">
        <f t="array" ref="O12">_xlfn.XLOOKUP(EnemyInfo[[#This Row],[FACTION]],FactionData[[FACTION]:[FACTION]],FactionData[VOID],0)</f>
        <v>1</v>
      </c>
      <c r="P12" s="13" cm="1">
        <f t="array" ref="P12">_xlfn.XLOOKUP(EnemyInfo[[#This Row],[FACTION]],FactionData[[FACTION]:[FACTION]],FactionData[ARMOR],0)</f>
        <v>0</v>
      </c>
      <c r="Q12" s="13" cm="1">
        <f t="array" ref="Q12">_xlfn.XLOOKUP(EnemyInfo[[#This Row],[FACTION]],FactionData[[FACTION]:[FACTION]],FactionData[SHIELD],0)</f>
        <v>0</v>
      </c>
      <c r="R12" s="13" cm="1">
        <f t="array" ref="R12">_xlfn.XLOOKUP(EnemyInfo[[#This Row],[FACTION]],FactionData[[FACTION]:[FACTION]],FactionData[OVRGRD],0)</f>
        <v>0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 ht="10.85" customHeight="1" thickBot="1" x14ac:dyDescent="0.45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2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1:36" ht="30" customHeight="1" x14ac:dyDescent="0.4">
      <c r="A14" s="28" t="s">
        <v>792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31"/>
    </row>
    <row r="15" spans="1:36" ht="23.6" customHeight="1" x14ac:dyDescent="0.4">
      <c r="A15" s="16" t="s">
        <v>2</v>
      </c>
      <c r="B15" s="12" t="s">
        <v>3</v>
      </c>
      <c r="C15" s="12" t="s">
        <v>4</v>
      </c>
      <c r="D15" s="12" t="s">
        <v>5</v>
      </c>
      <c r="E15" s="12" t="s">
        <v>6</v>
      </c>
      <c r="F15" s="12" t="s">
        <v>7</v>
      </c>
      <c r="G15" s="12" t="s">
        <v>8</v>
      </c>
      <c r="H15" s="12" t="s">
        <v>9</v>
      </c>
      <c r="I15" s="12" t="s">
        <v>10</v>
      </c>
      <c r="J15" s="12" t="s">
        <v>12</v>
      </c>
      <c r="K15" s="12" t="s">
        <v>16</v>
      </c>
      <c r="L15" s="12" t="s">
        <v>14</v>
      </c>
      <c r="M15" s="12" t="s">
        <v>15</v>
      </c>
      <c r="N15" s="12" t="s">
        <v>17</v>
      </c>
      <c r="O15" s="12" t="s">
        <v>13</v>
      </c>
      <c r="P15" s="12" t="s">
        <v>11</v>
      </c>
      <c r="Q15" s="12" t="s">
        <v>1</v>
      </c>
      <c r="R15" s="17" t="s">
        <v>777</v>
      </c>
    </row>
    <row r="16" spans="1:36" ht="19.3" customHeight="1" thickBot="1" x14ac:dyDescent="0.45">
      <c r="A16" s="18" t="str" cm="1">
        <f t="array" ref="A16">BaseValues[WEAPON]</f>
        <v>Baza Prime</v>
      </c>
      <c r="B16" s="13" cm="1">
        <f t="array" ref="B16">BaseValues[QUANTA]</f>
        <v>1.0000000312499999</v>
      </c>
      <c r="C16" s="35" cm="1">
        <f t="array" ref="C16">ROUND((BaseValues[IMPACT]*(1+ModValues[IMPACT])/BaseValues[[QUANTA]:[QUANTA]]),2)*BaseValues[[QUANTA]:[QUANTA]]</f>
        <v>5.7600001799999996</v>
      </c>
      <c r="D16" s="35" cm="1">
        <f t="array" ref="D16">ROUND((BaseValues[PUNC]*(1+ModValues[PUNC])/BaseValues[[QUANTA]:[QUANTA]]),2)*BaseValues[[QUANTA]:[QUANTA]]</f>
        <v>6.7200002099999994</v>
      </c>
      <c r="E16" s="35" cm="1">
        <f t="array" ref="E16">ROUND((BaseValues[SLASH]*(1+ModValues[SLASH])/BaseValues[[QUANTA]:[QUANTA]]),2)*BaseValues[[QUANTA]:[QUANTA]]</f>
        <v>3.5200001099999998</v>
      </c>
      <c r="F16" s="35" cm="1">
        <f t="array" ref="F16">ROUND(((BaseValues[HEAT]+BaseValues[[TOTAL]:[TOTAL]]*ModValues[HEAT])/BaseValues[[QUANTA]:[QUANTA]]),2)*BaseValues[[QUANTA]:[QUANTA]]</f>
        <v>14.400000449999999</v>
      </c>
      <c r="G16" s="35" cm="1">
        <f t="array" ref="G16">ROUND(((BaseValues[COLD]+BaseValues[[TOTAL]:[TOTAL]]*ModValues[COLD])/BaseValues[[QUANTA]:[QUANTA]]),2)*BaseValues[[QUANTA]:[QUANTA]]</f>
        <v>0</v>
      </c>
      <c r="H16" s="35" cm="1">
        <f t="array" ref="H16">ROUND(((BaseValues[ELEC]+BaseValues[[TOTAL]:[TOTAL]]*ModValues[ELEC])/BaseValues[[QUANTA]:[QUANTA]]),2)*BaseValues[[QUANTA]:[QUANTA]]</f>
        <v>0</v>
      </c>
      <c r="I16" s="35" cm="1">
        <f t="array" ref="I16">ROUND(((BaseValues[TOXIN]+BaseValues[[TOTAL]:[TOTAL]]*ModValues[TOXIN])/BaseValues[[QUANTA]:[QUANTA]]),2)*BaseValues[[QUANTA]:[QUANTA]]</f>
        <v>0</v>
      </c>
      <c r="J16" s="35" cm="1">
        <f t="array" ref="J16">ROUND(((BaseValues[BLAST]+BaseValues[[TOTAL]:[TOTAL]]*ModValues[BLAST])/BaseValues[[QUANTA]:[QUANTA]]),2)*BaseValues[[QUANTA]:[QUANTA]]</f>
        <v>0</v>
      </c>
      <c r="K16" s="35" cm="1">
        <f t="array" ref="K16">ROUND(((BaseValues[RAD]+BaseValues[[TOTAL]:[TOTAL]]*ModValues[RAD])/BaseValues[[QUANTA]:[QUANTA]]),2)*BaseValues[[QUANTA]:[QUANTA]]</f>
        <v>0</v>
      </c>
      <c r="L16" s="35" cm="1">
        <f t="array" ref="L16">ROUND(((BaseValues[GAS]+BaseValues[[TOTAL]:[TOTAL]]*ModValues[GAS])/BaseValues[[QUANTA]:[QUANTA]]),2)*BaseValues[[QUANTA]:[QUANTA]]</f>
        <v>0</v>
      </c>
      <c r="M16" s="35" cm="1">
        <f t="array" ref="M16">ROUND(((BaseValues[MAG]+BaseValues[[TOTAL]:[TOTAL]]*ModValues[MAG])/BaseValues[[QUANTA]:[QUANTA]]),2)*BaseValues[[QUANTA]:[QUANTA]]</f>
        <v>0</v>
      </c>
      <c r="N16" s="35" cm="1">
        <f t="array" ref="N16">ROUND(((BaseValues[VIRAL]+BaseValues[[TOTAL]:[TOTAL]]*ModValues[VIRAL])/BaseValues[[QUANTA]:[QUANTA]]),2)*BaseValues[[QUANTA]:[QUANTA]]</f>
        <v>36.000001124999997</v>
      </c>
      <c r="O16" s="35" cm="1">
        <f t="array" ref="O16">ROUND(((BaseValues[CORR]+BaseValues[[TOTAL]:[TOTAL]]*ModValues[CORR])/BaseValues[[QUANTA]:[QUANTA]]),2)*BaseValues[[QUANTA]:[QUANTA]]</f>
        <v>0</v>
      </c>
      <c r="P16" s="35" cm="1">
        <f t="array" ref="P16">ROUND(((BaseValues[VOID]+BaseValues[[TOTAL]:[TOTAL]]*ModValues[VOID])/BaseValues[[QUANTA]:[QUANTA]]),2)*BaseValues[[QUANTA]:[QUANTA]]</f>
        <v>0</v>
      </c>
      <c r="Q16" s="13" cm="1">
        <f t="array" ref="Q16">ROUND(SUM(HUDValues[[#This Row],[IMPACT]:[VOID]])+SUM(HUDValues[[#This Row],[IMPACT]:[VOID]])*ModValues[TRUE],1)</f>
        <v>285.5</v>
      </c>
      <c r="R16" s="19" cm="1">
        <f t="array" ref="R16">HUDValues[[#This Row],[DMG]]*ModValues[BANE]</f>
        <v>299.77500000000003</v>
      </c>
    </row>
    <row r="17" spans="1:18" ht="10.85" customHeight="1" thickBot="1" x14ac:dyDescent="0.45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5"/>
    </row>
    <row r="18" spans="1:18" ht="30" customHeight="1" x14ac:dyDescent="0.4">
      <c r="A18" s="14" t="s">
        <v>791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5"/>
    </row>
    <row r="19" spans="1:18" ht="23.6" customHeight="1" x14ac:dyDescent="0.4">
      <c r="A19" s="16" t="s">
        <v>2</v>
      </c>
      <c r="B19" s="12" t="s">
        <v>3</v>
      </c>
      <c r="C19" s="12" t="s">
        <v>4</v>
      </c>
      <c r="D19" s="12" t="s">
        <v>5</v>
      </c>
      <c r="E19" s="12" t="s">
        <v>6</v>
      </c>
      <c r="F19" s="12" t="s">
        <v>7</v>
      </c>
      <c r="G19" s="12" t="s">
        <v>8</v>
      </c>
      <c r="H19" s="12" t="s">
        <v>9</v>
      </c>
      <c r="I19" s="12" t="s">
        <v>10</v>
      </c>
      <c r="J19" s="12" t="s">
        <v>12</v>
      </c>
      <c r="K19" s="12" t="s">
        <v>16</v>
      </c>
      <c r="L19" s="12" t="s">
        <v>14</v>
      </c>
      <c r="M19" s="12" t="s">
        <v>15</v>
      </c>
      <c r="N19" s="12" t="s">
        <v>17</v>
      </c>
      <c r="O19" s="12" t="s">
        <v>13</v>
      </c>
      <c r="P19" s="12" t="s">
        <v>11</v>
      </c>
      <c r="Q19" s="12" t="s">
        <v>1</v>
      </c>
      <c r="R19" s="17" t="s">
        <v>777</v>
      </c>
    </row>
    <row r="20" spans="1:18" ht="19.3" customHeight="1" x14ac:dyDescent="0.4">
      <c r="A20" s="18" t="str" cm="1">
        <f t="array" ref="A20">BaseValues[WEAPON]</f>
        <v>Baza Prime</v>
      </c>
      <c r="B20" s="13" cm="1">
        <f t="array" ref="B20">BaseValues[QUANTA]</f>
        <v>1.0000000312499999</v>
      </c>
      <c r="C20" s="13" cm="1">
        <f t="array" ref="C20">ROUND(ROUND(BaseValues[IMPACT]*(1+ModValues[IMPACT])/BaseValues[[QUANTA]:[QUANTA]],0)*BaseValues[[QUANTA]:[QUANTA]],3)*EnemyInfo[IMPACT]</f>
        <v>6</v>
      </c>
      <c r="D20" s="13" cm="1">
        <f t="array" ref="D20">ROUND(ROUND(BaseValues[PUNC]*(1+ModValues[PUNC])/BaseValues[[QUANTA]:[QUANTA]],0)*BaseValues[[QUANTA]:[QUANTA]],3)*EnemyInfo[PUNC]</f>
        <v>7</v>
      </c>
      <c r="E20" s="13" cm="1">
        <f t="array" ref="E20">ROUND(ROUND(BaseValues[SLASH]*(1+ModValues[SLASH])/BaseValues[[QUANTA]:[QUANTA]],0)*BaseValues[[QUANTA]:[QUANTA]],3)*EnemyInfo[SLASH]</f>
        <v>4</v>
      </c>
      <c r="F20" s="13" cm="1">
        <f t="array" ref="F20">ROUND(ROUND((BaseValues[HEAT]+BaseValues[[TOTAL]:[TOTAL]]*ModValues[HEAT])/BaseValues[[QUANTA]:[QUANTA]],0)*BaseValues[[QUANTA]:[QUANTA]],3)*EnemyInfo[HEAT]</f>
        <v>14</v>
      </c>
      <c r="G20" s="13" cm="1">
        <f t="array" ref="G20">ROUND(ROUND((BaseValues[COLD]+BaseValues[[TOTAL]:[TOTAL]]*ModValues[COLD])/BaseValues[[QUANTA]:[QUANTA]],0)*BaseValues[[QUANTA]:[QUANTA]],3)*EnemyInfo[COLD]</f>
        <v>0</v>
      </c>
      <c r="H20" s="13" cm="1">
        <f t="array" ref="H20">ROUND(ROUND((BaseValues[ELEC]+BaseValues[[TOTAL]:[TOTAL]]*ModValues[ELEC])/BaseValues[[QUANTA]:[QUANTA]],0)*BaseValues[[QUANTA]:[QUANTA]],3)*EnemyInfo[ELEC]</f>
        <v>0</v>
      </c>
      <c r="I20" s="13" cm="1">
        <f t="array" ref="I20">ROUND(ROUND((BaseValues[TOXIN]+BaseValues[[TOTAL]:[TOTAL]]*ModValues[TOXIN])/BaseValues[[QUANTA]:[QUANTA]],0)*BaseValues[[QUANTA]:[QUANTA]],3)*EnemyInfo[TOXIN]</f>
        <v>0</v>
      </c>
      <c r="J20" s="13" cm="1">
        <f t="array" ref="J20">ROUND(ROUND((BaseValues[BLAST]+BaseValues[[TOTAL]:[TOTAL]]*ModValues[BLAST])/BaseValues[[QUANTA]:[QUANTA]],0)*BaseValues[[QUANTA]:[QUANTA]],3)*EnemyInfo[BLAST]</f>
        <v>0</v>
      </c>
      <c r="K20" s="13" cm="1">
        <f t="array" ref="K20">ROUND(ROUND((BaseValues[RAD]+BaseValues[[TOTAL]:[TOTAL]]*ModValues[RAD])/BaseValues[[QUANTA]:[QUANTA]],0)*BaseValues[[QUANTA]:[QUANTA]],3)*EnemyInfo[RAD]</f>
        <v>0</v>
      </c>
      <c r="L20" s="13" cm="1">
        <f t="array" ref="L20">ROUND(ROUND((BaseValues[GAS]+BaseValues[[TOTAL]:[TOTAL]]*ModValues[GAS])/BaseValues[[QUANTA]:[QUANTA]],0)*BaseValues[[QUANTA]:[QUANTA]],3)*EnemyInfo[GAS]</f>
        <v>0</v>
      </c>
      <c r="M20" s="13" cm="1">
        <f t="array" ref="M20">ROUND(ROUND((BaseValues[MAG]+BaseValues[[TOTAL]:[TOTAL]]*ModValues[MAG])/BaseValues[[QUANTA]:[QUANTA]],0)*BaseValues[[QUANTA]:[QUANTA]],3)*EnemyInfo[MAG]</f>
        <v>0</v>
      </c>
      <c r="N20" s="13" cm="1">
        <f t="array" ref="N20">ROUND(ROUND((BaseValues[VIRAL]+BaseValues[[TOTAL]:[TOTAL]]*ModValues[VIRAL])/BaseValues[[QUANTA]:[QUANTA]],0)*BaseValues[[QUANTA]:[QUANTA]],3)*EnemyInfo[VIRAL]</f>
        <v>18</v>
      </c>
      <c r="O20" s="13" cm="1">
        <f t="array" ref="O20">ROUND(ROUND((BaseValues[CORR]+BaseValues[[TOTAL]:[TOTAL]]*ModValues[CORR])/BaseValues[[QUANTA]:[QUANTA]],0)*BaseValues[[QUANTA]:[QUANTA]],3)*EnemyInfo[CORR]</f>
        <v>0</v>
      </c>
      <c r="P20" s="13" cm="1">
        <f t="array" ref="P20">ROUND(ROUND((BaseValues[VOID]+BaseValues[[TOTAL]:[TOTAL]]*ModValues[VOID])/BaseValues[[QUANTA]:[QUANTA]],0)*BaseValues[[QUANTA]:[QUANTA]],3)*EnemyInfo[VOID]</f>
        <v>0</v>
      </c>
      <c r="Q20" s="13" cm="1">
        <f t="array" ref="Q20">ROUND(SUM(GameValues[[#This Row],[IMPACT]:[VOID]])+SUM(GameValues[[#This Row],[IMPACT]:[VOID]])*ModValues[TRUE],0)</f>
        <v>211</v>
      </c>
      <c r="R20" s="19" cm="1">
        <f t="array" ref="R20">ROUND((SUM(GameValues[[#This Row],[IMPACT]:[VOID]])+SUM(GameValues[[#This Row],[IMPACT]:[VOID]])*ModValues[TRUE])*ModValues[BANE],0)</f>
        <v>221</v>
      </c>
    </row>
    <row r="21" spans="1:18" ht="10.85" customHeight="1" thickBot="1" x14ac:dyDescent="0.45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2"/>
    </row>
  </sheetData>
  <mergeCells count="11">
    <mergeCell ref="A21:R21"/>
    <mergeCell ref="A10:R10"/>
    <mergeCell ref="A13:R13"/>
    <mergeCell ref="A14:R14"/>
    <mergeCell ref="A18:R18"/>
    <mergeCell ref="A5:R5"/>
    <mergeCell ref="A9:R9"/>
    <mergeCell ref="A17:R17"/>
    <mergeCell ref="A6:R6"/>
    <mergeCell ref="A2:R2"/>
    <mergeCell ref="A1:R1"/>
  </mergeCells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7E93-3EBB-4074-B47B-ABA8109F867F}">
  <dimension ref="A1:U776"/>
  <sheetViews>
    <sheetView workbookViewId="0">
      <selection activeCell="C2" sqref="C2:P2"/>
    </sheetView>
  </sheetViews>
  <sheetFormatPr defaultRowHeight="14.6" x14ac:dyDescent="0.4"/>
  <cols>
    <col min="1" max="1" width="21.921875" bestFit="1" customWidth="1"/>
    <col min="2" max="2" width="11.53515625" bestFit="1" customWidth="1"/>
    <col min="3" max="3" width="14.84375" bestFit="1" customWidth="1"/>
    <col min="4" max="4" width="12.23046875" bestFit="1" customWidth="1"/>
    <col min="5" max="5" width="12.765625" bestFit="1" customWidth="1"/>
    <col min="6" max="6" width="11.69140625" bestFit="1" customWidth="1"/>
    <col min="7" max="7" width="11.921875" bestFit="1" customWidth="1"/>
    <col min="8" max="8" width="11" bestFit="1" customWidth="1"/>
    <col min="9" max="9" width="12.921875" bestFit="1" customWidth="1"/>
    <col min="10" max="10" width="12.69140625" bestFit="1" customWidth="1"/>
    <col min="11" max="11" width="10.53515625" bestFit="1" customWidth="1"/>
    <col min="12" max="12" width="10.3046875" bestFit="1" customWidth="1"/>
    <col min="13" max="13" width="11.4609375" bestFit="1" customWidth="1"/>
    <col min="14" max="14" width="12.4609375" bestFit="1" customWidth="1"/>
    <col min="15" max="15" width="12.15234375" bestFit="1" customWidth="1"/>
    <col min="16" max="16" width="11.61328125" bestFit="1" customWidth="1"/>
    <col min="17" max="17" width="17.69140625" bestFit="1" customWidth="1"/>
    <col min="18" max="18" width="17.765625" bestFit="1" customWidth="1"/>
    <col min="19" max="19" width="18.15234375" bestFit="1" customWidth="1"/>
    <col min="20" max="20" width="16.61328125" bestFit="1" customWidth="1"/>
    <col min="21" max="21" width="13.15234375" bestFit="1" customWidth="1"/>
  </cols>
  <sheetData>
    <row r="1" spans="1:21" s="34" customFormat="1" ht="49.3" customHeight="1" thickBot="1" x14ac:dyDescent="0.9">
      <c r="A1" s="29" t="s">
        <v>773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3"/>
    </row>
    <row r="2" spans="1:21" s="2" customFormat="1" ht="27" customHeight="1" x14ac:dyDescent="0.55000000000000004">
      <c r="A2" s="1" t="s">
        <v>2</v>
      </c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12</v>
      </c>
      <c r="K2" s="1" t="s">
        <v>16</v>
      </c>
      <c r="L2" s="1" t="s">
        <v>14</v>
      </c>
      <c r="M2" s="1" t="s">
        <v>15</v>
      </c>
      <c r="N2" s="1" t="s">
        <v>17</v>
      </c>
      <c r="O2" s="1" t="s">
        <v>13</v>
      </c>
      <c r="P2" s="1" t="s">
        <v>11</v>
      </c>
      <c r="Q2" s="1" t="s">
        <v>19</v>
      </c>
      <c r="R2" s="1" t="s">
        <v>20</v>
      </c>
      <c r="S2" s="1" t="s">
        <v>23</v>
      </c>
      <c r="T2" s="1" t="s">
        <v>21</v>
      </c>
      <c r="U2" s="1" t="s">
        <v>22</v>
      </c>
    </row>
    <row r="3" spans="1:21" s="3" customFormat="1" x14ac:dyDescent="0.4">
      <c r="A3" t="s">
        <v>259</v>
      </c>
      <c r="B3">
        <v>70</v>
      </c>
      <c r="C3">
        <v>26</v>
      </c>
      <c r="D3">
        <v>35.200001</v>
      </c>
      <c r="E3">
        <v>8.7999992000000002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0.31999999000000001</v>
      </c>
      <c r="R3">
        <v>2.8</v>
      </c>
      <c r="S3">
        <v>6.0000001999999997E-2</v>
      </c>
      <c r="T3">
        <v>12.000000999999999</v>
      </c>
      <c r="U3">
        <v>1</v>
      </c>
    </row>
    <row r="4" spans="1:21" x14ac:dyDescent="0.4">
      <c r="A4" t="s">
        <v>282</v>
      </c>
      <c r="B4">
        <v>97</v>
      </c>
      <c r="C4">
        <v>44</v>
      </c>
      <c r="D4">
        <v>42.400002000000001</v>
      </c>
      <c r="E4">
        <v>10.599999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0.34</v>
      </c>
      <c r="R4">
        <v>3</v>
      </c>
      <c r="S4">
        <v>0.18000000999999999</v>
      </c>
      <c r="T4">
        <v>10.000000999999999</v>
      </c>
      <c r="U4">
        <v>1</v>
      </c>
    </row>
    <row r="5" spans="1:21" x14ac:dyDescent="0.4">
      <c r="A5" t="s">
        <v>418</v>
      </c>
      <c r="B5">
        <v>149</v>
      </c>
      <c r="C5">
        <v>14.900001</v>
      </c>
      <c r="D5">
        <v>14.900001</v>
      </c>
      <c r="E5">
        <v>119.2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</v>
      </c>
      <c r="R5">
        <v>2</v>
      </c>
      <c r="S5">
        <v>0.10000002</v>
      </c>
      <c r="T5">
        <v>0.83333336999999996</v>
      </c>
      <c r="U5">
        <v>0</v>
      </c>
    </row>
    <row r="6" spans="1:21" x14ac:dyDescent="0.4">
      <c r="A6" t="s">
        <v>546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5.0000001000000002E-2</v>
      </c>
      <c r="R6">
        <v>2</v>
      </c>
      <c r="S6">
        <v>0.10000002</v>
      </c>
      <c r="T6">
        <v>5.0000004999999996</v>
      </c>
      <c r="U6">
        <v>1</v>
      </c>
    </row>
    <row r="7" spans="1:21" x14ac:dyDescent="0.4">
      <c r="A7" t="s">
        <v>627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4">
      <c r="A8" t="s">
        <v>783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4">
      <c r="A9" t="s">
        <v>389</v>
      </c>
      <c r="B9">
        <v>806</v>
      </c>
      <c r="C9">
        <v>4.5</v>
      </c>
      <c r="D9">
        <v>1.8000001000000001</v>
      </c>
      <c r="E9">
        <v>2.7</v>
      </c>
      <c r="F9">
        <v>0</v>
      </c>
      <c r="G9">
        <v>0</v>
      </c>
      <c r="H9">
        <v>0</v>
      </c>
      <c r="I9">
        <v>0</v>
      </c>
      <c r="J9">
        <v>797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</v>
      </c>
      <c r="R9">
        <v>1.9</v>
      </c>
      <c r="S9">
        <v>0.19</v>
      </c>
      <c r="T9">
        <v>2</v>
      </c>
      <c r="U9">
        <v>1</v>
      </c>
    </row>
    <row r="10" spans="1:21" x14ac:dyDescent="0.4">
      <c r="A10" t="s">
        <v>620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4">
      <c r="A11" t="s">
        <v>24</v>
      </c>
      <c r="B11">
        <v>60</v>
      </c>
      <c r="C11">
        <v>15</v>
      </c>
      <c r="D11">
        <v>23</v>
      </c>
      <c r="E11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0.20999999</v>
      </c>
      <c r="R11">
        <v>2.2999999999999998</v>
      </c>
      <c r="S11">
        <v>0.33000003999999999</v>
      </c>
      <c r="T11">
        <v>6.0000004999999996</v>
      </c>
      <c r="U11">
        <v>1</v>
      </c>
    </row>
    <row r="12" spans="1:21" x14ac:dyDescent="0.4">
      <c r="A12" t="s">
        <v>253</v>
      </c>
      <c r="B12">
        <v>100</v>
      </c>
      <c r="C12">
        <v>20</v>
      </c>
      <c r="D12">
        <v>60.000003999999997</v>
      </c>
      <c r="E12">
        <v>19.999998000000001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0.25999999000000001</v>
      </c>
      <c r="R12">
        <v>2.2000000000000002</v>
      </c>
      <c r="S12">
        <v>0.24000001000000001</v>
      </c>
      <c r="T12">
        <v>0.83333336999999996</v>
      </c>
      <c r="U12">
        <v>1</v>
      </c>
    </row>
    <row r="13" spans="1:21" x14ac:dyDescent="0.4">
      <c r="A13" t="s">
        <v>328</v>
      </c>
      <c r="B13">
        <v>20</v>
      </c>
      <c r="C13">
        <v>3</v>
      </c>
      <c r="D13">
        <v>14</v>
      </c>
      <c r="E13">
        <v>2.9999994999999999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5.0000001000000002E-2</v>
      </c>
      <c r="R13">
        <v>2</v>
      </c>
      <c r="S13">
        <v>0.12</v>
      </c>
      <c r="T13">
        <v>12.500000999999999</v>
      </c>
      <c r="U13">
        <v>1</v>
      </c>
    </row>
    <row r="14" spans="1:21" x14ac:dyDescent="0.4">
      <c r="A14" t="s">
        <v>98</v>
      </c>
      <c r="B14">
        <v>25.999998000000001</v>
      </c>
      <c r="C14">
        <v>3.9000001000000002</v>
      </c>
      <c r="D14">
        <v>18.199998999999998</v>
      </c>
      <c r="E14">
        <v>3.8999994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0.16</v>
      </c>
      <c r="R14">
        <v>2</v>
      </c>
      <c r="S14">
        <v>0.30000000999999998</v>
      </c>
      <c r="T14">
        <v>12.500000999999999</v>
      </c>
      <c r="U14">
        <v>1</v>
      </c>
    </row>
    <row r="15" spans="1:21" x14ac:dyDescent="0.4">
      <c r="A15" t="s">
        <v>765</v>
      </c>
      <c r="B15">
        <v>435.99997000000002</v>
      </c>
      <c r="C15">
        <v>65.400002000000001</v>
      </c>
      <c r="D15">
        <v>305.19997999999998</v>
      </c>
      <c r="E15">
        <v>65.399985999999998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5.0000001000000002E-2</v>
      </c>
      <c r="R15">
        <v>1.5</v>
      </c>
      <c r="S15">
        <v>0.14999998</v>
      </c>
      <c r="T15">
        <v>1</v>
      </c>
      <c r="U15">
        <v>0</v>
      </c>
    </row>
    <row r="16" spans="1:21" x14ac:dyDescent="0.4">
      <c r="A16" t="s">
        <v>78</v>
      </c>
      <c r="B16">
        <v>487</v>
      </c>
      <c r="C16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419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5.9999998999999998E-2</v>
      </c>
      <c r="R16">
        <v>1.8</v>
      </c>
      <c r="S16">
        <v>0.27999996999999999</v>
      </c>
      <c r="T16">
        <v>4.2483658999999996</v>
      </c>
      <c r="U16">
        <v>1</v>
      </c>
    </row>
    <row r="17" spans="1:21" x14ac:dyDescent="0.4">
      <c r="A17" t="s">
        <v>97</v>
      </c>
      <c r="B17">
        <v>577</v>
      </c>
      <c r="C17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509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0.18000000999999999</v>
      </c>
      <c r="R17">
        <v>2</v>
      </c>
      <c r="S17">
        <v>0.34000003000000001</v>
      </c>
      <c r="T17">
        <v>3.9007094000000002</v>
      </c>
      <c r="U17">
        <v>1</v>
      </c>
    </row>
    <row r="18" spans="1:21" x14ac:dyDescent="0.4">
      <c r="A18" t="s">
        <v>641</v>
      </c>
      <c r="B18">
        <v>152</v>
      </c>
      <c r="C18">
        <v>0</v>
      </c>
      <c r="D18">
        <v>76</v>
      </c>
      <c r="E18">
        <v>76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</v>
      </c>
      <c r="R18">
        <v>3</v>
      </c>
      <c r="S18">
        <v>0.14999998</v>
      </c>
      <c r="T18">
        <v>1</v>
      </c>
      <c r="U18">
        <v>0</v>
      </c>
    </row>
    <row r="19" spans="1:21" x14ac:dyDescent="0.4">
      <c r="A19" t="s">
        <v>327</v>
      </c>
      <c r="B19">
        <v>64</v>
      </c>
      <c r="C19">
        <v>6.4000000999999997</v>
      </c>
      <c r="D19">
        <v>57.599997999999999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0.16</v>
      </c>
      <c r="R19">
        <v>2.4000001000000002</v>
      </c>
      <c r="S19">
        <v>2.2000015000000001E-2</v>
      </c>
      <c r="T19">
        <v>4.5</v>
      </c>
      <c r="U19">
        <v>1</v>
      </c>
    </row>
    <row r="20" spans="1:21" x14ac:dyDescent="0.4">
      <c r="A20" t="s">
        <v>96</v>
      </c>
      <c r="B20">
        <v>44</v>
      </c>
      <c r="C20">
        <v>4.4000000999999997</v>
      </c>
      <c r="D20">
        <v>37.840000000000003</v>
      </c>
      <c r="E20">
        <v>1.7599982999999999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0.36000000999999998</v>
      </c>
      <c r="R20">
        <v>2.8</v>
      </c>
      <c r="S20">
        <v>0.13999998999999999</v>
      </c>
      <c r="T20">
        <v>5.0000004999999996</v>
      </c>
      <c r="U20">
        <v>1</v>
      </c>
    </row>
    <row r="21" spans="1:21" x14ac:dyDescent="0.4">
      <c r="A21" t="s">
        <v>325</v>
      </c>
      <c r="B21">
        <v>42</v>
      </c>
      <c r="C21">
        <v>33.600002000000003</v>
      </c>
      <c r="D21">
        <v>4.2000003000000001</v>
      </c>
      <c r="E21">
        <v>4.1999984000000001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5.9999998999999998E-2</v>
      </c>
      <c r="R21">
        <v>2</v>
      </c>
      <c r="S21">
        <v>3.1428576E-2</v>
      </c>
      <c r="T21">
        <v>5.0000004999999996</v>
      </c>
      <c r="U21">
        <v>7</v>
      </c>
    </row>
    <row r="22" spans="1:21" x14ac:dyDescent="0.4">
      <c r="A22" t="s">
        <v>320</v>
      </c>
      <c r="B22">
        <v>50</v>
      </c>
      <c r="C22">
        <v>40</v>
      </c>
      <c r="D22">
        <v>5</v>
      </c>
      <c r="E22">
        <v>4.9999981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5.9999998999999998E-2</v>
      </c>
      <c r="R22">
        <v>2</v>
      </c>
      <c r="S22">
        <v>0.12857145</v>
      </c>
      <c r="T22">
        <v>4.3333335000000002</v>
      </c>
      <c r="U22">
        <v>7</v>
      </c>
    </row>
    <row r="23" spans="1:21" x14ac:dyDescent="0.4">
      <c r="A23" t="s">
        <v>73</v>
      </c>
      <c r="B23">
        <v>36</v>
      </c>
      <c r="C23">
        <v>5.4000000999999997</v>
      </c>
      <c r="D23">
        <v>5.4000000999999997</v>
      </c>
      <c r="E23">
        <v>25.199998999999998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5.9999998999999998E-2</v>
      </c>
      <c r="R23">
        <v>2</v>
      </c>
      <c r="S23">
        <v>0.27999996999999999</v>
      </c>
      <c r="T23">
        <v>10.000000999999999</v>
      </c>
      <c r="U23">
        <v>1</v>
      </c>
    </row>
    <row r="24" spans="1:21" x14ac:dyDescent="0.4">
      <c r="A24" t="s">
        <v>95</v>
      </c>
      <c r="B24">
        <v>38</v>
      </c>
      <c r="C24">
        <v>3.8</v>
      </c>
      <c r="D24">
        <v>3.8</v>
      </c>
      <c r="E24">
        <v>30.4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0.18000000999999999</v>
      </c>
      <c r="R24">
        <v>2.2000000000000002</v>
      </c>
      <c r="S24">
        <v>0.31999999000000001</v>
      </c>
      <c r="T24">
        <v>10.000000999999999</v>
      </c>
      <c r="U24">
        <v>1</v>
      </c>
    </row>
    <row r="25" spans="1:21" x14ac:dyDescent="0.4">
      <c r="A25" t="s">
        <v>326</v>
      </c>
      <c r="B25">
        <v>40</v>
      </c>
      <c r="C25">
        <v>6</v>
      </c>
      <c r="D25">
        <v>10</v>
      </c>
      <c r="E25">
        <v>24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</v>
      </c>
      <c r="R25">
        <v>1.8</v>
      </c>
      <c r="S25">
        <v>6.0000001999999997E-2</v>
      </c>
      <c r="T25">
        <v>5.0000004999999996</v>
      </c>
      <c r="U25">
        <v>1</v>
      </c>
    </row>
    <row r="26" spans="1:21" x14ac:dyDescent="0.4">
      <c r="A26" t="s">
        <v>330</v>
      </c>
      <c r="B26">
        <v>130</v>
      </c>
      <c r="C26">
        <v>13</v>
      </c>
      <c r="D26">
        <v>104</v>
      </c>
      <c r="E26">
        <v>12.999995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0.2</v>
      </c>
      <c r="R26">
        <v>2</v>
      </c>
      <c r="S26">
        <v>0.10000002</v>
      </c>
      <c r="T26">
        <v>1.5833333999999999</v>
      </c>
      <c r="U26">
        <v>1</v>
      </c>
    </row>
    <row r="27" spans="1:21" x14ac:dyDescent="0.4">
      <c r="A27" t="s">
        <v>329</v>
      </c>
      <c r="B27">
        <v>150</v>
      </c>
      <c r="C27">
        <v>15</v>
      </c>
      <c r="D27">
        <v>120</v>
      </c>
      <c r="E27">
        <v>14.999993999999999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0.25</v>
      </c>
      <c r="R27">
        <v>2</v>
      </c>
      <c r="S27">
        <v>0.25</v>
      </c>
      <c r="T27">
        <v>2.6666666999999999</v>
      </c>
      <c r="U27">
        <v>1</v>
      </c>
    </row>
    <row r="28" spans="1:21" x14ac:dyDescent="0.4">
      <c r="A28" t="s">
        <v>323</v>
      </c>
      <c r="B28">
        <v>98</v>
      </c>
      <c r="C28">
        <v>44.099997999999999</v>
      </c>
      <c r="D28">
        <v>26.950001</v>
      </c>
      <c r="E28">
        <v>26.949997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0.22</v>
      </c>
      <c r="R28">
        <v>2</v>
      </c>
      <c r="S28">
        <v>0.22000003000000001</v>
      </c>
      <c r="T28">
        <v>5.0000004999999996</v>
      </c>
      <c r="U28">
        <v>1</v>
      </c>
    </row>
    <row r="29" spans="1:21" x14ac:dyDescent="0.4">
      <c r="A29" t="s">
        <v>322</v>
      </c>
      <c r="B29">
        <v>98</v>
      </c>
      <c r="C29">
        <v>44.099997999999999</v>
      </c>
      <c r="D29">
        <v>26.950001</v>
      </c>
      <c r="E29">
        <v>26.949997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0.28000000000000003</v>
      </c>
      <c r="R29">
        <v>2.8</v>
      </c>
      <c r="S29">
        <v>0.27999996999999999</v>
      </c>
      <c r="T29">
        <v>5.6666670000000003</v>
      </c>
      <c r="U29">
        <v>1</v>
      </c>
    </row>
    <row r="30" spans="1:21" x14ac:dyDescent="0.4">
      <c r="A30" t="s">
        <v>76</v>
      </c>
      <c r="B30">
        <v>18</v>
      </c>
      <c r="C30">
        <v>1.8000001000000001</v>
      </c>
      <c r="D30">
        <v>7.2000003000000001</v>
      </c>
      <c r="E30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0.23999999</v>
      </c>
      <c r="R30">
        <v>3</v>
      </c>
      <c r="S30">
        <v>7.9999982999999997E-2</v>
      </c>
      <c r="T30">
        <v>12.500000999999999</v>
      </c>
      <c r="U30">
        <v>1</v>
      </c>
    </row>
    <row r="31" spans="1:21" x14ac:dyDescent="0.4">
      <c r="A31" t="s">
        <v>94</v>
      </c>
      <c r="B31">
        <v>20</v>
      </c>
      <c r="C31">
        <v>2</v>
      </c>
      <c r="D31">
        <v>8</v>
      </c>
      <c r="E31">
        <v>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0.23999999</v>
      </c>
      <c r="R31">
        <v>3</v>
      </c>
      <c r="S31">
        <v>0.18000000999999999</v>
      </c>
      <c r="T31">
        <v>13.333334000000001</v>
      </c>
      <c r="U31">
        <v>1</v>
      </c>
    </row>
    <row r="32" spans="1:21" x14ac:dyDescent="0.4">
      <c r="A32" t="s">
        <v>74</v>
      </c>
      <c r="B32">
        <v>28</v>
      </c>
      <c r="C32">
        <v>16.800001000000002</v>
      </c>
      <c r="D32">
        <v>2.8</v>
      </c>
      <c r="E32">
        <v>8.3999986999999994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0.18000000999999999</v>
      </c>
      <c r="R32">
        <v>1.8</v>
      </c>
      <c r="S32">
        <v>0.18000000999999999</v>
      </c>
      <c r="T32">
        <v>10.000000999999999</v>
      </c>
      <c r="U32">
        <v>1</v>
      </c>
    </row>
    <row r="33" spans="1:21" x14ac:dyDescent="0.4">
      <c r="A33" t="s">
        <v>93</v>
      </c>
      <c r="B33">
        <v>36</v>
      </c>
      <c r="C33">
        <v>21.6</v>
      </c>
      <c r="D33">
        <v>3.6000000999999999</v>
      </c>
      <c r="E33">
        <v>10.799998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0.15000000999999999</v>
      </c>
      <c r="R33">
        <v>2</v>
      </c>
      <c r="S33">
        <v>0.30000000999999998</v>
      </c>
      <c r="T33">
        <v>7.0833335000000002</v>
      </c>
      <c r="U33">
        <v>1</v>
      </c>
    </row>
    <row r="34" spans="1:21" x14ac:dyDescent="0.4">
      <c r="A34" t="s">
        <v>321</v>
      </c>
      <c r="B34">
        <v>90</v>
      </c>
      <c r="C34">
        <v>22.5</v>
      </c>
      <c r="D34">
        <v>22.5</v>
      </c>
      <c r="E34">
        <v>45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0.16</v>
      </c>
      <c r="R34">
        <v>1.8</v>
      </c>
      <c r="S34">
        <v>0.12</v>
      </c>
      <c r="T34">
        <v>3.3333335000000002</v>
      </c>
      <c r="U34">
        <v>1</v>
      </c>
    </row>
    <row r="35" spans="1:21" x14ac:dyDescent="0.4">
      <c r="A35" t="s">
        <v>84</v>
      </c>
      <c r="B35">
        <v>110</v>
      </c>
      <c r="C35">
        <v>16.5</v>
      </c>
      <c r="D35">
        <v>16.5</v>
      </c>
      <c r="E35">
        <v>77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0.22</v>
      </c>
      <c r="R35">
        <v>2.4000001000000002</v>
      </c>
      <c r="S35">
        <v>0.22000003000000001</v>
      </c>
      <c r="T35">
        <v>3.3333335000000002</v>
      </c>
      <c r="U35">
        <v>1</v>
      </c>
    </row>
    <row r="36" spans="1:21" x14ac:dyDescent="0.4">
      <c r="A36" t="s">
        <v>100</v>
      </c>
      <c r="B36">
        <v>12</v>
      </c>
      <c r="C36">
        <v>1.8000001000000001</v>
      </c>
      <c r="D36">
        <v>8.3999995999999992</v>
      </c>
      <c r="E36">
        <v>1.7999997000000001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0.14000000000000001</v>
      </c>
      <c r="R36">
        <v>2</v>
      </c>
      <c r="S36">
        <v>0.13999998999999999</v>
      </c>
      <c r="T36">
        <v>20.000001999999999</v>
      </c>
      <c r="U36">
        <v>1</v>
      </c>
    </row>
    <row r="37" spans="1:21" x14ac:dyDescent="0.4">
      <c r="A37" t="s">
        <v>608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4">
      <c r="A38" t="s">
        <v>286</v>
      </c>
      <c r="B38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62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0.14000000000000001</v>
      </c>
      <c r="R38">
        <v>2.2000000000000002</v>
      </c>
      <c r="S38">
        <v>0.30000000999999998</v>
      </c>
      <c r="T38">
        <v>4.3333335000000002</v>
      </c>
      <c r="U38">
        <v>1</v>
      </c>
    </row>
    <row r="39" spans="1:21" x14ac:dyDescent="0.4">
      <c r="A39" t="s">
        <v>520</v>
      </c>
      <c r="B39">
        <v>24</v>
      </c>
      <c r="C39">
        <v>0</v>
      </c>
      <c r="D39">
        <v>0</v>
      </c>
      <c r="E39">
        <v>0</v>
      </c>
      <c r="F39">
        <v>0</v>
      </c>
      <c r="G39">
        <v>0</v>
      </c>
      <c r="H39">
        <v>24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0.14000000000000001</v>
      </c>
      <c r="R39">
        <v>2.8</v>
      </c>
      <c r="S39">
        <v>0.25999999000000001</v>
      </c>
      <c r="T39">
        <v>13.333334000000001</v>
      </c>
      <c r="U39">
        <v>1</v>
      </c>
    </row>
    <row r="40" spans="1:21" x14ac:dyDescent="0.4">
      <c r="A40" t="s">
        <v>172</v>
      </c>
      <c r="B40">
        <v>130</v>
      </c>
      <c r="C40">
        <v>91</v>
      </c>
      <c r="D40">
        <v>19.5</v>
      </c>
      <c r="E40">
        <v>19.499995999999999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0.13</v>
      </c>
      <c r="R40">
        <v>1.7</v>
      </c>
      <c r="S40">
        <v>0.20999998</v>
      </c>
      <c r="T40">
        <v>1.2500001000000001</v>
      </c>
      <c r="U40">
        <v>0</v>
      </c>
    </row>
    <row r="41" spans="1:21" x14ac:dyDescent="0.4">
      <c r="A41" t="s">
        <v>523</v>
      </c>
      <c r="B41">
        <v>22</v>
      </c>
      <c r="C41">
        <v>0</v>
      </c>
      <c r="D41">
        <v>0</v>
      </c>
      <c r="E41">
        <v>0</v>
      </c>
      <c r="F41">
        <v>0</v>
      </c>
      <c r="G41">
        <v>0</v>
      </c>
      <c r="H41">
        <v>22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0.31999999000000001</v>
      </c>
      <c r="R41">
        <v>2.2000000000000002</v>
      </c>
      <c r="S41">
        <v>0.22000003000000001</v>
      </c>
      <c r="T41">
        <v>12.000000999999999</v>
      </c>
      <c r="U41">
        <v>1</v>
      </c>
    </row>
    <row r="42" spans="1:21" x14ac:dyDescent="0.4">
      <c r="A42" t="s">
        <v>479</v>
      </c>
      <c r="B42">
        <v>450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450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0.16</v>
      </c>
      <c r="R42">
        <v>2</v>
      </c>
      <c r="S42">
        <v>0.22000003000000001</v>
      </c>
      <c r="T42">
        <v>2</v>
      </c>
      <c r="U42">
        <v>1</v>
      </c>
    </row>
    <row r="43" spans="1:21" x14ac:dyDescent="0.4">
      <c r="A43" t="s">
        <v>181</v>
      </c>
      <c r="B43">
        <v>170</v>
      </c>
      <c r="C43">
        <v>25.500001999999999</v>
      </c>
      <c r="D43">
        <v>136</v>
      </c>
      <c r="E43">
        <v>8.4999924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0.2</v>
      </c>
      <c r="R43">
        <v>2</v>
      </c>
      <c r="S43">
        <v>0.10000002</v>
      </c>
      <c r="T43">
        <v>1.0833333999999999</v>
      </c>
      <c r="U43">
        <v>0</v>
      </c>
    </row>
    <row r="44" spans="1:21" x14ac:dyDescent="0.4">
      <c r="A44" t="s">
        <v>218</v>
      </c>
      <c r="B44">
        <v>90</v>
      </c>
      <c r="C44">
        <v>63</v>
      </c>
      <c r="D44">
        <v>13.500000999999999</v>
      </c>
      <c r="E44">
        <v>13.499998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0.2</v>
      </c>
      <c r="R44">
        <v>2</v>
      </c>
      <c r="S44">
        <v>0.10000002</v>
      </c>
      <c r="T44">
        <v>1.1666666999999999</v>
      </c>
      <c r="U44">
        <v>0</v>
      </c>
    </row>
    <row r="45" spans="1:21" x14ac:dyDescent="0.4">
      <c r="A45" t="s">
        <v>219</v>
      </c>
      <c r="B45">
        <v>128</v>
      </c>
      <c r="C45">
        <v>89.599997999999999</v>
      </c>
      <c r="D45">
        <v>19.200001</v>
      </c>
      <c r="E45">
        <v>19.199997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0.28000000000000003</v>
      </c>
      <c r="R45">
        <v>2.4000001000000002</v>
      </c>
      <c r="S45">
        <v>0.15999996999999999</v>
      </c>
      <c r="T45">
        <v>1.2500001000000001</v>
      </c>
      <c r="U45">
        <v>0</v>
      </c>
    </row>
    <row r="46" spans="1:21" x14ac:dyDescent="0.4">
      <c r="A46" t="s">
        <v>736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4">
      <c r="A47" t="s">
        <v>649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4">
      <c r="A48" t="s">
        <v>508</v>
      </c>
      <c r="B48">
        <v>600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600</v>
      </c>
      <c r="L48">
        <v>0</v>
      </c>
      <c r="M48">
        <v>0</v>
      </c>
      <c r="N48">
        <v>0</v>
      </c>
      <c r="O48">
        <v>0</v>
      </c>
      <c r="P48">
        <v>0</v>
      </c>
      <c r="Q48">
        <v>0.22</v>
      </c>
      <c r="R48">
        <v>1.6</v>
      </c>
      <c r="S48">
        <v>0.27999996999999999</v>
      </c>
      <c r="T48">
        <v>1.1000000000000001</v>
      </c>
      <c r="U48">
        <v>1</v>
      </c>
    </row>
    <row r="49" spans="1:21" x14ac:dyDescent="0.4">
      <c r="A49" t="s">
        <v>473</v>
      </c>
      <c r="B49">
        <v>60</v>
      </c>
      <c r="C49">
        <v>0</v>
      </c>
      <c r="D49">
        <v>36</v>
      </c>
      <c r="E49">
        <v>23.999998000000001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0.18000000999999999</v>
      </c>
      <c r="R49">
        <v>1.6</v>
      </c>
      <c r="S49">
        <v>0.25999999000000001</v>
      </c>
      <c r="T49">
        <v>4.6666670000000003</v>
      </c>
      <c r="U49">
        <v>1</v>
      </c>
    </row>
    <row r="50" spans="1:21" x14ac:dyDescent="0.4">
      <c r="A50" t="s">
        <v>494</v>
      </c>
      <c r="B50">
        <v>360</v>
      </c>
      <c r="C50">
        <v>233.99997999999999</v>
      </c>
      <c r="D50">
        <v>0</v>
      </c>
      <c r="E50">
        <v>126.00001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0.23999999</v>
      </c>
      <c r="R50">
        <v>2</v>
      </c>
      <c r="S50">
        <v>0.38</v>
      </c>
      <c r="T50">
        <v>0.73333334999999999</v>
      </c>
      <c r="U50">
        <v>0</v>
      </c>
    </row>
    <row r="51" spans="1:21" x14ac:dyDescent="0.4">
      <c r="A51" t="s">
        <v>681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4">
      <c r="A52" t="s">
        <v>122</v>
      </c>
      <c r="B52">
        <v>300</v>
      </c>
      <c r="C52">
        <v>60</v>
      </c>
      <c r="D52">
        <v>0</v>
      </c>
      <c r="E52">
        <v>240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0.31999999000000001</v>
      </c>
      <c r="R52">
        <v>2.4000001000000002</v>
      </c>
      <c r="S52">
        <v>0.24000001000000001</v>
      </c>
      <c r="T52">
        <v>0.80000006999999995</v>
      </c>
      <c r="U52">
        <v>0</v>
      </c>
    </row>
    <row r="53" spans="1:21" x14ac:dyDescent="0.4">
      <c r="A53" t="s">
        <v>430</v>
      </c>
      <c r="B53">
        <v>57</v>
      </c>
      <c r="C53">
        <v>24.51</v>
      </c>
      <c r="D53">
        <v>6.27</v>
      </c>
      <c r="E53">
        <v>26.219999000000001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0.27000001000000001</v>
      </c>
      <c r="R53">
        <v>2.2999999999999998</v>
      </c>
      <c r="S53">
        <v>0.19</v>
      </c>
      <c r="T53">
        <v>4.3333335000000002</v>
      </c>
      <c r="U53">
        <v>1</v>
      </c>
    </row>
    <row r="54" spans="1:21" x14ac:dyDescent="0.4">
      <c r="A54" t="s">
        <v>789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4">
      <c r="A55" t="s">
        <v>596</v>
      </c>
      <c r="B55">
        <v>12010</v>
      </c>
      <c r="C55">
        <v>10</v>
      </c>
      <c r="D55">
        <v>0</v>
      </c>
      <c r="E55">
        <v>0</v>
      </c>
      <c r="F55">
        <v>3000</v>
      </c>
      <c r="G55">
        <v>0</v>
      </c>
      <c r="H55">
        <v>0</v>
      </c>
      <c r="I55">
        <v>0</v>
      </c>
      <c r="J55">
        <v>9000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0.5</v>
      </c>
      <c r="R55">
        <v>3</v>
      </c>
      <c r="S55">
        <v>0.5</v>
      </c>
      <c r="T55">
        <v>3.3333335000000002</v>
      </c>
      <c r="U55">
        <v>1</v>
      </c>
    </row>
    <row r="56" spans="1:21" x14ac:dyDescent="0.4">
      <c r="A56" t="s">
        <v>564</v>
      </c>
      <c r="B56">
        <v>5</v>
      </c>
      <c r="C56">
        <v>0</v>
      </c>
      <c r="D56">
        <v>0</v>
      </c>
      <c r="E56">
        <v>0</v>
      </c>
      <c r="F56">
        <v>0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0.02</v>
      </c>
      <c r="R56">
        <v>1.5</v>
      </c>
      <c r="S56">
        <v>2.9999971E-2</v>
      </c>
      <c r="T56">
        <v>1</v>
      </c>
      <c r="U56">
        <v>1</v>
      </c>
    </row>
    <row r="57" spans="1:21" x14ac:dyDescent="0.4">
      <c r="A57" t="s">
        <v>574</v>
      </c>
      <c r="B57">
        <v>75</v>
      </c>
      <c r="C57">
        <v>10.5</v>
      </c>
      <c r="D57">
        <v>60</v>
      </c>
      <c r="E57">
        <v>4.5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0.25</v>
      </c>
      <c r="R57">
        <v>2</v>
      </c>
      <c r="S57">
        <v>0.19999998999999999</v>
      </c>
      <c r="T57">
        <v>1</v>
      </c>
      <c r="U57">
        <v>1</v>
      </c>
    </row>
    <row r="58" spans="1:21" x14ac:dyDescent="0.4">
      <c r="A58" t="s">
        <v>575</v>
      </c>
      <c r="B58">
        <v>75</v>
      </c>
      <c r="C58">
        <v>10.5</v>
      </c>
      <c r="D58">
        <v>60</v>
      </c>
      <c r="E58">
        <v>4.5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0.25</v>
      </c>
      <c r="R58">
        <v>2</v>
      </c>
      <c r="S58">
        <v>0.19999998999999999</v>
      </c>
      <c r="T58">
        <v>1</v>
      </c>
      <c r="U58">
        <v>1</v>
      </c>
    </row>
    <row r="59" spans="1:21" x14ac:dyDescent="0.4">
      <c r="A59" t="s">
        <v>375</v>
      </c>
      <c r="B59">
        <v>297</v>
      </c>
      <c r="C59">
        <v>35.639999000000003</v>
      </c>
      <c r="D59">
        <v>59.400002000000001</v>
      </c>
      <c r="E59">
        <v>201.96001000000001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9.0000003999999995E-2</v>
      </c>
      <c r="R59">
        <v>1.9</v>
      </c>
      <c r="S59">
        <v>0.37</v>
      </c>
      <c r="T59">
        <v>1.0833333999999999</v>
      </c>
      <c r="U59">
        <v>0</v>
      </c>
    </row>
    <row r="60" spans="1:21" x14ac:dyDescent="0.4">
      <c r="A60" t="s">
        <v>255</v>
      </c>
      <c r="B60">
        <v>190</v>
      </c>
      <c r="C60">
        <v>70</v>
      </c>
      <c r="D60">
        <v>42</v>
      </c>
      <c r="E60">
        <v>78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0.17</v>
      </c>
      <c r="R60">
        <v>1.9</v>
      </c>
      <c r="S60">
        <v>0.33000003999999999</v>
      </c>
      <c r="T60">
        <v>4.3333335000000002</v>
      </c>
      <c r="U60">
        <v>1</v>
      </c>
    </row>
    <row r="61" spans="1:21" x14ac:dyDescent="0.4">
      <c r="A61" t="s">
        <v>281</v>
      </c>
      <c r="B61">
        <v>240</v>
      </c>
      <c r="C61">
        <v>100</v>
      </c>
      <c r="D61">
        <v>49</v>
      </c>
      <c r="E61">
        <v>91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0.20999999</v>
      </c>
      <c r="R61">
        <v>1.9</v>
      </c>
      <c r="S61">
        <v>0.37</v>
      </c>
      <c r="T61">
        <v>4.3333335000000002</v>
      </c>
      <c r="U61">
        <v>1</v>
      </c>
    </row>
    <row r="62" spans="1:21" x14ac:dyDescent="0.4">
      <c r="A62" t="s">
        <v>626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4">
      <c r="A63" t="s">
        <v>70</v>
      </c>
      <c r="B63">
        <v>70</v>
      </c>
      <c r="C63">
        <v>0</v>
      </c>
      <c r="D63">
        <v>22</v>
      </c>
      <c r="E63">
        <v>0</v>
      </c>
      <c r="F63">
        <v>48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0.31999999000000001</v>
      </c>
      <c r="R63">
        <v>2</v>
      </c>
      <c r="S63">
        <v>7.9999982999999997E-2</v>
      </c>
      <c r="T63">
        <v>5.0000004999999996</v>
      </c>
      <c r="U63">
        <v>1</v>
      </c>
    </row>
    <row r="64" spans="1:21" x14ac:dyDescent="0.4">
      <c r="A64" t="s">
        <v>392</v>
      </c>
      <c r="B64">
        <v>29</v>
      </c>
      <c r="C64">
        <v>0</v>
      </c>
      <c r="D64">
        <v>0</v>
      </c>
      <c r="E64">
        <v>0</v>
      </c>
      <c r="F64">
        <v>29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0.15000000999999999</v>
      </c>
      <c r="R64">
        <v>1.7</v>
      </c>
      <c r="S64">
        <v>0.20999998</v>
      </c>
      <c r="T64">
        <v>8</v>
      </c>
      <c r="U64">
        <v>1</v>
      </c>
    </row>
    <row r="65" spans="1:21" x14ac:dyDescent="0.4">
      <c r="A65" t="s">
        <v>417</v>
      </c>
      <c r="B65">
        <v>129</v>
      </c>
      <c r="C65">
        <v>6.4500003000000001</v>
      </c>
      <c r="D65">
        <v>6.4500003000000001</v>
      </c>
      <c r="E65">
        <v>116.1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0.25</v>
      </c>
      <c r="R65">
        <v>3</v>
      </c>
      <c r="S65">
        <v>0.19999998999999999</v>
      </c>
      <c r="T65">
        <v>0.91666669000000001</v>
      </c>
      <c r="U65">
        <v>0</v>
      </c>
    </row>
    <row r="66" spans="1:21" x14ac:dyDescent="0.4">
      <c r="A66" t="s">
        <v>244</v>
      </c>
      <c r="B66">
        <v>80</v>
      </c>
      <c r="C66">
        <v>4</v>
      </c>
      <c r="D66">
        <v>60</v>
      </c>
      <c r="E66">
        <v>15.999999000000001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0.25</v>
      </c>
      <c r="R66">
        <v>3</v>
      </c>
      <c r="S66">
        <v>0.10000002</v>
      </c>
      <c r="T66">
        <v>3.6666666999999999</v>
      </c>
      <c r="U66">
        <v>1</v>
      </c>
    </row>
    <row r="67" spans="1:21" x14ac:dyDescent="0.4">
      <c r="A67" t="s">
        <v>362</v>
      </c>
      <c r="B67">
        <v>40</v>
      </c>
      <c r="C67">
        <v>0</v>
      </c>
      <c r="D67">
        <v>40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0.25999999000000001</v>
      </c>
      <c r="R67">
        <v>2.4000001000000002</v>
      </c>
      <c r="S67">
        <v>0.18000000999999999</v>
      </c>
      <c r="T67">
        <v>10.000000999999999</v>
      </c>
      <c r="U67">
        <v>1</v>
      </c>
    </row>
    <row r="68" spans="1:21" x14ac:dyDescent="0.4">
      <c r="A68" t="s">
        <v>75</v>
      </c>
      <c r="B68">
        <v>20</v>
      </c>
      <c r="C68">
        <v>2</v>
      </c>
      <c r="D68">
        <v>5</v>
      </c>
      <c r="E68">
        <v>13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0.16</v>
      </c>
      <c r="R68">
        <v>2</v>
      </c>
      <c r="S68">
        <v>0.15999996999999999</v>
      </c>
      <c r="T68">
        <v>10.000000999999999</v>
      </c>
      <c r="U68">
        <v>1</v>
      </c>
    </row>
    <row r="69" spans="1:21" x14ac:dyDescent="0.4">
      <c r="A69" t="s">
        <v>162</v>
      </c>
      <c r="B69">
        <v>170</v>
      </c>
      <c r="C69">
        <v>51.000003999999997</v>
      </c>
      <c r="D69">
        <v>34</v>
      </c>
      <c r="E69">
        <v>85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0.34</v>
      </c>
      <c r="R69">
        <v>3</v>
      </c>
      <c r="S69">
        <v>0.22000003000000001</v>
      </c>
      <c r="T69">
        <v>1.1666666999999999</v>
      </c>
      <c r="U69">
        <v>0</v>
      </c>
    </row>
    <row r="70" spans="1:21" x14ac:dyDescent="0.4">
      <c r="A70" t="s">
        <v>664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4">
      <c r="A71" t="s">
        <v>581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5.0000001000000002E-2</v>
      </c>
      <c r="R71">
        <v>1.5</v>
      </c>
      <c r="S71">
        <v>0.10000002</v>
      </c>
      <c r="T71">
        <v>0.83333336999999996</v>
      </c>
      <c r="U71">
        <v>1</v>
      </c>
    </row>
    <row r="72" spans="1:21" x14ac:dyDescent="0.4">
      <c r="A72" t="s">
        <v>580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5.0000001000000002E-2</v>
      </c>
      <c r="R72">
        <v>1.5</v>
      </c>
      <c r="S72">
        <v>0.10000002</v>
      </c>
      <c r="T72">
        <v>0.83333336999999996</v>
      </c>
      <c r="U72">
        <v>1</v>
      </c>
    </row>
    <row r="73" spans="1:21" x14ac:dyDescent="0.4">
      <c r="A73" t="s">
        <v>709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4">
      <c r="A74" t="s">
        <v>709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4">
      <c r="A75" t="s">
        <v>103</v>
      </c>
      <c r="B75">
        <v>100</v>
      </c>
      <c r="C75">
        <v>10</v>
      </c>
      <c r="D75">
        <v>80</v>
      </c>
      <c r="E75">
        <v>9.9999962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2.5000000000000001E-2</v>
      </c>
      <c r="R75">
        <v>1.5</v>
      </c>
      <c r="S75">
        <v>0.10000002</v>
      </c>
      <c r="T75">
        <v>3.3333335000000002</v>
      </c>
      <c r="U75">
        <v>1</v>
      </c>
    </row>
    <row r="76" spans="1:21" x14ac:dyDescent="0.4">
      <c r="A76" t="s">
        <v>92</v>
      </c>
      <c r="B76">
        <v>76</v>
      </c>
      <c r="C76">
        <v>3.8</v>
      </c>
      <c r="D76">
        <v>41.799999</v>
      </c>
      <c r="E76">
        <v>30.399998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0.2</v>
      </c>
      <c r="R76">
        <v>2</v>
      </c>
      <c r="S76">
        <v>0.14999998</v>
      </c>
      <c r="T76">
        <v>3.3333335000000002</v>
      </c>
      <c r="U76">
        <v>4</v>
      </c>
    </row>
    <row r="77" spans="1:21" x14ac:dyDescent="0.4">
      <c r="A77" t="s">
        <v>747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4">
      <c r="A78" t="s">
        <v>351</v>
      </c>
      <c r="B78">
        <v>58</v>
      </c>
      <c r="C78">
        <v>0</v>
      </c>
      <c r="D78">
        <v>0</v>
      </c>
      <c r="E78">
        <v>0</v>
      </c>
      <c r="F78">
        <v>19</v>
      </c>
      <c r="G78">
        <v>0</v>
      </c>
      <c r="H78">
        <v>39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0.15000000999999999</v>
      </c>
      <c r="R78">
        <v>2</v>
      </c>
      <c r="S78">
        <v>0.28999996</v>
      </c>
      <c r="T78">
        <v>12.000000999999999</v>
      </c>
      <c r="U78">
        <v>1</v>
      </c>
    </row>
    <row r="79" spans="1:21" x14ac:dyDescent="0.4">
      <c r="A79" t="s">
        <v>639</v>
      </c>
      <c r="B79">
        <v>152</v>
      </c>
      <c r="C79">
        <v>76</v>
      </c>
      <c r="D79">
        <v>76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0.1</v>
      </c>
      <c r="R79">
        <v>3</v>
      </c>
      <c r="S79">
        <v>0.14999998</v>
      </c>
      <c r="T79">
        <v>1</v>
      </c>
      <c r="U79">
        <v>0</v>
      </c>
    </row>
    <row r="80" spans="1:21" x14ac:dyDescent="0.4">
      <c r="A80" t="s">
        <v>512</v>
      </c>
      <c r="B80">
        <v>66</v>
      </c>
      <c r="C80">
        <v>0</v>
      </c>
      <c r="D80">
        <v>24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42</v>
      </c>
      <c r="N80">
        <v>0</v>
      </c>
      <c r="O80">
        <v>0</v>
      </c>
      <c r="P80">
        <v>0</v>
      </c>
      <c r="Q80">
        <v>0.31999999000000001</v>
      </c>
      <c r="R80">
        <v>2.4000001000000002</v>
      </c>
      <c r="S80">
        <v>0.18000000999999999</v>
      </c>
      <c r="T80">
        <v>3.5714290000000002</v>
      </c>
      <c r="U80">
        <v>1</v>
      </c>
    </row>
    <row r="81" spans="1:21" x14ac:dyDescent="0.4">
      <c r="A81" t="s">
        <v>248</v>
      </c>
      <c r="B81">
        <v>16</v>
      </c>
      <c r="C81">
        <v>5.7600002000000003</v>
      </c>
      <c r="D81">
        <v>6.7199998000000001</v>
      </c>
      <c r="E81">
        <v>3.5200005000000001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0.25999999000000001</v>
      </c>
      <c r="R81">
        <v>3</v>
      </c>
      <c r="S81">
        <v>0.10000002</v>
      </c>
      <c r="T81">
        <v>16.666668000000001</v>
      </c>
      <c r="U81">
        <v>1</v>
      </c>
    </row>
    <row r="82" spans="1:21" x14ac:dyDescent="0.4">
      <c r="A82" t="s">
        <v>280</v>
      </c>
      <c r="B82">
        <v>16</v>
      </c>
      <c r="C82">
        <v>5.7600002000000003</v>
      </c>
      <c r="D82">
        <v>6.7199998000000001</v>
      </c>
      <c r="E82">
        <v>3.5200005000000001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0.28000000000000003</v>
      </c>
      <c r="R82">
        <v>3</v>
      </c>
      <c r="S82">
        <v>0.13999998999999999</v>
      </c>
      <c r="T82">
        <v>16.666668000000001</v>
      </c>
      <c r="U82">
        <v>1</v>
      </c>
    </row>
    <row r="83" spans="1:21" x14ac:dyDescent="0.4">
      <c r="A83" t="s">
        <v>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4">
      <c r="A84" t="s">
        <v>746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4">
      <c r="A85" t="s">
        <v>631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4">
      <c r="A86" t="s">
        <v>170</v>
      </c>
      <c r="B86">
        <v>140</v>
      </c>
      <c r="C86">
        <v>126</v>
      </c>
      <c r="D86">
        <v>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0.125</v>
      </c>
      <c r="R86">
        <v>2</v>
      </c>
      <c r="S86">
        <v>0.19999998999999999</v>
      </c>
      <c r="T86">
        <v>1</v>
      </c>
      <c r="U86">
        <v>0</v>
      </c>
    </row>
    <row r="87" spans="1:21" x14ac:dyDescent="0.4">
      <c r="A87" t="s">
        <v>174</v>
      </c>
      <c r="B87">
        <v>176</v>
      </c>
      <c r="C87">
        <v>158.39999</v>
      </c>
      <c r="D87">
        <v>17.600000000000001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0.23999999</v>
      </c>
      <c r="R87">
        <v>2.5999998999999998</v>
      </c>
      <c r="S87">
        <v>0.31999999000000001</v>
      </c>
      <c r="T87">
        <v>1.0833333999999999</v>
      </c>
      <c r="U87">
        <v>0</v>
      </c>
    </row>
    <row r="88" spans="1:21" x14ac:dyDescent="0.4">
      <c r="A88" t="s">
        <v>52</v>
      </c>
      <c r="B88">
        <v>22</v>
      </c>
      <c r="C88">
        <v>12.1</v>
      </c>
      <c r="D88">
        <v>3.3000001999999999</v>
      </c>
      <c r="E88">
        <v>6.5999990000000004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0.1</v>
      </c>
      <c r="R88">
        <v>1.5</v>
      </c>
      <c r="S88">
        <v>7.4999988000000004E-2</v>
      </c>
      <c r="T88">
        <v>4.1666670000000003</v>
      </c>
      <c r="U88">
        <v>8</v>
      </c>
    </row>
    <row r="89" spans="1:21" x14ac:dyDescent="0.4">
      <c r="A89" t="s">
        <v>51</v>
      </c>
      <c r="B89">
        <v>40</v>
      </c>
      <c r="C89">
        <v>26</v>
      </c>
      <c r="D89">
        <v>6</v>
      </c>
      <c r="E89">
        <v>8.0000019000000009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0.15000000999999999</v>
      </c>
      <c r="R89">
        <v>2</v>
      </c>
      <c r="S89">
        <v>0.11250001</v>
      </c>
      <c r="T89">
        <v>4.6666670000000003</v>
      </c>
      <c r="U89">
        <v>8</v>
      </c>
    </row>
    <row r="90" spans="1:21" x14ac:dyDescent="0.4">
      <c r="A90" t="s">
        <v>121</v>
      </c>
      <c r="B90">
        <v>176</v>
      </c>
      <c r="C90">
        <v>17.600000000000001</v>
      </c>
      <c r="D90">
        <v>140.80000000000001</v>
      </c>
      <c r="E90">
        <v>17.599995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5.9999998999999998E-2</v>
      </c>
      <c r="R90">
        <v>1.5</v>
      </c>
      <c r="S90">
        <v>0.27999996999999999</v>
      </c>
      <c r="T90">
        <v>0.91666669000000001</v>
      </c>
      <c r="U90">
        <v>0</v>
      </c>
    </row>
    <row r="91" spans="1:21" x14ac:dyDescent="0.4">
      <c r="A91" t="s">
        <v>111</v>
      </c>
      <c r="B91">
        <v>64</v>
      </c>
      <c r="C91">
        <v>6.4000000999999997</v>
      </c>
      <c r="D91">
        <v>57.599997999999999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0.16</v>
      </c>
      <c r="R91">
        <v>2.4000001000000002</v>
      </c>
      <c r="S91">
        <v>2.2000015000000001E-2</v>
      </c>
      <c r="T91">
        <v>3.3333335000000002</v>
      </c>
      <c r="U91">
        <v>1</v>
      </c>
    </row>
    <row r="92" spans="1:21" x14ac:dyDescent="0.4">
      <c r="A92" t="s">
        <v>65</v>
      </c>
      <c r="B92">
        <v>25</v>
      </c>
      <c r="C92">
        <v>2.5</v>
      </c>
      <c r="D92">
        <v>20</v>
      </c>
      <c r="E92">
        <v>2.4999989999999999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0.1</v>
      </c>
      <c r="R92">
        <v>1.8</v>
      </c>
      <c r="S92">
        <v>0.13999998999999999</v>
      </c>
      <c r="T92">
        <v>8.75</v>
      </c>
      <c r="U92">
        <v>1</v>
      </c>
    </row>
    <row r="93" spans="1:21" x14ac:dyDescent="0.4">
      <c r="A93" t="s">
        <v>279</v>
      </c>
      <c r="B93">
        <v>45.999996000000003</v>
      </c>
      <c r="C93">
        <v>4.5999999000000003</v>
      </c>
      <c r="D93">
        <v>41.399997999999997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0.12</v>
      </c>
      <c r="R93">
        <v>2</v>
      </c>
      <c r="S93">
        <v>0.34000003000000001</v>
      </c>
      <c r="T93">
        <v>10.000000999999999</v>
      </c>
      <c r="U93">
        <v>1</v>
      </c>
    </row>
    <row r="94" spans="1:21" x14ac:dyDescent="0.4">
      <c r="A94" t="s">
        <v>401</v>
      </c>
      <c r="B94">
        <v>20</v>
      </c>
      <c r="C94">
        <v>9</v>
      </c>
      <c r="D94">
        <v>5</v>
      </c>
      <c r="E94">
        <v>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0.17</v>
      </c>
      <c r="R94">
        <v>2</v>
      </c>
      <c r="S94">
        <v>5.0999998999999997E-2</v>
      </c>
      <c r="T94">
        <v>5.0000004999999996</v>
      </c>
      <c r="U94">
        <v>10</v>
      </c>
    </row>
    <row r="95" spans="1:21" x14ac:dyDescent="0.4">
      <c r="A95" t="s">
        <v>737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4">
      <c r="A96" t="s">
        <v>61</v>
      </c>
      <c r="B96">
        <v>24</v>
      </c>
      <c r="C96">
        <v>7.9200001000000002</v>
      </c>
      <c r="D96">
        <v>7.9200001000000002</v>
      </c>
      <c r="E96">
        <v>8.1599997999999996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0.12</v>
      </c>
      <c r="R96">
        <v>1.6</v>
      </c>
      <c r="S96">
        <v>6.0000001999999997E-2</v>
      </c>
      <c r="T96">
        <v>8.75</v>
      </c>
      <c r="U96">
        <v>1</v>
      </c>
    </row>
    <row r="97" spans="1:21" x14ac:dyDescent="0.4">
      <c r="A97" t="s">
        <v>64</v>
      </c>
      <c r="B97">
        <v>35</v>
      </c>
      <c r="C97">
        <v>1.75</v>
      </c>
      <c r="D97">
        <v>12.25</v>
      </c>
      <c r="E97">
        <v>21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0.12</v>
      </c>
      <c r="R97">
        <v>2</v>
      </c>
      <c r="S97">
        <v>0.25999999000000001</v>
      </c>
      <c r="T97">
        <v>9.5833340000000007</v>
      </c>
      <c r="U97">
        <v>1</v>
      </c>
    </row>
    <row r="98" spans="1:21" x14ac:dyDescent="0.4">
      <c r="A98" t="s">
        <v>55</v>
      </c>
      <c r="B98">
        <v>35</v>
      </c>
      <c r="C98">
        <v>12.25</v>
      </c>
      <c r="D98">
        <v>1.75</v>
      </c>
      <c r="E98">
        <v>21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0.16</v>
      </c>
      <c r="R98">
        <v>2</v>
      </c>
      <c r="S98">
        <v>0.15999996999999999</v>
      </c>
      <c r="T98">
        <v>7.5000004999999996</v>
      </c>
      <c r="U98">
        <v>1</v>
      </c>
    </row>
    <row r="99" spans="1:21" x14ac:dyDescent="0.4">
      <c r="A99" t="s">
        <v>408</v>
      </c>
      <c r="B99">
        <v>179</v>
      </c>
      <c r="C99">
        <v>125.3</v>
      </c>
      <c r="D99">
        <v>17.899999999999999</v>
      </c>
      <c r="E99">
        <v>35.799999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0.1</v>
      </c>
      <c r="R99">
        <v>2</v>
      </c>
      <c r="S99">
        <v>0.30000000999999998</v>
      </c>
      <c r="T99">
        <v>1.2500001000000001</v>
      </c>
      <c r="U99">
        <v>0</v>
      </c>
    </row>
    <row r="100" spans="1:21" x14ac:dyDescent="0.4">
      <c r="A100" t="s">
        <v>135</v>
      </c>
      <c r="B100">
        <v>187</v>
      </c>
      <c r="C100">
        <v>18.700001</v>
      </c>
      <c r="D100">
        <v>18.700001</v>
      </c>
      <c r="E100">
        <v>149.60001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0.34999998999999998</v>
      </c>
      <c r="R100">
        <v>2.2000000000000002</v>
      </c>
      <c r="S100">
        <v>0.19999998999999999</v>
      </c>
      <c r="T100">
        <v>1</v>
      </c>
      <c r="U100">
        <v>0</v>
      </c>
    </row>
    <row r="101" spans="1:21" x14ac:dyDescent="0.4">
      <c r="A101" t="s">
        <v>110</v>
      </c>
      <c r="B101">
        <v>42</v>
      </c>
      <c r="C101">
        <v>33.600002000000003</v>
      </c>
      <c r="D101">
        <v>4.2000003000000001</v>
      </c>
      <c r="E101">
        <v>4.1999984000000001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5.9999998999999998E-2</v>
      </c>
      <c r="R101">
        <v>2</v>
      </c>
      <c r="S101">
        <v>9.4285727E-2</v>
      </c>
      <c r="T101">
        <v>4</v>
      </c>
      <c r="U101">
        <v>7</v>
      </c>
    </row>
    <row r="102" spans="1:21" x14ac:dyDescent="0.4">
      <c r="A102" t="s">
        <v>113</v>
      </c>
      <c r="B102">
        <v>50</v>
      </c>
      <c r="C102">
        <v>40</v>
      </c>
      <c r="D102">
        <v>5</v>
      </c>
      <c r="E102">
        <v>4.9999981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5.9999998999999998E-2</v>
      </c>
      <c r="R102">
        <v>2</v>
      </c>
      <c r="S102">
        <v>0.12857145</v>
      </c>
      <c r="T102">
        <v>4.1666670000000003</v>
      </c>
      <c r="U102">
        <v>7</v>
      </c>
    </row>
    <row r="103" spans="1:21" x14ac:dyDescent="0.4">
      <c r="A103" t="s">
        <v>387</v>
      </c>
      <c r="B103">
        <v>41</v>
      </c>
      <c r="C103">
        <v>1.9999998999999999</v>
      </c>
      <c r="D103">
        <v>13</v>
      </c>
      <c r="E103">
        <v>19</v>
      </c>
      <c r="F103">
        <v>0</v>
      </c>
      <c r="G103">
        <v>0</v>
      </c>
      <c r="H103">
        <v>0</v>
      </c>
      <c r="I103">
        <v>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0.25</v>
      </c>
      <c r="R103">
        <v>2.2999999999999998</v>
      </c>
      <c r="S103">
        <v>9.2857122E-2</v>
      </c>
      <c r="T103">
        <v>3.8333335000000002</v>
      </c>
      <c r="U103">
        <v>7</v>
      </c>
    </row>
    <row r="104" spans="1:21" x14ac:dyDescent="0.4">
      <c r="A104" t="s">
        <v>566</v>
      </c>
      <c r="B104">
        <v>7</v>
      </c>
      <c r="C104">
        <v>0.69999999000000002</v>
      </c>
      <c r="D104">
        <v>5.9500003000000001</v>
      </c>
      <c r="E104">
        <v>0.34999966999999998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2.5000000000000001E-2</v>
      </c>
      <c r="R104">
        <v>1.25</v>
      </c>
      <c r="S104">
        <v>1.9999981E-2</v>
      </c>
      <c r="T104">
        <v>1.6071428000000001</v>
      </c>
      <c r="U104">
        <v>1</v>
      </c>
    </row>
    <row r="105" spans="1:21" x14ac:dyDescent="0.4">
      <c r="A105" t="s">
        <v>562</v>
      </c>
      <c r="B105">
        <v>12</v>
      </c>
      <c r="C105">
        <v>1.2</v>
      </c>
      <c r="D105">
        <v>10.200001</v>
      </c>
      <c r="E105">
        <v>0.59999943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6.25E-2</v>
      </c>
      <c r="R105">
        <v>2.3499998999999998</v>
      </c>
      <c r="S105">
        <v>0.13999998999999999</v>
      </c>
      <c r="T105">
        <v>1.8750001000000001</v>
      </c>
      <c r="U105">
        <v>1</v>
      </c>
    </row>
    <row r="106" spans="1:21" x14ac:dyDescent="0.4">
      <c r="A106" t="s">
        <v>63</v>
      </c>
      <c r="B106">
        <v>30</v>
      </c>
      <c r="C106">
        <v>9.9999894999999999</v>
      </c>
      <c r="D106">
        <v>9.9999894999999999</v>
      </c>
      <c r="E106">
        <v>10.000021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5.9999998999999998E-2</v>
      </c>
      <c r="R106">
        <v>1.6</v>
      </c>
      <c r="S106">
        <v>0.18000000999999999</v>
      </c>
      <c r="T106">
        <v>7.8328986</v>
      </c>
      <c r="U106">
        <v>1</v>
      </c>
    </row>
    <row r="107" spans="1:21" x14ac:dyDescent="0.4">
      <c r="A107" t="s">
        <v>278</v>
      </c>
      <c r="B107">
        <v>46</v>
      </c>
      <c r="C107">
        <v>13.8</v>
      </c>
      <c r="D107">
        <v>13.8</v>
      </c>
      <c r="E107">
        <v>18.399999999999999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0.18000000999999999</v>
      </c>
      <c r="R107">
        <v>1.8</v>
      </c>
      <c r="S107">
        <v>0.30000000999999998</v>
      </c>
      <c r="T107">
        <v>9.375</v>
      </c>
      <c r="U107">
        <v>1</v>
      </c>
    </row>
    <row r="108" spans="1:21" x14ac:dyDescent="0.4">
      <c r="A108" t="s">
        <v>436</v>
      </c>
      <c r="B108">
        <v>60</v>
      </c>
      <c r="C108">
        <v>30</v>
      </c>
      <c r="D108">
        <v>24</v>
      </c>
      <c r="E108">
        <v>6.0000014000000004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0.23</v>
      </c>
      <c r="R108">
        <v>2.5</v>
      </c>
      <c r="S108">
        <v>0.20999998</v>
      </c>
      <c r="T108">
        <v>6.2500004999999996</v>
      </c>
      <c r="U108">
        <v>1</v>
      </c>
    </row>
    <row r="109" spans="1:21" x14ac:dyDescent="0.4">
      <c r="A109" t="s">
        <v>171</v>
      </c>
      <c r="B109">
        <v>130</v>
      </c>
      <c r="C109">
        <v>70</v>
      </c>
      <c r="D109">
        <v>0</v>
      </c>
      <c r="E109">
        <v>0</v>
      </c>
      <c r="F109">
        <v>0</v>
      </c>
      <c r="G109">
        <v>0</v>
      </c>
      <c r="H109">
        <v>60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0.15000000999999999</v>
      </c>
      <c r="R109">
        <v>2</v>
      </c>
      <c r="S109">
        <v>0.25</v>
      </c>
      <c r="T109">
        <v>1</v>
      </c>
      <c r="U109">
        <v>0</v>
      </c>
    </row>
    <row r="110" spans="1:21" x14ac:dyDescent="0.4">
      <c r="A110" t="s">
        <v>42</v>
      </c>
      <c r="B110">
        <v>90</v>
      </c>
      <c r="C110">
        <v>0</v>
      </c>
      <c r="D110">
        <v>27.000001999999999</v>
      </c>
      <c r="E110">
        <v>63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0.18000000999999999</v>
      </c>
      <c r="R110">
        <v>2</v>
      </c>
      <c r="S110">
        <v>0.22000003000000001</v>
      </c>
      <c r="T110">
        <v>3.3333335000000002</v>
      </c>
      <c r="U110">
        <v>1</v>
      </c>
    </row>
    <row r="111" spans="1:21" x14ac:dyDescent="0.4">
      <c r="A111" t="s">
        <v>668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4">
      <c r="A112" t="s">
        <v>506</v>
      </c>
      <c r="B112">
        <v>425</v>
      </c>
      <c r="C112">
        <v>75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350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0.1</v>
      </c>
      <c r="R112">
        <v>2</v>
      </c>
      <c r="S112">
        <v>0.10000002</v>
      </c>
      <c r="T112">
        <v>2.6666666999999999</v>
      </c>
      <c r="U112">
        <v>1</v>
      </c>
    </row>
    <row r="113" spans="1:21" x14ac:dyDescent="0.4">
      <c r="A113" t="s">
        <v>192</v>
      </c>
      <c r="B113">
        <v>188</v>
      </c>
      <c r="C113">
        <v>41.360000999999997</v>
      </c>
      <c r="D113">
        <v>63.920001999999997</v>
      </c>
      <c r="E113">
        <v>82.720000999999996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5.9999998999999998E-2</v>
      </c>
      <c r="R113">
        <v>1.4</v>
      </c>
      <c r="S113">
        <v>0.27999996999999999</v>
      </c>
      <c r="T113">
        <v>1.1666666999999999</v>
      </c>
      <c r="U113">
        <v>0</v>
      </c>
    </row>
    <row r="114" spans="1:21" x14ac:dyDescent="0.4">
      <c r="A114" t="s">
        <v>43</v>
      </c>
      <c r="B114">
        <v>160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160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7.9999998000000003E-2</v>
      </c>
      <c r="R114">
        <v>1.5</v>
      </c>
      <c r="S114">
        <v>0.22000003000000001</v>
      </c>
      <c r="T114">
        <v>3.3333335000000002</v>
      </c>
      <c r="U114">
        <v>1</v>
      </c>
    </row>
    <row r="115" spans="1:21" x14ac:dyDescent="0.4">
      <c r="A115" t="s">
        <v>368</v>
      </c>
      <c r="B115">
        <v>53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53</v>
      </c>
      <c r="P115">
        <v>0</v>
      </c>
      <c r="Q115">
        <v>0.11</v>
      </c>
      <c r="R115">
        <v>2.9000001000000002</v>
      </c>
      <c r="S115">
        <v>0.43000000999999999</v>
      </c>
      <c r="T115">
        <v>12.000000999999999</v>
      </c>
      <c r="U115">
        <v>1</v>
      </c>
    </row>
    <row r="116" spans="1:21" x14ac:dyDescent="0.4">
      <c r="A116" t="s">
        <v>741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4">
      <c r="A117" t="s">
        <v>378</v>
      </c>
      <c r="B117">
        <v>260</v>
      </c>
      <c r="C117">
        <v>17</v>
      </c>
      <c r="D117">
        <v>71</v>
      </c>
      <c r="E117">
        <v>69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103</v>
      </c>
      <c r="P117">
        <v>0</v>
      </c>
      <c r="Q117">
        <v>9.0000003999999995E-2</v>
      </c>
      <c r="R117">
        <v>2</v>
      </c>
      <c r="S117">
        <v>0.37</v>
      </c>
      <c r="T117">
        <v>1</v>
      </c>
      <c r="U117">
        <v>0</v>
      </c>
    </row>
    <row r="118" spans="1:21" x14ac:dyDescent="0.4">
      <c r="A118" t="s">
        <v>257</v>
      </c>
      <c r="B118">
        <v>30</v>
      </c>
      <c r="C118">
        <v>0</v>
      </c>
      <c r="D118">
        <v>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0.2</v>
      </c>
      <c r="R118">
        <v>2.4000001000000002</v>
      </c>
      <c r="S118">
        <v>3.3333301999999999E-3</v>
      </c>
      <c r="T118">
        <v>3.8333335000000002</v>
      </c>
      <c r="U118">
        <v>6</v>
      </c>
    </row>
    <row r="119" spans="1:21" x14ac:dyDescent="0.4">
      <c r="A119" t="s">
        <v>633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4">
      <c r="A120" t="s">
        <v>766</v>
      </c>
      <c r="B120">
        <v>376</v>
      </c>
      <c r="C120">
        <v>37.600002000000003</v>
      </c>
      <c r="D120">
        <v>75.200005000000004</v>
      </c>
      <c r="E120">
        <v>263.19997999999998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0.25</v>
      </c>
      <c r="R120">
        <v>2</v>
      </c>
      <c r="S120">
        <v>0.19999998999999999</v>
      </c>
      <c r="T120">
        <v>1.0833333999999999</v>
      </c>
      <c r="U120">
        <v>0</v>
      </c>
    </row>
    <row r="121" spans="1:21" x14ac:dyDescent="0.4">
      <c r="A121" t="s">
        <v>233</v>
      </c>
      <c r="B121">
        <v>140</v>
      </c>
      <c r="C121">
        <v>14</v>
      </c>
      <c r="D121">
        <v>126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0.1</v>
      </c>
      <c r="R121">
        <v>1.5</v>
      </c>
      <c r="S121">
        <v>0.19999998999999999</v>
      </c>
      <c r="T121">
        <v>1</v>
      </c>
      <c r="U121">
        <v>0</v>
      </c>
    </row>
    <row r="122" spans="1:21" x14ac:dyDescent="0.4">
      <c r="A122" t="s">
        <v>380</v>
      </c>
      <c r="B122">
        <v>183</v>
      </c>
      <c r="C122">
        <v>19</v>
      </c>
      <c r="D122">
        <v>36</v>
      </c>
      <c r="E122">
        <v>52</v>
      </c>
      <c r="F122">
        <v>0</v>
      </c>
      <c r="G122">
        <v>0</v>
      </c>
      <c r="H122">
        <v>0</v>
      </c>
      <c r="I122">
        <v>76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0.15000000999999999</v>
      </c>
      <c r="R122">
        <v>2</v>
      </c>
      <c r="S122">
        <v>0.30000000999999998</v>
      </c>
      <c r="T122">
        <v>1</v>
      </c>
      <c r="U122">
        <v>0</v>
      </c>
    </row>
    <row r="123" spans="1:21" x14ac:dyDescent="0.4">
      <c r="A123" t="s">
        <v>301</v>
      </c>
      <c r="B123">
        <v>380</v>
      </c>
      <c r="C123">
        <v>342</v>
      </c>
      <c r="D123">
        <v>19</v>
      </c>
      <c r="E123">
        <v>19.000004000000001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0.36000000999999998</v>
      </c>
      <c r="R123">
        <v>2</v>
      </c>
      <c r="S123">
        <v>0.18000000999999999</v>
      </c>
      <c r="T123">
        <v>1</v>
      </c>
      <c r="U123">
        <v>1</v>
      </c>
    </row>
    <row r="124" spans="1:21" x14ac:dyDescent="0.4">
      <c r="A124" t="s">
        <v>297</v>
      </c>
      <c r="B124">
        <v>183.99997999999999</v>
      </c>
      <c r="C124">
        <v>165.59998999999999</v>
      </c>
      <c r="D124">
        <v>9.1999998000000005</v>
      </c>
      <c r="E124">
        <v>9.2000027000000006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0.34999998999999998</v>
      </c>
      <c r="R124">
        <v>2</v>
      </c>
      <c r="S124">
        <v>0.30000000999999998</v>
      </c>
      <c r="T124">
        <v>1</v>
      </c>
      <c r="U124">
        <v>3</v>
      </c>
    </row>
    <row r="125" spans="1:21" x14ac:dyDescent="0.4">
      <c r="A125" t="s">
        <v>676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4">
      <c r="A126" t="s">
        <v>486</v>
      </c>
      <c r="B126">
        <v>26.000001999999999</v>
      </c>
      <c r="C126">
        <v>5.2000003000000001</v>
      </c>
      <c r="D126">
        <v>20.800001000000002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5.9999998999999998E-2</v>
      </c>
      <c r="R126">
        <v>1.6</v>
      </c>
      <c r="S126">
        <v>0.19999998999999999</v>
      </c>
      <c r="T126">
        <v>8.3333340000000007</v>
      </c>
      <c r="U126">
        <v>1</v>
      </c>
    </row>
    <row r="127" spans="1:21" x14ac:dyDescent="0.4">
      <c r="A127" t="s">
        <v>138</v>
      </c>
      <c r="B127">
        <v>216</v>
      </c>
      <c r="C127">
        <v>12</v>
      </c>
      <c r="D127">
        <v>38</v>
      </c>
      <c r="E127">
        <v>66</v>
      </c>
      <c r="F127">
        <v>0</v>
      </c>
      <c r="G127">
        <v>0</v>
      </c>
      <c r="H127">
        <v>100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0.2</v>
      </c>
      <c r="R127">
        <v>2</v>
      </c>
      <c r="S127">
        <v>0.39999997999999998</v>
      </c>
      <c r="T127">
        <v>1.0833333999999999</v>
      </c>
      <c r="U127">
        <v>0</v>
      </c>
    </row>
    <row r="128" spans="1:21" x14ac:dyDescent="0.4">
      <c r="A128" t="s">
        <v>788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4">
      <c r="A129" t="s">
        <v>299</v>
      </c>
      <c r="B129">
        <v>800</v>
      </c>
      <c r="C129">
        <v>0</v>
      </c>
      <c r="D129">
        <v>640</v>
      </c>
      <c r="E129">
        <v>159.99997999999999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0.2</v>
      </c>
      <c r="R129">
        <v>2</v>
      </c>
      <c r="S129">
        <v>0.31999999000000001</v>
      </c>
      <c r="T129">
        <v>0.66666669000000001</v>
      </c>
      <c r="U129">
        <v>1</v>
      </c>
    </row>
    <row r="130" spans="1:21" x14ac:dyDescent="0.4">
      <c r="A130" t="s">
        <v>731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4">
      <c r="A131" t="s">
        <v>125</v>
      </c>
      <c r="B131">
        <v>296</v>
      </c>
      <c r="C131">
        <v>207.2</v>
      </c>
      <c r="D131">
        <v>88.800003000000004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0.15000000999999999</v>
      </c>
      <c r="R131">
        <v>1.5</v>
      </c>
      <c r="S131">
        <v>0.36000000999999998</v>
      </c>
      <c r="T131">
        <v>0.91666669000000001</v>
      </c>
      <c r="U131">
        <v>0</v>
      </c>
    </row>
    <row r="132" spans="1:21" x14ac:dyDescent="0.4">
      <c r="A132" t="s">
        <v>124</v>
      </c>
      <c r="B132">
        <v>300</v>
      </c>
      <c r="C132">
        <v>210</v>
      </c>
      <c r="D132">
        <v>90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0.18000000999999999</v>
      </c>
      <c r="R132">
        <v>2</v>
      </c>
      <c r="S132">
        <v>0.38</v>
      </c>
      <c r="T132">
        <v>1</v>
      </c>
      <c r="U132">
        <v>0</v>
      </c>
    </row>
    <row r="133" spans="1:21" x14ac:dyDescent="0.4">
      <c r="A133" t="s">
        <v>665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4">
      <c r="A134" t="s">
        <v>507</v>
      </c>
      <c r="B134">
        <v>12</v>
      </c>
      <c r="C134">
        <v>1.2</v>
      </c>
      <c r="D134">
        <v>1.2</v>
      </c>
      <c r="E134">
        <v>9.6000004000000008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0.16</v>
      </c>
      <c r="R134">
        <v>2.4000001000000002</v>
      </c>
      <c r="S134">
        <v>0.44999999000000002</v>
      </c>
      <c r="T134">
        <v>12.000000999999999</v>
      </c>
      <c r="U134">
        <v>2</v>
      </c>
    </row>
    <row r="135" spans="1:21" x14ac:dyDescent="0.4">
      <c r="A135" t="s">
        <v>254</v>
      </c>
      <c r="B135">
        <v>90</v>
      </c>
      <c r="C135">
        <v>25.200001</v>
      </c>
      <c r="D135">
        <v>37.799999</v>
      </c>
      <c r="E135">
        <v>27.000001999999999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0.30000000999999998</v>
      </c>
      <c r="R135">
        <v>2.8</v>
      </c>
      <c r="S135">
        <v>6.0000001999999997E-2</v>
      </c>
      <c r="T135">
        <v>1.1666666999999999</v>
      </c>
      <c r="U135">
        <v>6</v>
      </c>
    </row>
    <row r="136" spans="1:21" x14ac:dyDescent="0.4">
      <c r="A136" t="s">
        <v>277</v>
      </c>
      <c r="B136">
        <v>90</v>
      </c>
      <c r="C136">
        <v>25.200001</v>
      </c>
      <c r="D136">
        <v>37.799999</v>
      </c>
      <c r="E136">
        <v>27.000001999999999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0.30000000999999998</v>
      </c>
      <c r="R136">
        <v>2.8</v>
      </c>
      <c r="S136">
        <v>9.0000032999999993E-2</v>
      </c>
      <c r="T136">
        <v>1.4166666999999999</v>
      </c>
      <c r="U136">
        <v>6</v>
      </c>
    </row>
    <row r="137" spans="1:21" x14ac:dyDescent="0.4">
      <c r="A137" t="s">
        <v>306</v>
      </c>
      <c r="B137">
        <v>90</v>
      </c>
      <c r="C137">
        <v>0</v>
      </c>
      <c r="D137">
        <v>0</v>
      </c>
      <c r="E137">
        <v>0</v>
      </c>
      <c r="F137">
        <v>90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0.2</v>
      </c>
      <c r="R137">
        <v>1.9</v>
      </c>
      <c r="S137">
        <v>0.39999997999999998</v>
      </c>
      <c r="T137">
        <v>12.000000999999999</v>
      </c>
      <c r="U137">
        <v>1</v>
      </c>
    </row>
    <row r="138" spans="1:21" x14ac:dyDescent="0.4">
      <c r="A138" t="s">
        <v>319</v>
      </c>
      <c r="B138">
        <v>200</v>
      </c>
      <c r="C138">
        <v>96</v>
      </c>
      <c r="D138">
        <v>68</v>
      </c>
      <c r="E138">
        <v>36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0.25999999000000001</v>
      </c>
      <c r="R138">
        <v>2.4000001000000002</v>
      </c>
      <c r="S138">
        <v>0.13999998999999999</v>
      </c>
      <c r="T138">
        <v>1</v>
      </c>
      <c r="U138">
        <v>0</v>
      </c>
    </row>
    <row r="139" spans="1:21" x14ac:dyDescent="0.4">
      <c r="A139" t="s">
        <v>312</v>
      </c>
      <c r="B139">
        <v>880</v>
      </c>
      <c r="C139">
        <v>400</v>
      </c>
      <c r="D139">
        <v>0</v>
      </c>
      <c r="E139">
        <v>0</v>
      </c>
      <c r="F139">
        <v>480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0.40000001000000002</v>
      </c>
      <c r="R139">
        <v>2.5999998999999998</v>
      </c>
      <c r="S139">
        <v>0.13</v>
      </c>
      <c r="T139">
        <v>2</v>
      </c>
      <c r="U139">
        <v>1</v>
      </c>
    </row>
    <row r="140" spans="1:21" x14ac:dyDescent="0.4">
      <c r="A140" t="s">
        <v>311</v>
      </c>
      <c r="B140">
        <v>960</v>
      </c>
      <c r="C140">
        <v>430</v>
      </c>
      <c r="D140">
        <v>0</v>
      </c>
      <c r="E140">
        <v>0</v>
      </c>
      <c r="F140">
        <v>530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0.44</v>
      </c>
      <c r="R140">
        <v>3</v>
      </c>
      <c r="S140">
        <v>0.30000000999999998</v>
      </c>
      <c r="T140">
        <v>2</v>
      </c>
      <c r="U140">
        <v>1</v>
      </c>
    </row>
    <row r="141" spans="1:21" x14ac:dyDescent="0.4">
      <c r="A141" t="s">
        <v>644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4">
      <c r="A142" t="s">
        <v>235</v>
      </c>
      <c r="B142">
        <v>106</v>
      </c>
      <c r="C142">
        <v>31.800001000000002</v>
      </c>
      <c r="D142">
        <v>15.900001</v>
      </c>
      <c r="E142">
        <v>58.299995000000003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5.9999998999999998E-2</v>
      </c>
      <c r="R142">
        <v>1.5</v>
      </c>
      <c r="S142">
        <v>0.18000000999999999</v>
      </c>
      <c r="T142">
        <v>0.91666669000000001</v>
      </c>
      <c r="U142">
        <v>0</v>
      </c>
    </row>
    <row r="143" spans="1:21" x14ac:dyDescent="0.4">
      <c r="A143" t="s">
        <v>572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10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5.0000001000000002E-2</v>
      </c>
      <c r="R143">
        <v>2</v>
      </c>
      <c r="S143">
        <v>0.35000002000000002</v>
      </c>
      <c r="T143">
        <v>1</v>
      </c>
      <c r="U143">
        <v>1</v>
      </c>
    </row>
    <row r="144" spans="1:21" x14ac:dyDescent="0.4">
      <c r="A144" t="s">
        <v>476</v>
      </c>
      <c r="B144">
        <v>91</v>
      </c>
      <c r="C144">
        <v>50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41</v>
      </c>
      <c r="M144">
        <v>0</v>
      </c>
      <c r="N144">
        <v>0</v>
      </c>
      <c r="O144">
        <v>0</v>
      </c>
      <c r="P144">
        <v>0</v>
      </c>
      <c r="Q144">
        <v>7.9999998000000003E-2</v>
      </c>
      <c r="R144">
        <v>1.4</v>
      </c>
      <c r="S144">
        <v>0.31999999000000001</v>
      </c>
      <c r="T144">
        <v>4.6666670000000003</v>
      </c>
      <c r="U144">
        <v>1</v>
      </c>
    </row>
    <row r="145" spans="1:21" x14ac:dyDescent="0.4">
      <c r="A145" t="s">
        <v>708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4">
      <c r="A146" t="s">
        <v>708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4">
      <c r="A147" t="s">
        <v>481</v>
      </c>
      <c r="B147">
        <v>23</v>
      </c>
      <c r="C147">
        <v>0</v>
      </c>
      <c r="D147">
        <v>8</v>
      </c>
      <c r="E147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0.12</v>
      </c>
      <c r="R147">
        <v>1.8</v>
      </c>
      <c r="S147">
        <v>0.30000000999999998</v>
      </c>
      <c r="T147">
        <v>12.000000999999999</v>
      </c>
      <c r="U147">
        <v>1</v>
      </c>
    </row>
    <row r="148" spans="1:21" x14ac:dyDescent="0.4">
      <c r="A148" t="s">
        <v>318</v>
      </c>
      <c r="B148">
        <v>120</v>
      </c>
      <c r="C148">
        <v>39.600002000000003</v>
      </c>
      <c r="D148">
        <v>39.600002000000003</v>
      </c>
      <c r="E148">
        <v>40.799995000000003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0.2</v>
      </c>
      <c r="R148">
        <v>2.2000000000000002</v>
      </c>
      <c r="S148">
        <v>0.30000000999999998</v>
      </c>
      <c r="T148">
        <v>9.0909099999999992</v>
      </c>
      <c r="U148">
        <v>1</v>
      </c>
    </row>
    <row r="149" spans="1:21" x14ac:dyDescent="0.4">
      <c r="A149" t="s">
        <v>300</v>
      </c>
      <c r="B149">
        <v>700</v>
      </c>
      <c r="C149">
        <v>210.00002000000001</v>
      </c>
      <c r="D149">
        <v>280</v>
      </c>
      <c r="E149">
        <v>209.99996999999999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0.34</v>
      </c>
      <c r="R149">
        <v>2</v>
      </c>
      <c r="S149">
        <v>0.46000004</v>
      </c>
      <c r="T149">
        <v>1</v>
      </c>
      <c r="U149">
        <v>1</v>
      </c>
    </row>
    <row r="150" spans="1:21" x14ac:dyDescent="0.4">
      <c r="A150" t="s">
        <v>234</v>
      </c>
      <c r="B150">
        <v>170</v>
      </c>
      <c r="C150">
        <v>17</v>
      </c>
      <c r="D150">
        <v>17</v>
      </c>
      <c r="E150">
        <v>136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0.36000000999999998</v>
      </c>
      <c r="R150">
        <v>2.4000001000000002</v>
      </c>
      <c r="S150">
        <v>0.18000000999999999</v>
      </c>
      <c r="T150">
        <v>1</v>
      </c>
      <c r="U150">
        <v>0</v>
      </c>
    </row>
    <row r="151" spans="1:21" x14ac:dyDescent="0.4">
      <c r="A151" t="s">
        <v>231</v>
      </c>
      <c r="B151">
        <v>154</v>
      </c>
      <c r="C151">
        <v>0</v>
      </c>
      <c r="D151">
        <v>57.999996000000003</v>
      </c>
      <c r="E151">
        <v>36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7.9999998000000003E-2</v>
      </c>
      <c r="R151">
        <v>1.5</v>
      </c>
      <c r="S151">
        <v>0.22000003000000001</v>
      </c>
      <c r="T151">
        <v>0.91666669000000001</v>
      </c>
      <c r="U151">
        <v>0</v>
      </c>
    </row>
    <row r="152" spans="1:21" x14ac:dyDescent="0.4">
      <c r="A152" t="s">
        <v>164</v>
      </c>
      <c r="B152">
        <v>10</v>
      </c>
      <c r="C152">
        <v>3.3333298999999998</v>
      </c>
      <c r="D152">
        <v>3.3333298999999998</v>
      </c>
      <c r="E152">
        <v>3.3333401999999999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0.10000002</v>
      </c>
      <c r="T152">
        <v>1</v>
      </c>
      <c r="U152">
        <v>0</v>
      </c>
    </row>
    <row r="153" spans="1:21" x14ac:dyDescent="0.4">
      <c r="A153" t="s">
        <v>165</v>
      </c>
      <c r="B153">
        <v>260</v>
      </c>
      <c r="C153">
        <v>0</v>
      </c>
      <c r="D153">
        <v>120</v>
      </c>
      <c r="E153">
        <v>60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80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5.0000001000000002E-2</v>
      </c>
      <c r="R153">
        <v>1.5</v>
      </c>
      <c r="S153">
        <v>0.39999997999999998</v>
      </c>
      <c r="T153">
        <v>0.83333336999999996</v>
      </c>
      <c r="U153">
        <v>0</v>
      </c>
    </row>
    <row r="154" spans="1:21" x14ac:dyDescent="0.4">
      <c r="A154" t="s">
        <v>555</v>
      </c>
      <c r="B154">
        <v>50</v>
      </c>
      <c r="C154">
        <v>50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0.25</v>
      </c>
      <c r="T154">
        <v>1.3333333999999999</v>
      </c>
      <c r="U154">
        <v>0</v>
      </c>
    </row>
    <row r="155" spans="1:21" x14ac:dyDescent="0.4">
      <c r="A155" t="s">
        <v>567</v>
      </c>
      <c r="B155">
        <v>75</v>
      </c>
      <c r="C155">
        <v>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0.25</v>
      </c>
      <c r="T155">
        <v>1.3333333999999999</v>
      </c>
      <c r="U155">
        <v>0</v>
      </c>
    </row>
    <row r="156" spans="1:21" x14ac:dyDescent="0.4">
      <c r="A156" t="s">
        <v>745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4">
      <c r="A157" t="s">
        <v>707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4">
      <c r="A158" t="s">
        <v>707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4">
      <c r="A159" t="s">
        <v>536</v>
      </c>
      <c r="B159">
        <v>30</v>
      </c>
      <c r="C159">
        <v>6</v>
      </c>
      <c r="D159">
        <v>22.5</v>
      </c>
      <c r="E159">
        <v>1.5000004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7.9999998000000003E-2</v>
      </c>
      <c r="R159">
        <v>1.6</v>
      </c>
      <c r="S159">
        <v>0.22000003000000001</v>
      </c>
      <c r="T159">
        <v>11.250000999999999</v>
      </c>
      <c r="U159">
        <v>1</v>
      </c>
    </row>
    <row r="160" spans="1:21" x14ac:dyDescent="0.4">
      <c r="A160" t="s">
        <v>538</v>
      </c>
      <c r="B160">
        <v>32</v>
      </c>
      <c r="C160">
        <v>6.4000000999999997</v>
      </c>
      <c r="D160">
        <v>24</v>
      </c>
      <c r="E160">
        <v>1.6000004000000001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7.9999998000000003E-2</v>
      </c>
      <c r="R160">
        <v>2</v>
      </c>
      <c r="S160">
        <v>0.30000000999999998</v>
      </c>
      <c r="T160">
        <v>11.250000999999999</v>
      </c>
      <c r="U160">
        <v>1</v>
      </c>
    </row>
    <row r="161" spans="1:21" x14ac:dyDescent="0.4">
      <c r="A161" t="s">
        <v>576</v>
      </c>
      <c r="B161">
        <v>249.99997999999999</v>
      </c>
      <c r="C161">
        <v>83.324996999999996</v>
      </c>
      <c r="D161">
        <v>83.333243999999993</v>
      </c>
      <c r="E161">
        <v>83.341751000000002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0.5</v>
      </c>
      <c r="R161">
        <v>2</v>
      </c>
      <c r="S161">
        <v>0</v>
      </c>
      <c r="T161">
        <v>1</v>
      </c>
      <c r="U161">
        <v>0</v>
      </c>
    </row>
    <row r="162" spans="1:21" x14ac:dyDescent="0.4">
      <c r="A162" t="s">
        <v>577</v>
      </c>
      <c r="B162">
        <v>249.99997999999999</v>
      </c>
      <c r="C162">
        <v>83.324996999999996</v>
      </c>
      <c r="D162">
        <v>83.333243999999993</v>
      </c>
      <c r="E162">
        <v>83.341751000000002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0.5</v>
      </c>
      <c r="R162">
        <v>2</v>
      </c>
      <c r="S162">
        <v>0</v>
      </c>
      <c r="T162">
        <v>1</v>
      </c>
      <c r="U162">
        <v>0</v>
      </c>
    </row>
    <row r="163" spans="1:21" x14ac:dyDescent="0.4">
      <c r="A163" t="s">
        <v>39</v>
      </c>
      <c r="B163">
        <v>58</v>
      </c>
      <c r="C163">
        <v>2.9000001000000002</v>
      </c>
      <c r="D163">
        <v>46.400002000000001</v>
      </c>
      <c r="E163">
        <v>8.6999989000000006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0.16</v>
      </c>
      <c r="R163">
        <v>1.6</v>
      </c>
      <c r="S163">
        <v>0.15999996999999999</v>
      </c>
      <c r="T163">
        <v>3.3333335000000002</v>
      </c>
      <c r="U163">
        <v>1</v>
      </c>
    </row>
    <row r="164" spans="1:21" x14ac:dyDescent="0.4">
      <c r="A164" t="s">
        <v>128</v>
      </c>
      <c r="B164">
        <v>158</v>
      </c>
      <c r="C164">
        <v>3.95</v>
      </c>
      <c r="D164">
        <v>134.30000000000001</v>
      </c>
      <c r="E164">
        <v>19.75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0.28000000000000003</v>
      </c>
      <c r="R164">
        <v>2</v>
      </c>
      <c r="S164">
        <v>0.13999998999999999</v>
      </c>
      <c r="T164">
        <v>1</v>
      </c>
      <c r="U164">
        <v>0</v>
      </c>
    </row>
    <row r="165" spans="1:21" x14ac:dyDescent="0.4">
      <c r="A165" t="s">
        <v>152</v>
      </c>
      <c r="B165">
        <v>170</v>
      </c>
      <c r="C165">
        <v>20.399999999999999</v>
      </c>
      <c r="D165">
        <v>119</v>
      </c>
      <c r="E165">
        <v>30.6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0.31999999000000001</v>
      </c>
      <c r="R165">
        <v>3</v>
      </c>
      <c r="S165">
        <v>0.19999998999999999</v>
      </c>
      <c r="T165">
        <v>0.91666669000000001</v>
      </c>
      <c r="U165">
        <v>0</v>
      </c>
    </row>
    <row r="166" spans="1:21" x14ac:dyDescent="0.4">
      <c r="A166" t="s">
        <v>599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4">
      <c r="A167" t="s">
        <v>565</v>
      </c>
      <c r="B167">
        <v>5</v>
      </c>
      <c r="C167">
        <v>0.5</v>
      </c>
      <c r="D167">
        <v>0.25</v>
      </c>
      <c r="E167">
        <v>4.25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5.0000001000000002E-2</v>
      </c>
      <c r="R167">
        <v>2</v>
      </c>
      <c r="S167">
        <v>9.9999905E-3</v>
      </c>
      <c r="T167">
        <v>8.3333340000000007</v>
      </c>
      <c r="U167">
        <v>1</v>
      </c>
    </row>
    <row r="168" spans="1:21" x14ac:dyDescent="0.4">
      <c r="A168" t="s">
        <v>561</v>
      </c>
      <c r="B168">
        <v>7</v>
      </c>
      <c r="C168">
        <v>0.69999999000000002</v>
      </c>
      <c r="D168">
        <v>0.34999998999999998</v>
      </c>
      <c r="E168">
        <v>5.9500003000000001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0.1</v>
      </c>
      <c r="R168">
        <v>2</v>
      </c>
      <c r="S168">
        <v>4.0000020999999997E-2</v>
      </c>
      <c r="T168">
        <v>10.000000999999999</v>
      </c>
      <c r="U168">
        <v>1</v>
      </c>
    </row>
    <row r="169" spans="1:21" x14ac:dyDescent="0.4">
      <c r="A169" t="s">
        <v>487</v>
      </c>
      <c r="B169">
        <v>40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3.9999999000000001E-2</v>
      </c>
      <c r="R169">
        <v>1.5</v>
      </c>
      <c r="S169">
        <v>0.12857145</v>
      </c>
      <c r="T169">
        <v>3.3333335000000002</v>
      </c>
      <c r="U169">
        <v>7</v>
      </c>
    </row>
    <row r="170" spans="1:21" x14ac:dyDescent="0.4">
      <c r="A170" t="s">
        <v>161</v>
      </c>
      <c r="B170">
        <v>142</v>
      </c>
      <c r="C170">
        <v>14.2</v>
      </c>
      <c r="D170">
        <v>14.2</v>
      </c>
      <c r="E170">
        <v>113.6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0.16</v>
      </c>
      <c r="R170">
        <v>2</v>
      </c>
      <c r="S170">
        <v>0.24000001000000001</v>
      </c>
      <c r="T170">
        <v>0.88333337999999995</v>
      </c>
      <c r="U170">
        <v>0</v>
      </c>
    </row>
    <row r="171" spans="1:21" x14ac:dyDescent="0.4">
      <c r="A171" t="s">
        <v>101</v>
      </c>
      <c r="B171">
        <v>16</v>
      </c>
      <c r="C171">
        <v>2.4000001000000002</v>
      </c>
      <c r="D171">
        <v>11.2</v>
      </c>
      <c r="E171">
        <v>2.3999996000000001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0.14000000000000001</v>
      </c>
      <c r="R171">
        <v>2</v>
      </c>
      <c r="S171">
        <v>0.27999996999999999</v>
      </c>
      <c r="T171">
        <v>20.000001999999999</v>
      </c>
      <c r="U171">
        <v>1</v>
      </c>
    </row>
    <row r="172" spans="1:21" x14ac:dyDescent="0.4">
      <c r="A172" t="s">
        <v>157</v>
      </c>
      <c r="B172">
        <v>168</v>
      </c>
      <c r="C172">
        <v>16.800001000000002</v>
      </c>
      <c r="D172">
        <v>25.200001</v>
      </c>
      <c r="E172">
        <v>126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0.23999999</v>
      </c>
      <c r="R172">
        <v>2.5999998999999998</v>
      </c>
      <c r="S172">
        <v>0.18000000999999999</v>
      </c>
      <c r="T172">
        <v>1</v>
      </c>
      <c r="U172">
        <v>0</v>
      </c>
    </row>
    <row r="173" spans="1:21" x14ac:dyDescent="0.4">
      <c r="A173" t="s">
        <v>586</v>
      </c>
      <c r="B173">
        <v>50</v>
      </c>
      <c r="C173">
        <v>5</v>
      </c>
      <c r="D173">
        <v>5</v>
      </c>
      <c r="E173">
        <v>40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0.1</v>
      </c>
      <c r="R173">
        <v>2</v>
      </c>
      <c r="S173">
        <v>0.25</v>
      </c>
      <c r="T173">
        <v>5.8333335000000002</v>
      </c>
      <c r="U173">
        <v>1</v>
      </c>
    </row>
    <row r="174" spans="1:21" x14ac:dyDescent="0.4">
      <c r="A174" t="s">
        <v>584</v>
      </c>
      <c r="B174">
        <v>50</v>
      </c>
      <c r="C174">
        <v>5</v>
      </c>
      <c r="D174">
        <v>5</v>
      </c>
      <c r="E174">
        <v>40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0.1</v>
      </c>
      <c r="R174">
        <v>2</v>
      </c>
      <c r="S174">
        <v>0.25</v>
      </c>
      <c r="T174">
        <v>5.8333335000000002</v>
      </c>
      <c r="U174">
        <v>1</v>
      </c>
    </row>
    <row r="175" spans="1:21" x14ac:dyDescent="0.4">
      <c r="A175" t="s">
        <v>291</v>
      </c>
      <c r="B175">
        <v>75</v>
      </c>
      <c r="C175">
        <v>22.5</v>
      </c>
      <c r="D175">
        <v>18.75</v>
      </c>
      <c r="E175">
        <v>33.75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0.34999998999999998</v>
      </c>
      <c r="R175">
        <v>2</v>
      </c>
      <c r="S175">
        <v>0.10000002</v>
      </c>
      <c r="T175">
        <v>4.1666670000000003</v>
      </c>
      <c r="U175">
        <v>1</v>
      </c>
    </row>
    <row r="176" spans="1:21" x14ac:dyDescent="0.4">
      <c r="A176" t="s">
        <v>654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4">
      <c r="A177" t="s">
        <v>672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4">
      <c r="A178" t="s">
        <v>587</v>
      </c>
      <c r="B178">
        <v>50</v>
      </c>
      <c r="C178">
        <v>7.5000004999999996</v>
      </c>
      <c r="D178">
        <v>37.5</v>
      </c>
      <c r="E178">
        <v>5.0000010000000001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0.2</v>
      </c>
      <c r="R178">
        <v>2</v>
      </c>
      <c r="S178">
        <v>0.10000002</v>
      </c>
      <c r="T178">
        <v>1.0833333999999999</v>
      </c>
      <c r="U178">
        <v>0</v>
      </c>
    </row>
    <row r="179" spans="1:21" x14ac:dyDescent="0.4">
      <c r="A179" t="s">
        <v>585</v>
      </c>
      <c r="B179">
        <v>50</v>
      </c>
      <c r="C179">
        <v>7.5000004999999996</v>
      </c>
      <c r="D179">
        <v>37.5</v>
      </c>
      <c r="E179">
        <v>5.0000010000000001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0.2</v>
      </c>
      <c r="R179">
        <v>2</v>
      </c>
      <c r="S179">
        <v>0.10000002</v>
      </c>
      <c r="T179">
        <v>1.0833333999999999</v>
      </c>
      <c r="U179">
        <v>0</v>
      </c>
    </row>
    <row r="180" spans="1:21" x14ac:dyDescent="0.4">
      <c r="A180" t="s">
        <v>715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4">
      <c r="A181" t="s">
        <v>630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4">
      <c r="A182" t="s">
        <v>131</v>
      </c>
      <c r="B182">
        <v>222</v>
      </c>
      <c r="C182">
        <v>0</v>
      </c>
      <c r="D182">
        <v>0</v>
      </c>
      <c r="E182">
        <v>222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0.25999999000000001</v>
      </c>
      <c r="R182">
        <v>2.2000000000000002</v>
      </c>
      <c r="S182">
        <v>0.24000001000000001</v>
      </c>
      <c r="T182">
        <v>0.83333336999999996</v>
      </c>
      <c r="U182">
        <v>0</v>
      </c>
    </row>
    <row r="183" spans="1:21" x14ac:dyDescent="0.4">
      <c r="A183" t="s">
        <v>155</v>
      </c>
      <c r="B183">
        <v>188</v>
      </c>
      <c r="C183">
        <v>9.4000006000000003</v>
      </c>
      <c r="D183">
        <v>18.800001000000002</v>
      </c>
      <c r="E183">
        <v>159.80000000000001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0.22</v>
      </c>
      <c r="R183">
        <v>2</v>
      </c>
      <c r="S183">
        <v>0.22000003000000001</v>
      </c>
      <c r="T183">
        <v>1</v>
      </c>
      <c r="U183">
        <v>0</v>
      </c>
    </row>
    <row r="184" spans="1:21" x14ac:dyDescent="0.4">
      <c r="A184" t="s">
        <v>447</v>
      </c>
      <c r="B184">
        <v>70</v>
      </c>
      <c r="C184">
        <v>7</v>
      </c>
      <c r="D184">
        <v>7</v>
      </c>
      <c r="E184">
        <v>56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5.0000001000000002E-2</v>
      </c>
      <c r="R184">
        <v>2</v>
      </c>
      <c r="S184">
        <v>6.9000006000000003E-2</v>
      </c>
      <c r="T184">
        <v>3.3333335000000002</v>
      </c>
      <c r="U184">
        <v>10</v>
      </c>
    </row>
    <row r="185" spans="1:21" x14ac:dyDescent="0.4">
      <c r="A185" t="s">
        <v>292</v>
      </c>
      <c r="B185">
        <v>336</v>
      </c>
      <c r="C185">
        <v>16.800001000000002</v>
      </c>
      <c r="D185">
        <v>16.800001000000002</v>
      </c>
      <c r="E185">
        <v>302.39999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0.5</v>
      </c>
      <c r="R185">
        <v>2</v>
      </c>
      <c r="S185">
        <v>0.19999998999999999</v>
      </c>
      <c r="T185">
        <v>1</v>
      </c>
      <c r="U185">
        <v>1</v>
      </c>
    </row>
    <row r="186" spans="1:21" x14ac:dyDescent="0.4">
      <c r="A186" t="s">
        <v>610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4">
      <c r="A187" t="s">
        <v>615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4">
      <c r="A188" t="s">
        <v>485</v>
      </c>
      <c r="B188">
        <v>26.000001999999999</v>
      </c>
      <c r="C188">
        <v>5.2000003000000001</v>
      </c>
      <c r="D188">
        <v>20.800001000000002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5.9999998999999998E-2</v>
      </c>
      <c r="R188">
        <v>1.6</v>
      </c>
      <c r="S188">
        <v>0.19999998999999999</v>
      </c>
      <c r="T188">
        <v>18.750001999999999</v>
      </c>
      <c r="U188">
        <v>1</v>
      </c>
    </row>
    <row r="189" spans="1:21" x14ac:dyDescent="0.4">
      <c r="A189" t="s">
        <v>423</v>
      </c>
      <c r="B189">
        <v>157</v>
      </c>
      <c r="C189">
        <v>23.550001000000002</v>
      </c>
      <c r="D189">
        <v>23.550001000000002</v>
      </c>
      <c r="E189">
        <v>109.9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0.25</v>
      </c>
      <c r="R189">
        <v>3</v>
      </c>
      <c r="S189">
        <v>0.10000002</v>
      </c>
      <c r="T189">
        <v>0.83333336999999996</v>
      </c>
      <c r="U189">
        <v>0</v>
      </c>
    </row>
    <row r="190" spans="1:21" x14ac:dyDescent="0.4">
      <c r="A190" t="s">
        <v>315</v>
      </c>
      <c r="B190">
        <v>110</v>
      </c>
      <c r="C190">
        <v>49.5</v>
      </c>
      <c r="D190">
        <v>30.25</v>
      </c>
      <c r="E190">
        <v>30.249998000000001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0.28000000000000003</v>
      </c>
      <c r="R190">
        <v>2.2000000000000002</v>
      </c>
      <c r="S190">
        <v>0.13999998999999999</v>
      </c>
      <c r="T190">
        <v>10.416667</v>
      </c>
      <c r="U190">
        <v>1</v>
      </c>
    </row>
    <row r="191" spans="1:21" x14ac:dyDescent="0.4">
      <c r="A191" t="s">
        <v>225</v>
      </c>
      <c r="B191">
        <v>180</v>
      </c>
      <c r="C191">
        <v>27.000001999999999</v>
      </c>
      <c r="D191">
        <v>27.000001999999999</v>
      </c>
      <c r="E191">
        <v>126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0.2</v>
      </c>
      <c r="R191">
        <v>2</v>
      </c>
      <c r="S191">
        <v>0.27999996999999999</v>
      </c>
      <c r="T191">
        <v>1</v>
      </c>
      <c r="U191">
        <v>0</v>
      </c>
    </row>
    <row r="192" spans="1:21" x14ac:dyDescent="0.4">
      <c r="A192" t="s">
        <v>224</v>
      </c>
      <c r="B192">
        <v>147</v>
      </c>
      <c r="C192">
        <v>22.050001000000002</v>
      </c>
      <c r="D192">
        <v>22.050001000000002</v>
      </c>
      <c r="E192">
        <v>102.9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5.0000001000000002E-2</v>
      </c>
      <c r="R192">
        <v>1.5</v>
      </c>
      <c r="S192">
        <v>0.19999998999999999</v>
      </c>
      <c r="T192">
        <v>0.91666669000000001</v>
      </c>
      <c r="U192">
        <v>0</v>
      </c>
    </row>
    <row r="193" spans="1:21" x14ac:dyDescent="0.4">
      <c r="A193" t="s">
        <v>239</v>
      </c>
      <c r="B193">
        <v>122</v>
      </c>
      <c r="C193">
        <v>19</v>
      </c>
      <c r="D193">
        <v>11</v>
      </c>
      <c r="E193">
        <v>45</v>
      </c>
      <c r="F193">
        <v>0</v>
      </c>
      <c r="G193">
        <v>0</v>
      </c>
      <c r="H193">
        <v>0</v>
      </c>
      <c r="I193">
        <v>47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0.25</v>
      </c>
      <c r="R193">
        <v>3</v>
      </c>
      <c r="S193">
        <v>0.14999998</v>
      </c>
      <c r="T193">
        <v>1.0833333999999999</v>
      </c>
      <c r="U193">
        <v>0</v>
      </c>
    </row>
    <row r="194" spans="1:21" x14ac:dyDescent="0.4">
      <c r="A194" t="s">
        <v>227</v>
      </c>
      <c r="B194">
        <v>96.000007999999994</v>
      </c>
      <c r="C194">
        <v>4.8000002000000004</v>
      </c>
      <c r="D194">
        <v>9.6000004000000008</v>
      </c>
      <c r="E194">
        <v>81.600005999999993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0.1</v>
      </c>
      <c r="R194">
        <v>1.5</v>
      </c>
      <c r="S194">
        <v>0.14999998</v>
      </c>
      <c r="T194">
        <v>1.1666666999999999</v>
      </c>
      <c r="U194">
        <v>0</v>
      </c>
    </row>
    <row r="195" spans="1:21" x14ac:dyDescent="0.4">
      <c r="A195" t="s">
        <v>189</v>
      </c>
      <c r="B195">
        <v>160</v>
      </c>
      <c r="C195">
        <v>8</v>
      </c>
      <c r="D195">
        <v>32</v>
      </c>
      <c r="E195">
        <v>120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0.2</v>
      </c>
      <c r="R195">
        <v>2</v>
      </c>
      <c r="S195">
        <v>0.25</v>
      </c>
      <c r="T195">
        <v>1.1666666999999999</v>
      </c>
      <c r="U195">
        <v>0</v>
      </c>
    </row>
    <row r="196" spans="1:21" x14ac:dyDescent="0.4">
      <c r="A196" t="s">
        <v>139</v>
      </c>
      <c r="B196">
        <v>115</v>
      </c>
      <c r="C196">
        <v>13.799999</v>
      </c>
      <c r="D196">
        <v>34.5</v>
      </c>
      <c r="E196">
        <v>66.699996999999996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0.28000000000000003</v>
      </c>
      <c r="R196">
        <v>2.5999998999999998</v>
      </c>
      <c r="S196">
        <v>0.13999998999999999</v>
      </c>
      <c r="T196">
        <v>1.2500001000000001</v>
      </c>
      <c r="U196">
        <v>0</v>
      </c>
    </row>
    <row r="197" spans="1:21" x14ac:dyDescent="0.4">
      <c r="A197" t="s">
        <v>149</v>
      </c>
      <c r="B197">
        <v>180</v>
      </c>
      <c r="C197">
        <v>21.6</v>
      </c>
      <c r="D197">
        <v>54.000003999999997</v>
      </c>
      <c r="E197">
        <v>104.39999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0.31999999000000001</v>
      </c>
      <c r="R197">
        <v>2.5999998999999998</v>
      </c>
      <c r="S197">
        <v>0.24000001000000001</v>
      </c>
      <c r="T197">
        <v>1.2500001000000001</v>
      </c>
      <c r="U197">
        <v>0</v>
      </c>
    </row>
    <row r="198" spans="1:21" x14ac:dyDescent="0.4">
      <c r="A198" t="s">
        <v>176</v>
      </c>
      <c r="B198">
        <v>110</v>
      </c>
      <c r="C198">
        <v>11</v>
      </c>
      <c r="D198">
        <v>33</v>
      </c>
      <c r="E198">
        <v>66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0.25</v>
      </c>
      <c r="R198">
        <v>3</v>
      </c>
      <c r="S198">
        <v>0.10000002</v>
      </c>
      <c r="T198">
        <v>0.91666669000000001</v>
      </c>
      <c r="U198">
        <v>0</v>
      </c>
    </row>
    <row r="199" spans="1:21" x14ac:dyDescent="0.4">
      <c r="A199" t="s">
        <v>223</v>
      </c>
      <c r="B199">
        <v>120</v>
      </c>
      <c r="C199">
        <v>18</v>
      </c>
      <c r="D199">
        <v>18</v>
      </c>
      <c r="E199">
        <v>84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5.0000001000000002E-2</v>
      </c>
      <c r="R199">
        <v>1.5</v>
      </c>
      <c r="S199">
        <v>0.15999996999999999</v>
      </c>
      <c r="T199">
        <v>0.83333336999999996</v>
      </c>
      <c r="U199">
        <v>0</v>
      </c>
    </row>
    <row r="200" spans="1:21" x14ac:dyDescent="0.4">
      <c r="A200" t="s">
        <v>365</v>
      </c>
      <c r="B200">
        <v>75</v>
      </c>
      <c r="C200">
        <v>7.5</v>
      </c>
      <c r="D200">
        <v>60</v>
      </c>
      <c r="E200">
        <v>7.4999970999999999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5.0000001000000002E-2</v>
      </c>
      <c r="R200">
        <v>2</v>
      </c>
      <c r="S200">
        <v>0.37</v>
      </c>
      <c r="T200">
        <v>1</v>
      </c>
      <c r="U200">
        <v>1</v>
      </c>
    </row>
    <row r="201" spans="1:21" x14ac:dyDescent="0.4">
      <c r="A201" t="s">
        <v>240</v>
      </c>
      <c r="B201">
        <v>70</v>
      </c>
      <c r="C201">
        <v>3.5</v>
      </c>
      <c r="D201">
        <v>3.5</v>
      </c>
      <c r="E201">
        <v>63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0.25</v>
      </c>
      <c r="R201">
        <v>3</v>
      </c>
      <c r="S201">
        <v>5.0000012000000003E-2</v>
      </c>
      <c r="T201">
        <v>1.1666666999999999</v>
      </c>
      <c r="U201">
        <v>0</v>
      </c>
    </row>
    <row r="202" spans="1:21" x14ac:dyDescent="0.4">
      <c r="A202" t="s">
        <v>196</v>
      </c>
      <c r="B202">
        <v>220</v>
      </c>
      <c r="C202">
        <v>44</v>
      </c>
      <c r="D202">
        <v>66</v>
      </c>
      <c r="E202">
        <v>110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0.34</v>
      </c>
      <c r="R202">
        <v>2.5999998999999998</v>
      </c>
      <c r="S202">
        <v>0.19999998999999999</v>
      </c>
      <c r="T202">
        <v>1</v>
      </c>
      <c r="U202">
        <v>0</v>
      </c>
    </row>
    <row r="203" spans="1:21" x14ac:dyDescent="0.4">
      <c r="A203" t="s">
        <v>31</v>
      </c>
      <c r="B203">
        <v>340</v>
      </c>
      <c r="C203">
        <v>340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0.30000000999999998</v>
      </c>
      <c r="R203">
        <v>2.4000001000000002</v>
      </c>
      <c r="S203">
        <v>0.14999998</v>
      </c>
      <c r="T203">
        <v>0.76666670999999997</v>
      </c>
      <c r="U203">
        <v>0</v>
      </c>
    </row>
    <row r="204" spans="1:21" x14ac:dyDescent="0.4">
      <c r="A204" t="s">
        <v>700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4">
      <c r="A205" t="s">
        <v>692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4">
      <c r="A206" t="s">
        <v>699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4">
      <c r="A207" t="s">
        <v>698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4">
      <c r="A208" t="s">
        <v>691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4">
      <c r="A209" t="s">
        <v>690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4">
      <c r="A210" t="s">
        <v>602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4">
      <c r="A211" t="s">
        <v>784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4">
      <c r="A212" t="s">
        <v>363</v>
      </c>
      <c r="B212">
        <v>35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2.9999998999999999E-2</v>
      </c>
      <c r="R212">
        <v>1.5</v>
      </c>
      <c r="S212">
        <v>0.40999996999999999</v>
      </c>
      <c r="T212">
        <v>8</v>
      </c>
      <c r="U212">
        <v>1</v>
      </c>
    </row>
    <row r="213" spans="1:21" x14ac:dyDescent="0.4">
      <c r="A213" t="s">
        <v>133</v>
      </c>
      <c r="B213">
        <v>200</v>
      </c>
      <c r="C213">
        <v>10</v>
      </c>
      <c r="D213">
        <v>140</v>
      </c>
      <c r="E213">
        <v>50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0.1</v>
      </c>
      <c r="R213">
        <v>2</v>
      </c>
      <c r="S213">
        <v>0.36000000999999998</v>
      </c>
      <c r="T213">
        <v>0.91666669000000001</v>
      </c>
      <c r="U213">
        <v>0</v>
      </c>
    </row>
    <row r="214" spans="1:21" x14ac:dyDescent="0.4">
      <c r="A214" t="s">
        <v>67</v>
      </c>
      <c r="B214">
        <v>300</v>
      </c>
      <c r="C214">
        <v>120</v>
      </c>
      <c r="D214">
        <v>45</v>
      </c>
      <c r="E214">
        <v>135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0.02</v>
      </c>
      <c r="R214">
        <v>1.2</v>
      </c>
      <c r="S214">
        <v>4.0000020999999997E-2</v>
      </c>
      <c r="T214">
        <v>1.5000001000000001</v>
      </c>
      <c r="U214">
        <v>1</v>
      </c>
    </row>
    <row r="215" spans="1:21" x14ac:dyDescent="0.4">
      <c r="A215" t="s">
        <v>778</v>
      </c>
      <c r="B215">
        <v>315</v>
      </c>
      <c r="C215">
        <v>126</v>
      </c>
      <c r="D215">
        <v>47.25</v>
      </c>
      <c r="E215">
        <v>141.75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3.9999999000000001E-2</v>
      </c>
      <c r="R215">
        <v>1.8</v>
      </c>
      <c r="S215">
        <v>0.13999998999999999</v>
      </c>
      <c r="T215">
        <v>1.7500001000000001</v>
      </c>
      <c r="U215">
        <v>1</v>
      </c>
    </row>
    <row r="216" spans="1:21" x14ac:dyDescent="0.4">
      <c r="A216" t="s">
        <v>229</v>
      </c>
      <c r="B216">
        <v>224</v>
      </c>
      <c r="C216">
        <v>33.600002000000003</v>
      </c>
      <c r="D216">
        <v>33.600002000000003</v>
      </c>
      <c r="E216">
        <v>156.80000000000001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0.1</v>
      </c>
      <c r="R216">
        <v>1.8</v>
      </c>
      <c r="S216">
        <v>0.30000000999999998</v>
      </c>
      <c r="T216">
        <v>0.83333336999999996</v>
      </c>
      <c r="U216">
        <v>0</v>
      </c>
    </row>
    <row r="217" spans="1:21" x14ac:dyDescent="0.4">
      <c r="A217" t="s">
        <v>179</v>
      </c>
      <c r="B217">
        <v>180</v>
      </c>
      <c r="C217">
        <v>27.000001999999999</v>
      </c>
      <c r="D217">
        <v>27.000001999999999</v>
      </c>
      <c r="E217">
        <v>126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0.2</v>
      </c>
      <c r="R217">
        <v>2</v>
      </c>
      <c r="S217">
        <v>0.19999998999999999</v>
      </c>
      <c r="T217">
        <v>1.0833333999999999</v>
      </c>
      <c r="U217">
        <v>0</v>
      </c>
    </row>
    <row r="218" spans="1:21" x14ac:dyDescent="0.4">
      <c r="A218" t="s">
        <v>203</v>
      </c>
      <c r="B218">
        <v>192</v>
      </c>
      <c r="C218">
        <v>28.800001000000002</v>
      </c>
      <c r="D218">
        <v>28.800001000000002</v>
      </c>
      <c r="E218">
        <v>134.39999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0.1</v>
      </c>
      <c r="R218">
        <v>1.5</v>
      </c>
      <c r="S218">
        <v>0.34000003000000001</v>
      </c>
      <c r="T218">
        <v>1</v>
      </c>
      <c r="U218">
        <v>0</v>
      </c>
    </row>
    <row r="219" spans="1:21" x14ac:dyDescent="0.4">
      <c r="A219" t="s">
        <v>104</v>
      </c>
      <c r="B219">
        <v>325</v>
      </c>
      <c r="C219">
        <v>292.5</v>
      </c>
      <c r="D219">
        <v>16.25</v>
      </c>
      <c r="E219">
        <v>16.250004000000001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0.30000000999999998</v>
      </c>
      <c r="R219">
        <v>2.5</v>
      </c>
      <c r="S219">
        <v>1.9999981E-2</v>
      </c>
      <c r="T219">
        <v>1.5000001000000001</v>
      </c>
      <c r="U219">
        <v>1</v>
      </c>
    </row>
    <row r="220" spans="1:21" x14ac:dyDescent="0.4">
      <c r="A220" t="s">
        <v>295</v>
      </c>
      <c r="B220">
        <v>650</v>
      </c>
      <c r="C220">
        <v>0</v>
      </c>
      <c r="D220">
        <v>195</v>
      </c>
      <c r="E220">
        <v>455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0.25</v>
      </c>
      <c r="R220">
        <v>2.2000000000000002</v>
      </c>
      <c r="S220">
        <v>0.38</v>
      </c>
      <c r="T220">
        <v>1</v>
      </c>
      <c r="U220">
        <v>1</v>
      </c>
    </row>
    <row r="221" spans="1:21" x14ac:dyDescent="0.4">
      <c r="A221" t="s">
        <v>590</v>
      </c>
      <c r="B221">
        <v>35</v>
      </c>
      <c r="C221">
        <v>5.25</v>
      </c>
      <c r="D221">
        <v>5.25</v>
      </c>
      <c r="E221">
        <v>24.5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0.15000000999999999</v>
      </c>
      <c r="R221">
        <v>2</v>
      </c>
      <c r="S221">
        <v>0.14999998</v>
      </c>
      <c r="T221">
        <v>0.83333336999999996</v>
      </c>
      <c r="U221">
        <v>0</v>
      </c>
    </row>
    <row r="222" spans="1:21" x14ac:dyDescent="0.4">
      <c r="A222" t="s">
        <v>589</v>
      </c>
      <c r="B222">
        <v>35</v>
      </c>
      <c r="C222">
        <v>5.25</v>
      </c>
      <c r="D222">
        <v>5.25</v>
      </c>
      <c r="E222">
        <v>24.5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0.15000000999999999</v>
      </c>
      <c r="R222">
        <v>2</v>
      </c>
      <c r="S222">
        <v>0.14999998</v>
      </c>
      <c r="T222">
        <v>0.83333336999999996</v>
      </c>
      <c r="U222">
        <v>0</v>
      </c>
    </row>
    <row r="223" spans="1:21" x14ac:dyDescent="0.4">
      <c r="A223" t="s">
        <v>588</v>
      </c>
      <c r="B223">
        <v>35</v>
      </c>
      <c r="C223">
        <v>5.25</v>
      </c>
      <c r="D223">
        <v>5.25</v>
      </c>
      <c r="E223">
        <v>24.5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0.15000000999999999</v>
      </c>
      <c r="R223">
        <v>2</v>
      </c>
      <c r="S223">
        <v>0.14999998</v>
      </c>
      <c r="T223">
        <v>0.83333336999999996</v>
      </c>
      <c r="U223">
        <v>0</v>
      </c>
    </row>
    <row r="224" spans="1:21" x14ac:dyDescent="0.4">
      <c r="A224" t="s">
        <v>671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4">
      <c r="A225" t="s">
        <v>511</v>
      </c>
      <c r="B225">
        <v>540</v>
      </c>
      <c r="C225">
        <v>20</v>
      </c>
      <c r="D225">
        <v>120</v>
      </c>
      <c r="E225">
        <v>260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140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7.9999998000000003E-2</v>
      </c>
      <c r="R225">
        <v>1.4</v>
      </c>
      <c r="S225">
        <v>0.36000000999999998</v>
      </c>
      <c r="T225">
        <v>3.3333335000000002</v>
      </c>
      <c r="U225">
        <v>3</v>
      </c>
    </row>
    <row r="226" spans="1:21" x14ac:dyDescent="0.4">
      <c r="A226" t="s">
        <v>496</v>
      </c>
      <c r="B226">
        <v>230</v>
      </c>
      <c r="C226">
        <v>36</v>
      </c>
      <c r="D226">
        <v>18</v>
      </c>
      <c r="E226">
        <v>92</v>
      </c>
      <c r="F226">
        <v>0</v>
      </c>
      <c r="G226">
        <v>0</v>
      </c>
      <c r="H226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0.12</v>
      </c>
      <c r="R226">
        <v>1.6</v>
      </c>
      <c r="S226">
        <v>0.34000003000000001</v>
      </c>
      <c r="T226">
        <v>0.83333336999999996</v>
      </c>
      <c r="U226">
        <v>0</v>
      </c>
    </row>
    <row r="227" spans="1:21" x14ac:dyDescent="0.4">
      <c r="A227" t="s">
        <v>230</v>
      </c>
      <c r="B227">
        <v>108</v>
      </c>
      <c r="C227">
        <v>16.200001</v>
      </c>
      <c r="D227">
        <v>75.599997999999999</v>
      </c>
      <c r="E227">
        <v>16.199997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7.9999998000000003E-2</v>
      </c>
      <c r="R227">
        <v>1.5</v>
      </c>
      <c r="S227">
        <v>0.15999996999999999</v>
      </c>
      <c r="T227">
        <v>0.91666669000000001</v>
      </c>
      <c r="U227">
        <v>0</v>
      </c>
    </row>
    <row r="228" spans="1:21" x14ac:dyDescent="0.4">
      <c r="A228" t="s">
        <v>228</v>
      </c>
      <c r="B228">
        <v>178</v>
      </c>
      <c r="C228">
        <v>26.700001</v>
      </c>
      <c r="D228">
        <v>124.6</v>
      </c>
      <c r="E228">
        <v>26.699995000000001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0.25999999000000001</v>
      </c>
      <c r="R228">
        <v>2.5999998999999998</v>
      </c>
      <c r="S228">
        <v>0.25999999000000001</v>
      </c>
      <c r="T228">
        <v>1</v>
      </c>
      <c r="U228">
        <v>0</v>
      </c>
    </row>
    <row r="229" spans="1:21" x14ac:dyDescent="0.4">
      <c r="A229" t="s">
        <v>655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4">
      <c r="A230" t="s">
        <v>37</v>
      </c>
      <c r="B230">
        <v>190</v>
      </c>
      <c r="C230">
        <v>38</v>
      </c>
      <c r="D230">
        <v>68.400002000000001</v>
      </c>
      <c r="E230">
        <v>83.599997999999999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0.2</v>
      </c>
      <c r="R230">
        <v>2</v>
      </c>
      <c r="S230">
        <v>5.5000006999999997E-2</v>
      </c>
      <c r="T230">
        <v>3.0000002000000001</v>
      </c>
      <c r="U230">
        <v>4</v>
      </c>
    </row>
    <row r="231" spans="1:21" x14ac:dyDescent="0.4">
      <c r="A231" t="s">
        <v>503</v>
      </c>
      <c r="B231">
        <v>350</v>
      </c>
      <c r="C231">
        <v>35</v>
      </c>
      <c r="D231">
        <v>245</v>
      </c>
      <c r="E231">
        <v>69.999992000000006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0.31999999000000001</v>
      </c>
      <c r="R231">
        <v>2.8</v>
      </c>
      <c r="S231">
        <v>0.10000002</v>
      </c>
      <c r="T231">
        <v>1.3333333999999999</v>
      </c>
      <c r="U231">
        <v>1</v>
      </c>
    </row>
    <row r="232" spans="1:21" x14ac:dyDescent="0.4">
      <c r="A232" t="s">
        <v>660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4">
      <c r="A233" t="s">
        <v>648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4">
      <c r="A234" t="s">
        <v>307</v>
      </c>
      <c r="B234">
        <v>250</v>
      </c>
      <c r="C234">
        <v>50</v>
      </c>
      <c r="D234">
        <v>25</v>
      </c>
      <c r="E234">
        <v>175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0.22</v>
      </c>
      <c r="R234">
        <v>2</v>
      </c>
      <c r="S234">
        <v>0.15999996999999999</v>
      </c>
      <c r="T234">
        <v>5.0000004999999996</v>
      </c>
      <c r="U234">
        <v>1</v>
      </c>
    </row>
    <row r="235" spans="1:21" x14ac:dyDescent="0.4">
      <c r="A235" t="s">
        <v>758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4">
      <c r="A236" t="s">
        <v>539</v>
      </c>
      <c r="B236">
        <v>22</v>
      </c>
      <c r="C236">
        <v>0</v>
      </c>
      <c r="D236">
        <v>4.8400002000000004</v>
      </c>
      <c r="E236">
        <v>17.16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0.1</v>
      </c>
      <c r="R236">
        <v>2</v>
      </c>
      <c r="S236">
        <v>0.24000001000000001</v>
      </c>
      <c r="T236">
        <v>12.000000999999999</v>
      </c>
      <c r="U236">
        <v>1</v>
      </c>
    </row>
    <row r="237" spans="1:21" x14ac:dyDescent="0.4">
      <c r="A237" t="s">
        <v>206</v>
      </c>
      <c r="B237">
        <v>200</v>
      </c>
      <c r="C237">
        <v>140</v>
      </c>
      <c r="D237">
        <v>30.000001999999999</v>
      </c>
      <c r="E237">
        <v>29.999995999999999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0.2</v>
      </c>
      <c r="R237">
        <v>2</v>
      </c>
      <c r="S237">
        <v>0.10000002</v>
      </c>
      <c r="T237">
        <v>0.83333336999999996</v>
      </c>
      <c r="U237">
        <v>0</v>
      </c>
    </row>
    <row r="238" spans="1:21" x14ac:dyDescent="0.4">
      <c r="A238" t="s">
        <v>188</v>
      </c>
      <c r="B238">
        <v>270</v>
      </c>
      <c r="C238">
        <v>189</v>
      </c>
      <c r="D238">
        <v>40.5</v>
      </c>
      <c r="E238">
        <v>40.499991999999999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0.40000001000000002</v>
      </c>
      <c r="R238">
        <v>2.5</v>
      </c>
      <c r="S238">
        <v>0.18000000999999999</v>
      </c>
      <c r="T238">
        <v>0.80000006999999995</v>
      </c>
      <c r="U238">
        <v>0</v>
      </c>
    </row>
    <row r="239" spans="1:21" x14ac:dyDescent="0.4">
      <c r="A239" t="s">
        <v>638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4">
      <c r="A240" t="s">
        <v>247</v>
      </c>
      <c r="B240">
        <v>500</v>
      </c>
      <c r="C240">
        <v>100</v>
      </c>
      <c r="D240">
        <v>0</v>
      </c>
      <c r="E240">
        <v>0</v>
      </c>
      <c r="F240">
        <v>0</v>
      </c>
      <c r="G240">
        <v>0</v>
      </c>
      <c r="H240">
        <v>400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0.30000000999999998</v>
      </c>
      <c r="R240">
        <v>2.2000000000000002</v>
      </c>
      <c r="S240">
        <v>0.15999996999999999</v>
      </c>
      <c r="T240">
        <v>2.1666666999999999</v>
      </c>
      <c r="U240">
        <v>1</v>
      </c>
    </row>
    <row r="241" spans="1:21" x14ac:dyDescent="0.4">
      <c r="A241" t="s">
        <v>276</v>
      </c>
      <c r="B241">
        <v>550</v>
      </c>
      <c r="C241">
        <v>110</v>
      </c>
      <c r="D241">
        <v>0</v>
      </c>
      <c r="E241">
        <v>0</v>
      </c>
      <c r="F241">
        <v>0</v>
      </c>
      <c r="G241">
        <v>0</v>
      </c>
      <c r="H241">
        <v>440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0.30000000999999998</v>
      </c>
      <c r="R241">
        <v>2.2000000000000002</v>
      </c>
      <c r="S241">
        <v>0.22000003000000001</v>
      </c>
      <c r="T241">
        <v>2.1666666999999999</v>
      </c>
      <c r="U241">
        <v>1</v>
      </c>
    </row>
    <row r="242" spans="1:21" x14ac:dyDescent="0.4">
      <c r="A242" t="s">
        <v>222</v>
      </c>
      <c r="B242">
        <v>135</v>
      </c>
      <c r="C242">
        <v>94.5</v>
      </c>
      <c r="D242">
        <v>20.25</v>
      </c>
      <c r="E242">
        <v>20.249995999999999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0.25</v>
      </c>
      <c r="R242">
        <v>2.2999999999999998</v>
      </c>
      <c r="S242">
        <v>0.11000001</v>
      </c>
      <c r="T242">
        <v>1</v>
      </c>
      <c r="U242">
        <v>0</v>
      </c>
    </row>
    <row r="243" spans="1:21" x14ac:dyDescent="0.4">
      <c r="A243" t="s">
        <v>221</v>
      </c>
      <c r="B243">
        <v>138.99997999999999</v>
      </c>
      <c r="C243">
        <v>97.299994999999996</v>
      </c>
      <c r="D243">
        <v>20.85</v>
      </c>
      <c r="E243">
        <v>20.849996999999998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0.30000000999999998</v>
      </c>
      <c r="R243">
        <v>2.7</v>
      </c>
      <c r="S243">
        <v>0.14999998</v>
      </c>
      <c r="T243">
        <v>1.0833333999999999</v>
      </c>
      <c r="U243">
        <v>0</v>
      </c>
    </row>
    <row r="244" spans="1:21" x14ac:dyDescent="0.4">
      <c r="A244" t="s">
        <v>114</v>
      </c>
      <c r="B244">
        <v>20</v>
      </c>
      <c r="C244">
        <v>3</v>
      </c>
      <c r="D244">
        <v>14</v>
      </c>
      <c r="E244">
        <v>2.9999994999999999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5.0000001000000002E-2</v>
      </c>
      <c r="R244">
        <v>2</v>
      </c>
      <c r="S244">
        <v>0.12</v>
      </c>
      <c r="T244">
        <v>10.000000999999999</v>
      </c>
      <c r="U244">
        <v>1</v>
      </c>
    </row>
    <row r="245" spans="1:21" x14ac:dyDescent="0.4">
      <c r="A245" t="s">
        <v>47</v>
      </c>
      <c r="B245">
        <v>77</v>
      </c>
      <c r="C245">
        <v>0</v>
      </c>
      <c r="D245">
        <v>30.800001000000002</v>
      </c>
      <c r="E245">
        <v>46.200001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0.23</v>
      </c>
      <c r="R245">
        <v>1.7</v>
      </c>
      <c r="S245">
        <v>0.28999996</v>
      </c>
      <c r="T245">
        <v>2.8333335000000002</v>
      </c>
      <c r="U245">
        <v>1</v>
      </c>
    </row>
    <row r="246" spans="1:21" x14ac:dyDescent="0.4">
      <c r="A246" t="s">
        <v>160</v>
      </c>
      <c r="B246">
        <v>182</v>
      </c>
      <c r="C246">
        <v>4.5500002000000004</v>
      </c>
      <c r="D246">
        <v>4.5500002000000004</v>
      </c>
      <c r="E246">
        <v>172.89999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0.1</v>
      </c>
      <c r="R246">
        <v>2</v>
      </c>
      <c r="S246">
        <v>0.19999998999999999</v>
      </c>
      <c r="T246">
        <v>1</v>
      </c>
      <c r="U246">
        <v>0</v>
      </c>
    </row>
    <row r="247" spans="1:21" x14ac:dyDescent="0.4">
      <c r="A247" t="s">
        <v>148</v>
      </c>
      <c r="B247">
        <v>280</v>
      </c>
      <c r="C247">
        <v>7</v>
      </c>
      <c r="D247">
        <v>7</v>
      </c>
      <c r="E247">
        <v>266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0.25999999000000001</v>
      </c>
      <c r="R247">
        <v>2</v>
      </c>
      <c r="S247">
        <v>0.25999999000000001</v>
      </c>
      <c r="T247">
        <v>1</v>
      </c>
      <c r="U247">
        <v>0</v>
      </c>
    </row>
    <row r="248" spans="1:21" x14ac:dyDescent="0.4">
      <c r="A248" t="s">
        <v>488</v>
      </c>
      <c r="B248">
        <v>210</v>
      </c>
      <c r="C248">
        <v>12</v>
      </c>
      <c r="D248">
        <v>38</v>
      </c>
      <c r="E248">
        <v>64</v>
      </c>
      <c r="F248">
        <v>0</v>
      </c>
      <c r="G248">
        <v>0</v>
      </c>
      <c r="H248">
        <v>96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0.12</v>
      </c>
      <c r="R248">
        <v>1.8</v>
      </c>
      <c r="S248">
        <v>0.30000000999999998</v>
      </c>
      <c r="T248">
        <v>0.75000005999999997</v>
      </c>
      <c r="U248">
        <v>0</v>
      </c>
    </row>
    <row r="249" spans="1:21" x14ac:dyDescent="0.4">
      <c r="A249" t="s">
        <v>344</v>
      </c>
      <c r="B249">
        <v>16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16</v>
      </c>
      <c r="N249">
        <v>0</v>
      </c>
      <c r="O249">
        <v>0</v>
      </c>
      <c r="P249">
        <v>0</v>
      </c>
      <c r="Q249">
        <v>7.9999998000000003E-2</v>
      </c>
      <c r="R249">
        <v>1.8</v>
      </c>
      <c r="S249">
        <v>0.19999998999999999</v>
      </c>
      <c r="T249">
        <v>12.000000999999999</v>
      </c>
      <c r="U249">
        <v>1</v>
      </c>
    </row>
    <row r="250" spans="1:21" x14ac:dyDescent="0.4">
      <c r="A250" t="s">
        <v>628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4">
      <c r="A251" t="s">
        <v>582</v>
      </c>
      <c r="B251">
        <v>280</v>
      </c>
      <c r="C251">
        <v>14</v>
      </c>
      <c r="D251">
        <v>28</v>
      </c>
      <c r="E251">
        <v>238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0.34999998999999998</v>
      </c>
      <c r="R251">
        <v>2</v>
      </c>
      <c r="S251">
        <v>0.36000000999999998</v>
      </c>
      <c r="T251">
        <v>1</v>
      </c>
      <c r="U251">
        <v>0</v>
      </c>
    </row>
    <row r="252" spans="1:21" x14ac:dyDescent="0.4">
      <c r="A252" t="s">
        <v>583</v>
      </c>
      <c r="B252">
        <v>248</v>
      </c>
      <c r="C252">
        <v>19.84</v>
      </c>
      <c r="D252">
        <v>54.560001</v>
      </c>
      <c r="E252">
        <v>173.59998999999999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0.2</v>
      </c>
      <c r="R252">
        <v>2</v>
      </c>
      <c r="S252">
        <v>0.36000000999999998</v>
      </c>
      <c r="T252">
        <v>1</v>
      </c>
      <c r="U252">
        <v>0</v>
      </c>
    </row>
    <row r="253" spans="1:21" x14ac:dyDescent="0.4">
      <c r="A253" t="s">
        <v>618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4">
      <c r="A254" t="s">
        <v>197</v>
      </c>
      <c r="B254">
        <v>178</v>
      </c>
      <c r="C254">
        <v>17.800001000000002</v>
      </c>
      <c r="D254">
        <v>26.700001</v>
      </c>
      <c r="E254">
        <v>133.5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0.1</v>
      </c>
      <c r="R254">
        <v>2</v>
      </c>
      <c r="S254">
        <v>0.30000000999999998</v>
      </c>
      <c r="T254">
        <v>1</v>
      </c>
      <c r="U254">
        <v>0</v>
      </c>
    </row>
    <row r="255" spans="1:21" x14ac:dyDescent="0.4">
      <c r="A255" t="s">
        <v>744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4">
      <c r="A256" t="s">
        <v>411</v>
      </c>
      <c r="B256">
        <v>197</v>
      </c>
      <c r="C256">
        <v>37.43</v>
      </c>
      <c r="D256">
        <v>45.310001</v>
      </c>
      <c r="E256">
        <v>114.25999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0.15000000999999999</v>
      </c>
      <c r="R256">
        <v>1.9</v>
      </c>
      <c r="S256">
        <v>0.26999997999999997</v>
      </c>
      <c r="T256">
        <v>1</v>
      </c>
      <c r="U256">
        <v>0</v>
      </c>
    </row>
    <row r="257" spans="1:21" x14ac:dyDescent="0.4">
      <c r="A257" t="s">
        <v>764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4">
      <c r="A258" t="s">
        <v>216</v>
      </c>
      <c r="B258">
        <v>105</v>
      </c>
      <c r="C258">
        <v>15.750000999999999</v>
      </c>
      <c r="D258">
        <v>15.750000999999999</v>
      </c>
      <c r="E258">
        <v>73.5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0.12</v>
      </c>
      <c r="R258">
        <v>2</v>
      </c>
      <c r="S258">
        <v>0.12</v>
      </c>
      <c r="T258">
        <v>1</v>
      </c>
      <c r="U258">
        <v>0</v>
      </c>
    </row>
    <row r="259" spans="1:21" x14ac:dyDescent="0.4">
      <c r="A259" t="s">
        <v>215</v>
      </c>
      <c r="B259">
        <v>164</v>
      </c>
      <c r="C259">
        <v>24.6</v>
      </c>
      <c r="D259">
        <v>24.6</v>
      </c>
      <c r="E259">
        <v>114.8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0.22</v>
      </c>
      <c r="R259">
        <v>2</v>
      </c>
      <c r="S259">
        <v>0.30000000999999998</v>
      </c>
      <c r="T259">
        <v>1.2500001000000001</v>
      </c>
      <c r="U259">
        <v>0</v>
      </c>
    </row>
    <row r="260" spans="1:21" x14ac:dyDescent="0.4">
      <c r="A260" t="s">
        <v>515</v>
      </c>
      <c r="B260">
        <v>26</v>
      </c>
      <c r="C260">
        <v>0</v>
      </c>
      <c r="D260">
        <v>0</v>
      </c>
      <c r="E260">
        <v>0</v>
      </c>
      <c r="F260">
        <v>0</v>
      </c>
      <c r="G260">
        <v>26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7.9999998000000003E-2</v>
      </c>
      <c r="R260">
        <v>2</v>
      </c>
      <c r="S260">
        <v>0.34000003000000001</v>
      </c>
      <c r="T260">
        <v>12.000000999999999</v>
      </c>
      <c r="U260">
        <v>1</v>
      </c>
    </row>
    <row r="261" spans="1:21" x14ac:dyDescent="0.4">
      <c r="A261" t="s">
        <v>516</v>
      </c>
      <c r="B261">
        <v>29</v>
      </c>
      <c r="C261">
        <v>0</v>
      </c>
      <c r="D261">
        <v>0</v>
      </c>
      <c r="E261">
        <v>0</v>
      </c>
      <c r="F261">
        <v>0</v>
      </c>
      <c r="G261">
        <v>29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0.14000000000000001</v>
      </c>
      <c r="R261">
        <v>2</v>
      </c>
      <c r="S261">
        <v>0.38</v>
      </c>
      <c r="T261">
        <v>12.000000999999999</v>
      </c>
      <c r="U261">
        <v>1</v>
      </c>
    </row>
    <row r="262" spans="1:21" x14ac:dyDescent="0.4">
      <c r="A262" t="s">
        <v>593</v>
      </c>
      <c r="B262">
        <v>15</v>
      </c>
      <c r="C262">
        <v>0</v>
      </c>
      <c r="D262">
        <v>0</v>
      </c>
      <c r="E262">
        <v>0</v>
      </c>
      <c r="F262">
        <v>15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0.15000000999999999</v>
      </c>
      <c r="R262">
        <v>2</v>
      </c>
      <c r="S262">
        <v>0.19999998999999999</v>
      </c>
      <c r="T262">
        <v>1.6666666999999999</v>
      </c>
      <c r="U262">
        <v>1</v>
      </c>
    </row>
    <row r="263" spans="1:21" x14ac:dyDescent="0.4">
      <c r="A263" t="s">
        <v>62</v>
      </c>
      <c r="B263">
        <v>25</v>
      </c>
      <c r="C263">
        <v>18.75</v>
      </c>
      <c r="D263">
        <v>3.7500002000000001</v>
      </c>
      <c r="E263">
        <v>2.5000005000000001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0.17</v>
      </c>
      <c r="R263">
        <v>1.5</v>
      </c>
      <c r="S263">
        <v>9.0000032999999993E-2</v>
      </c>
      <c r="T263">
        <v>12.500000999999999</v>
      </c>
      <c r="U263">
        <v>1</v>
      </c>
    </row>
    <row r="264" spans="1:21" x14ac:dyDescent="0.4">
      <c r="A264" t="s">
        <v>428</v>
      </c>
      <c r="B264">
        <v>27</v>
      </c>
      <c r="C264">
        <v>22.950001</v>
      </c>
      <c r="D264">
        <v>2.7</v>
      </c>
      <c r="E264">
        <v>1.3499987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0.15000000999999999</v>
      </c>
      <c r="R264">
        <v>1.9</v>
      </c>
      <c r="S264">
        <v>0.20999998</v>
      </c>
      <c r="T264">
        <v>13.333334000000001</v>
      </c>
      <c r="U264">
        <v>1</v>
      </c>
    </row>
    <row r="265" spans="1:21" x14ac:dyDescent="0.4">
      <c r="A265" t="s">
        <v>432</v>
      </c>
      <c r="B265">
        <v>25</v>
      </c>
      <c r="C265">
        <v>0</v>
      </c>
      <c r="D265">
        <v>25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0.23</v>
      </c>
      <c r="R265">
        <v>2.5</v>
      </c>
      <c r="S265">
        <v>0.26999997999999997</v>
      </c>
      <c r="T265">
        <v>13.333334000000001</v>
      </c>
      <c r="U265">
        <v>1</v>
      </c>
    </row>
    <row r="266" spans="1:21" x14ac:dyDescent="0.4">
      <c r="A266" t="s">
        <v>449</v>
      </c>
      <c r="B266">
        <v>11</v>
      </c>
      <c r="C266">
        <v>4.4000000999999997</v>
      </c>
      <c r="D266">
        <v>3.6666628999999999</v>
      </c>
      <c r="E266">
        <v>2.9333372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0.25</v>
      </c>
      <c r="R266">
        <v>2</v>
      </c>
      <c r="S266">
        <v>0.19999998999999999</v>
      </c>
      <c r="T266">
        <v>20.000001999999999</v>
      </c>
      <c r="U266">
        <v>1</v>
      </c>
    </row>
    <row r="267" spans="1:21" x14ac:dyDescent="0.4">
      <c r="A267" t="s">
        <v>213</v>
      </c>
      <c r="B267">
        <v>160</v>
      </c>
      <c r="C267">
        <v>24</v>
      </c>
      <c r="D267">
        <v>24</v>
      </c>
      <c r="E267">
        <v>112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0.15000000999999999</v>
      </c>
      <c r="R267">
        <v>2</v>
      </c>
      <c r="S267">
        <v>0.14999998</v>
      </c>
      <c r="T267">
        <v>0.95000004999999998</v>
      </c>
      <c r="U267">
        <v>0</v>
      </c>
    </row>
    <row r="268" spans="1:21" x14ac:dyDescent="0.4">
      <c r="A268" t="s">
        <v>147</v>
      </c>
      <c r="B268">
        <v>300</v>
      </c>
      <c r="C268">
        <v>60</v>
      </c>
      <c r="D268">
        <v>15</v>
      </c>
      <c r="E268">
        <v>225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0.31999999000000001</v>
      </c>
      <c r="R268">
        <v>2.5999998999999998</v>
      </c>
      <c r="S268">
        <v>0.31999999000000001</v>
      </c>
      <c r="T268">
        <v>0.80000006999999995</v>
      </c>
      <c r="U268">
        <v>0</v>
      </c>
    </row>
    <row r="269" spans="1:21" x14ac:dyDescent="0.4">
      <c r="A269" t="s">
        <v>727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4">
      <c r="A270" t="s">
        <v>308</v>
      </c>
      <c r="B270">
        <v>535</v>
      </c>
      <c r="C270">
        <v>22.5</v>
      </c>
      <c r="D270">
        <v>180</v>
      </c>
      <c r="E270">
        <v>22.499991999999999</v>
      </c>
      <c r="F270">
        <v>0</v>
      </c>
      <c r="G270">
        <v>0</v>
      </c>
      <c r="H270">
        <v>0</v>
      </c>
      <c r="I270">
        <v>0</v>
      </c>
      <c r="J270">
        <v>310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0.25</v>
      </c>
      <c r="R270">
        <v>2</v>
      </c>
      <c r="S270">
        <v>0.25</v>
      </c>
      <c r="T270">
        <v>6.2500004999999996</v>
      </c>
      <c r="U270">
        <v>1</v>
      </c>
    </row>
    <row r="271" spans="1:21" x14ac:dyDescent="0.4">
      <c r="A271" t="s">
        <v>779</v>
      </c>
      <c r="B271">
        <v>150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150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0.2</v>
      </c>
      <c r="R271">
        <v>2</v>
      </c>
      <c r="S271">
        <v>0.25999999000000001</v>
      </c>
      <c r="T271">
        <v>1.5000001000000001</v>
      </c>
      <c r="U271">
        <v>1</v>
      </c>
    </row>
    <row r="272" spans="1:21" x14ac:dyDescent="0.4">
      <c r="A272" t="s">
        <v>779</v>
      </c>
      <c r="B272">
        <v>25</v>
      </c>
      <c r="C272">
        <v>17.5</v>
      </c>
      <c r="D272">
        <v>7.5000004999999996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7.9999998000000003E-2</v>
      </c>
      <c r="R272">
        <v>1.6</v>
      </c>
      <c r="S272">
        <v>0.10000002</v>
      </c>
      <c r="T272">
        <v>1.5000001000000001</v>
      </c>
      <c r="U272">
        <v>1</v>
      </c>
    </row>
    <row r="273" spans="1:21" x14ac:dyDescent="0.4">
      <c r="A273" t="s">
        <v>446</v>
      </c>
      <c r="B273">
        <v>187</v>
      </c>
      <c r="C273">
        <v>93.5</v>
      </c>
      <c r="D273">
        <v>18.700001</v>
      </c>
      <c r="E273">
        <v>74.799994999999996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0.15000000999999999</v>
      </c>
      <c r="R273">
        <v>2.5</v>
      </c>
      <c r="S273">
        <v>0.35000002000000002</v>
      </c>
      <c r="T273">
        <v>1.6666666999999999</v>
      </c>
      <c r="U273">
        <v>1</v>
      </c>
    </row>
    <row r="274" spans="1:21" x14ac:dyDescent="0.4">
      <c r="A274" t="s">
        <v>661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4">
      <c r="A275" t="s">
        <v>193</v>
      </c>
      <c r="B275">
        <v>202</v>
      </c>
      <c r="C275">
        <v>50.5</v>
      </c>
      <c r="D275">
        <v>10.1</v>
      </c>
      <c r="E275">
        <v>141.39999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0.28000000000000003</v>
      </c>
      <c r="R275">
        <v>2.2000000000000002</v>
      </c>
      <c r="S275">
        <v>4.0000020999999997E-2</v>
      </c>
      <c r="T275">
        <v>0.83333336999999996</v>
      </c>
      <c r="U275">
        <v>0</v>
      </c>
    </row>
    <row r="276" spans="1:21" x14ac:dyDescent="0.4">
      <c r="A276" t="s">
        <v>194</v>
      </c>
      <c r="B276">
        <v>240</v>
      </c>
      <c r="C276">
        <v>60</v>
      </c>
      <c r="D276">
        <v>12</v>
      </c>
      <c r="E276">
        <v>168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0.31999999000000001</v>
      </c>
      <c r="R276">
        <v>2.4000001000000002</v>
      </c>
      <c r="S276">
        <v>0.19999998999999999</v>
      </c>
      <c r="T276">
        <v>1</v>
      </c>
      <c r="U276">
        <v>0</v>
      </c>
    </row>
    <row r="277" spans="1:21" x14ac:dyDescent="0.4">
      <c r="A277" t="s">
        <v>115</v>
      </c>
      <c r="B277">
        <v>160</v>
      </c>
      <c r="C277">
        <v>12.799999</v>
      </c>
      <c r="D277">
        <v>19.199998999999998</v>
      </c>
      <c r="E277">
        <v>128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0.16</v>
      </c>
      <c r="R277">
        <v>2</v>
      </c>
      <c r="S277">
        <v>0.27999996999999999</v>
      </c>
      <c r="T277">
        <v>1.1666666999999999</v>
      </c>
      <c r="U277">
        <v>0</v>
      </c>
    </row>
    <row r="278" spans="1:21" x14ac:dyDescent="0.4">
      <c r="A278" t="s">
        <v>118</v>
      </c>
      <c r="B278">
        <v>225</v>
      </c>
      <c r="C278">
        <v>9</v>
      </c>
      <c r="D278">
        <v>13.5</v>
      </c>
      <c r="E278">
        <v>202.5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0.2</v>
      </c>
      <c r="R278">
        <v>2</v>
      </c>
      <c r="S278">
        <v>0.34000003000000001</v>
      </c>
      <c r="T278">
        <v>1.1666666999999999</v>
      </c>
      <c r="U278">
        <v>0</v>
      </c>
    </row>
    <row r="279" spans="1:21" x14ac:dyDescent="0.4">
      <c r="A279" t="s">
        <v>416</v>
      </c>
      <c r="B279">
        <v>149</v>
      </c>
      <c r="C279">
        <v>14.900001</v>
      </c>
      <c r="D279">
        <v>119.2</v>
      </c>
      <c r="E279">
        <v>14.899995000000001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0.17</v>
      </c>
      <c r="R279">
        <v>2</v>
      </c>
      <c r="S279">
        <v>0.28999996</v>
      </c>
      <c r="T279">
        <v>1.1666666999999999</v>
      </c>
      <c r="U279">
        <v>0</v>
      </c>
    </row>
    <row r="280" spans="1:21" x14ac:dyDescent="0.4">
      <c r="A280" t="s">
        <v>415</v>
      </c>
      <c r="B280">
        <v>225</v>
      </c>
      <c r="C280">
        <v>22.5</v>
      </c>
      <c r="D280">
        <v>180</v>
      </c>
      <c r="E280">
        <v>22.499991999999999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0.19</v>
      </c>
      <c r="R280">
        <v>2.2999999999999998</v>
      </c>
      <c r="S280">
        <v>0.35000002000000002</v>
      </c>
      <c r="T280">
        <v>1.1666666999999999</v>
      </c>
      <c r="U280">
        <v>0</v>
      </c>
    </row>
    <row r="281" spans="1:21" x14ac:dyDescent="0.4">
      <c r="A281" t="s">
        <v>180</v>
      </c>
      <c r="B281">
        <v>240</v>
      </c>
      <c r="C281">
        <v>0</v>
      </c>
      <c r="D281">
        <v>168</v>
      </c>
      <c r="E281">
        <v>72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0.2</v>
      </c>
      <c r="R281">
        <v>2.2000000000000002</v>
      </c>
      <c r="S281">
        <v>0.36000000999999998</v>
      </c>
      <c r="T281">
        <v>1.0833333999999999</v>
      </c>
      <c r="U281">
        <v>0</v>
      </c>
    </row>
    <row r="282" spans="1:21" x14ac:dyDescent="0.4">
      <c r="A282" t="s">
        <v>434</v>
      </c>
      <c r="B282">
        <v>50</v>
      </c>
      <c r="C282">
        <v>5</v>
      </c>
      <c r="D282">
        <v>37.5</v>
      </c>
      <c r="E282">
        <v>7.4999989999999999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0.2</v>
      </c>
      <c r="R282">
        <v>2.2999999999999998</v>
      </c>
      <c r="S282">
        <v>0.17000002</v>
      </c>
      <c r="T282">
        <v>6</v>
      </c>
      <c r="U282">
        <v>1</v>
      </c>
    </row>
    <row r="283" spans="1:21" x14ac:dyDescent="0.4">
      <c r="A283" t="s">
        <v>622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4">
      <c r="A284" t="s">
        <v>177</v>
      </c>
      <c r="B284">
        <v>230</v>
      </c>
      <c r="C284">
        <v>34.5</v>
      </c>
      <c r="D284">
        <v>34.5</v>
      </c>
      <c r="E284">
        <v>161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0.30000000999999998</v>
      </c>
      <c r="R284">
        <v>2.5</v>
      </c>
      <c r="S284">
        <v>0.19999998999999999</v>
      </c>
      <c r="T284">
        <v>0.91666669000000001</v>
      </c>
      <c r="U284">
        <v>0</v>
      </c>
    </row>
    <row r="285" spans="1:21" x14ac:dyDescent="0.4">
      <c r="A285" t="s">
        <v>763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4">
      <c r="A286" t="s">
        <v>232</v>
      </c>
      <c r="B286">
        <v>208</v>
      </c>
      <c r="C286">
        <v>14.000000999999999</v>
      </c>
      <c r="D286">
        <v>76</v>
      </c>
      <c r="E286">
        <v>56.000003999999997</v>
      </c>
      <c r="F286">
        <v>62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0.14000000000000001</v>
      </c>
      <c r="R286">
        <v>1.6</v>
      </c>
      <c r="S286">
        <v>0.13999998999999999</v>
      </c>
      <c r="T286">
        <v>0.75000005999999997</v>
      </c>
      <c r="U286">
        <v>0</v>
      </c>
    </row>
    <row r="287" spans="1:21" x14ac:dyDescent="0.4">
      <c r="A287" t="s">
        <v>159</v>
      </c>
      <c r="B287">
        <v>147</v>
      </c>
      <c r="C287">
        <v>14.7</v>
      </c>
      <c r="D287">
        <v>14.7</v>
      </c>
      <c r="E287">
        <v>117.6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5.0000001000000002E-2</v>
      </c>
      <c r="R287">
        <v>1.5</v>
      </c>
      <c r="S287">
        <v>0.19999998999999999</v>
      </c>
      <c r="T287">
        <v>0.91666669000000001</v>
      </c>
      <c r="U287">
        <v>0</v>
      </c>
    </row>
    <row r="288" spans="1:21" x14ac:dyDescent="0.4">
      <c r="A288" t="s">
        <v>632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4">
      <c r="A289" t="s">
        <v>50</v>
      </c>
      <c r="B289">
        <v>75</v>
      </c>
      <c r="C289">
        <v>11.25</v>
      </c>
      <c r="D289">
        <v>48.75</v>
      </c>
      <c r="E289">
        <v>15.000004000000001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0.1</v>
      </c>
      <c r="R289">
        <v>2</v>
      </c>
      <c r="S289">
        <v>0.10714287</v>
      </c>
      <c r="T289">
        <v>2.1666666999999999</v>
      </c>
      <c r="U289">
        <v>7</v>
      </c>
    </row>
    <row r="290" spans="1:21" x14ac:dyDescent="0.4">
      <c r="A290" t="s">
        <v>548</v>
      </c>
      <c r="B290">
        <v>280</v>
      </c>
      <c r="C290">
        <v>238</v>
      </c>
      <c r="D290">
        <v>28</v>
      </c>
      <c r="E290">
        <v>13.999987000000001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0.38</v>
      </c>
      <c r="R290">
        <v>2</v>
      </c>
      <c r="S290">
        <v>0.12</v>
      </c>
      <c r="T290">
        <v>0.83333336999999996</v>
      </c>
      <c r="U290">
        <v>0</v>
      </c>
    </row>
    <row r="291" spans="1:21" x14ac:dyDescent="0.4">
      <c r="A291" t="s">
        <v>570</v>
      </c>
      <c r="B291">
        <v>13.999998</v>
      </c>
      <c r="C291">
        <v>7.0333328000000002</v>
      </c>
      <c r="D291">
        <v>4.0499996999999999</v>
      </c>
      <c r="E291">
        <v>0</v>
      </c>
      <c r="F291">
        <v>2.9166664999999998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5.0000001000000002E-2</v>
      </c>
      <c r="R291">
        <v>1.5</v>
      </c>
      <c r="S291">
        <v>0.30000000999999998</v>
      </c>
      <c r="T291">
        <v>0.90909088000000005</v>
      </c>
      <c r="U291">
        <v>1</v>
      </c>
    </row>
    <row r="292" spans="1:21" x14ac:dyDescent="0.4">
      <c r="A292" t="s">
        <v>384</v>
      </c>
      <c r="B292">
        <v>47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47</v>
      </c>
      <c r="O292">
        <v>0</v>
      </c>
      <c r="P292">
        <v>0</v>
      </c>
      <c r="Q292">
        <v>0.11</v>
      </c>
      <c r="R292">
        <v>2</v>
      </c>
      <c r="S292">
        <v>0.25</v>
      </c>
      <c r="T292">
        <v>6</v>
      </c>
      <c r="U292">
        <v>1</v>
      </c>
    </row>
    <row r="293" spans="1:21" x14ac:dyDescent="0.4">
      <c r="A293" t="s">
        <v>204</v>
      </c>
      <c r="B293">
        <v>280</v>
      </c>
      <c r="C293">
        <v>112</v>
      </c>
      <c r="D293">
        <v>33.599997999999999</v>
      </c>
      <c r="E293">
        <v>134.40001000000001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0.23999999</v>
      </c>
      <c r="R293">
        <v>2.2000000000000002</v>
      </c>
      <c r="S293">
        <v>0.27999996999999999</v>
      </c>
      <c r="T293">
        <v>1</v>
      </c>
      <c r="U293">
        <v>0</v>
      </c>
    </row>
    <row r="294" spans="1:21" x14ac:dyDescent="0.4">
      <c r="A294" t="s">
        <v>623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4">
      <c r="A295" t="s">
        <v>657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4">
      <c r="A296" t="s">
        <v>38</v>
      </c>
      <c r="B296">
        <v>26</v>
      </c>
      <c r="C296">
        <v>2.6000000999999999</v>
      </c>
      <c r="D296">
        <v>15.6</v>
      </c>
      <c r="E296">
        <v>7.7999988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3.9999999000000001E-2</v>
      </c>
      <c r="R296">
        <v>1.6</v>
      </c>
      <c r="S296">
        <v>0.10000002</v>
      </c>
      <c r="T296">
        <v>6.6666670000000003</v>
      </c>
      <c r="U296">
        <v>1</v>
      </c>
    </row>
    <row r="297" spans="1:21" x14ac:dyDescent="0.4">
      <c r="A297" t="s">
        <v>44</v>
      </c>
      <c r="B297">
        <v>36</v>
      </c>
      <c r="C297">
        <v>3.6000000999999999</v>
      </c>
      <c r="D297">
        <v>30.6</v>
      </c>
      <c r="E297">
        <v>1.7999982999999999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5.9999998999999998E-2</v>
      </c>
      <c r="R297">
        <v>1.8</v>
      </c>
      <c r="S297">
        <v>0.27999996999999999</v>
      </c>
      <c r="T297">
        <v>5.8333335000000002</v>
      </c>
      <c r="U297">
        <v>1</v>
      </c>
    </row>
    <row r="298" spans="1:21" x14ac:dyDescent="0.4">
      <c r="A298" t="s">
        <v>450</v>
      </c>
      <c r="B298">
        <v>30</v>
      </c>
      <c r="C298">
        <v>7.5</v>
      </c>
      <c r="D298">
        <v>7.5</v>
      </c>
      <c r="E298">
        <v>15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7.0000000000000007E-2</v>
      </c>
      <c r="R298">
        <v>1.5</v>
      </c>
      <c r="S298">
        <v>0.14999998</v>
      </c>
      <c r="T298">
        <v>6.2500004999999996</v>
      </c>
      <c r="U298">
        <v>1</v>
      </c>
    </row>
    <row r="299" spans="1:21" x14ac:dyDescent="0.4">
      <c r="A299" t="s">
        <v>637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4">
      <c r="A300" t="s">
        <v>376</v>
      </c>
      <c r="B300">
        <v>130</v>
      </c>
      <c r="C300">
        <v>19.5</v>
      </c>
      <c r="D300">
        <v>104</v>
      </c>
      <c r="E300">
        <v>6.4999938000000004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0.30000000999999998</v>
      </c>
      <c r="R300">
        <v>3</v>
      </c>
      <c r="S300">
        <v>0.11000001</v>
      </c>
      <c r="T300">
        <v>1</v>
      </c>
      <c r="U300">
        <v>0</v>
      </c>
    </row>
    <row r="301" spans="1:21" x14ac:dyDescent="0.4">
      <c r="A301" t="s">
        <v>619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4">
      <c r="A302" t="s">
        <v>653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4">
      <c r="A303" t="s">
        <v>79</v>
      </c>
      <c r="B303">
        <v>36.000003999999997</v>
      </c>
      <c r="C303">
        <v>2.1599998</v>
      </c>
      <c r="D303">
        <v>30.960000999999998</v>
      </c>
      <c r="E303">
        <v>2.8799994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0.23999999</v>
      </c>
      <c r="R303">
        <v>2.2000000000000002</v>
      </c>
      <c r="S303">
        <v>0.10000002</v>
      </c>
      <c r="T303">
        <v>7.0000004999999996</v>
      </c>
      <c r="U303">
        <v>1</v>
      </c>
    </row>
    <row r="304" spans="1:21" x14ac:dyDescent="0.4">
      <c r="A304" t="s">
        <v>91</v>
      </c>
      <c r="B304">
        <v>46</v>
      </c>
      <c r="C304">
        <v>2.76</v>
      </c>
      <c r="D304">
        <v>39.560001</v>
      </c>
      <c r="E304">
        <v>3.6799993999999998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0.28000000000000003</v>
      </c>
      <c r="R304">
        <v>2.2000000000000002</v>
      </c>
      <c r="S304">
        <v>0.19999998999999999</v>
      </c>
      <c r="T304">
        <v>7.0000004999999996</v>
      </c>
      <c r="U304">
        <v>1</v>
      </c>
    </row>
    <row r="305" spans="1:21" x14ac:dyDescent="0.4">
      <c r="A305" t="s">
        <v>604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4">
      <c r="A306" t="s">
        <v>544</v>
      </c>
      <c r="B306">
        <v>33</v>
      </c>
      <c r="C306">
        <v>0</v>
      </c>
      <c r="D306">
        <v>0</v>
      </c>
      <c r="E306">
        <v>0</v>
      </c>
      <c r="F306">
        <v>33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0.11</v>
      </c>
      <c r="R306">
        <v>2</v>
      </c>
      <c r="S306">
        <v>0.26999997999999997</v>
      </c>
      <c r="T306">
        <v>8</v>
      </c>
      <c r="U306">
        <v>1</v>
      </c>
    </row>
    <row r="307" spans="1:21" x14ac:dyDescent="0.4">
      <c r="A307" t="s">
        <v>543</v>
      </c>
      <c r="B307">
        <v>35</v>
      </c>
      <c r="C307">
        <v>0</v>
      </c>
      <c r="D307">
        <v>0</v>
      </c>
      <c r="E307">
        <v>0</v>
      </c>
      <c r="F307">
        <v>35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0.17</v>
      </c>
      <c r="R307">
        <v>2.5</v>
      </c>
      <c r="S307">
        <v>0.28999996</v>
      </c>
      <c r="T307">
        <v>8</v>
      </c>
      <c r="U307">
        <v>1</v>
      </c>
    </row>
    <row r="308" spans="1:21" x14ac:dyDescent="0.4">
      <c r="A308" t="s">
        <v>314</v>
      </c>
      <c r="B308">
        <v>50</v>
      </c>
      <c r="C308">
        <v>20</v>
      </c>
      <c r="D308">
        <v>17.5</v>
      </c>
      <c r="E308">
        <v>12.5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0.23999999</v>
      </c>
      <c r="R308">
        <v>2</v>
      </c>
      <c r="S308">
        <v>0.12</v>
      </c>
      <c r="T308">
        <v>16.666668000000001</v>
      </c>
      <c r="U308">
        <v>1</v>
      </c>
    </row>
    <row r="309" spans="1:21" x14ac:dyDescent="0.4">
      <c r="A309" t="s">
        <v>313</v>
      </c>
      <c r="B309">
        <v>50</v>
      </c>
      <c r="C309">
        <v>20</v>
      </c>
      <c r="D309">
        <v>17.5</v>
      </c>
      <c r="E309">
        <v>12.5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0.28000000000000003</v>
      </c>
      <c r="R309">
        <v>2.4000001000000002</v>
      </c>
      <c r="S309">
        <v>0.12</v>
      </c>
      <c r="T309">
        <v>25.000001999999999</v>
      </c>
      <c r="U309">
        <v>1</v>
      </c>
    </row>
    <row r="310" spans="1:21" x14ac:dyDescent="0.4">
      <c r="A310" t="s">
        <v>35</v>
      </c>
      <c r="B310">
        <v>360</v>
      </c>
      <c r="C310">
        <v>36</v>
      </c>
      <c r="D310">
        <v>144</v>
      </c>
      <c r="E310">
        <v>180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0.22</v>
      </c>
      <c r="R310">
        <v>2</v>
      </c>
      <c r="S310">
        <v>0.22000003000000001</v>
      </c>
      <c r="T310">
        <v>0.75000005999999997</v>
      </c>
      <c r="U310">
        <v>0</v>
      </c>
    </row>
    <row r="311" spans="1:21" x14ac:dyDescent="0.4">
      <c r="A311" t="s">
        <v>603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4">
      <c r="A312" t="s">
        <v>579</v>
      </c>
      <c r="B312">
        <v>300</v>
      </c>
      <c r="C312">
        <v>204</v>
      </c>
      <c r="D312">
        <v>0</v>
      </c>
      <c r="E312">
        <v>96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0.25</v>
      </c>
      <c r="R312">
        <v>2</v>
      </c>
      <c r="S312">
        <v>0.30000000999999998</v>
      </c>
      <c r="T312">
        <v>1</v>
      </c>
      <c r="U312">
        <v>0</v>
      </c>
    </row>
    <row r="313" spans="1:21" x14ac:dyDescent="0.4">
      <c r="A313" t="s">
        <v>578</v>
      </c>
      <c r="B313">
        <v>300</v>
      </c>
      <c r="C313">
        <v>204</v>
      </c>
      <c r="D313">
        <v>0</v>
      </c>
      <c r="E313">
        <v>96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0.25</v>
      </c>
      <c r="R313">
        <v>2</v>
      </c>
      <c r="S313">
        <v>0.30000000999999998</v>
      </c>
      <c r="T313">
        <v>1</v>
      </c>
      <c r="U313">
        <v>0</v>
      </c>
    </row>
    <row r="314" spans="1:21" x14ac:dyDescent="0.4">
      <c r="A314" t="s">
        <v>597</v>
      </c>
      <c r="B314">
        <v>470</v>
      </c>
      <c r="C314">
        <v>70.5</v>
      </c>
      <c r="D314">
        <v>70.5</v>
      </c>
      <c r="E314">
        <v>329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0.44999999000000002</v>
      </c>
      <c r="R314">
        <v>3</v>
      </c>
      <c r="S314">
        <v>1</v>
      </c>
      <c r="T314">
        <v>0.83333336999999996</v>
      </c>
      <c r="U314">
        <v>0</v>
      </c>
    </row>
    <row r="315" spans="1:21" x14ac:dyDescent="0.4">
      <c r="A315" t="s">
        <v>693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4">
      <c r="A316" t="s">
        <v>696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4">
      <c r="A317" t="s">
        <v>424</v>
      </c>
      <c r="B317">
        <v>199.99997999999999</v>
      </c>
      <c r="C317">
        <v>160</v>
      </c>
      <c r="D317">
        <v>30.000001999999999</v>
      </c>
      <c r="E317">
        <v>9.9999904999999991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0.15000000999999999</v>
      </c>
      <c r="R317">
        <v>2</v>
      </c>
      <c r="S317">
        <v>0.25</v>
      </c>
      <c r="T317">
        <v>1</v>
      </c>
      <c r="U317">
        <v>0</v>
      </c>
    </row>
    <row r="318" spans="1:21" x14ac:dyDescent="0.4">
      <c r="A318" t="s">
        <v>410</v>
      </c>
      <c r="B318">
        <v>218</v>
      </c>
      <c r="C318">
        <v>79</v>
      </c>
      <c r="D318">
        <v>13</v>
      </c>
      <c r="E318">
        <v>45</v>
      </c>
      <c r="F318">
        <v>81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0.34999998999999998</v>
      </c>
      <c r="R318">
        <v>2.5</v>
      </c>
      <c r="S318">
        <v>0.19</v>
      </c>
      <c r="T318">
        <v>0.83333336999999996</v>
      </c>
      <c r="U318">
        <v>0</v>
      </c>
    </row>
    <row r="319" spans="1:21" x14ac:dyDescent="0.4">
      <c r="A319" t="s">
        <v>438</v>
      </c>
      <c r="B319">
        <v>280</v>
      </c>
      <c r="C319">
        <v>0</v>
      </c>
      <c r="D319">
        <v>0</v>
      </c>
      <c r="E319">
        <v>0</v>
      </c>
      <c r="F319">
        <v>280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0.2</v>
      </c>
      <c r="R319">
        <v>2</v>
      </c>
      <c r="S319">
        <v>0.25</v>
      </c>
      <c r="T319">
        <v>3.3333335000000002</v>
      </c>
      <c r="U319">
        <v>1</v>
      </c>
    </row>
    <row r="320" spans="1:21" x14ac:dyDescent="0.4">
      <c r="A320" t="s">
        <v>158</v>
      </c>
      <c r="B320">
        <v>120</v>
      </c>
      <c r="C320">
        <v>6</v>
      </c>
      <c r="D320">
        <v>24</v>
      </c>
      <c r="E320">
        <v>90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7.9999998000000003E-2</v>
      </c>
      <c r="R320">
        <v>1.5</v>
      </c>
      <c r="S320">
        <v>0.15999996999999999</v>
      </c>
      <c r="T320">
        <v>0.91666669000000001</v>
      </c>
      <c r="U320">
        <v>0</v>
      </c>
    </row>
    <row r="321" spans="1:21" x14ac:dyDescent="0.4">
      <c r="A321" t="s">
        <v>701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4">
      <c r="A322" t="s">
        <v>617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4">
      <c r="A323" t="s">
        <v>732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4">
      <c r="A324" t="s">
        <v>226</v>
      </c>
      <c r="B324">
        <v>90</v>
      </c>
      <c r="C324">
        <v>13.500000999999999</v>
      </c>
      <c r="D324">
        <v>13.500000999999999</v>
      </c>
      <c r="E324">
        <v>63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0.12</v>
      </c>
      <c r="R324">
        <v>1.8</v>
      </c>
      <c r="S324">
        <v>0.10000002</v>
      </c>
      <c r="T324">
        <v>1.1666666999999999</v>
      </c>
      <c r="U324">
        <v>0</v>
      </c>
    </row>
    <row r="325" spans="1:21" x14ac:dyDescent="0.4">
      <c r="A325" t="s">
        <v>444</v>
      </c>
      <c r="B325">
        <v>29</v>
      </c>
      <c r="C325">
        <v>13.049999</v>
      </c>
      <c r="D325">
        <v>8.7000007999999998</v>
      </c>
      <c r="E325">
        <v>7.25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9.0000003999999995E-2</v>
      </c>
      <c r="R325">
        <v>1.5</v>
      </c>
      <c r="S325">
        <v>0.14999998</v>
      </c>
      <c r="T325">
        <v>11.666667</v>
      </c>
      <c r="U325">
        <v>1</v>
      </c>
    </row>
    <row r="326" spans="1:21" x14ac:dyDescent="0.4">
      <c r="A326" t="s">
        <v>443</v>
      </c>
      <c r="B326">
        <v>31</v>
      </c>
      <c r="C326">
        <v>13.95</v>
      </c>
      <c r="D326">
        <v>9.3000001999999995</v>
      </c>
      <c r="E326">
        <v>7.75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0.13</v>
      </c>
      <c r="R326">
        <v>2</v>
      </c>
      <c r="S326">
        <v>0.25</v>
      </c>
      <c r="T326">
        <v>11.666667</v>
      </c>
      <c r="U326">
        <v>1</v>
      </c>
    </row>
    <row r="327" spans="1:21" x14ac:dyDescent="0.4">
      <c r="A327" t="s">
        <v>154</v>
      </c>
      <c r="B327">
        <v>273</v>
      </c>
      <c r="C327">
        <v>30</v>
      </c>
      <c r="D327">
        <v>84</v>
      </c>
      <c r="E327">
        <v>72.000007999999994</v>
      </c>
      <c r="F327">
        <v>0</v>
      </c>
      <c r="G327">
        <v>0</v>
      </c>
      <c r="H327">
        <v>0</v>
      </c>
      <c r="I327">
        <v>87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0.1</v>
      </c>
      <c r="R327">
        <v>2</v>
      </c>
      <c r="S327">
        <v>0.25999999000000001</v>
      </c>
      <c r="T327">
        <v>0.75000005999999997</v>
      </c>
      <c r="U327">
        <v>0</v>
      </c>
    </row>
    <row r="328" spans="1:21" x14ac:dyDescent="0.4">
      <c r="A328" t="s">
        <v>146</v>
      </c>
      <c r="B328">
        <v>344</v>
      </c>
      <c r="C328">
        <v>50</v>
      </c>
      <c r="D328">
        <v>96.000007999999994</v>
      </c>
      <c r="E328">
        <v>102</v>
      </c>
      <c r="F328">
        <v>0</v>
      </c>
      <c r="G328">
        <v>0</v>
      </c>
      <c r="H328">
        <v>0</v>
      </c>
      <c r="I328">
        <v>96.000007999999994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0.23999999</v>
      </c>
      <c r="R328">
        <v>2.2000000000000002</v>
      </c>
      <c r="S328">
        <v>0.30000000999999998</v>
      </c>
      <c r="T328">
        <v>0.66666669000000001</v>
      </c>
      <c r="U328">
        <v>0</v>
      </c>
    </row>
    <row r="329" spans="1:21" x14ac:dyDescent="0.4">
      <c r="A329" t="s">
        <v>767</v>
      </c>
      <c r="B329">
        <v>392</v>
      </c>
      <c r="C329">
        <v>19.600000000000001</v>
      </c>
      <c r="D329">
        <v>313.60001</v>
      </c>
      <c r="E329">
        <v>58.799992000000003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0.15000000999999999</v>
      </c>
      <c r="R329">
        <v>2</v>
      </c>
      <c r="S329">
        <v>0.19999998999999999</v>
      </c>
      <c r="T329">
        <v>1</v>
      </c>
      <c r="U329">
        <v>0</v>
      </c>
    </row>
    <row r="330" spans="1:21" x14ac:dyDescent="0.4">
      <c r="A330" t="s">
        <v>377</v>
      </c>
      <c r="B330">
        <v>244</v>
      </c>
      <c r="C330">
        <v>79</v>
      </c>
      <c r="D330">
        <v>45</v>
      </c>
      <c r="E330">
        <v>87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33</v>
      </c>
      <c r="O330">
        <v>0</v>
      </c>
      <c r="P330">
        <v>0</v>
      </c>
      <c r="Q330">
        <v>0.13</v>
      </c>
      <c r="R330">
        <v>2.0999998999999998</v>
      </c>
      <c r="S330">
        <v>0.28999996</v>
      </c>
      <c r="T330">
        <v>0.91666669000000001</v>
      </c>
      <c r="U330">
        <v>0</v>
      </c>
    </row>
    <row r="331" spans="1:21" x14ac:dyDescent="0.4">
      <c r="A331" t="s">
        <v>425</v>
      </c>
      <c r="B331">
        <v>241</v>
      </c>
      <c r="C331">
        <v>96.400002000000001</v>
      </c>
      <c r="D331">
        <v>24.1</v>
      </c>
      <c r="E331">
        <v>120.5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0.19</v>
      </c>
      <c r="R331">
        <v>2.5</v>
      </c>
      <c r="S331">
        <v>0.23000002</v>
      </c>
      <c r="T331">
        <v>0.83333336999999996</v>
      </c>
      <c r="U331">
        <v>0</v>
      </c>
    </row>
    <row r="332" spans="1:21" x14ac:dyDescent="0.4">
      <c r="A332" t="s">
        <v>217</v>
      </c>
      <c r="B332">
        <v>84</v>
      </c>
      <c r="C332">
        <v>58.799999</v>
      </c>
      <c r="D332">
        <v>12.6</v>
      </c>
      <c r="E332">
        <v>12.599997999999999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0.1</v>
      </c>
      <c r="R332">
        <v>2</v>
      </c>
      <c r="S332">
        <v>0.10000002</v>
      </c>
      <c r="T332">
        <v>1.0833333999999999</v>
      </c>
      <c r="U332">
        <v>0</v>
      </c>
    </row>
    <row r="333" spans="1:21" x14ac:dyDescent="0.4">
      <c r="A333" t="s">
        <v>750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4">
      <c r="A334" t="s">
        <v>670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4">
      <c r="A335" t="s">
        <v>730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4">
      <c r="A336" t="s">
        <v>68</v>
      </c>
      <c r="B336">
        <v>150</v>
      </c>
      <c r="C336">
        <v>62.999996000000003</v>
      </c>
      <c r="D336">
        <v>69</v>
      </c>
      <c r="E336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0.2</v>
      </c>
      <c r="R336">
        <v>1.5</v>
      </c>
      <c r="S336">
        <v>5.0000012000000003E-2</v>
      </c>
      <c r="T336">
        <v>4</v>
      </c>
      <c r="U336">
        <v>1</v>
      </c>
    </row>
    <row r="337" spans="1:21" x14ac:dyDescent="0.4">
      <c r="A337" t="s">
        <v>90</v>
      </c>
      <c r="B337">
        <v>180</v>
      </c>
      <c r="C337">
        <v>75.599997999999999</v>
      </c>
      <c r="D337">
        <v>82.800003000000004</v>
      </c>
      <c r="E337">
        <v>21.6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0.40000001000000002</v>
      </c>
      <c r="R337">
        <v>2</v>
      </c>
      <c r="S337">
        <v>0.10000002</v>
      </c>
      <c r="T337">
        <v>5.0000004999999996</v>
      </c>
      <c r="U337">
        <v>1</v>
      </c>
    </row>
    <row r="338" spans="1:21" x14ac:dyDescent="0.4">
      <c r="A338" t="s">
        <v>768</v>
      </c>
      <c r="B338">
        <v>445</v>
      </c>
      <c r="C338">
        <v>400.5</v>
      </c>
      <c r="D338">
        <v>22.25</v>
      </c>
      <c r="E338">
        <v>22.250005999999999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0.13</v>
      </c>
      <c r="R338">
        <v>2</v>
      </c>
      <c r="S338">
        <v>0.30000000999999998</v>
      </c>
      <c r="T338">
        <v>1</v>
      </c>
      <c r="U338">
        <v>0</v>
      </c>
    </row>
    <row r="339" spans="1:21" x14ac:dyDescent="0.4">
      <c r="A339" t="s">
        <v>237</v>
      </c>
      <c r="B339">
        <v>120</v>
      </c>
      <c r="C339">
        <v>84</v>
      </c>
      <c r="D339">
        <v>18</v>
      </c>
      <c r="E339">
        <v>17.999995999999999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0.2</v>
      </c>
      <c r="R339">
        <v>2</v>
      </c>
      <c r="S339">
        <v>0.10000002</v>
      </c>
      <c r="T339">
        <v>0.91666669000000001</v>
      </c>
      <c r="U339">
        <v>0</v>
      </c>
    </row>
    <row r="340" spans="1:21" x14ac:dyDescent="0.4">
      <c r="A340" t="s">
        <v>187</v>
      </c>
      <c r="B340">
        <v>242</v>
      </c>
      <c r="C340">
        <v>169.39999</v>
      </c>
      <c r="D340">
        <v>36.300002999999997</v>
      </c>
      <c r="E340">
        <v>36.299995000000003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0.16</v>
      </c>
      <c r="R340">
        <v>1.8</v>
      </c>
      <c r="S340">
        <v>0.38</v>
      </c>
      <c r="T340">
        <v>0.91666669000000001</v>
      </c>
      <c r="U340">
        <v>0</v>
      </c>
    </row>
    <row r="341" spans="1:21" x14ac:dyDescent="0.4">
      <c r="A341" t="s">
        <v>431</v>
      </c>
      <c r="B341">
        <v>30</v>
      </c>
      <c r="C341">
        <v>6</v>
      </c>
      <c r="D341">
        <v>6</v>
      </c>
      <c r="E341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0.11</v>
      </c>
      <c r="R341">
        <v>2.2999999999999998</v>
      </c>
      <c r="S341">
        <v>8.3333313000000006E-2</v>
      </c>
      <c r="T341">
        <v>3.6666666999999999</v>
      </c>
      <c r="U341">
        <v>9</v>
      </c>
    </row>
    <row r="342" spans="1:21" x14ac:dyDescent="0.4">
      <c r="A342" t="s">
        <v>396</v>
      </c>
      <c r="B342">
        <v>30</v>
      </c>
      <c r="C342">
        <v>6</v>
      </c>
      <c r="D342">
        <v>6</v>
      </c>
      <c r="E342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0.11</v>
      </c>
      <c r="R342">
        <v>2</v>
      </c>
      <c r="S342">
        <v>0.13800001000000001</v>
      </c>
      <c r="T342">
        <v>5.0000004999999996</v>
      </c>
      <c r="U342">
        <v>5</v>
      </c>
    </row>
    <row r="343" spans="1:21" x14ac:dyDescent="0.4">
      <c r="A343" t="s">
        <v>513</v>
      </c>
      <c r="B343">
        <v>97</v>
      </c>
      <c r="C343">
        <v>9.6999998000000005</v>
      </c>
      <c r="D343">
        <v>40.739998</v>
      </c>
      <c r="E343">
        <v>46.560001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0.16</v>
      </c>
      <c r="R343">
        <v>2.0999998999999998</v>
      </c>
      <c r="S343">
        <v>0.35000002000000002</v>
      </c>
      <c r="T343">
        <v>5.0000004999999996</v>
      </c>
      <c r="U343">
        <v>1</v>
      </c>
    </row>
    <row r="344" spans="1:21" x14ac:dyDescent="0.4">
      <c r="A344" t="s">
        <v>66</v>
      </c>
      <c r="B344">
        <v>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0</v>
      </c>
      <c r="P344">
        <v>0</v>
      </c>
      <c r="Q344">
        <v>5.9999998999999998E-2</v>
      </c>
      <c r="R344">
        <v>1.8</v>
      </c>
      <c r="S344">
        <v>0.30000000999999998</v>
      </c>
      <c r="T344">
        <v>3.3333335000000002</v>
      </c>
      <c r="U344">
        <v>4</v>
      </c>
    </row>
    <row r="345" spans="1:21" x14ac:dyDescent="0.4">
      <c r="A345" t="s">
        <v>713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4">
      <c r="A346" t="s">
        <v>406</v>
      </c>
      <c r="B346">
        <v>193</v>
      </c>
      <c r="C346">
        <v>110.01</v>
      </c>
      <c r="D346">
        <v>5.79</v>
      </c>
      <c r="E346">
        <v>77.200005000000004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0.31</v>
      </c>
      <c r="R346">
        <v>2.5</v>
      </c>
      <c r="S346">
        <v>9.0000032999999993E-2</v>
      </c>
      <c r="T346">
        <v>0.83333336999999996</v>
      </c>
      <c r="U346">
        <v>0</v>
      </c>
    </row>
    <row r="347" spans="1:21" x14ac:dyDescent="0.4">
      <c r="A347" t="s">
        <v>550</v>
      </c>
      <c r="B347">
        <v>260</v>
      </c>
      <c r="C347">
        <v>52</v>
      </c>
      <c r="D347">
        <v>104</v>
      </c>
      <c r="E347">
        <v>103.99999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0.23999999</v>
      </c>
      <c r="R347">
        <v>2.2000000000000002</v>
      </c>
      <c r="S347">
        <v>0.30000000999999998</v>
      </c>
      <c r="T347">
        <v>1</v>
      </c>
      <c r="U347">
        <v>0</v>
      </c>
    </row>
    <row r="348" spans="1:21" x14ac:dyDescent="0.4">
      <c r="A348" t="s">
        <v>469</v>
      </c>
      <c r="B348">
        <v>49</v>
      </c>
      <c r="C348">
        <v>36.75</v>
      </c>
      <c r="D348">
        <v>6.125</v>
      </c>
      <c r="E348">
        <v>6.125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5.0000001000000002E-2</v>
      </c>
      <c r="R348">
        <v>2</v>
      </c>
      <c r="S348">
        <v>0.13</v>
      </c>
      <c r="T348">
        <v>4.4155845999999999</v>
      </c>
      <c r="U348">
        <v>1</v>
      </c>
    </row>
    <row r="349" spans="1:21" x14ac:dyDescent="0.4">
      <c r="A349" t="s">
        <v>498</v>
      </c>
      <c r="B349">
        <v>190</v>
      </c>
      <c r="C349">
        <v>29.999998000000001</v>
      </c>
      <c r="D349">
        <v>14.999999000000001</v>
      </c>
      <c r="E349">
        <v>45</v>
      </c>
      <c r="F349">
        <v>100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0.14000000000000001</v>
      </c>
      <c r="R349">
        <v>2</v>
      </c>
      <c r="S349">
        <v>0.22000003000000001</v>
      </c>
      <c r="T349">
        <v>0.91666669000000001</v>
      </c>
      <c r="U349">
        <v>0</v>
      </c>
    </row>
    <row r="350" spans="1:21" x14ac:dyDescent="0.4">
      <c r="A350" t="s">
        <v>609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4">
      <c r="A351" t="s">
        <v>412</v>
      </c>
      <c r="B351">
        <v>217</v>
      </c>
      <c r="C351">
        <v>26.039999000000002</v>
      </c>
      <c r="D351">
        <v>39.060001</v>
      </c>
      <c r="E351">
        <v>151.89999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0.28999998999999999</v>
      </c>
      <c r="R351">
        <v>2.2999999999999998</v>
      </c>
      <c r="S351">
        <v>0.19</v>
      </c>
      <c r="T351">
        <v>0.83333336999999996</v>
      </c>
      <c r="U351">
        <v>0</v>
      </c>
    </row>
    <row r="352" spans="1:21" x14ac:dyDescent="0.4">
      <c r="A352" t="s">
        <v>120</v>
      </c>
      <c r="B352">
        <v>130</v>
      </c>
      <c r="C352">
        <v>13</v>
      </c>
      <c r="D352">
        <v>13</v>
      </c>
      <c r="E352">
        <v>104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0.1</v>
      </c>
      <c r="R352">
        <v>1.5</v>
      </c>
      <c r="S352">
        <v>0.19999998999999999</v>
      </c>
      <c r="T352">
        <v>1.0833333999999999</v>
      </c>
      <c r="U352">
        <v>0</v>
      </c>
    </row>
    <row r="353" spans="1:21" x14ac:dyDescent="0.4">
      <c r="A353" t="s">
        <v>119</v>
      </c>
      <c r="B353">
        <v>212</v>
      </c>
      <c r="C353">
        <v>21.200001</v>
      </c>
      <c r="D353">
        <v>21.200001</v>
      </c>
      <c r="E353">
        <v>169.60001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0.22</v>
      </c>
      <c r="R353">
        <v>2</v>
      </c>
      <c r="S353">
        <v>0.34000003000000001</v>
      </c>
      <c r="T353">
        <v>1.1666666999999999</v>
      </c>
      <c r="U353">
        <v>0</v>
      </c>
    </row>
    <row r="354" spans="1:21" x14ac:dyDescent="0.4">
      <c r="A354" t="s">
        <v>710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4">
      <c r="A355" t="s">
        <v>710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4">
      <c r="A356" t="s">
        <v>704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4">
      <c r="A357" t="s">
        <v>394</v>
      </c>
      <c r="B357">
        <v>500</v>
      </c>
      <c r="C357">
        <v>200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0.17</v>
      </c>
      <c r="R357">
        <v>2.2999999999999998</v>
      </c>
      <c r="S357">
        <v>0.19</v>
      </c>
      <c r="T357">
        <v>2</v>
      </c>
      <c r="U357">
        <v>1</v>
      </c>
    </row>
    <row r="358" spans="1:21" x14ac:dyDescent="0.4">
      <c r="A358" t="s">
        <v>40</v>
      </c>
      <c r="B358">
        <v>45.999996000000003</v>
      </c>
      <c r="C358">
        <v>4.5999999000000003</v>
      </c>
      <c r="D358">
        <v>34.5</v>
      </c>
      <c r="E358">
        <v>6.8999987000000003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7.9999998000000003E-2</v>
      </c>
      <c r="R358">
        <v>1.6</v>
      </c>
      <c r="S358">
        <v>7.9999982999999997E-2</v>
      </c>
      <c r="T358">
        <v>3.3333335000000002</v>
      </c>
      <c r="U358">
        <v>1</v>
      </c>
    </row>
    <row r="359" spans="1:21" x14ac:dyDescent="0.4">
      <c r="A359" t="s">
        <v>467</v>
      </c>
      <c r="B359">
        <v>274</v>
      </c>
      <c r="C359">
        <v>87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187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0.34999998999999998</v>
      </c>
      <c r="R359">
        <v>2</v>
      </c>
      <c r="S359">
        <v>0.19999998999999999</v>
      </c>
      <c r="T359">
        <v>4.5833335000000002</v>
      </c>
      <c r="U359">
        <v>1</v>
      </c>
    </row>
    <row r="360" spans="1:21" x14ac:dyDescent="0.4">
      <c r="A360" t="s">
        <v>455</v>
      </c>
      <c r="B360">
        <v>15</v>
      </c>
      <c r="C360">
        <v>6.75</v>
      </c>
      <c r="D360">
        <v>3.75</v>
      </c>
      <c r="E360">
        <v>4.5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0.28999998999999999</v>
      </c>
      <c r="R360">
        <v>2</v>
      </c>
      <c r="S360">
        <v>0.111</v>
      </c>
      <c r="T360">
        <v>5.0000004999999996</v>
      </c>
      <c r="U360">
        <v>10</v>
      </c>
    </row>
    <row r="361" spans="1:21" x14ac:dyDescent="0.4">
      <c r="A361" t="s">
        <v>472</v>
      </c>
      <c r="B361">
        <v>1026</v>
      </c>
      <c r="C361">
        <v>187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839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0.34999998999999998</v>
      </c>
      <c r="R361">
        <v>2.0999998999999998</v>
      </c>
      <c r="S361">
        <v>0.20999998</v>
      </c>
      <c r="T361">
        <v>0.66666669000000001</v>
      </c>
      <c r="U361">
        <v>1</v>
      </c>
    </row>
    <row r="362" spans="1:21" x14ac:dyDescent="0.4">
      <c r="A362" t="s">
        <v>433</v>
      </c>
      <c r="B362">
        <v>366</v>
      </c>
      <c r="C362">
        <v>260</v>
      </c>
      <c r="D362">
        <v>52</v>
      </c>
      <c r="E362">
        <v>29</v>
      </c>
      <c r="F362">
        <v>0</v>
      </c>
      <c r="G362">
        <v>0</v>
      </c>
      <c r="H362">
        <v>0</v>
      </c>
      <c r="I362">
        <v>0</v>
      </c>
      <c r="J362">
        <v>25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0.5</v>
      </c>
      <c r="R362">
        <v>2.2999999999999998</v>
      </c>
      <c r="S362">
        <v>0.26999997999999997</v>
      </c>
      <c r="T362">
        <v>1.1666666999999999</v>
      </c>
      <c r="U362">
        <v>1</v>
      </c>
    </row>
    <row r="363" spans="1:21" x14ac:dyDescent="0.4">
      <c r="A363" t="s">
        <v>465</v>
      </c>
      <c r="B363">
        <v>46</v>
      </c>
      <c r="C363">
        <v>4.5999999000000003</v>
      </c>
      <c r="D363">
        <v>4.5999999000000003</v>
      </c>
      <c r="E363">
        <v>36.799999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0.19</v>
      </c>
      <c r="R363">
        <v>2.0999998999999998</v>
      </c>
      <c r="S363">
        <v>8.9999973999999996E-2</v>
      </c>
      <c r="T363">
        <v>3.3333335000000002</v>
      </c>
      <c r="U363">
        <v>10</v>
      </c>
    </row>
    <row r="364" spans="1:21" x14ac:dyDescent="0.4">
      <c r="A364" t="s">
        <v>466</v>
      </c>
      <c r="B364">
        <v>205</v>
      </c>
      <c r="C364">
        <v>5</v>
      </c>
      <c r="D364">
        <v>40</v>
      </c>
      <c r="E364">
        <v>4.9999981</v>
      </c>
      <c r="F364">
        <v>0</v>
      </c>
      <c r="G364">
        <v>0</v>
      </c>
      <c r="H364">
        <v>0</v>
      </c>
      <c r="I364">
        <v>0</v>
      </c>
      <c r="J364">
        <v>155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0.27000001000000001</v>
      </c>
      <c r="R364">
        <v>2.0999998999999998</v>
      </c>
      <c r="S364">
        <v>0.26999997999999997</v>
      </c>
      <c r="T364">
        <v>5.5500002000000004</v>
      </c>
      <c r="U364">
        <v>1</v>
      </c>
    </row>
    <row r="365" spans="1:21" x14ac:dyDescent="0.4">
      <c r="A365" t="s">
        <v>464</v>
      </c>
      <c r="B365">
        <v>87</v>
      </c>
      <c r="C365">
        <v>13.05</v>
      </c>
      <c r="D365">
        <v>56.549999</v>
      </c>
      <c r="E365">
        <v>17.400003000000002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0.23</v>
      </c>
      <c r="R365">
        <v>2.0999998999999998</v>
      </c>
      <c r="S365">
        <v>0.13285714000000001</v>
      </c>
      <c r="T365">
        <v>2.1666666999999999</v>
      </c>
      <c r="U365">
        <v>7</v>
      </c>
    </row>
    <row r="366" spans="1:21" x14ac:dyDescent="0.4">
      <c r="A366" t="s">
        <v>463</v>
      </c>
      <c r="B366">
        <v>30</v>
      </c>
      <c r="C366">
        <v>7.5</v>
      </c>
      <c r="D366">
        <v>7.5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0.25</v>
      </c>
      <c r="R366">
        <v>2.0999998999999998</v>
      </c>
      <c r="S366">
        <v>0.33000003999999999</v>
      </c>
      <c r="T366">
        <v>9.0909099999999992</v>
      </c>
      <c r="U366">
        <v>1</v>
      </c>
    </row>
    <row r="367" spans="1:21" x14ac:dyDescent="0.4">
      <c r="A367" t="s">
        <v>462</v>
      </c>
      <c r="B367">
        <v>23</v>
      </c>
      <c r="C367">
        <v>7.1300001000000002</v>
      </c>
      <c r="D367">
        <v>6.21</v>
      </c>
      <c r="E367">
        <v>9.6599988999999997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0.23</v>
      </c>
      <c r="R367">
        <v>2.0999998999999998</v>
      </c>
      <c r="S367">
        <v>0.31</v>
      </c>
      <c r="T367">
        <v>11.666667</v>
      </c>
      <c r="U367">
        <v>1</v>
      </c>
    </row>
    <row r="368" spans="1:21" x14ac:dyDescent="0.4">
      <c r="A368" t="s">
        <v>461</v>
      </c>
      <c r="B368">
        <v>20</v>
      </c>
      <c r="C368">
        <v>4</v>
      </c>
      <c r="D368">
        <v>4</v>
      </c>
      <c r="E368">
        <v>12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0.19</v>
      </c>
      <c r="R368">
        <v>2.2999999999999998</v>
      </c>
      <c r="S368">
        <v>0.10000002</v>
      </c>
      <c r="T368">
        <v>4.1666670000000003</v>
      </c>
      <c r="U368">
        <v>9</v>
      </c>
    </row>
    <row r="369" spans="1:21" x14ac:dyDescent="0.4">
      <c r="A369" t="s">
        <v>454</v>
      </c>
      <c r="B369">
        <v>43</v>
      </c>
      <c r="C369">
        <v>32.25</v>
      </c>
      <c r="D369">
        <v>5.375</v>
      </c>
      <c r="E369">
        <v>5.375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0.20999999</v>
      </c>
      <c r="R369">
        <v>2.2999999999999998</v>
      </c>
      <c r="S369">
        <v>0.28999996</v>
      </c>
      <c r="T369">
        <v>6.7729087000000003</v>
      </c>
      <c r="U369">
        <v>1</v>
      </c>
    </row>
    <row r="370" spans="1:21" x14ac:dyDescent="0.4">
      <c r="A370" t="s">
        <v>453</v>
      </c>
      <c r="B370">
        <v>21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7.0000000000000007E-2</v>
      </c>
      <c r="R370">
        <v>5</v>
      </c>
      <c r="S370">
        <v>0.5</v>
      </c>
      <c r="T370">
        <v>10.000000999999999</v>
      </c>
      <c r="U370">
        <v>1</v>
      </c>
    </row>
    <row r="371" spans="1:21" x14ac:dyDescent="0.4">
      <c r="A371" t="s">
        <v>460</v>
      </c>
      <c r="B371">
        <v>714</v>
      </c>
      <c r="C371">
        <v>18.899999999999999</v>
      </c>
      <c r="D371">
        <v>191.10001</v>
      </c>
      <c r="E371">
        <v>155</v>
      </c>
      <c r="F371">
        <v>0</v>
      </c>
      <c r="G371">
        <v>0</v>
      </c>
      <c r="H371">
        <v>0</v>
      </c>
      <c r="I371">
        <v>0</v>
      </c>
      <c r="J371">
        <v>348.99997000000002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9.0000003999999995E-2</v>
      </c>
      <c r="R371">
        <v>2</v>
      </c>
      <c r="S371">
        <v>0.47000003000000001</v>
      </c>
      <c r="T371">
        <v>1.5000001000000001</v>
      </c>
      <c r="U371">
        <v>1</v>
      </c>
    </row>
    <row r="372" spans="1:21" x14ac:dyDescent="0.4">
      <c r="A372" t="s">
        <v>459</v>
      </c>
      <c r="B372">
        <v>54</v>
      </c>
      <c r="C372">
        <v>19.98</v>
      </c>
      <c r="D372">
        <v>15.66</v>
      </c>
      <c r="E372">
        <v>18.360002999999999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0.20999999</v>
      </c>
      <c r="R372">
        <v>1.9</v>
      </c>
      <c r="S372">
        <v>0.33000003999999999</v>
      </c>
      <c r="T372">
        <v>4.8333335000000002</v>
      </c>
      <c r="U372">
        <v>1</v>
      </c>
    </row>
    <row r="373" spans="1:21" x14ac:dyDescent="0.4">
      <c r="A373" t="s">
        <v>452</v>
      </c>
      <c r="B373">
        <v>200</v>
      </c>
      <c r="C373">
        <v>26.200001</v>
      </c>
      <c r="D373">
        <v>68.119995000000003</v>
      </c>
      <c r="E373">
        <v>36.680003999999997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69</v>
      </c>
      <c r="P373">
        <v>0</v>
      </c>
      <c r="Q373">
        <v>0.20999999</v>
      </c>
      <c r="R373">
        <v>1.9</v>
      </c>
      <c r="S373">
        <v>0.33000003999999999</v>
      </c>
      <c r="T373">
        <v>2.5000002000000001</v>
      </c>
      <c r="U373">
        <v>1</v>
      </c>
    </row>
    <row r="374" spans="1:21" x14ac:dyDescent="0.4">
      <c r="A374" t="s">
        <v>409</v>
      </c>
      <c r="B374">
        <v>205</v>
      </c>
      <c r="C374">
        <v>75.849997999999999</v>
      </c>
      <c r="D374">
        <v>100.45</v>
      </c>
      <c r="E374">
        <v>28.699997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0.31</v>
      </c>
      <c r="R374">
        <v>2.7</v>
      </c>
      <c r="S374">
        <v>0.26999997999999997</v>
      </c>
      <c r="T374">
        <v>0.91666669000000001</v>
      </c>
      <c r="U374">
        <v>0</v>
      </c>
    </row>
    <row r="375" spans="1:21" x14ac:dyDescent="0.4">
      <c r="A375" t="s">
        <v>458</v>
      </c>
      <c r="B375">
        <v>77</v>
      </c>
      <c r="C375">
        <v>57.75</v>
      </c>
      <c r="D375">
        <v>9.625</v>
      </c>
      <c r="E375">
        <v>9.625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0.20999999</v>
      </c>
      <c r="R375">
        <v>2.2999999999999998</v>
      </c>
      <c r="S375">
        <v>0.20999998</v>
      </c>
      <c r="T375">
        <v>2.5000002000000001</v>
      </c>
      <c r="U375">
        <v>5</v>
      </c>
    </row>
    <row r="376" spans="1:21" x14ac:dyDescent="0.4">
      <c r="A376" t="s">
        <v>457</v>
      </c>
      <c r="B376">
        <v>733</v>
      </c>
      <c r="C376">
        <v>0</v>
      </c>
      <c r="D376">
        <v>227</v>
      </c>
      <c r="E376">
        <v>204</v>
      </c>
      <c r="F376">
        <v>0</v>
      </c>
      <c r="G376">
        <v>0</v>
      </c>
      <c r="H376">
        <v>0</v>
      </c>
      <c r="I376">
        <v>0</v>
      </c>
      <c r="J376">
        <v>302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0.30000000999999998</v>
      </c>
      <c r="R376">
        <v>2.5</v>
      </c>
      <c r="S376">
        <v>0.17000002</v>
      </c>
      <c r="T376">
        <v>3.1666666999999999</v>
      </c>
      <c r="U376">
        <v>1</v>
      </c>
    </row>
    <row r="377" spans="1:21" x14ac:dyDescent="0.4">
      <c r="A377" t="s">
        <v>451</v>
      </c>
      <c r="B377">
        <v>27</v>
      </c>
      <c r="C377">
        <v>11.610001</v>
      </c>
      <c r="D377">
        <v>2.7</v>
      </c>
      <c r="E377">
        <v>12.69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0.23</v>
      </c>
      <c r="R377">
        <v>1.9</v>
      </c>
      <c r="S377">
        <v>0.31</v>
      </c>
      <c r="T377">
        <v>10.000000999999999</v>
      </c>
      <c r="U377">
        <v>1</v>
      </c>
    </row>
    <row r="378" spans="1:21" x14ac:dyDescent="0.4">
      <c r="A378" t="s">
        <v>456</v>
      </c>
      <c r="B378">
        <v>723</v>
      </c>
      <c r="C378">
        <v>50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673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0.25</v>
      </c>
      <c r="R378">
        <v>2.5</v>
      </c>
      <c r="S378">
        <v>0.31</v>
      </c>
      <c r="T378">
        <v>2.1666666999999999</v>
      </c>
      <c r="U378">
        <v>1</v>
      </c>
    </row>
    <row r="379" spans="1:21" x14ac:dyDescent="0.4">
      <c r="A379" t="s">
        <v>705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4">
      <c r="A380" t="s">
        <v>137</v>
      </c>
      <c r="B380">
        <v>216</v>
      </c>
      <c r="C380">
        <v>12</v>
      </c>
      <c r="D380">
        <v>38</v>
      </c>
      <c r="E380">
        <v>66</v>
      </c>
      <c r="F380">
        <v>0</v>
      </c>
      <c r="G380">
        <v>0</v>
      </c>
      <c r="H380">
        <v>100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5.0000001000000002E-2</v>
      </c>
      <c r="R380">
        <v>2</v>
      </c>
      <c r="S380">
        <v>0.44999999000000002</v>
      </c>
      <c r="T380">
        <v>0.91666669000000001</v>
      </c>
      <c r="U380">
        <v>0</v>
      </c>
    </row>
    <row r="381" spans="1:21" x14ac:dyDescent="0.4">
      <c r="A381" t="s">
        <v>640</v>
      </c>
      <c r="B381">
        <v>152</v>
      </c>
      <c r="C381">
        <v>76</v>
      </c>
      <c r="D381">
        <v>0</v>
      </c>
      <c r="E381">
        <v>76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0.1</v>
      </c>
      <c r="R381">
        <v>3</v>
      </c>
      <c r="S381">
        <v>0.14999998</v>
      </c>
      <c r="T381">
        <v>1</v>
      </c>
      <c r="U381">
        <v>0</v>
      </c>
    </row>
    <row r="382" spans="1:21" x14ac:dyDescent="0.4">
      <c r="A382" t="s">
        <v>33</v>
      </c>
      <c r="B382">
        <v>160</v>
      </c>
      <c r="C382">
        <v>64</v>
      </c>
      <c r="D382">
        <v>0</v>
      </c>
      <c r="E382">
        <v>96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0.22</v>
      </c>
      <c r="R382">
        <v>2.2000000000000002</v>
      </c>
      <c r="S382">
        <v>0.22000003000000001</v>
      </c>
      <c r="T382">
        <v>2.5000002000000001</v>
      </c>
      <c r="U382">
        <v>1</v>
      </c>
    </row>
    <row r="383" spans="1:21" x14ac:dyDescent="0.4">
      <c r="A383" t="s">
        <v>706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4">
      <c r="A384" t="s">
        <v>611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4">
      <c r="A385" t="s">
        <v>535</v>
      </c>
      <c r="B385">
        <v>525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525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0.2</v>
      </c>
      <c r="R385">
        <v>2</v>
      </c>
      <c r="S385">
        <v>0.25</v>
      </c>
      <c r="T385">
        <v>0</v>
      </c>
      <c r="U385">
        <v>1</v>
      </c>
    </row>
    <row r="386" spans="1:21" x14ac:dyDescent="0.4">
      <c r="A386" t="s">
        <v>302</v>
      </c>
      <c r="B386">
        <v>90</v>
      </c>
      <c r="C386">
        <v>10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80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0.1</v>
      </c>
      <c r="R386">
        <v>1.4</v>
      </c>
      <c r="S386">
        <v>0.5</v>
      </c>
      <c r="T386">
        <v>12.000000999999999</v>
      </c>
      <c r="U386">
        <v>1</v>
      </c>
    </row>
    <row r="387" spans="1:21" x14ac:dyDescent="0.4">
      <c r="A387" t="s">
        <v>310</v>
      </c>
      <c r="B387">
        <v>90</v>
      </c>
      <c r="C387">
        <v>10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80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0.14000000000000001</v>
      </c>
      <c r="R387">
        <v>1.6</v>
      </c>
      <c r="S387">
        <v>0.5</v>
      </c>
      <c r="T387">
        <v>12.000000999999999</v>
      </c>
      <c r="U387">
        <v>1</v>
      </c>
    </row>
    <row r="388" spans="1:21" x14ac:dyDescent="0.4">
      <c r="A388" t="s">
        <v>563</v>
      </c>
      <c r="B388">
        <v>8</v>
      </c>
      <c r="C388">
        <v>0.80000000999999998</v>
      </c>
      <c r="D388">
        <v>6.4000000999999997</v>
      </c>
      <c r="E388">
        <v>0.79999971000000003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2.5000000000000001E-2</v>
      </c>
      <c r="R388">
        <v>1.25</v>
      </c>
      <c r="S388">
        <v>1.9999981E-2</v>
      </c>
      <c r="T388">
        <v>1.6666666999999999</v>
      </c>
      <c r="U388">
        <v>1</v>
      </c>
    </row>
    <row r="389" spans="1:21" x14ac:dyDescent="0.4">
      <c r="A389" t="s">
        <v>106</v>
      </c>
      <c r="B389">
        <v>40</v>
      </c>
      <c r="C389">
        <v>10</v>
      </c>
      <c r="D389">
        <v>10</v>
      </c>
      <c r="E389">
        <v>20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0.1</v>
      </c>
      <c r="R389">
        <v>1.8</v>
      </c>
      <c r="S389">
        <v>6.0000001999999997E-2</v>
      </c>
      <c r="T389">
        <v>4.5</v>
      </c>
      <c r="U389">
        <v>1</v>
      </c>
    </row>
    <row r="390" spans="1:21" x14ac:dyDescent="0.4">
      <c r="A390" t="s">
        <v>108</v>
      </c>
      <c r="B390">
        <v>60</v>
      </c>
      <c r="C390">
        <v>6</v>
      </c>
      <c r="D390">
        <v>12</v>
      </c>
      <c r="E390">
        <v>42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0.30000000999999998</v>
      </c>
      <c r="R390">
        <v>2.5999998999999998</v>
      </c>
      <c r="S390">
        <v>0.19999998999999999</v>
      </c>
      <c r="T390">
        <v>5.0000004999999996</v>
      </c>
      <c r="U390">
        <v>1</v>
      </c>
    </row>
    <row r="391" spans="1:21" x14ac:dyDescent="0.4">
      <c r="A391" t="s">
        <v>107</v>
      </c>
      <c r="B391">
        <v>46</v>
      </c>
      <c r="C391">
        <v>6.9000000999999997</v>
      </c>
      <c r="D391">
        <v>11.5</v>
      </c>
      <c r="E391">
        <v>27.6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0.25999999000000001</v>
      </c>
      <c r="R391">
        <v>2.4000001000000002</v>
      </c>
      <c r="S391">
        <v>0.10000002</v>
      </c>
      <c r="T391">
        <v>5.0000004999999996</v>
      </c>
      <c r="U391">
        <v>1</v>
      </c>
    </row>
    <row r="392" spans="1:21" x14ac:dyDescent="0.4">
      <c r="A392" t="s">
        <v>60</v>
      </c>
      <c r="B392">
        <v>55</v>
      </c>
      <c r="C392">
        <v>8.25</v>
      </c>
      <c r="D392">
        <v>38.5</v>
      </c>
      <c r="E392">
        <v>8.2499990000000007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0.12</v>
      </c>
      <c r="R392">
        <v>2</v>
      </c>
      <c r="S392">
        <v>0.12</v>
      </c>
      <c r="T392">
        <v>4.1666670000000003</v>
      </c>
      <c r="U392">
        <v>1</v>
      </c>
    </row>
    <row r="393" spans="1:21" x14ac:dyDescent="0.4">
      <c r="A393" t="s">
        <v>0</v>
      </c>
      <c r="B393">
        <v>90</v>
      </c>
      <c r="C393">
        <v>9</v>
      </c>
      <c r="D393">
        <v>72</v>
      </c>
      <c r="E393">
        <v>8.9999970999999999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0.22</v>
      </c>
      <c r="R393">
        <v>2.8</v>
      </c>
      <c r="S393">
        <v>0.25999999000000001</v>
      </c>
      <c r="T393">
        <v>4.1666670000000003</v>
      </c>
      <c r="U393">
        <v>1</v>
      </c>
    </row>
    <row r="394" spans="1:21" x14ac:dyDescent="0.4">
      <c r="A394" t="s">
        <v>243</v>
      </c>
      <c r="B394">
        <v>62</v>
      </c>
      <c r="C394">
        <v>15.5</v>
      </c>
      <c r="D394">
        <v>43.399997999999997</v>
      </c>
      <c r="E394">
        <v>3.1000008999999999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0.25999999000000001</v>
      </c>
      <c r="R394">
        <v>2.8</v>
      </c>
      <c r="S394">
        <v>0.13999998999999999</v>
      </c>
      <c r="T394">
        <v>5.0000004999999996</v>
      </c>
      <c r="U394">
        <v>1</v>
      </c>
    </row>
    <row r="395" spans="1:21" x14ac:dyDescent="0.4">
      <c r="A395" t="s">
        <v>489</v>
      </c>
      <c r="B395">
        <v>101</v>
      </c>
      <c r="C395">
        <v>0</v>
      </c>
      <c r="D395">
        <v>20</v>
      </c>
      <c r="E395">
        <v>25</v>
      </c>
      <c r="F395">
        <v>0</v>
      </c>
      <c r="G395">
        <v>0</v>
      </c>
      <c r="H395">
        <v>56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5.0000001000000002E-2</v>
      </c>
      <c r="R395">
        <v>1.5</v>
      </c>
      <c r="S395">
        <v>0.25</v>
      </c>
      <c r="T395">
        <v>1</v>
      </c>
      <c r="U395">
        <v>0</v>
      </c>
    </row>
    <row r="396" spans="1:21" x14ac:dyDescent="0.4">
      <c r="A396" t="s">
        <v>669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4">
      <c r="A397" t="s">
        <v>606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4">
      <c r="A398" t="s">
        <v>524</v>
      </c>
      <c r="B398">
        <v>60</v>
      </c>
      <c r="C398">
        <v>50</v>
      </c>
      <c r="D398">
        <v>0</v>
      </c>
      <c r="E398">
        <v>0</v>
      </c>
      <c r="F398">
        <v>0</v>
      </c>
      <c r="G398">
        <v>10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0.5</v>
      </c>
      <c r="R398">
        <v>2</v>
      </c>
      <c r="S398">
        <v>5.0000012000000003E-2</v>
      </c>
      <c r="T398">
        <v>1</v>
      </c>
      <c r="U398">
        <v>1</v>
      </c>
    </row>
    <row r="399" spans="1:21" x14ac:dyDescent="0.4">
      <c r="A399" t="s">
        <v>787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4">
      <c r="A400" t="s">
        <v>370</v>
      </c>
      <c r="B400">
        <v>237</v>
      </c>
      <c r="C400">
        <v>47.400002000000001</v>
      </c>
      <c r="D400">
        <v>11.85</v>
      </c>
      <c r="E400">
        <v>177.75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0.15000000999999999</v>
      </c>
      <c r="R400">
        <v>2</v>
      </c>
      <c r="S400">
        <v>0.37</v>
      </c>
      <c r="T400">
        <v>1</v>
      </c>
      <c r="U400">
        <v>0</v>
      </c>
    </row>
    <row r="401" spans="1:21" x14ac:dyDescent="0.4">
      <c r="A401" t="s">
        <v>109</v>
      </c>
      <c r="B401">
        <v>130</v>
      </c>
      <c r="C401">
        <v>13</v>
      </c>
      <c r="D401">
        <v>104</v>
      </c>
      <c r="E401">
        <v>12.999995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0.2</v>
      </c>
      <c r="R401">
        <v>2</v>
      </c>
      <c r="S401">
        <v>0.10000002</v>
      </c>
      <c r="T401">
        <v>1.0833333999999999</v>
      </c>
      <c r="U401">
        <v>1</v>
      </c>
    </row>
    <row r="402" spans="1:21" x14ac:dyDescent="0.4">
      <c r="A402" t="s">
        <v>89</v>
      </c>
      <c r="B402">
        <v>180</v>
      </c>
      <c r="C402">
        <v>18</v>
      </c>
      <c r="D402">
        <v>144</v>
      </c>
      <c r="E402">
        <v>17.999994000000001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0.25</v>
      </c>
      <c r="R402">
        <v>2</v>
      </c>
      <c r="S402">
        <v>0.25</v>
      </c>
      <c r="T402">
        <v>2.0833335000000002</v>
      </c>
      <c r="U402">
        <v>1</v>
      </c>
    </row>
    <row r="403" spans="1:21" x14ac:dyDescent="0.4">
      <c r="A403" t="s">
        <v>733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4">
      <c r="A404" t="s">
        <v>762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4">
      <c r="A405" t="s">
        <v>422</v>
      </c>
      <c r="B405">
        <v>120</v>
      </c>
      <c r="C405">
        <v>18</v>
      </c>
      <c r="D405">
        <v>18</v>
      </c>
      <c r="E405">
        <v>84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0.1</v>
      </c>
      <c r="R405">
        <v>1.5</v>
      </c>
      <c r="S405">
        <v>0.14999998</v>
      </c>
      <c r="T405">
        <v>0.91666669000000001</v>
      </c>
      <c r="U405">
        <v>0</v>
      </c>
    </row>
    <row r="406" spans="1:21" x14ac:dyDescent="0.4">
      <c r="A406" t="s">
        <v>419</v>
      </c>
      <c r="B406">
        <v>211</v>
      </c>
      <c r="C406">
        <v>31.650002000000001</v>
      </c>
      <c r="D406">
        <v>31.650002000000001</v>
      </c>
      <c r="E406">
        <v>147.69999999999999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0.19</v>
      </c>
      <c r="R406">
        <v>2.0999998999999998</v>
      </c>
      <c r="S406">
        <v>0.33000003999999999</v>
      </c>
      <c r="T406">
        <v>1.0833333999999999</v>
      </c>
      <c r="U406">
        <v>0</v>
      </c>
    </row>
    <row r="407" spans="1:21" x14ac:dyDescent="0.4">
      <c r="A407" t="s">
        <v>680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4">
      <c r="A408" t="s">
        <v>679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4">
      <c r="A409" t="s">
        <v>200</v>
      </c>
      <c r="B409">
        <v>209.99997999999999</v>
      </c>
      <c r="C409">
        <v>168</v>
      </c>
      <c r="D409">
        <v>31.500001999999999</v>
      </c>
      <c r="E409">
        <v>10.49999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0.2</v>
      </c>
      <c r="R409">
        <v>2</v>
      </c>
      <c r="S409">
        <v>0.10000002</v>
      </c>
      <c r="T409">
        <v>0.83333336999999996</v>
      </c>
      <c r="U409">
        <v>0</v>
      </c>
    </row>
    <row r="410" spans="1:21" x14ac:dyDescent="0.4">
      <c r="A410" t="s">
        <v>99</v>
      </c>
      <c r="B410">
        <v>98</v>
      </c>
      <c r="C410">
        <v>44.099997999999999</v>
      </c>
      <c r="D410">
        <v>26.950001</v>
      </c>
      <c r="E410">
        <v>26.949997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0.22</v>
      </c>
      <c r="R410">
        <v>2</v>
      </c>
      <c r="S410">
        <v>0.22000003000000001</v>
      </c>
      <c r="T410">
        <v>4.3333335000000002</v>
      </c>
      <c r="U410">
        <v>1</v>
      </c>
    </row>
    <row r="411" spans="1:21" x14ac:dyDescent="0.4">
      <c r="A411" t="s">
        <v>88</v>
      </c>
      <c r="B411">
        <v>98</v>
      </c>
      <c r="C411">
        <v>44.099997999999999</v>
      </c>
      <c r="D411">
        <v>26.950001</v>
      </c>
      <c r="E411">
        <v>26.949997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0.28000000000000003</v>
      </c>
      <c r="R411">
        <v>2.8</v>
      </c>
      <c r="S411">
        <v>0.27999996999999999</v>
      </c>
      <c r="T411">
        <v>5.0000004999999996</v>
      </c>
      <c r="U411">
        <v>1</v>
      </c>
    </row>
    <row r="412" spans="1:21" x14ac:dyDescent="0.4">
      <c r="A412" t="s">
        <v>303</v>
      </c>
      <c r="B412">
        <v>90</v>
      </c>
      <c r="C412">
        <v>25.000001999999999</v>
      </c>
      <c r="D412">
        <v>15</v>
      </c>
      <c r="E412">
        <v>10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0.25</v>
      </c>
      <c r="R412">
        <v>2</v>
      </c>
      <c r="S412">
        <v>0.14999998</v>
      </c>
      <c r="T412">
        <v>3.0000002000000001</v>
      </c>
      <c r="U412">
        <v>8</v>
      </c>
    </row>
    <row r="413" spans="1:21" x14ac:dyDescent="0.4">
      <c r="A413" t="s">
        <v>25</v>
      </c>
      <c r="B413">
        <v>40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7.9999998000000003E-2</v>
      </c>
      <c r="R413">
        <v>1.5</v>
      </c>
      <c r="S413">
        <v>0.13714290000000001</v>
      </c>
      <c r="T413">
        <v>3.3333335000000002</v>
      </c>
      <c r="U413">
        <v>7</v>
      </c>
    </row>
    <row r="414" spans="1:21" x14ac:dyDescent="0.4">
      <c r="A414" t="s">
        <v>400</v>
      </c>
      <c r="B414">
        <v>160</v>
      </c>
      <c r="C414">
        <v>80</v>
      </c>
      <c r="D414">
        <v>16</v>
      </c>
      <c r="E414">
        <v>63.999996000000003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0.15000000999999999</v>
      </c>
      <c r="R414">
        <v>1.5</v>
      </c>
      <c r="S414">
        <v>0.30000000999999998</v>
      </c>
      <c r="T414">
        <v>2</v>
      </c>
      <c r="U414">
        <v>1</v>
      </c>
    </row>
    <row r="415" spans="1:21" x14ac:dyDescent="0.4">
      <c r="A415" t="s">
        <v>132</v>
      </c>
      <c r="B415">
        <v>241</v>
      </c>
      <c r="C415">
        <v>134.96001000000001</v>
      </c>
      <c r="D415">
        <v>0</v>
      </c>
      <c r="E415">
        <v>106.04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0.23999999</v>
      </c>
      <c r="R415">
        <v>2</v>
      </c>
      <c r="S415">
        <v>0.27999996999999999</v>
      </c>
      <c r="T415">
        <v>1</v>
      </c>
      <c r="U415">
        <v>0</v>
      </c>
    </row>
    <row r="416" spans="1:21" x14ac:dyDescent="0.4">
      <c r="A416" t="s">
        <v>144</v>
      </c>
      <c r="B416">
        <v>260</v>
      </c>
      <c r="C416">
        <v>145.60001</v>
      </c>
      <c r="D416">
        <v>0</v>
      </c>
      <c r="E416">
        <v>114.4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0.25999999000000001</v>
      </c>
      <c r="R416">
        <v>2.2000000000000002</v>
      </c>
      <c r="S416">
        <v>0.36000000999999998</v>
      </c>
      <c r="T416">
        <v>1.0833333999999999</v>
      </c>
      <c r="U416">
        <v>0</v>
      </c>
    </row>
    <row r="417" spans="1:21" x14ac:dyDescent="0.4">
      <c r="A417" t="s">
        <v>305</v>
      </c>
      <c r="B417">
        <v>120</v>
      </c>
      <c r="C417">
        <v>24</v>
      </c>
      <c r="D417">
        <v>46</v>
      </c>
      <c r="E417">
        <v>0</v>
      </c>
      <c r="F417">
        <v>50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0.30000000999999998</v>
      </c>
      <c r="R417">
        <v>2.2000000000000002</v>
      </c>
      <c r="S417">
        <v>0.25999999000000001</v>
      </c>
      <c r="T417">
        <v>8.3333340000000007</v>
      </c>
      <c r="U417">
        <v>1</v>
      </c>
    </row>
    <row r="418" spans="1:21" x14ac:dyDescent="0.4">
      <c r="A418" t="s">
        <v>305</v>
      </c>
      <c r="B418">
        <v>120</v>
      </c>
      <c r="C418">
        <v>24</v>
      </c>
      <c r="D418">
        <v>46</v>
      </c>
      <c r="E418">
        <v>0</v>
      </c>
      <c r="F418">
        <v>50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0.30000000999999998</v>
      </c>
      <c r="R418">
        <v>2.2000000000000002</v>
      </c>
      <c r="S418">
        <v>0.25999999000000001</v>
      </c>
      <c r="T418">
        <v>8.3333340000000007</v>
      </c>
      <c r="U418">
        <v>1</v>
      </c>
    </row>
    <row r="419" spans="1:21" x14ac:dyDescent="0.4">
      <c r="A419" t="s">
        <v>305</v>
      </c>
      <c r="B419">
        <v>120</v>
      </c>
      <c r="C419">
        <v>24</v>
      </c>
      <c r="D419">
        <v>46</v>
      </c>
      <c r="E419">
        <v>0</v>
      </c>
      <c r="F419">
        <v>50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0.30000000999999998</v>
      </c>
      <c r="R419">
        <v>2.2000000000000002</v>
      </c>
      <c r="S419">
        <v>0.25999999000000001</v>
      </c>
      <c r="T419">
        <v>8.3333340000000007</v>
      </c>
      <c r="U419">
        <v>1</v>
      </c>
    </row>
    <row r="420" spans="1:21" x14ac:dyDescent="0.4">
      <c r="A420" t="s">
        <v>646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4">
      <c r="A421" t="s">
        <v>711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4">
      <c r="A422" t="s">
        <v>711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4">
      <c r="A423" t="s">
        <v>372</v>
      </c>
      <c r="B423">
        <v>177</v>
      </c>
      <c r="C423">
        <v>53.100002000000003</v>
      </c>
      <c r="D423">
        <v>44.25</v>
      </c>
      <c r="E423">
        <v>79.650002000000001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0.19</v>
      </c>
      <c r="R423">
        <v>2</v>
      </c>
      <c r="S423">
        <v>0.25</v>
      </c>
      <c r="T423">
        <v>1.0833333999999999</v>
      </c>
      <c r="U423">
        <v>0</v>
      </c>
    </row>
    <row r="424" spans="1:21" x14ac:dyDescent="0.4">
      <c r="A424" t="s">
        <v>371</v>
      </c>
      <c r="B424">
        <v>158</v>
      </c>
      <c r="C424">
        <v>23</v>
      </c>
      <c r="D424">
        <v>23</v>
      </c>
      <c r="E424">
        <v>47</v>
      </c>
      <c r="F424">
        <v>0</v>
      </c>
      <c r="G424">
        <v>0</v>
      </c>
      <c r="H424">
        <v>0</v>
      </c>
      <c r="I424">
        <v>65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9.0000003999999995E-2</v>
      </c>
      <c r="R424">
        <v>1.5</v>
      </c>
      <c r="S424">
        <v>0.31</v>
      </c>
      <c r="T424">
        <v>1.0833333999999999</v>
      </c>
      <c r="U424">
        <v>0</v>
      </c>
    </row>
    <row r="425" spans="1:21" x14ac:dyDescent="0.4">
      <c r="A425" t="s">
        <v>442</v>
      </c>
      <c r="B425">
        <v>250</v>
      </c>
      <c r="C425">
        <v>12.5</v>
      </c>
      <c r="D425">
        <v>12.5</v>
      </c>
      <c r="E425">
        <v>225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5.0000001000000002E-2</v>
      </c>
      <c r="R425">
        <v>2</v>
      </c>
      <c r="S425">
        <v>0.5</v>
      </c>
      <c r="T425">
        <v>2.5000002000000001</v>
      </c>
      <c r="U425">
        <v>1</v>
      </c>
    </row>
    <row r="426" spans="1:21" x14ac:dyDescent="0.4">
      <c r="A426" t="s">
        <v>361</v>
      </c>
      <c r="B426">
        <v>90</v>
      </c>
      <c r="C426">
        <v>81</v>
      </c>
      <c r="D426">
        <v>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0.1</v>
      </c>
      <c r="R426">
        <v>2</v>
      </c>
      <c r="S426">
        <v>0.10000002</v>
      </c>
      <c r="T426">
        <v>1</v>
      </c>
      <c r="U426">
        <v>0</v>
      </c>
    </row>
    <row r="427" spans="1:21" x14ac:dyDescent="0.4">
      <c r="A427" t="s">
        <v>58</v>
      </c>
      <c r="B427">
        <v>18</v>
      </c>
      <c r="C427">
        <v>4.5</v>
      </c>
      <c r="D427">
        <v>4.5</v>
      </c>
      <c r="E427">
        <v>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7.9999998000000003E-2</v>
      </c>
      <c r="R427">
        <v>1.5</v>
      </c>
      <c r="S427">
        <v>5.0000012000000003E-2</v>
      </c>
      <c r="T427">
        <v>7.5000004999999996</v>
      </c>
      <c r="U427">
        <v>1</v>
      </c>
    </row>
    <row r="428" spans="1:21" x14ac:dyDescent="0.4">
      <c r="A428" t="s">
        <v>360</v>
      </c>
      <c r="B428">
        <v>90</v>
      </c>
      <c r="C428">
        <v>63</v>
      </c>
      <c r="D428">
        <v>13.500000999999999</v>
      </c>
      <c r="E428">
        <v>13.499998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0.2</v>
      </c>
      <c r="R428">
        <v>2</v>
      </c>
      <c r="S428">
        <v>0.10000002</v>
      </c>
      <c r="T428">
        <v>1</v>
      </c>
      <c r="U428">
        <v>0</v>
      </c>
    </row>
    <row r="429" spans="1:21" x14ac:dyDescent="0.4">
      <c r="A429" t="s">
        <v>359</v>
      </c>
      <c r="B429">
        <v>12.999999000000001</v>
      </c>
      <c r="C429">
        <v>1.95</v>
      </c>
      <c r="D429">
        <v>9.0999993999999997</v>
      </c>
      <c r="E429">
        <v>1.9499997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5.0000001000000002E-2</v>
      </c>
      <c r="R429">
        <v>2</v>
      </c>
      <c r="S429">
        <v>9.9999905E-3</v>
      </c>
      <c r="T429">
        <v>8.3333340000000007</v>
      </c>
      <c r="U429">
        <v>1</v>
      </c>
    </row>
    <row r="430" spans="1:21" x14ac:dyDescent="0.4">
      <c r="A430" t="s">
        <v>358</v>
      </c>
      <c r="B430">
        <v>40</v>
      </c>
      <c r="C430">
        <v>4</v>
      </c>
      <c r="D430">
        <v>30</v>
      </c>
      <c r="E430">
        <v>5.9999989999999999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5.0000001000000002E-2</v>
      </c>
      <c r="R430">
        <v>2</v>
      </c>
      <c r="S430">
        <v>2.4999976E-2</v>
      </c>
      <c r="T430">
        <v>3.3333335000000002</v>
      </c>
      <c r="U430">
        <v>1</v>
      </c>
    </row>
    <row r="431" spans="1:21" x14ac:dyDescent="0.4">
      <c r="A431" t="s">
        <v>357</v>
      </c>
      <c r="B431">
        <v>230</v>
      </c>
      <c r="C431">
        <v>11.5</v>
      </c>
      <c r="D431">
        <v>184</v>
      </c>
      <c r="E431">
        <v>34.499996000000003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0.30000000999999998</v>
      </c>
      <c r="R431">
        <v>2</v>
      </c>
      <c r="S431">
        <v>0.14999998</v>
      </c>
      <c r="T431">
        <v>1</v>
      </c>
      <c r="U431">
        <v>1</v>
      </c>
    </row>
    <row r="432" spans="1:21" x14ac:dyDescent="0.4">
      <c r="A432" t="s">
        <v>356</v>
      </c>
      <c r="B432">
        <v>18</v>
      </c>
      <c r="C432">
        <v>9.9000006000000003</v>
      </c>
      <c r="D432">
        <v>2.7</v>
      </c>
      <c r="E432">
        <v>5.3999990999999996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7.5000002999999996E-2</v>
      </c>
      <c r="R432">
        <v>2</v>
      </c>
      <c r="S432">
        <v>6.0000001999999997E-2</v>
      </c>
      <c r="T432">
        <v>2.0833335000000002</v>
      </c>
      <c r="U432">
        <v>10</v>
      </c>
    </row>
    <row r="433" spans="1:21" x14ac:dyDescent="0.4">
      <c r="A433" t="s">
        <v>790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4">
      <c r="A434" t="s">
        <v>304</v>
      </c>
      <c r="B434">
        <v>196</v>
      </c>
      <c r="C434">
        <v>32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164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0.30000000999999998</v>
      </c>
      <c r="R434">
        <v>2.2000000000000002</v>
      </c>
      <c r="S434">
        <v>0.27999996999999999</v>
      </c>
      <c r="T434">
        <v>6.0000004999999996</v>
      </c>
      <c r="U434">
        <v>1</v>
      </c>
    </row>
    <row r="435" spans="1:21" x14ac:dyDescent="0.4">
      <c r="A435" t="s">
        <v>724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4">
      <c r="A436" t="s">
        <v>722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4">
      <c r="A437" t="s">
        <v>723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4">
      <c r="A438" t="s">
        <v>571</v>
      </c>
      <c r="B438">
        <v>5</v>
      </c>
      <c r="C438">
        <v>1.25</v>
      </c>
      <c r="D438">
        <v>3.75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0.125</v>
      </c>
      <c r="R438">
        <v>1.75</v>
      </c>
      <c r="S438">
        <v>5.0000012000000003E-2</v>
      </c>
      <c r="T438">
        <v>3.3333335000000002</v>
      </c>
      <c r="U438">
        <v>1</v>
      </c>
    </row>
    <row r="439" spans="1:21" x14ac:dyDescent="0.4">
      <c r="A439" t="s">
        <v>624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4">
      <c r="A440" t="s">
        <v>388</v>
      </c>
      <c r="B440">
        <v>415</v>
      </c>
      <c r="C440">
        <v>369</v>
      </c>
      <c r="D440">
        <v>20.5</v>
      </c>
      <c r="E440">
        <v>20.500005999999999</v>
      </c>
      <c r="F440">
        <v>0</v>
      </c>
      <c r="G440">
        <v>0</v>
      </c>
      <c r="H440">
        <v>0</v>
      </c>
      <c r="I440">
        <v>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0.15000000999999999</v>
      </c>
      <c r="R440">
        <v>2</v>
      </c>
      <c r="S440">
        <v>0.49000000999999999</v>
      </c>
      <c r="T440">
        <v>1</v>
      </c>
      <c r="U440">
        <v>1</v>
      </c>
    </row>
    <row r="441" spans="1:21" x14ac:dyDescent="0.4">
      <c r="A441" t="s">
        <v>386</v>
      </c>
      <c r="B441">
        <v>25</v>
      </c>
      <c r="C441">
        <v>2.5</v>
      </c>
      <c r="D441">
        <v>15.000000999999999</v>
      </c>
      <c r="E441">
        <v>7.4999989999999999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2.5000000000000001E-2</v>
      </c>
      <c r="R441">
        <v>1.5</v>
      </c>
      <c r="S441">
        <v>0.14999998</v>
      </c>
      <c r="T441">
        <v>10.000000999999999</v>
      </c>
      <c r="U441">
        <v>1</v>
      </c>
    </row>
    <row r="442" spans="1:21" x14ac:dyDescent="0.4">
      <c r="A442" t="s">
        <v>287</v>
      </c>
      <c r="B442">
        <v>158.99997999999999</v>
      </c>
      <c r="C442">
        <v>1.5899999</v>
      </c>
      <c r="D442">
        <v>14.31</v>
      </c>
      <c r="E442">
        <v>143.09998999999999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0.15000000999999999</v>
      </c>
      <c r="R442">
        <v>2.2999999999999998</v>
      </c>
      <c r="S442">
        <v>0.38999999000000002</v>
      </c>
      <c r="T442">
        <v>2.5000002000000001</v>
      </c>
      <c r="U442">
        <v>1</v>
      </c>
    </row>
    <row r="443" spans="1:21" x14ac:dyDescent="0.4">
      <c r="A443" t="s">
        <v>275</v>
      </c>
      <c r="B443">
        <v>173</v>
      </c>
      <c r="C443">
        <v>1.73</v>
      </c>
      <c r="D443">
        <v>15.570001</v>
      </c>
      <c r="E443">
        <v>155.69999999999999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0.25</v>
      </c>
      <c r="R443">
        <v>2.2999999999999998</v>
      </c>
      <c r="S443">
        <v>0.38999999000000002</v>
      </c>
      <c r="T443">
        <v>2.5000002000000001</v>
      </c>
      <c r="U443">
        <v>1</v>
      </c>
    </row>
    <row r="444" spans="1:21" x14ac:dyDescent="0.4">
      <c r="A444" t="s">
        <v>167</v>
      </c>
      <c r="B444">
        <v>125</v>
      </c>
      <c r="C444">
        <v>18.75</v>
      </c>
      <c r="D444">
        <v>18.75</v>
      </c>
      <c r="E444">
        <v>87.5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0.1</v>
      </c>
      <c r="R444">
        <v>1.5</v>
      </c>
      <c r="S444">
        <v>0.14999998</v>
      </c>
      <c r="T444">
        <v>0.91666669000000001</v>
      </c>
      <c r="U444">
        <v>0</v>
      </c>
    </row>
    <row r="445" spans="1:21" x14ac:dyDescent="0.4">
      <c r="A445" t="s">
        <v>143</v>
      </c>
      <c r="B445">
        <v>180</v>
      </c>
      <c r="C445">
        <v>18</v>
      </c>
      <c r="D445">
        <v>36</v>
      </c>
      <c r="E445">
        <v>126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0.22</v>
      </c>
      <c r="R445">
        <v>2</v>
      </c>
      <c r="S445">
        <v>0.34000003000000001</v>
      </c>
      <c r="T445">
        <v>1.3333333999999999</v>
      </c>
      <c r="U445">
        <v>0</v>
      </c>
    </row>
    <row r="446" spans="1:21" x14ac:dyDescent="0.4">
      <c r="A446" t="s">
        <v>166</v>
      </c>
      <c r="B446">
        <v>172</v>
      </c>
      <c r="C446">
        <v>25.800001000000002</v>
      </c>
      <c r="D446">
        <v>25.800001000000002</v>
      </c>
      <c r="E446">
        <v>120.4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0.15000000999999999</v>
      </c>
      <c r="R446">
        <v>2</v>
      </c>
      <c r="S446">
        <v>0.25</v>
      </c>
      <c r="T446">
        <v>1</v>
      </c>
      <c r="U446">
        <v>0</v>
      </c>
    </row>
    <row r="447" spans="1:21" x14ac:dyDescent="0.4">
      <c r="A447" t="s">
        <v>298</v>
      </c>
      <c r="B447">
        <v>900</v>
      </c>
      <c r="C447">
        <v>0</v>
      </c>
      <c r="D447">
        <v>648</v>
      </c>
      <c r="E447">
        <v>251.99996999999999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0.2</v>
      </c>
      <c r="R447">
        <v>1.8</v>
      </c>
      <c r="S447">
        <v>0.5</v>
      </c>
      <c r="T447">
        <v>0.66666669000000001</v>
      </c>
      <c r="U447">
        <v>1</v>
      </c>
    </row>
    <row r="448" spans="1:21" x14ac:dyDescent="0.4">
      <c r="A448" t="s">
        <v>652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4">
      <c r="A449" t="s">
        <v>551</v>
      </c>
      <c r="B449">
        <v>261</v>
      </c>
      <c r="C449">
        <v>21</v>
      </c>
      <c r="D449">
        <v>63</v>
      </c>
      <c r="E449">
        <v>85</v>
      </c>
      <c r="F449">
        <v>92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0.20999999</v>
      </c>
      <c r="R449">
        <v>2.2999999999999998</v>
      </c>
      <c r="S449">
        <v>0.33000003999999999</v>
      </c>
      <c r="T449">
        <v>1</v>
      </c>
      <c r="U449">
        <v>0</v>
      </c>
    </row>
    <row r="450" spans="1:21" x14ac:dyDescent="0.4">
      <c r="A450" t="s">
        <v>156</v>
      </c>
      <c r="B450">
        <v>142</v>
      </c>
      <c r="C450">
        <v>7.0999999000000003</v>
      </c>
      <c r="D450">
        <v>14.2</v>
      </c>
      <c r="E450">
        <v>120.7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0.16</v>
      </c>
      <c r="R450">
        <v>2</v>
      </c>
      <c r="S450">
        <v>0.15999996999999999</v>
      </c>
      <c r="T450">
        <v>0.91666669000000001</v>
      </c>
      <c r="U450">
        <v>0</v>
      </c>
    </row>
    <row r="451" spans="1:21" x14ac:dyDescent="0.4">
      <c r="A451" t="s">
        <v>145</v>
      </c>
      <c r="B451">
        <v>198</v>
      </c>
      <c r="C451">
        <v>9.9000006000000003</v>
      </c>
      <c r="D451">
        <v>9.9000006000000003</v>
      </c>
      <c r="E451">
        <v>178.2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0.28000000000000003</v>
      </c>
      <c r="R451">
        <v>2.4000001000000002</v>
      </c>
      <c r="S451">
        <v>0.27999996999999999</v>
      </c>
      <c r="T451">
        <v>1.0833333999999999</v>
      </c>
      <c r="U451">
        <v>0</v>
      </c>
    </row>
    <row r="452" spans="1:21" x14ac:dyDescent="0.4">
      <c r="A452" t="s">
        <v>199</v>
      </c>
      <c r="B452">
        <v>190</v>
      </c>
      <c r="C452">
        <v>90</v>
      </c>
      <c r="D452">
        <v>0</v>
      </c>
      <c r="E452">
        <v>0</v>
      </c>
      <c r="F452">
        <v>0</v>
      </c>
      <c r="G452">
        <v>0</v>
      </c>
      <c r="H452">
        <v>100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0.1</v>
      </c>
      <c r="R452">
        <v>2</v>
      </c>
      <c r="S452">
        <v>0.35000002000000002</v>
      </c>
      <c r="T452">
        <v>1</v>
      </c>
      <c r="U452">
        <v>0</v>
      </c>
    </row>
    <row r="453" spans="1:21" x14ac:dyDescent="0.4">
      <c r="A453" t="s">
        <v>186</v>
      </c>
      <c r="B453">
        <v>234</v>
      </c>
      <c r="C453">
        <v>66</v>
      </c>
      <c r="D453">
        <v>28</v>
      </c>
      <c r="E453">
        <v>50</v>
      </c>
      <c r="F453">
        <v>0</v>
      </c>
      <c r="G453">
        <v>0</v>
      </c>
      <c r="H453">
        <v>90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0.22</v>
      </c>
      <c r="R453">
        <v>2.4000001000000002</v>
      </c>
      <c r="S453">
        <v>0.36000000999999998</v>
      </c>
      <c r="T453">
        <v>1</v>
      </c>
      <c r="U453">
        <v>0</v>
      </c>
    </row>
    <row r="454" spans="1:21" x14ac:dyDescent="0.4">
      <c r="A454" t="s">
        <v>782</v>
      </c>
      <c r="B454">
        <v>200</v>
      </c>
      <c r="C454">
        <v>0</v>
      </c>
      <c r="D454">
        <v>0</v>
      </c>
      <c r="E454">
        <v>200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0.30000000999999998</v>
      </c>
      <c r="R454">
        <v>2</v>
      </c>
      <c r="S454">
        <v>0.25</v>
      </c>
      <c r="T454">
        <v>1.5000001000000001</v>
      </c>
      <c r="U454">
        <v>1</v>
      </c>
    </row>
    <row r="455" spans="1:21" x14ac:dyDescent="0.4">
      <c r="A455" t="s">
        <v>662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4">
      <c r="A456" t="s">
        <v>399</v>
      </c>
      <c r="B456">
        <v>22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2.9999998999999999E-2</v>
      </c>
      <c r="R456">
        <v>4</v>
      </c>
      <c r="S456">
        <v>0.28999996</v>
      </c>
      <c r="T456">
        <v>10.000000999999999</v>
      </c>
      <c r="U456">
        <v>1</v>
      </c>
    </row>
    <row r="457" spans="1:21" x14ac:dyDescent="0.4">
      <c r="A457" t="s">
        <v>612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4">
      <c r="A458" t="s">
        <v>493</v>
      </c>
      <c r="B458">
        <v>120</v>
      </c>
      <c r="C458">
        <v>84</v>
      </c>
      <c r="D458">
        <v>18</v>
      </c>
      <c r="E458">
        <v>17.999995999999999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0.25</v>
      </c>
      <c r="R458">
        <v>2</v>
      </c>
      <c r="S458">
        <v>0.10000002</v>
      </c>
      <c r="T458">
        <v>1</v>
      </c>
      <c r="U458">
        <v>0</v>
      </c>
    </row>
    <row r="459" spans="1:21" x14ac:dyDescent="0.4">
      <c r="A459" t="s">
        <v>475</v>
      </c>
      <c r="B459">
        <v>11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0.16</v>
      </c>
      <c r="R459">
        <v>1.8</v>
      </c>
      <c r="S459">
        <v>0.24000001000000001</v>
      </c>
      <c r="T459">
        <v>12.000000999999999</v>
      </c>
      <c r="U459">
        <v>1</v>
      </c>
    </row>
    <row r="460" spans="1:21" x14ac:dyDescent="0.4">
      <c r="A460" t="s">
        <v>542</v>
      </c>
      <c r="B460">
        <v>700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700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5.0000001000000002E-2</v>
      </c>
      <c r="R460">
        <v>2</v>
      </c>
      <c r="S460">
        <v>0.35000002000000002</v>
      </c>
      <c r="T460">
        <v>1.5000001000000001</v>
      </c>
      <c r="U460">
        <v>1</v>
      </c>
    </row>
    <row r="461" spans="1:21" x14ac:dyDescent="0.4">
      <c r="A461" t="s">
        <v>499</v>
      </c>
      <c r="B461">
        <v>224</v>
      </c>
      <c r="C461">
        <v>76</v>
      </c>
      <c r="D461">
        <v>0</v>
      </c>
      <c r="E461">
        <v>38</v>
      </c>
      <c r="F461">
        <v>0</v>
      </c>
      <c r="G461">
        <v>0</v>
      </c>
      <c r="H461">
        <v>110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0.15000000999999999</v>
      </c>
      <c r="R461">
        <v>2</v>
      </c>
      <c r="S461">
        <v>0.30000000999999998</v>
      </c>
      <c r="T461">
        <v>0.91666669000000001</v>
      </c>
      <c r="U461">
        <v>0</v>
      </c>
    </row>
    <row r="462" spans="1:21" x14ac:dyDescent="0.4">
      <c r="A462" t="s">
        <v>134</v>
      </c>
      <c r="B462">
        <v>140</v>
      </c>
      <c r="C462">
        <v>7</v>
      </c>
      <c r="D462">
        <v>63</v>
      </c>
      <c r="E462">
        <v>70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0.16</v>
      </c>
      <c r="R462">
        <v>2</v>
      </c>
      <c r="S462">
        <v>0.19999998999999999</v>
      </c>
      <c r="T462">
        <v>1.0833333999999999</v>
      </c>
      <c r="U462">
        <v>0</v>
      </c>
    </row>
    <row r="463" spans="1:21" x14ac:dyDescent="0.4">
      <c r="A463" t="s">
        <v>142</v>
      </c>
      <c r="B463">
        <v>184</v>
      </c>
      <c r="C463">
        <v>9.1999998000000005</v>
      </c>
      <c r="D463">
        <v>64.400002000000001</v>
      </c>
      <c r="E463">
        <v>110.4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0.30000000999999998</v>
      </c>
      <c r="R463">
        <v>2.5999998999999998</v>
      </c>
      <c r="S463">
        <v>0.24000001000000001</v>
      </c>
      <c r="T463">
        <v>1.1666666999999999</v>
      </c>
      <c r="U463">
        <v>0</v>
      </c>
    </row>
    <row r="464" spans="1:21" x14ac:dyDescent="0.4">
      <c r="A464" t="s">
        <v>613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4">
      <c r="A465" t="s">
        <v>769</v>
      </c>
      <c r="B465">
        <v>412</v>
      </c>
      <c r="C465">
        <v>123.60001</v>
      </c>
      <c r="D465">
        <v>82.400002000000001</v>
      </c>
      <c r="E465">
        <v>206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0.15000000999999999</v>
      </c>
      <c r="R465">
        <v>1.25</v>
      </c>
      <c r="S465">
        <v>5.0000012000000003E-2</v>
      </c>
      <c r="T465">
        <v>1</v>
      </c>
      <c r="U465">
        <v>0</v>
      </c>
    </row>
    <row r="466" spans="1:21" x14ac:dyDescent="0.4">
      <c r="A466" t="s">
        <v>30</v>
      </c>
      <c r="B466">
        <v>220</v>
      </c>
      <c r="C466">
        <v>0</v>
      </c>
      <c r="D466">
        <v>220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0.25999999000000001</v>
      </c>
      <c r="R466">
        <v>2.4000001000000002</v>
      </c>
      <c r="S466">
        <v>0.22000003000000001</v>
      </c>
      <c r="T466">
        <v>1.4000001</v>
      </c>
      <c r="U466">
        <v>1</v>
      </c>
    </row>
    <row r="467" spans="1:21" x14ac:dyDescent="0.4">
      <c r="A467" t="s">
        <v>712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4">
      <c r="A468" t="s">
        <v>712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4">
      <c r="A469" t="s">
        <v>518</v>
      </c>
      <c r="B469">
        <v>999.99994000000004</v>
      </c>
      <c r="C469">
        <v>100</v>
      </c>
      <c r="D469">
        <v>850</v>
      </c>
      <c r="E469">
        <v>49.999954000000002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0.2</v>
      </c>
      <c r="R469">
        <v>2.5</v>
      </c>
      <c r="S469">
        <v>0.19999998999999999</v>
      </c>
      <c r="T469">
        <v>1</v>
      </c>
      <c r="U469">
        <v>1</v>
      </c>
    </row>
    <row r="470" spans="1:21" x14ac:dyDescent="0.4">
      <c r="A470" t="s">
        <v>519</v>
      </c>
      <c r="B470">
        <v>400</v>
      </c>
      <c r="C470">
        <v>40</v>
      </c>
      <c r="D470">
        <v>280</v>
      </c>
      <c r="E470">
        <v>79.999992000000006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0.23999999</v>
      </c>
      <c r="R470">
        <v>2.5999998999999998</v>
      </c>
      <c r="S470">
        <v>0.30000000999999998</v>
      </c>
      <c r="T470">
        <v>2</v>
      </c>
      <c r="U470">
        <v>1</v>
      </c>
    </row>
    <row r="471" spans="1:21" x14ac:dyDescent="0.4">
      <c r="A471" t="s">
        <v>191</v>
      </c>
      <c r="B471">
        <v>185</v>
      </c>
      <c r="C471">
        <v>27.750001999999999</v>
      </c>
      <c r="D471">
        <v>27.750001999999999</v>
      </c>
      <c r="E471">
        <v>129.5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5.9999998999999998E-2</v>
      </c>
      <c r="R471">
        <v>1.5</v>
      </c>
      <c r="S471">
        <v>0.18000000999999999</v>
      </c>
      <c r="T471">
        <v>0.91666669000000001</v>
      </c>
      <c r="U471">
        <v>0</v>
      </c>
    </row>
    <row r="472" spans="1:21" x14ac:dyDescent="0.4">
      <c r="A472" t="s">
        <v>190</v>
      </c>
      <c r="B472">
        <v>234</v>
      </c>
      <c r="C472">
        <v>35.100002000000003</v>
      </c>
      <c r="D472">
        <v>35.100002000000003</v>
      </c>
      <c r="E472">
        <v>163.80000000000001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0.23999999</v>
      </c>
      <c r="R472">
        <v>2.2000000000000002</v>
      </c>
      <c r="S472">
        <v>0.36000000999999998</v>
      </c>
      <c r="T472">
        <v>1.1666666999999999</v>
      </c>
      <c r="U472">
        <v>0</v>
      </c>
    </row>
    <row r="473" spans="1:21" x14ac:dyDescent="0.4">
      <c r="A473" t="s">
        <v>214</v>
      </c>
      <c r="B473">
        <v>195</v>
      </c>
      <c r="C473">
        <v>39</v>
      </c>
      <c r="D473">
        <v>9.75</v>
      </c>
      <c r="E473">
        <v>146.25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0.18000000999999999</v>
      </c>
      <c r="R473">
        <v>2</v>
      </c>
      <c r="S473">
        <v>0.18000000999999999</v>
      </c>
      <c r="T473">
        <v>0.75000005999999997</v>
      </c>
      <c r="U473">
        <v>0</v>
      </c>
    </row>
    <row r="474" spans="1:21" x14ac:dyDescent="0.4">
      <c r="A474" t="s">
        <v>683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4">
      <c r="A475" t="s">
        <v>72</v>
      </c>
      <c r="B475">
        <v>72</v>
      </c>
      <c r="C475">
        <v>18</v>
      </c>
      <c r="D475">
        <v>18</v>
      </c>
      <c r="E475">
        <v>36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0.30000000999999998</v>
      </c>
      <c r="R475">
        <v>2.8</v>
      </c>
      <c r="S475">
        <v>0.10000002</v>
      </c>
      <c r="T475">
        <v>3.0000002000000001</v>
      </c>
      <c r="U475">
        <v>1</v>
      </c>
    </row>
    <row r="476" spans="1:21" x14ac:dyDescent="0.4">
      <c r="A476" t="s">
        <v>87</v>
      </c>
      <c r="B476">
        <v>104</v>
      </c>
      <c r="C476">
        <v>26</v>
      </c>
      <c r="D476">
        <v>26</v>
      </c>
      <c r="E476">
        <v>52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0.30000000999999998</v>
      </c>
      <c r="R476">
        <v>2.8</v>
      </c>
      <c r="S476">
        <v>0.24000001000000001</v>
      </c>
      <c r="T476">
        <v>3.0000002000000001</v>
      </c>
      <c r="U476">
        <v>1</v>
      </c>
    </row>
    <row r="477" spans="1:21" x14ac:dyDescent="0.4">
      <c r="A477" t="s">
        <v>141</v>
      </c>
      <c r="B477">
        <v>248.00002000000001</v>
      </c>
      <c r="C477">
        <v>12.400001</v>
      </c>
      <c r="D477">
        <v>37.200001</v>
      </c>
      <c r="E477">
        <v>198.40001000000001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0.25999999000000001</v>
      </c>
      <c r="R477">
        <v>2.2000000000000002</v>
      </c>
      <c r="S477">
        <v>0.30000000999999998</v>
      </c>
      <c r="T477">
        <v>0.91666669000000001</v>
      </c>
      <c r="U477">
        <v>0</v>
      </c>
    </row>
    <row r="478" spans="1:21" x14ac:dyDescent="0.4">
      <c r="A478" t="s">
        <v>151</v>
      </c>
      <c r="B478">
        <v>150</v>
      </c>
      <c r="C478">
        <v>7.5</v>
      </c>
      <c r="D478">
        <v>22.5</v>
      </c>
      <c r="E478">
        <v>120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7.9999998000000003E-2</v>
      </c>
      <c r="R478">
        <v>1.5</v>
      </c>
      <c r="S478">
        <v>0.22000003000000001</v>
      </c>
      <c r="T478">
        <v>0.91666669000000001</v>
      </c>
      <c r="U478">
        <v>0</v>
      </c>
    </row>
    <row r="479" spans="1:21" x14ac:dyDescent="0.4">
      <c r="A479" t="s">
        <v>284</v>
      </c>
      <c r="B479">
        <v>100</v>
      </c>
      <c r="C479">
        <v>20</v>
      </c>
      <c r="D479">
        <v>10</v>
      </c>
      <c r="E479">
        <v>70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0.12</v>
      </c>
      <c r="R479">
        <v>2</v>
      </c>
      <c r="S479">
        <v>0.24000001000000001</v>
      </c>
      <c r="T479">
        <v>3.0000002000000001</v>
      </c>
      <c r="U479">
        <v>1</v>
      </c>
    </row>
    <row r="480" spans="1:21" x14ac:dyDescent="0.4">
      <c r="A480" t="s">
        <v>274</v>
      </c>
      <c r="B480">
        <v>120</v>
      </c>
      <c r="C480">
        <v>20</v>
      </c>
      <c r="D480">
        <v>10</v>
      </c>
      <c r="E480">
        <v>90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0.18000000999999999</v>
      </c>
      <c r="R480">
        <v>2</v>
      </c>
      <c r="S480">
        <v>0.30000000999999998</v>
      </c>
      <c r="T480">
        <v>3.6666666999999999</v>
      </c>
      <c r="U480">
        <v>1</v>
      </c>
    </row>
    <row r="481" spans="1:21" x14ac:dyDescent="0.4">
      <c r="A481" t="s">
        <v>643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4">
      <c r="A482" t="s">
        <v>614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4">
      <c r="A483" t="s">
        <v>353</v>
      </c>
      <c r="B483">
        <v>222</v>
      </c>
      <c r="C483">
        <v>48.84</v>
      </c>
      <c r="D483">
        <v>17.760000000000002</v>
      </c>
      <c r="E483">
        <v>155.39999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0.31</v>
      </c>
      <c r="R483">
        <v>2.5999998999999998</v>
      </c>
      <c r="S483">
        <v>0.22000003000000001</v>
      </c>
      <c r="T483">
        <v>0.91666669000000001</v>
      </c>
      <c r="U483">
        <v>0</v>
      </c>
    </row>
    <row r="484" spans="1:21" x14ac:dyDescent="0.4">
      <c r="A484" t="s">
        <v>383</v>
      </c>
      <c r="B484">
        <v>33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0.1</v>
      </c>
      <c r="R484">
        <v>2</v>
      </c>
      <c r="S484">
        <v>0.30000000999999998</v>
      </c>
      <c r="T484">
        <v>11.111112</v>
      </c>
      <c r="U484">
        <v>1</v>
      </c>
    </row>
    <row r="485" spans="1:21" x14ac:dyDescent="0.4">
      <c r="A485" t="s">
        <v>294</v>
      </c>
      <c r="B485">
        <v>320</v>
      </c>
      <c r="C485">
        <v>16</v>
      </c>
      <c r="D485">
        <v>256</v>
      </c>
      <c r="E485">
        <v>47.999991999999999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0.30000000999999998</v>
      </c>
      <c r="R485">
        <v>2</v>
      </c>
      <c r="S485">
        <v>0.10000002</v>
      </c>
      <c r="T485">
        <v>1</v>
      </c>
      <c r="U485">
        <v>1</v>
      </c>
    </row>
    <row r="486" spans="1:21" x14ac:dyDescent="0.4">
      <c r="A486" t="s">
        <v>293</v>
      </c>
      <c r="B486">
        <v>360</v>
      </c>
      <c r="C486">
        <v>9</v>
      </c>
      <c r="D486">
        <v>288</v>
      </c>
      <c r="E486">
        <v>63.000003999999997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0.44999999000000002</v>
      </c>
      <c r="R486">
        <v>2</v>
      </c>
      <c r="S486">
        <v>0.19999998999999999</v>
      </c>
      <c r="T486">
        <v>1</v>
      </c>
      <c r="U486">
        <v>1</v>
      </c>
    </row>
    <row r="487" spans="1:21" x14ac:dyDescent="0.4">
      <c r="A487" t="s">
        <v>379</v>
      </c>
      <c r="B487">
        <v>262</v>
      </c>
      <c r="C487">
        <v>57</v>
      </c>
      <c r="D487">
        <v>55</v>
      </c>
      <c r="E487">
        <v>61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89</v>
      </c>
      <c r="O487">
        <v>0</v>
      </c>
      <c r="P487">
        <v>0</v>
      </c>
      <c r="Q487">
        <v>0.15000000999999999</v>
      </c>
      <c r="R487">
        <v>2.0999998999999998</v>
      </c>
      <c r="S487">
        <v>0.30000000999999998</v>
      </c>
      <c r="T487">
        <v>0.66666669000000001</v>
      </c>
      <c r="U487">
        <v>0</v>
      </c>
    </row>
    <row r="488" spans="1:21" x14ac:dyDescent="0.4">
      <c r="A488" t="s">
        <v>728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4">
      <c r="A489" t="s">
        <v>130</v>
      </c>
      <c r="B489">
        <v>200</v>
      </c>
      <c r="C489">
        <v>20</v>
      </c>
      <c r="D489">
        <v>140</v>
      </c>
      <c r="E489">
        <v>39.999996000000003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0.31999999000000001</v>
      </c>
      <c r="R489">
        <v>2.4000001000000002</v>
      </c>
      <c r="S489">
        <v>0.10000002</v>
      </c>
      <c r="T489">
        <v>0.91666669000000001</v>
      </c>
      <c r="U489">
        <v>0</v>
      </c>
    </row>
    <row r="490" spans="1:21" x14ac:dyDescent="0.4">
      <c r="A490" t="s">
        <v>505</v>
      </c>
      <c r="B490">
        <v>425</v>
      </c>
      <c r="C490">
        <v>75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350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0.1</v>
      </c>
      <c r="R490">
        <v>2</v>
      </c>
      <c r="S490">
        <v>0.10000002</v>
      </c>
      <c r="T490">
        <v>1</v>
      </c>
      <c r="U490">
        <v>1</v>
      </c>
    </row>
    <row r="491" spans="1:21" x14ac:dyDescent="0.4">
      <c r="A491" t="s">
        <v>251</v>
      </c>
      <c r="B491">
        <v>172</v>
      </c>
      <c r="C491">
        <v>20.639999</v>
      </c>
      <c r="D491">
        <v>96.32</v>
      </c>
      <c r="E491">
        <v>55.039997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0.28000000000000003</v>
      </c>
      <c r="R491">
        <v>2.5999998999999998</v>
      </c>
      <c r="S491">
        <v>0.15999996999999999</v>
      </c>
      <c r="T491">
        <v>6.0606064999999996</v>
      </c>
      <c r="U491">
        <v>1</v>
      </c>
    </row>
    <row r="492" spans="1:21" x14ac:dyDescent="0.4">
      <c r="A492" t="s">
        <v>703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4">
      <c r="A493" t="s">
        <v>317</v>
      </c>
      <c r="B493">
        <v>56</v>
      </c>
      <c r="C493">
        <v>14</v>
      </c>
      <c r="D493">
        <v>36.399997999999997</v>
      </c>
      <c r="E493">
        <v>5.6000012999999997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0.14000000000000001</v>
      </c>
      <c r="R493">
        <v>2</v>
      </c>
      <c r="S493">
        <v>0.30000000999999998</v>
      </c>
      <c r="T493">
        <v>18.750001999999999</v>
      </c>
      <c r="U493">
        <v>1</v>
      </c>
    </row>
    <row r="494" spans="1:21" x14ac:dyDescent="0.4">
      <c r="A494" t="s">
        <v>382</v>
      </c>
      <c r="B494">
        <v>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5</v>
      </c>
      <c r="O494">
        <v>0</v>
      </c>
      <c r="P494">
        <v>0</v>
      </c>
      <c r="Q494">
        <v>0.19</v>
      </c>
      <c r="R494">
        <v>2</v>
      </c>
      <c r="S494">
        <v>0.15499996999999999</v>
      </c>
      <c r="T494">
        <v>12.000000999999999</v>
      </c>
      <c r="U494">
        <v>7</v>
      </c>
    </row>
    <row r="495" spans="1:21" x14ac:dyDescent="0.4">
      <c r="A495" t="s">
        <v>735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4">
      <c r="A496" t="s">
        <v>261</v>
      </c>
      <c r="B496">
        <v>15</v>
      </c>
      <c r="C496">
        <v>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2.9999998999999999E-2</v>
      </c>
      <c r="R496">
        <v>1.5</v>
      </c>
      <c r="S496">
        <v>0.222</v>
      </c>
      <c r="T496">
        <v>12.000000999999999</v>
      </c>
      <c r="U496">
        <v>6</v>
      </c>
    </row>
    <row r="497" spans="1:21" x14ac:dyDescent="0.4">
      <c r="A497" t="s">
        <v>273</v>
      </c>
      <c r="B497">
        <v>15</v>
      </c>
      <c r="C497">
        <v>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0.11</v>
      </c>
      <c r="R497">
        <v>1.9</v>
      </c>
      <c r="S497">
        <v>0.222</v>
      </c>
      <c r="T497">
        <v>12.000000999999999</v>
      </c>
      <c r="U497">
        <v>6</v>
      </c>
    </row>
    <row r="498" spans="1:21" x14ac:dyDescent="0.4">
      <c r="A498" t="s">
        <v>647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4">
      <c r="A499" t="s">
        <v>625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4">
      <c r="A500" t="s">
        <v>36</v>
      </c>
      <c r="B500">
        <v>140</v>
      </c>
      <c r="C500">
        <v>0</v>
      </c>
      <c r="D500">
        <v>42</v>
      </c>
      <c r="E500">
        <v>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0.2</v>
      </c>
      <c r="R500">
        <v>2</v>
      </c>
      <c r="S500">
        <v>0.19999998999999999</v>
      </c>
      <c r="T500">
        <v>3.0000002000000001</v>
      </c>
      <c r="U500">
        <v>1</v>
      </c>
    </row>
    <row r="501" spans="1:21" x14ac:dyDescent="0.4">
      <c r="A501" t="s">
        <v>786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4">
      <c r="A502" t="s">
        <v>675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4">
      <c r="A503" t="s">
        <v>600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4">
      <c r="A504" t="s">
        <v>718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4">
      <c r="A505" t="s">
        <v>719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4">
      <c r="A506" t="s">
        <v>721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4">
      <c r="A507" t="s">
        <v>721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4">
      <c r="A508" t="s">
        <v>720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4">
      <c r="A509" t="s">
        <v>720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4">
      <c r="A510" t="s">
        <v>150</v>
      </c>
      <c r="B510">
        <v>200</v>
      </c>
      <c r="C510">
        <v>34</v>
      </c>
      <c r="D510">
        <v>12</v>
      </c>
      <c r="E510">
        <v>88</v>
      </c>
      <c r="F510">
        <v>0</v>
      </c>
      <c r="G510">
        <v>0</v>
      </c>
      <c r="H510">
        <v>66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0.18000000999999999</v>
      </c>
      <c r="R510">
        <v>2</v>
      </c>
      <c r="S510">
        <v>0.18000000999999999</v>
      </c>
      <c r="T510">
        <v>0.66666669000000001</v>
      </c>
      <c r="U510">
        <v>0</v>
      </c>
    </row>
    <row r="511" spans="1:21" x14ac:dyDescent="0.4">
      <c r="A511" t="s">
        <v>474</v>
      </c>
      <c r="B511">
        <v>46</v>
      </c>
      <c r="C511">
        <v>0</v>
      </c>
      <c r="D511">
        <v>26</v>
      </c>
      <c r="E511">
        <v>0</v>
      </c>
      <c r="F511">
        <v>20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0.31999999000000001</v>
      </c>
      <c r="R511">
        <v>3</v>
      </c>
      <c r="S511">
        <v>4.0000020999999997E-2</v>
      </c>
      <c r="T511">
        <v>3.3333335000000002</v>
      </c>
      <c r="U511">
        <v>1</v>
      </c>
    </row>
    <row r="512" spans="1:21" x14ac:dyDescent="0.4">
      <c r="A512" t="s">
        <v>367</v>
      </c>
      <c r="B512">
        <v>70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70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9.9999997999999993E-3</v>
      </c>
      <c r="R512">
        <v>2</v>
      </c>
      <c r="S512">
        <v>0.35000002000000002</v>
      </c>
      <c r="T512">
        <v>2.0833335000000002</v>
      </c>
      <c r="U512">
        <v>1</v>
      </c>
    </row>
    <row r="513" spans="1:21" x14ac:dyDescent="0.4">
      <c r="A513" t="s">
        <v>601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4">
      <c r="A514" t="s">
        <v>34</v>
      </c>
      <c r="B514">
        <v>200</v>
      </c>
      <c r="C514">
        <v>20</v>
      </c>
      <c r="D514">
        <v>20</v>
      </c>
      <c r="E514">
        <v>160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0.2</v>
      </c>
      <c r="R514">
        <v>2</v>
      </c>
      <c r="S514">
        <v>0.19999998999999999</v>
      </c>
      <c r="T514">
        <v>1.1666666999999999</v>
      </c>
      <c r="U514">
        <v>0</v>
      </c>
    </row>
    <row r="515" spans="1:21" x14ac:dyDescent="0.4">
      <c r="A515" t="s">
        <v>560</v>
      </c>
      <c r="B515">
        <v>11.999999000000001</v>
      </c>
      <c r="C515">
        <v>1.2</v>
      </c>
      <c r="D515">
        <v>8.3999995999999992</v>
      </c>
      <c r="E515">
        <v>2.3999999000000001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0.15000000999999999</v>
      </c>
      <c r="R515">
        <v>1.5</v>
      </c>
      <c r="S515">
        <v>5.0000012000000003E-2</v>
      </c>
      <c r="T515">
        <v>10.000000999999999</v>
      </c>
      <c r="U515">
        <v>1</v>
      </c>
    </row>
    <row r="516" spans="1:21" x14ac:dyDescent="0.4">
      <c r="A516" t="s">
        <v>478</v>
      </c>
      <c r="B516">
        <v>450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450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0.18000000999999999</v>
      </c>
      <c r="R516">
        <v>2.2000000000000002</v>
      </c>
      <c r="S516">
        <v>0.25999999000000001</v>
      </c>
      <c r="T516">
        <v>2</v>
      </c>
      <c r="U516">
        <v>1</v>
      </c>
    </row>
    <row r="517" spans="1:21" x14ac:dyDescent="0.4">
      <c r="A517" t="s">
        <v>558</v>
      </c>
      <c r="B517">
        <v>10</v>
      </c>
      <c r="C517">
        <v>1</v>
      </c>
      <c r="D517">
        <v>8.5</v>
      </c>
      <c r="E517">
        <v>0.49999951999999998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5.0000001000000002E-2</v>
      </c>
      <c r="R517">
        <v>2</v>
      </c>
      <c r="S517">
        <v>0.10000002</v>
      </c>
      <c r="T517">
        <v>1.6071428000000001</v>
      </c>
      <c r="U517">
        <v>1</v>
      </c>
    </row>
    <row r="518" spans="1:21" x14ac:dyDescent="0.4">
      <c r="A518" t="s">
        <v>421</v>
      </c>
      <c r="B518">
        <v>133</v>
      </c>
      <c r="C518">
        <v>13.3</v>
      </c>
      <c r="D518">
        <v>13.3</v>
      </c>
      <c r="E518">
        <v>106.4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0.25</v>
      </c>
      <c r="R518">
        <v>3</v>
      </c>
      <c r="S518">
        <v>0.25</v>
      </c>
      <c r="T518">
        <v>1</v>
      </c>
      <c r="U518">
        <v>0</v>
      </c>
    </row>
    <row r="519" spans="1:21" x14ac:dyDescent="0.4">
      <c r="A519" t="s">
        <v>316</v>
      </c>
      <c r="B519">
        <v>110</v>
      </c>
      <c r="C519">
        <v>49.5</v>
      </c>
      <c r="D519">
        <v>30.25</v>
      </c>
      <c r="E519">
        <v>30.249998000000001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0.30000000999999998</v>
      </c>
      <c r="R519">
        <v>2.2000000000000002</v>
      </c>
      <c r="S519">
        <v>0.24000001000000001</v>
      </c>
      <c r="T519">
        <v>12.500000999999999</v>
      </c>
      <c r="U519">
        <v>1</v>
      </c>
    </row>
    <row r="520" spans="1:21" x14ac:dyDescent="0.4">
      <c r="A520" t="s">
        <v>429</v>
      </c>
      <c r="B520">
        <v>23.000001999999999</v>
      </c>
      <c r="C520">
        <v>17.25</v>
      </c>
      <c r="D520">
        <v>3.45</v>
      </c>
      <c r="E520">
        <v>2.3000007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0.30000000999999998</v>
      </c>
      <c r="R520">
        <v>2.2999999999999998</v>
      </c>
      <c r="S520">
        <v>0.14999998</v>
      </c>
      <c r="T520">
        <v>14.166667</v>
      </c>
      <c r="U520">
        <v>1</v>
      </c>
    </row>
    <row r="521" spans="1:21" x14ac:dyDescent="0.4">
      <c r="A521" t="s">
        <v>27</v>
      </c>
      <c r="B521">
        <v>15</v>
      </c>
      <c r="C521">
        <v>6</v>
      </c>
      <c r="D521">
        <v>4.9999947999999996</v>
      </c>
      <c r="E521">
        <v>4.0000052000000004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0.25</v>
      </c>
      <c r="R521">
        <v>2.5</v>
      </c>
      <c r="S521">
        <v>0.20999998</v>
      </c>
      <c r="T521">
        <v>21.666668000000001</v>
      </c>
      <c r="U521">
        <v>1</v>
      </c>
    </row>
    <row r="522" spans="1:21" x14ac:dyDescent="0.4">
      <c r="A522" t="s">
        <v>445</v>
      </c>
      <c r="B522">
        <v>187</v>
      </c>
      <c r="C522">
        <v>74.800003000000004</v>
      </c>
      <c r="D522">
        <v>18.700001</v>
      </c>
      <c r="E522">
        <v>93.5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0.20999999</v>
      </c>
      <c r="R522">
        <v>2.9000001000000002</v>
      </c>
      <c r="S522">
        <v>0.37</v>
      </c>
      <c r="T522">
        <v>1.6666666999999999</v>
      </c>
      <c r="U522">
        <v>1</v>
      </c>
    </row>
    <row r="523" spans="1:21" x14ac:dyDescent="0.4">
      <c r="A523" t="s">
        <v>525</v>
      </c>
      <c r="B523">
        <v>66</v>
      </c>
      <c r="C523">
        <v>56</v>
      </c>
      <c r="D523">
        <v>0</v>
      </c>
      <c r="E523">
        <v>0</v>
      </c>
      <c r="F523">
        <v>0</v>
      </c>
      <c r="G523">
        <v>10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0.5</v>
      </c>
      <c r="R523">
        <v>2.8</v>
      </c>
      <c r="S523">
        <v>0.15999996999999999</v>
      </c>
      <c r="T523">
        <v>1</v>
      </c>
      <c r="U523">
        <v>1</v>
      </c>
    </row>
    <row r="524" spans="1:21" x14ac:dyDescent="0.4">
      <c r="A524" t="s">
        <v>420</v>
      </c>
      <c r="B524">
        <v>193</v>
      </c>
      <c r="C524">
        <v>28.950001</v>
      </c>
      <c r="D524">
        <v>28.950001</v>
      </c>
      <c r="E524">
        <v>135.09998999999999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0.15000000999999999</v>
      </c>
      <c r="R524">
        <v>1.9</v>
      </c>
      <c r="S524">
        <v>0.31</v>
      </c>
      <c r="T524">
        <v>0.91666669000000001</v>
      </c>
      <c r="U524">
        <v>0</v>
      </c>
    </row>
    <row r="525" spans="1:21" x14ac:dyDescent="0.4">
      <c r="A525" t="s">
        <v>492</v>
      </c>
      <c r="B525">
        <v>150</v>
      </c>
      <c r="C525">
        <v>105</v>
      </c>
      <c r="D525">
        <v>22.5</v>
      </c>
      <c r="E525">
        <v>22.499995999999999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0.25</v>
      </c>
      <c r="R525">
        <v>2</v>
      </c>
      <c r="S525">
        <v>0.30000000999999998</v>
      </c>
      <c r="T525">
        <v>1.3333333999999999</v>
      </c>
      <c r="U525">
        <v>0</v>
      </c>
    </row>
    <row r="526" spans="1:21" x14ac:dyDescent="0.4">
      <c r="A526" t="s">
        <v>500</v>
      </c>
      <c r="B526">
        <v>250</v>
      </c>
      <c r="C526">
        <v>82</v>
      </c>
      <c r="D526">
        <v>0</v>
      </c>
      <c r="E526">
        <v>44</v>
      </c>
      <c r="F526">
        <v>0</v>
      </c>
      <c r="G526">
        <v>0</v>
      </c>
      <c r="H526">
        <v>124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0.30000000999999998</v>
      </c>
      <c r="R526">
        <v>2.2000000000000002</v>
      </c>
      <c r="S526">
        <v>0.19999998999999999</v>
      </c>
      <c r="T526">
        <v>1</v>
      </c>
      <c r="U526">
        <v>0</v>
      </c>
    </row>
    <row r="527" spans="1:21" x14ac:dyDescent="0.4">
      <c r="A527" t="s">
        <v>26</v>
      </c>
      <c r="B527">
        <v>170</v>
      </c>
      <c r="C527">
        <v>25.500001999999999</v>
      </c>
      <c r="D527">
        <v>25.500001999999999</v>
      </c>
      <c r="E527">
        <v>119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0.28000000000000003</v>
      </c>
      <c r="R527">
        <v>2.2000000000000002</v>
      </c>
      <c r="S527">
        <v>0.15999996999999999</v>
      </c>
      <c r="T527">
        <v>1</v>
      </c>
      <c r="U527">
        <v>0</v>
      </c>
    </row>
    <row r="528" spans="1:21" x14ac:dyDescent="0.4">
      <c r="A528" t="s">
        <v>521</v>
      </c>
      <c r="B528">
        <v>38</v>
      </c>
      <c r="C528">
        <v>7.5999999000000003</v>
      </c>
      <c r="D528">
        <v>30.4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0.1</v>
      </c>
      <c r="R528">
        <v>2</v>
      </c>
      <c r="S528">
        <v>0.24000001000000001</v>
      </c>
      <c r="T528">
        <v>7.0833335000000002</v>
      </c>
      <c r="U528">
        <v>1</v>
      </c>
    </row>
    <row r="529" spans="1:21" x14ac:dyDescent="0.4">
      <c r="A529" t="s">
        <v>403</v>
      </c>
      <c r="B529">
        <v>27</v>
      </c>
      <c r="C529">
        <v>2.97</v>
      </c>
      <c r="D529">
        <v>12.69</v>
      </c>
      <c r="E529">
        <v>11.34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0.23</v>
      </c>
      <c r="R529">
        <v>1.9</v>
      </c>
      <c r="S529">
        <v>0.23000002</v>
      </c>
      <c r="T529">
        <v>8.8333340000000007</v>
      </c>
      <c r="U529">
        <v>1</v>
      </c>
    </row>
    <row r="530" spans="1:21" x14ac:dyDescent="0.4">
      <c r="A530" t="s">
        <v>770</v>
      </c>
      <c r="B530">
        <v>394</v>
      </c>
      <c r="C530">
        <v>59.100002000000003</v>
      </c>
      <c r="D530">
        <v>59.100002000000003</v>
      </c>
      <c r="E530">
        <v>275.79998999999998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0.30000000999999998</v>
      </c>
      <c r="R530">
        <v>2</v>
      </c>
      <c r="S530">
        <v>0.19999998999999999</v>
      </c>
      <c r="T530">
        <v>1</v>
      </c>
      <c r="U530">
        <v>0</v>
      </c>
    </row>
    <row r="531" spans="1:21" x14ac:dyDescent="0.4">
      <c r="A531" t="s">
        <v>296</v>
      </c>
      <c r="B531">
        <v>279</v>
      </c>
      <c r="C531">
        <v>103.23</v>
      </c>
      <c r="D531">
        <v>30.690000999999999</v>
      </c>
      <c r="E531">
        <v>145.08000000000001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7.0000000000000007E-2</v>
      </c>
      <c r="R531">
        <v>1.9</v>
      </c>
      <c r="S531">
        <v>0.43000000999999999</v>
      </c>
      <c r="T531">
        <v>1</v>
      </c>
      <c r="U531">
        <v>1</v>
      </c>
    </row>
    <row r="532" spans="1:21" x14ac:dyDescent="0.4">
      <c r="A532" t="s">
        <v>673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4">
      <c r="A533" t="s">
        <v>537</v>
      </c>
      <c r="B533">
        <v>128</v>
      </c>
      <c r="C533">
        <v>52</v>
      </c>
      <c r="D533">
        <v>0</v>
      </c>
      <c r="E533">
        <v>0</v>
      </c>
      <c r="F533">
        <v>0</v>
      </c>
      <c r="G533">
        <v>0</v>
      </c>
      <c r="H533">
        <v>76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0.14000000000000001</v>
      </c>
      <c r="R533">
        <v>2</v>
      </c>
      <c r="S533">
        <v>0.15999996999999999</v>
      </c>
      <c r="T533">
        <v>1</v>
      </c>
      <c r="U533">
        <v>0</v>
      </c>
    </row>
    <row r="534" spans="1:21" x14ac:dyDescent="0.4">
      <c r="A534" t="s">
        <v>534</v>
      </c>
      <c r="B534">
        <v>198</v>
      </c>
      <c r="C534">
        <v>80</v>
      </c>
      <c r="D534">
        <v>0</v>
      </c>
      <c r="E534">
        <v>0</v>
      </c>
      <c r="F534">
        <v>0</v>
      </c>
      <c r="G534">
        <v>0</v>
      </c>
      <c r="H534">
        <v>118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0.14000000000000001</v>
      </c>
      <c r="R534">
        <v>2</v>
      </c>
      <c r="S534">
        <v>0.31999999000000001</v>
      </c>
      <c r="T534">
        <v>1</v>
      </c>
      <c r="U534">
        <v>0</v>
      </c>
    </row>
    <row r="535" spans="1:21" x14ac:dyDescent="0.4">
      <c r="A535" t="s">
        <v>374</v>
      </c>
      <c r="B535">
        <v>290</v>
      </c>
      <c r="C535">
        <v>193.00002000000001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97</v>
      </c>
      <c r="O535">
        <v>0</v>
      </c>
      <c r="P535">
        <v>0</v>
      </c>
      <c r="Q535">
        <v>0.19</v>
      </c>
      <c r="R535">
        <v>2.2999999999999998</v>
      </c>
      <c r="S535">
        <v>0.33000003999999999</v>
      </c>
      <c r="T535">
        <v>0.91666669000000001</v>
      </c>
      <c r="U535">
        <v>0</v>
      </c>
    </row>
    <row r="536" spans="1:21" x14ac:dyDescent="0.4">
      <c r="A536" t="s">
        <v>373</v>
      </c>
      <c r="B536">
        <v>284</v>
      </c>
      <c r="C536">
        <v>139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145</v>
      </c>
      <c r="O536">
        <v>0</v>
      </c>
      <c r="P536">
        <v>0</v>
      </c>
      <c r="Q536">
        <v>0.13</v>
      </c>
      <c r="R536">
        <v>1.5</v>
      </c>
      <c r="S536">
        <v>0.26999997999999997</v>
      </c>
      <c r="T536">
        <v>0.83333336999999996</v>
      </c>
      <c r="U536">
        <v>0</v>
      </c>
    </row>
    <row r="537" spans="1:21" x14ac:dyDescent="0.4">
      <c r="A537" t="s">
        <v>77</v>
      </c>
      <c r="B537">
        <v>22</v>
      </c>
      <c r="C537">
        <v>2.2000000000000002</v>
      </c>
      <c r="D537">
        <v>2.2000000000000002</v>
      </c>
      <c r="E537">
        <v>17.600000000000001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0.2</v>
      </c>
      <c r="R537">
        <v>2</v>
      </c>
      <c r="S537">
        <v>2.4999976E-2</v>
      </c>
      <c r="T537">
        <v>4.1666670000000003</v>
      </c>
      <c r="U537">
        <v>12</v>
      </c>
    </row>
    <row r="538" spans="1:21" x14ac:dyDescent="0.4">
      <c r="A538" t="s">
        <v>86</v>
      </c>
      <c r="B538">
        <v>24</v>
      </c>
      <c r="C538">
        <v>1.92</v>
      </c>
      <c r="D538">
        <v>1.92</v>
      </c>
      <c r="E538">
        <v>20.16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0.23999999</v>
      </c>
      <c r="R538">
        <v>2.2000000000000002</v>
      </c>
      <c r="S538">
        <v>3.6000012999999997E-2</v>
      </c>
      <c r="T538">
        <v>4</v>
      </c>
      <c r="U538">
        <v>10</v>
      </c>
    </row>
    <row r="539" spans="1:21" x14ac:dyDescent="0.4">
      <c r="A539" t="s">
        <v>510</v>
      </c>
      <c r="B539">
        <v>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0.16</v>
      </c>
      <c r="R539">
        <v>2.2000000000000002</v>
      </c>
      <c r="S539">
        <v>0.24000001000000001</v>
      </c>
      <c r="T539">
        <v>12.000000999999999</v>
      </c>
      <c r="U539">
        <v>2</v>
      </c>
    </row>
    <row r="540" spans="1:21" x14ac:dyDescent="0.4">
      <c r="A540" t="s">
        <v>509</v>
      </c>
      <c r="B540">
        <v>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0.22</v>
      </c>
      <c r="R540">
        <v>2.4000001000000002</v>
      </c>
      <c r="S540">
        <v>0.44999999000000002</v>
      </c>
      <c r="T540">
        <v>12.000000999999999</v>
      </c>
      <c r="U540">
        <v>2</v>
      </c>
    </row>
    <row r="541" spans="1:21" x14ac:dyDescent="0.4">
      <c r="A541" t="s">
        <v>437</v>
      </c>
      <c r="B541">
        <v>49</v>
      </c>
      <c r="C541">
        <v>18.130001</v>
      </c>
      <c r="D541">
        <v>14.21</v>
      </c>
      <c r="E541">
        <v>16.660001999999999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0.19</v>
      </c>
      <c r="R541">
        <v>2.2999999999999998</v>
      </c>
      <c r="S541">
        <v>0.26999997999999997</v>
      </c>
      <c r="T541">
        <v>6.3333335000000002</v>
      </c>
      <c r="U541">
        <v>1</v>
      </c>
    </row>
    <row r="542" spans="1:21" x14ac:dyDescent="0.4">
      <c r="A542" t="s">
        <v>117</v>
      </c>
      <c r="B542">
        <v>230</v>
      </c>
      <c r="C542">
        <v>27.599997999999999</v>
      </c>
      <c r="D542">
        <v>46</v>
      </c>
      <c r="E542">
        <v>156.40001000000001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0.30000000999999998</v>
      </c>
      <c r="R542">
        <v>2</v>
      </c>
      <c r="S542">
        <v>0.12</v>
      </c>
      <c r="T542">
        <v>0.83333336999999996</v>
      </c>
      <c r="U542">
        <v>0</v>
      </c>
    </row>
    <row r="543" spans="1:21" x14ac:dyDescent="0.4">
      <c r="A543" t="s">
        <v>398</v>
      </c>
      <c r="B543">
        <v>29</v>
      </c>
      <c r="C543">
        <v>9</v>
      </c>
      <c r="D543">
        <v>2</v>
      </c>
      <c r="E543">
        <v>7</v>
      </c>
      <c r="F543">
        <v>0</v>
      </c>
      <c r="G543">
        <v>0</v>
      </c>
      <c r="H543">
        <v>11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0.13</v>
      </c>
      <c r="R543">
        <v>1.5</v>
      </c>
      <c r="S543">
        <v>0.26999997999999997</v>
      </c>
      <c r="T543">
        <v>15.000000999999999</v>
      </c>
      <c r="U543">
        <v>1</v>
      </c>
    </row>
    <row r="544" spans="1:21" x14ac:dyDescent="0.4">
      <c r="A544" t="s">
        <v>250</v>
      </c>
      <c r="B544">
        <v>58</v>
      </c>
      <c r="C544">
        <v>8</v>
      </c>
      <c r="D544">
        <v>22</v>
      </c>
      <c r="E544">
        <v>12</v>
      </c>
      <c r="F544">
        <v>0</v>
      </c>
      <c r="G544">
        <v>16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0.12</v>
      </c>
      <c r="R544">
        <v>1.6</v>
      </c>
      <c r="S544">
        <v>0.38</v>
      </c>
      <c r="T544">
        <v>6.0000004999999996</v>
      </c>
      <c r="U544">
        <v>1</v>
      </c>
    </row>
    <row r="545" spans="1:21" x14ac:dyDescent="0.4">
      <c r="A545" t="s">
        <v>717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4">
      <c r="A546" t="s">
        <v>734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4">
      <c r="A547" t="s">
        <v>629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4">
      <c r="A548" t="s">
        <v>334</v>
      </c>
      <c r="B548">
        <v>300</v>
      </c>
      <c r="C548">
        <v>15</v>
      </c>
      <c r="D548">
        <v>270</v>
      </c>
      <c r="E548">
        <v>15.000004000000001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5.0000001000000002E-2</v>
      </c>
      <c r="R548">
        <v>1.5</v>
      </c>
      <c r="S548">
        <v>0.10000002</v>
      </c>
      <c r="T548">
        <v>3.3333335000000002</v>
      </c>
      <c r="U548">
        <v>1</v>
      </c>
    </row>
    <row r="549" spans="1:21" x14ac:dyDescent="0.4">
      <c r="A549" t="s">
        <v>336</v>
      </c>
      <c r="B549">
        <v>470</v>
      </c>
      <c r="C549">
        <v>423</v>
      </c>
      <c r="D549">
        <v>23.5</v>
      </c>
      <c r="E549">
        <v>23.500005999999999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0.34999998999999998</v>
      </c>
      <c r="R549">
        <v>2</v>
      </c>
      <c r="S549">
        <v>0.14999998</v>
      </c>
      <c r="T549">
        <v>1</v>
      </c>
      <c r="U549">
        <v>1</v>
      </c>
    </row>
    <row r="550" spans="1:21" x14ac:dyDescent="0.4">
      <c r="A550" t="s">
        <v>335</v>
      </c>
      <c r="B550">
        <v>246</v>
      </c>
      <c r="C550">
        <v>0</v>
      </c>
      <c r="D550">
        <v>88</v>
      </c>
      <c r="E550">
        <v>62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96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0.12</v>
      </c>
      <c r="R550">
        <v>1.8</v>
      </c>
      <c r="S550">
        <v>0.30000000999999998</v>
      </c>
      <c r="T550">
        <v>1</v>
      </c>
      <c r="U550">
        <v>0</v>
      </c>
    </row>
    <row r="551" spans="1:21" x14ac:dyDescent="0.4">
      <c r="A551" t="s">
        <v>761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4">
      <c r="A552" t="s">
        <v>757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4">
      <c r="A553" t="s">
        <v>725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4">
      <c r="A554" t="s">
        <v>771</v>
      </c>
      <c r="B554">
        <v>449.99997000000002</v>
      </c>
      <c r="C554">
        <v>360</v>
      </c>
      <c r="D554">
        <v>67.5</v>
      </c>
      <c r="E554">
        <v>22.499979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0.2</v>
      </c>
      <c r="R554">
        <v>2</v>
      </c>
      <c r="S554">
        <v>0.12</v>
      </c>
      <c r="T554">
        <v>0.91666669000000001</v>
      </c>
      <c r="U554">
        <v>0</v>
      </c>
    </row>
    <row r="555" spans="1:21" x14ac:dyDescent="0.4">
      <c r="A555" t="s">
        <v>743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4">
      <c r="A556" t="s">
        <v>283</v>
      </c>
      <c r="B556">
        <v>130</v>
      </c>
      <c r="C556">
        <v>26</v>
      </c>
      <c r="D556">
        <v>26</v>
      </c>
      <c r="E556">
        <v>78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5.9999998999999998E-2</v>
      </c>
      <c r="R556">
        <v>2</v>
      </c>
      <c r="S556">
        <v>0.12</v>
      </c>
      <c r="T556">
        <v>0.80000006999999995</v>
      </c>
      <c r="U556">
        <v>8</v>
      </c>
    </row>
    <row r="557" spans="1:21" x14ac:dyDescent="0.4">
      <c r="A557" t="s">
        <v>178</v>
      </c>
      <c r="B557">
        <v>200</v>
      </c>
      <c r="C557">
        <v>30.000001999999999</v>
      </c>
      <c r="D557">
        <v>30.000001999999999</v>
      </c>
      <c r="E557">
        <v>140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0.34999998999999998</v>
      </c>
      <c r="R557">
        <v>2.5</v>
      </c>
      <c r="S557">
        <v>0.25</v>
      </c>
      <c r="T557">
        <v>1.0833333999999999</v>
      </c>
      <c r="U557">
        <v>0</v>
      </c>
    </row>
    <row r="558" spans="1:21" x14ac:dyDescent="0.4">
      <c r="A558" t="s">
        <v>210</v>
      </c>
      <c r="B558">
        <v>180</v>
      </c>
      <c r="C558">
        <v>18</v>
      </c>
      <c r="D558">
        <v>36</v>
      </c>
      <c r="E558">
        <v>126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0.1</v>
      </c>
      <c r="R558">
        <v>1.8</v>
      </c>
      <c r="S558">
        <v>0.22000003000000001</v>
      </c>
      <c r="T558">
        <v>0.83333336999999996</v>
      </c>
      <c r="U558">
        <v>0</v>
      </c>
    </row>
    <row r="559" spans="1:21" x14ac:dyDescent="0.4">
      <c r="A559" t="s">
        <v>211</v>
      </c>
      <c r="B559">
        <v>212</v>
      </c>
      <c r="C559">
        <v>21.200001</v>
      </c>
      <c r="D559">
        <v>42.400002000000001</v>
      </c>
      <c r="E559">
        <v>148.39999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0.23999999</v>
      </c>
      <c r="R559">
        <v>2.2000000000000002</v>
      </c>
      <c r="S559">
        <v>0.30000000999999998</v>
      </c>
      <c r="T559">
        <v>0.91666669000000001</v>
      </c>
      <c r="U559">
        <v>0</v>
      </c>
    </row>
    <row r="560" spans="1:21" x14ac:dyDescent="0.4">
      <c r="A560" t="s">
        <v>592</v>
      </c>
      <c r="B560">
        <v>50</v>
      </c>
      <c r="C560">
        <v>25</v>
      </c>
      <c r="D560">
        <v>12.5</v>
      </c>
      <c r="E560">
        <v>12.5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0.25</v>
      </c>
      <c r="R560">
        <v>3</v>
      </c>
      <c r="S560">
        <v>0.10000002</v>
      </c>
      <c r="T560">
        <v>14.800001</v>
      </c>
      <c r="U560">
        <v>1</v>
      </c>
    </row>
    <row r="561" spans="1:21" x14ac:dyDescent="0.4">
      <c r="A561" t="s">
        <v>591</v>
      </c>
      <c r="B561">
        <v>50</v>
      </c>
      <c r="C561">
        <v>25</v>
      </c>
      <c r="D561">
        <v>12.5</v>
      </c>
      <c r="E561">
        <v>12.5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0.25</v>
      </c>
      <c r="R561">
        <v>3</v>
      </c>
      <c r="S561">
        <v>0.10000002</v>
      </c>
      <c r="T561">
        <v>14.800001</v>
      </c>
      <c r="U561">
        <v>1</v>
      </c>
    </row>
    <row r="562" spans="1:21" x14ac:dyDescent="0.4">
      <c r="A562" t="s">
        <v>427</v>
      </c>
      <c r="B562">
        <v>173</v>
      </c>
      <c r="C562">
        <v>8.6500006000000003</v>
      </c>
      <c r="D562">
        <v>17.300001000000002</v>
      </c>
      <c r="E562">
        <v>147.05000000000001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0.2</v>
      </c>
      <c r="R562">
        <v>2</v>
      </c>
      <c r="S562">
        <v>0.14999998</v>
      </c>
      <c r="T562">
        <v>0.83333336999999996</v>
      </c>
      <c r="U562">
        <v>0</v>
      </c>
    </row>
    <row r="563" spans="1:21" x14ac:dyDescent="0.4">
      <c r="A563" t="s">
        <v>288</v>
      </c>
      <c r="B563">
        <v>179.99997999999999</v>
      </c>
      <c r="C563">
        <v>144</v>
      </c>
      <c r="D563">
        <v>27.000001999999999</v>
      </c>
      <c r="E563">
        <v>8.9999914000000008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0.30000000999999998</v>
      </c>
      <c r="R563">
        <v>3</v>
      </c>
      <c r="S563">
        <v>0.12</v>
      </c>
      <c r="T563">
        <v>2.6666666999999999</v>
      </c>
      <c r="U563">
        <v>1</v>
      </c>
    </row>
    <row r="564" spans="1:21" x14ac:dyDescent="0.4">
      <c r="A564" t="s">
        <v>260</v>
      </c>
      <c r="B564">
        <v>187</v>
      </c>
      <c r="C564">
        <v>149.60001</v>
      </c>
      <c r="D564">
        <v>28.050001000000002</v>
      </c>
      <c r="E564">
        <v>9.3499908000000005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0.38</v>
      </c>
      <c r="R564">
        <v>3</v>
      </c>
      <c r="S564">
        <v>0.15999996999999999</v>
      </c>
      <c r="T564">
        <v>3.6666666999999999</v>
      </c>
      <c r="U564">
        <v>1</v>
      </c>
    </row>
    <row r="565" spans="1:21" x14ac:dyDescent="0.4">
      <c r="A565" t="s">
        <v>685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4">
      <c r="A566" t="s">
        <v>688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4">
      <c r="A567" t="s">
        <v>355</v>
      </c>
      <c r="B567">
        <v>300</v>
      </c>
      <c r="C567">
        <v>120</v>
      </c>
      <c r="D567">
        <v>0</v>
      </c>
      <c r="E567">
        <v>0</v>
      </c>
      <c r="F567">
        <v>0</v>
      </c>
      <c r="G567">
        <v>0</v>
      </c>
      <c r="H567">
        <v>180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0.14000000000000001</v>
      </c>
      <c r="R567">
        <v>1.8</v>
      </c>
      <c r="S567">
        <v>0.39999997999999998</v>
      </c>
      <c r="T567">
        <v>0.66666669000000001</v>
      </c>
      <c r="U567">
        <v>0</v>
      </c>
    </row>
    <row r="568" spans="1:21" x14ac:dyDescent="0.4">
      <c r="A568" t="s">
        <v>656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4">
      <c r="A569" t="s">
        <v>32</v>
      </c>
      <c r="B569">
        <v>170</v>
      </c>
      <c r="C569">
        <v>170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0.25999999000000001</v>
      </c>
      <c r="R569">
        <v>2.2000000000000002</v>
      </c>
      <c r="S569">
        <v>0.19999998999999999</v>
      </c>
      <c r="T569">
        <v>1</v>
      </c>
      <c r="U569">
        <v>0</v>
      </c>
    </row>
    <row r="570" spans="1:21" x14ac:dyDescent="0.4">
      <c r="A570" t="s">
        <v>209</v>
      </c>
      <c r="B570">
        <v>247.99997999999999</v>
      </c>
      <c r="C570">
        <v>173.59998999999999</v>
      </c>
      <c r="D570">
        <v>37.200001</v>
      </c>
      <c r="E570">
        <v>37.199992999999999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0.30000000999999998</v>
      </c>
      <c r="R570">
        <v>3</v>
      </c>
      <c r="S570">
        <v>0.27999996999999999</v>
      </c>
      <c r="T570">
        <v>0.83333336999999996</v>
      </c>
      <c r="U570">
        <v>0</v>
      </c>
    </row>
    <row r="571" spans="1:21" x14ac:dyDescent="0.4">
      <c r="A571" t="s">
        <v>340</v>
      </c>
      <c r="B571">
        <v>300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300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0.23999999</v>
      </c>
      <c r="R571">
        <v>2</v>
      </c>
      <c r="S571">
        <v>0.34000003000000001</v>
      </c>
      <c r="T571">
        <v>3.3333335000000002</v>
      </c>
      <c r="U571">
        <v>1</v>
      </c>
    </row>
    <row r="572" spans="1:21" x14ac:dyDescent="0.4">
      <c r="A572" t="s">
        <v>341</v>
      </c>
      <c r="B572">
        <v>239.99997999999999</v>
      </c>
      <c r="C572">
        <v>192</v>
      </c>
      <c r="D572">
        <v>36</v>
      </c>
      <c r="E572">
        <v>11.999988999999999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0.30000000999999998</v>
      </c>
      <c r="R572">
        <v>2</v>
      </c>
      <c r="S572">
        <v>0.19999998999999999</v>
      </c>
      <c r="T572">
        <v>1</v>
      </c>
      <c r="U572">
        <v>0</v>
      </c>
    </row>
    <row r="573" spans="1:21" x14ac:dyDescent="0.4">
      <c r="A573" t="s">
        <v>342</v>
      </c>
      <c r="B573">
        <v>210</v>
      </c>
      <c r="C573">
        <v>21</v>
      </c>
      <c r="D573">
        <v>21</v>
      </c>
      <c r="E573">
        <v>168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0.15000000999999999</v>
      </c>
      <c r="R573">
        <v>1.5</v>
      </c>
      <c r="S573">
        <v>0.13999998999999999</v>
      </c>
      <c r="T573">
        <v>2</v>
      </c>
      <c r="U573">
        <v>6</v>
      </c>
    </row>
    <row r="574" spans="1:21" x14ac:dyDescent="0.4">
      <c r="A574" t="s">
        <v>238</v>
      </c>
      <c r="B574">
        <v>200</v>
      </c>
      <c r="C574">
        <v>80</v>
      </c>
      <c r="D574">
        <v>8</v>
      </c>
      <c r="E574">
        <v>112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0.2</v>
      </c>
      <c r="R574">
        <v>2</v>
      </c>
      <c r="S574">
        <v>0.19999998999999999</v>
      </c>
      <c r="T574">
        <v>1.1666666999999999</v>
      </c>
      <c r="U574">
        <v>0</v>
      </c>
    </row>
    <row r="575" spans="1:21" x14ac:dyDescent="0.4">
      <c r="A575" t="s">
        <v>212</v>
      </c>
      <c r="B575">
        <v>160</v>
      </c>
      <c r="C575">
        <v>16</v>
      </c>
      <c r="D575">
        <v>32</v>
      </c>
      <c r="E575">
        <v>112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0.14000000000000001</v>
      </c>
      <c r="R575">
        <v>2</v>
      </c>
      <c r="S575">
        <v>0.27999996999999999</v>
      </c>
      <c r="T575">
        <v>1</v>
      </c>
      <c r="U575">
        <v>0</v>
      </c>
    </row>
    <row r="576" spans="1:21" x14ac:dyDescent="0.4">
      <c r="A576" t="s">
        <v>241</v>
      </c>
      <c r="B576">
        <v>200</v>
      </c>
      <c r="C576">
        <v>20</v>
      </c>
      <c r="D576">
        <v>20</v>
      </c>
      <c r="E576">
        <v>160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0.15000000999999999</v>
      </c>
      <c r="R576">
        <v>1.5</v>
      </c>
      <c r="S576">
        <v>0.10000002</v>
      </c>
      <c r="T576">
        <v>0.91666669000000001</v>
      </c>
      <c r="U576">
        <v>0</v>
      </c>
    </row>
    <row r="577" spans="1:21" x14ac:dyDescent="0.4">
      <c r="A577" t="s">
        <v>242</v>
      </c>
      <c r="B577">
        <v>250</v>
      </c>
      <c r="C577">
        <v>25</v>
      </c>
      <c r="D577">
        <v>25</v>
      </c>
      <c r="E577">
        <v>200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0.25999999000000001</v>
      </c>
      <c r="R577">
        <v>2.4000001000000002</v>
      </c>
      <c r="S577">
        <v>0.24000001000000001</v>
      </c>
      <c r="T577">
        <v>0.96666669999999999</v>
      </c>
      <c r="U577">
        <v>0</v>
      </c>
    </row>
    <row r="578" spans="1:21" x14ac:dyDescent="0.4">
      <c r="A578" t="s">
        <v>369</v>
      </c>
      <c r="B578">
        <v>150</v>
      </c>
      <c r="C578">
        <v>22.5</v>
      </c>
      <c r="D578">
        <v>22.5</v>
      </c>
      <c r="E578">
        <v>105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0.13</v>
      </c>
      <c r="R578">
        <v>1.5</v>
      </c>
      <c r="S578">
        <v>0.28999996</v>
      </c>
      <c r="T578">
        <v>1.2500001000000001</v>
      </c>
      <c r="U578">
        <v>0</v>
      </c>
    </row>
    <row r="579" spans="1:21" x14ac:dyDescent="0.4">
      <c r="A579" t="s">
        <v>252</v>
      </c>
      <c r="B579">
        <v>125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125</v>
      </c>
      <c r="P579">
        <v>0</v>
      </c>
      <c r="Q579">
        <v>0.02</v>
      </c>
      <c r="R579">
        <v>1.5</v>
      </c>
      <c r="S579">
        <v>0.30000000999999998</v>
      </c>
      <c r="T579">
        <v>2.6666666999999999</v>
      </c>
      <c r="U579">
        <v>1</v>
      </c>
    </row>
    <row r="580" spans="1:21" x14ac:dyDescent="0.4">
      <c r="A580" t="s">
        <v>272</v>
      </c>
      <c r="B580">
        <v>140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140</v>
      </c>
      <c r="P580">
        <v>0</v>
      </c>
      <c r="Q580">
        <v>0.1</v>
      </c>
      <c r="R580">
        <v>2</v>
      </c>
      <c r="S580">
        <v>0.30000000999999998</v>
      </c>
      <c r="T580">
        <v>2.6666666999999999</v>
      </c>
      <c r="U580">
        <v>1</v>
      </c>
    </row>
    <row r="581" spans="1:21" x14ac:dyDescent="0.4">
      <c r="A581" t="s">
        <v>337</v>
      </c>
      <c r="B581">
        <v>28</v>
      </c>
      <c r="C581">
        <v>5.5999999000000003</v>
      </c>
      <c r="D581">
        <v>22.4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0.16</v>
      </c>
      <c r="R581">
        <v>1.6</v>
      </c>
      <c r="S581">
        <v>0.27999996999999999</v>
      </c>
      <c r="T581">
        <v>12.500000999999999</v>
      </c>
      <c r="U581">
        <v>1</v>
      </c>
    </row>
    <row r="582" spans="1:21" x14ac:dyDescent="0.4">
      <c r="A582" t="s">
        <v>338</v>
      </c>
      <c r="B582">
        <v>176</v>
      </c>
      <c r="C582">
        <v>0</v>
      </c>
      <c r="D582">
        <v>30</v>
      </c>
      <c r="E582">
        <v>66</v>
      </c>
      <c r="F582">
        <v>0</v>
      </c>
      <c r="G582">
        <v>0</v>
      </c>
      <c r="H582">
        <v>80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0.15000000999999999</v>
      </c>
      <c r="R582">
        <v>1.5</v>
      </c>
      <c r="S582">
        <v>0.30000000999999998</v>
      </c>
      <c r="T582">
        <v>1.2500001000000001</v>
      </c>
      <c r="U582">
        <v>0</v>
      </c>
    </row>
    <row r="583" spans="1:21" x14ac:dyDescent="0.4">
      <c r="A583" t="s">
        <v>339</v>
      </c>
      <c r="B583">
        <v>375</v>
      </c>
      <c r="C583">
        <v>75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300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0.25999999000000001</v>
      </c>
      <c r="R583">
        <v>2</v>
      </c>
      <c r="S583">
        <v>0.25999999000000001</v>
      </c>
      <c r="T583">
        <v>2</v>
      </c>
      <c r="U583">
        <v>1</v>
      </c>
    </row>
    <row r="584" spans="1:21" x14ac:dyDescent="0.4">
      <c r="A584" t="s">
        <v>702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4">
      <c r="A585" t="s">
        <v>468</v>
      </c>
      <c r="B585">
        <v>101</v>
      </c>
      <c r="C585">
        <v>33.666668000000001</v>
      </c>
      <c r="D585">
        <v>33.666668000000001</v>
      </c>
      <c r="E585">
        <v>33.666663999999997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5.0000001000000002E-2</v>
      </c>
      <c r="R585">
        <v>1.5</v>
      </c>
      <c r="S585">
        <v>0.13</v>
      </c>
      <c r="T585">
        <v>2</v>
      </c>
      <c r="U585">
        <v>1</v>
      </c>
    </row>
    <row r="586" spans="1:21" x14ac:dyDescent="0.4">
      <c r="A586" t="s">
        <v>716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4">
      <c r="A587" t="s">
        <v>29</v>
      </c>
      <c r="B587">
        <v>94</v>
      </c>
      <c r="C587">
        <v>9.6000004000000008</v>
      </c>
      <c r="D587">
        <v>26.880001</v>
      </c>
      <c r="E587">
        <v>11.52</v>
      </c>
      <c r="F587">
        <v>46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0.30000000999999998</v>
      </c>
      <c r="R587">
        <v>2.2000000000000002</v>
      </c>
      <c r="S587">
        <v>0.13999998999999999</v>
      </c>
      <c r="T587">
        <v>3.6666664999999998</v>
      </c>
      <c r="U587">
        <v>1</v>
      </c>
    </row>
    <row r="588" spans="1:21" x14ac:dyDescent="0.4">
      <c r="A588" t="s">
        <v>491</v>
      </c>
      <c r="B588">
        <v>234</v>
      </c>
      <c r="C588">
        <v>0</v>
      </c>
      <c r="D588">
        <v>0</v>
      </c>
      <c r="E588">
        <v>96</v>
      </c>
      <c r="F588">
        <v>0</v>
      </c>
      <c r="G588">
        <v>0</v>
      </c>
      <c r="H588">
        <v>138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7.9999998000000003E-2</v>
      </c>
      <c r="R588">
        <v>1.5</v>
      </c>
      <c r="S588">
        <v>0.25999999000000001</v>
      </c>
      <c r="T588">
        <v>0.91666669000000001</v>
      </c>
      <c r="U588">
        <v>0</v>
      </c>
    </row>
    <row r="589" spans="1:21" x14ac:dyDescent="0.4">
      <c r="A589" t="s">
        <v>573</v>
      </c>
      <c r="B589">
        <v>240</v>
      </c>
      <c r="C589">
        <v>72</v>
      </c>
      <c r="D589">
        <v>48</v>
      </c>
      <c r="E589">
        <v>120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0.38</v>
      </c>
      <c r="R589">
        <v>2.5999998999999998</v>
      </c>
      <c r="S589">
        <v>0.24000001000000001</v>
      </c>
      <c r="T589">
        <v>1</v>
      </c>
      <c r="U589">
        <v>0</v>
      </c>
    </row>
    <row r="590" spans="1:21" x14ac:dyDescent="0.4">
      <c r="A590" t="s">
        <v>781</v>
      </c>
      <c r="B590">
        <v>240</v>
      </c>
      <c r="C590">
        <v>72</v>
      </c>
      <c r="D590">
        <v>48</v>
      </c>
      <c r="E590">
        <v>120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0.38</v>
      </c>
      <c r="R590">
        <v>2.5999998999999998</v>
      </c>
      <c r="S590">
        <v>0.24000001000000001</v>
      </c>
      <c r="T590">
        <v>1</v>
      </c>
      <c r="U590">
        <v>0</v>
      </c>
    </row>
    <row r="591" spans="1:21" x14ac:dyDescent="0.4">
      <c r="A591" t="s">
        <v>198</v>
      </c>
      <c r="B591">
        <v>180</v>
      </c>
      <c r="C591">
        <v>180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0.18000000999999999</v>
      </c>
      <c r="R591">
        <v>2</v>
      </c>
      <c r="S591">
        <v>0.34000003000000001</v>
      </c>
      <c r="T591">
        <v>1.1666666999999999</v>
      </c>
      <c r="U591">
        <v>0</v>
      </c>
    </row>
    <row r="592" spans="1:21" x14ac:dyDescent="0.4">
      <c r="A592" t="s">
        <v>350</v>
      </c>
      <c r="B592">
        <v>158</v>
      </c>
      <c r="C592">
        <v>0</v>
      </c>
      <c r="D592">
        <v>0</v>
      </c>
      <c r="E592">
        <v>0</v>
      </c>
      <c r="F592">
        <v>71</v>
      </c>
      <c r="G592">
        <v>0</v>
      </c>
      <c r="H592">
        <v>87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0.25</v>
      </c>
      <c r="R592">
        <v>2.0999998999999998</v>
      </c>
      <c r="S592">
        <v>0.23000002</v>
      </c>
      <c r="T592">
        <v>2.5000002000000001</v>
      </c>
      <c r="U592">
        <v>1</v>
      </c>
    </row>
    <row r="593" spans="1:21" x14ac:dyDescent="0.4">
      <c r="A593" t="s">
        <v>426</v>
      </c>
      <c r="B593">
        <v>270</v>
      </c>
      <c r="C593">
        <v>13.5</v>
      </c>
      <c r="D593">
        <v>13.5</v>
      </c>
      <c r="E593">
        <v>243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0.13</v>
      </c>
      <c r="R593">
        <v>2.0999998999999998</v>
      </c>
      <c r="S593">
        <v>0.25</v>
      </c>
      <c r="T593">
        <v>0.66666669000000001</v>
      </c>
      <c r="U593">
        <v>0</v>
      </c>
    </row>
    <row r="594" spans="1:21" x14ac:dyDescent="0.4">
      <c r="A594" t="s">
        <v>729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4">
      <c r="A595" t="s">
        <v>738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4">
      <c r="A596" t="s">
        <v>714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4">
      <c r="A597" t="s">
        <v>726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4">
      <c r="A598" t="s">
        <v>207</v>
      </c>
      <c r="B598">
        <v>270</v>
      </c>
      <c r="C598">
        <v>70</v>
      </c>
      <c r="D598">
        <v>20</v>
      </c>
      <c r="E598">
        <v>50</v>
      </c>
      <c r="F598">
        <v>0</v>
      </c>
      <c r="G598">
        <v>130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0.15000000999999999</v>
      </c>
      <c r="R598">
        <v>2</v>
      </c>
      <c r="S598">
        <v>0.30000000999999998</v>
      </c>
      <c r="T598">
        <v>1</v>
      </c>
      <c r="U598">
        <v>0</v>
      </c>
    </row>
    <row r="599" spans="1:21" x14ac:dyDescent="0.4">
      <c r="A599" t="s">
        <v>112</v>
      </c>
      <c r="B599">
        <v>30</v>
      </c>
      <c r="C599">
        <v>21</v>
      </c>
      <c r="D599">
        <v>4.5</v>
      </c>
      <c r="E599">
        <v>4.4999989999999999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0.16</v>
      </c>
      <c r="R599">
        <v>2</v>
      </c>
      <c r="S599">
        <v>6.0000001999999997E-2</v>
      </c>
      <c r="T599">
        <v>7.3943662999999997</v>
      </c>
      <c r="U599">
        <v>1</v>
      </c>
    </row>
    <row r="600" spans="1:21" x14ac:dyDescent="0.4">
      <c r="A600" t="s">
        <v>85</v>
      </c>
      <c r="B600">
        <v>50</v>
      </c>
      <c r="C600">
        <v>20</v>
      </c>
      <c r="D600">
        <v>15.000000999999999</v>
      </c>
      <c r="E600">
        <v>14.999998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0.25</v>
      </c>
      <c r="R600">
        <v>2</v>
      </c>
      <c r="S600">
        <v>0.19999998999999999</v>
      </c>
      <c r="T600">
        <v>9.375</v>
      </c>
      <c r="U600">
        <v>1</v>
      </c>
    </row>
    <row r="601" spans="1:21" x14ac:dyDescent="0.4">
      <c r="A601" t="s">
        <v>123</v>
      </c>
      <c r="B601">
        <v>174</v>
      </c>
      <c r="C601">
        <v>38.279998999999997</v>
      </c>
      <c r="D601">
        <v>27.84</v>
      </c>
      <c r="E601">
        <v>107.88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0.28000000000000003</v>
      </c>
      <c r="R601">
        <v>2.2000000000000002</v>
      </c>
      <c r="S601">
        <v>0.15999996999999999</v>
      </c>
      <c r="T601">
        <v>1.0833333999999999</v>
      </c>
      <c r="U601">
        <v>0</v>
      </c>
    </row>
    <row r="602" spans="1:21" x14ac:dyDescent="0.4">
      <c r="A602" t="s">
        <v>126</v>
      </c>
      <c r="B602">
        <v>98</v>
      </c>
      <c r="C602">
        <v>0</v>
      </c>
      <c r="D602">
        <v>0</v>
      </c>
      <c r="E602">
        <v>0</v>
      </c>
      <c r="F602">
        <v>98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5.0000001000000002E-2</v>
      </c>
      <c r="R602">
        <v>1.5</v>
      </c>
      <c r="S602">
        <v>0.19999998999999999</v>
      </c>
      <c r="T602">
        <v>1</v>
      </c>
      <c r="U602">
        <v>0</v>
      </c>
    </row>
    <row r="603" spans="1:21" x14ac:dyDescent="0.4">
      <c r="A603" t="s">
        <v>185</v>
      </c>
      <c r="B603">
        <v>318</v>
      </c>
      <c r="C603">
        <v>0</v>
      </c>
      <c r="D603">
        <v>0</v>
      </c>
      <c r="E603">
        <v>0</v>
      </c>
      <c r="F603">
        <v>318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0.25</v>
      </c>
      <c r="R603">
        <v>2</v>
      </c>
      <c r="S603">
        <v>0.30000000999999998</v>
      </c>
      <c r="T603">
        <v>0.75000005999999997</v>
      </c>
      <c r="U603">
        <v>0</v>
      </c>
    </row>
    <row r="604" spans="1:21" x14ac:dyDescent="0.4">
      <c r="A604" t="s">
        <v>547</v>
      </c>
      <c r="B604">
        <v>200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200</v>
      </c>
      <c r="N604">
        <v>0</v>
      </c>
      <c r="O604">
        <v>0</v>
      </c>
      <c r="P604">
        <v>0</v>
      </c>
      <c r="Q604">
        <v>0.12</v>
      </c>
      <c r="R604">
        <v>2</v>
      </c>
      <c r="S604">
        <v>0.30000000999999998</v>
      </c>
      <c r="T604">
        <v>3.0000002000000001</v>
      </c>
      <c r="U604">
        <v>1</v>
      </c>
    </row>
    <row r="605" spans="1:21" x14ac:dyDescent="0.4">
      <c r="A605" t="s">
        <v>354</v>
      </c>
      <c r="B605">
        <v>2000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2000</v>
      </c>
      <c r="Q605">
        <v>0.40000001000000002</v>
      </c>
      <c r="R605">
        <v>2</v>
      </c>
      <c r="S605">
        <v>0.19999998999999999</v>
      </c>
      <c r="T605">
        <v>3.0000002000000001</v>
      </c>
      <c r="U605">
        <v>1</v>
      </c>
    </row>
    <row r="606" spans="1:21" x14ac:dyDescent="0.4">
      <c r="A606" t="s">
        <v>202</v>
      </c>
      <c r="B606">
        <v>120</v>
      </c>
      <c r="C606">
        <v>18</v>
      </c>
      <c r="D606">
        <v>18</v>
      </c>
      <c r="E606">
        <v>84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5.0000001000000002E-2</v>
      </c>
      <c r="R606">
        <v>1.5</v>
      </c>
      <c r="S606">
        <v>0.15999996999999999</v>
      </c>
      <c r="T606">
        <v>0.83333336999999996</v>
      </c>
      <c r="U606">
        <v>0</v>
      </c>
    </row>
    <row r="607" spans="1:21" x14ac:dyDescent="0.4">
      <c r="A607" t="s">
        <v>201</v>
      </c>
      <c r="B607">
        <v>210</v>
      </c>
      <c r="C607">
        <v>31.500001999999999</v>
      </c>
      <c r="D607">
        <v>31.500001999999999</v>
      </c>
      <c r="E607">
        <v>147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0.25999999000000001</v>
      </c>
      <c r="R607">
        <v>2.5999998999999998</v>
      </c>
      <c r="S607">
        <v>0.25999999000000001</v>
      </c>
      <c r="T607">
        <v>1</v>
      </c>
      <c r="U607">
        <v>0</v>
      </c>
    </row>
    <row r="608" spans="1:21" x14ac:dyDescent="0.4">
      <c r="A608" t="s">
        <v>127</v>
      </c>
      <c r="B608">
        <v>175</v>
      </c>
      <c r="C608">
        <v>26.250001999999999</v>
      </c>
      <c r="D608">
        <v>12.25</v>
      </c>
      <c r="E608">
        <v>136.5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0.19</v>
      </c>
      <c r="R608">
        <v>2.0999998999999998</v>
      </c>
      <c r="S608">
        <v>0.30000000999999998</v>
      </c>
      <c r="T608">
        <v>1.1666666999999999</v>
      </c>
      <c r="U608">
        <v>0</v>
      </c>
    </row>
    <row r="609" spans="1:21" x14ac:dyDescent="0.4">
      <c r="A609" t="s">
        <v>753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4">
      <c r="A610" t="s">
        <v>751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4">
      <c r="A611" t="s">
        <v>407</v>
      </c>
      <c r="B611">
        <v>333</v>
      </c>
      <c r="C611">
        <v>73.260002</v>
      </c>
      <c r="D611">
        <v>93.239998</v>
      </c>
      <c r="E611">
        <v>166.5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0.20999999</v>
      </c>
      <c r="R611">
        <v>1.9</v>
      </c>
      <c r="S611">
        <v>0.35000002000000002</v>
      </c>
      <c r="T611">
        <v>0.83333336999999996</v>
      </c>
      <c r="U611">
        <v>0</v>
      </c>
    </row>
    <row r="612" spans="1:21" x14ac:dyDescent="0.4">
      <c r="A612" t="s">
        <v>642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4">
      <c r="A613" t="s">
        <v>59</v>
      </c>
      <c r="B613">
        <v>180</v>
      </c>
      <c r="C613">
        <v>18</v>
      </c>
      <c r="D613">
        <v>144</v>
      </c>
      <c r="E613">
        <v>17.999994000000001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0.30000000999999998</v>
      </c>
      <c r="R613">
        <v>1.5</v>
      </c>
      <c r="S613">
        <v>0.12</v>
      </c>
      <c r="T613">
        <v>2</v>
      </c>
      <c r="U613">
        <v>1</v>
      </c>
    </row>
    <row r="614" spans="1:21" x14ac:dyDescent="0.4">
      <c r="A614" t="s">
        <v>54</v>
      </c>
      <c r="B614">
        <v>200</v>
      </c>
      <c r="C614">
        <v>10</v>
      </c>
      <c r="D614">
        <v>180</v>
      </c>
      <c r="E614">
        <v>10.000002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0.28000000000000003</v>
      </c>
      <c r="R614">
        <v>2</v>
      </c>
      <c r="S614">
        <v>0.15999996999999999</v>
      </c>
      <c r="T614">
        <v>2</v>
      </c>
      <c r="U614">
        <v>1</v>
      </c>
    </row>
    <row r="615" spans="1:21" x14ac:dyDescent="0.4">
      <c r="A615" t="s">
        <v>53</v>
      </c>
      <c r="B615">
        <v>70</v>
      </c>
      <c r="C615">
        <v>52.5</v>
      </c>
      <c r="D615">
        <v>8.75</v>
      </c>
      <c r="E615">
        <v>8.75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0.11</v>
      </c>
      <c r="R615">
        <v>2</v>
      </c>
      <c r="S615">
        <v>0.16200000000000001</v>
      </c>
      <c r="T615">
        <v>2.5000002000000001</v>
      </c>
      <c r="U615">
        <v>5</v>
      </c>
    </row>
    <row r="616" spans="1:21" x14ac:dyDescent="0.4">
      <c r="A616" t="s">
        <v>57</v>
      </c>
      <c r="B616">
        <v>12</v>
      </c>
      <c r="C616">
        <v>1.2</v>
      </c>
      <c r="D616">
        <v>4.8000002000000004</v>
      </c>
      <c r="E616">
        <v>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0.30000000999999998</v>
      </c>
      <c r="R616">
        <v>3</v>
      </c>
      <c r="S616">
        <v>6.9999992999999996E-2</v>
      </c>
      <c r="T616">
        <v>15.000000999999999</v>
      </c>
      <c r="U616">
        <v>1</v>
      </c>
    </row>
    <row r="617" spans="1:21" x14ac:dyDescent="0.4">
      <c r="A617" t="s">
        <v>271</v>
      </c>
      <c r="B617">
        <v>12</v>
      </c>
      <c r="C617">
        <v>1.2</v>
      </c>
      <c r="D617">
        <v>4.8000002000000004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0.30000000999999998</v>
      </c>
      <c r="R617">
        <v>3</v>
      </c>
      <c r="S617">
        <v>0.10000002</v>
      </c>
      <c r="T617">
        <v>15.000000999999999</v>
      </c>
      <c r="U617">
        <v>1</v>
      </c>
    </row>
    <row r="618" spans="1:21" x14ac:dyDescent="0.4">
      <c r="A618" t="s">
        <v>483</v>
      </c>
      <c r="B618">
        <v>50</v>
      </c>
      <c r="C618">
        <v>50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0.1</v>
      </c>
      <c r="R618">
        <v>2</v>
      </c>
      <c r="S618">
        <v>0</v>
      </c>
      <c r="T618">
        <v>1.2500001000000001</v>
      </c>
      <c r="U618">
        <v>1</v>
      </c>
    </row>
    <row r="619" spans="1:21" x14ac:dyDescent="0.4">
      <c r="A619" t="s">
        <v>755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4">
      <c r="A620" t="s">
        <v>540</v>
      </c>
      <c r="B620">
        <v>18</v>
      </c>
      <c r="C620">
        <v>0</v>
      </c>
      <c r="D620">
        <v>7.5599999000000002</v>
      </c>
      <c r="E620">
        <v>10.440001000000001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0.14000000000000001</v>
      </c>
      <c r="R620">
        <v>2</v>
      </c>
      <c r="S620">
        <v>0.22000003000000001</v>
      </c>
      <c r="T620">
        <v>12.000000999999999</v>
      </c>
      <c r="U620">
        <v>1</v>
      </c>
    </row>
    <row r="621" spans="1:21" x14ac:dyDescent="0.4">
      <c r="A621" t="s">
        <v>484</v>
      </c>
      <c r="B621">
        <v>22</v>
      </c>
      <c r="C621">
        <v>0</v>
      </c>
      <c r="D621">
        <v>9.2399997999999997</v>
      </c>
      <c r="E621">
        <v>12.760001000000001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0.2</v>
      </c>
      <c r="R621">
        <v>2</v>
      </c>
      <c r="S621">
        <v>0.27999996999999999</v>
      </c>
      <c r="T621">
        <v>12.000000999999999</v>
      </c>
      <c r="U621">
        <v>1</v>
      </c>
    </row>
    <row r="622" spans="1:21" x14ac:dyDescent="0.4">
      <c r="A622" t="s">
        <v>46</v>
      </c>
      <c r="B622">
        <v>82</v>
      </c>
      <c r="C622">
        <v>8.1999998000000005</v>
      </c>
      <c r="D622">
        <v>49.200001</v>
      </c>
      <c r="E622">
        <v>24.599996999999998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0.30000000999999998</v>
      </c>
      <c r="R622">
        <v>2</v>
      </c>
      <c r="S622">
        <v>7.9999982999999997E-2</v>
      </c>
      <c r="T622">
        <v>2.5000002000000001</v>
      </c>
      <c r="U622">
        <v>1</v>
      </c>
    </row>
    <row r="623" spans="1:21" x14ac:dyDescent="0.4">
      <c r="A623" t="s">
        <v>45</v>
      </c>
      <c r="B623">
        <v>60</v>
      </c>
      <c r="C623">
        <v>6</v>
      </c>
      <c r="D623">
        <v>48</v>
      </c>
      <c r="E623">
        <v>5.9999981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0.30000000999999998</v>
      </c>
      <c r="R623">
        <v>3</v>
      </c>
      <c r="S623">
        <v>0.13999998999999999</v>
      </c>
      <c r="T623">
        <v>3.3333335000000002</v>
      </c>
      <c r="U623">
        <v>1</v>
      </c>
    </row>
    <row r="624" spans="1:21" x14ac:dyDescent="0.4">
      <c r="A624" t="s">
        <v>749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4">
      <c r="A625" t="s">
        <v>678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4">
      <c r="A626" t="s">
        <v>385</v>
      </c>
      <c r="B626">
        <v>371</v>
      </c>
      <c r="C626">
        <v>100.17001</v>
      </c>
      <c r="D626">
        <v>115.01</v>
      </c>
      <c r="E626">
        <v>155.81997999999999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9.9999997999999993E-3</v>
      </c>
      <c r="R626">
        <v>3</v>
      </c>
      <c r="S626">
        <v>0.52999996999999999</v>
      </c>
      <c r="T626">
        <v>1.8333333999999999</v>
      </c>
      <c r="U626">
        <v>1</v>
      </c>
    </row>
    <row r="627" spans="1:21" x14ac:dyDescent="0.4">
      <c r="A627" t="s">
        <v>514</v>
      </c>
      <c r="B627">
        <v>52</v>
      </c>
      <c r="C627">
        <v>7.2800001999999999</v>
      </c>
      <c r="D627">
        <v>16.639999</v>
      </c>
      <c r="E627">
        <v>28.080002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0.23999999</v>
      </c>
      <c r="R627">
        <v>1.8</v>
      </c>
      <c r="S627">
        <v>0.22000003000000001</v>
      </c>
      <c r="T627">
        <v>6.0000004999999996</v>
      </c>
      <c r="U627">
        <v>1</v>
      </c>
    </row>
    <row r="628" spans="1:21" x14ac:dyDescent="0.4">
      <c r="A628" t="s">
        <v>480</v>
      </c>
      <c r="B628">
        <v>150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150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0.14000000000000001</v>
      </c>
      <c r="R628">
        <v>2.2000000000000002</v>
      </c>
      <c r="S628">
        <v>0.27999996999999999</v>
      </c>
      <c r="T628">
        <v>3.5000002000000001</v>
      </c>
      <c r="U628">
        <v>1</v>
      </c>
    </row>
    <row r="629" spans="1:21" x14ac:dyDescent="0.4">
      <c r="A629" t="s">
        <v>739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4">
      <c r="A630" t="s">
        <v>663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4">
      <c r="A631" t="s">
        <v>245</v>
      </c>
      <c r="B631">
        <v>320</v>
      </c>
      <c r="C631">
        <v>130</v>
      </c>
      <c r="D631">
        <v>0</v>
      </c>
      <c r="E631">
        <v>0</v>
      </c>
      <c r="F631">
        <v>190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0.14000000000000001</v>
      </c>
      <c r="R631">
        <v>2.2000000000000002</v>
      </c>
      <c r="S631">
        <v>0.22000003000000001</v>
      </c>
      <c r="T631">
        <v>3.0000002000000001</v>
      </c>
      <c r="U631">
        <v>1</v>
      </c>
    </row>
    <row r="632" spans="1:21" x14ac:dyDescent="0.4">
      <c r="A632" t="s">
        <v>651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4">
      <c r="A633" t="s">
        <v>557</v>
      </c>
      <c r="B633">
        <v>15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2.5000000000000001E-2</v>
      </c>
      <c r="R633">
        <v>1.5</v>
      </c>
      <c r="S633">
        <v>5.0000012000000003E-2</v>
      </c>
      <c r="T633">
        <v>3.3333335000000002</v>
      </c>
      <c r="U633">
        <v>1</v>
      </c>
    </row>
    <row r="634" spans="1:21" x14ac:dyDescent="0.4">
      <c r="A634" t="s">
        <v>748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4">
      <c r="A635" t="s">
        <v>258</v>
      </c>
      <c r="B635">
        <v>28</v>
      </c>
      <c r="C635">
        <v>9.8000001999999995</v>
      </c>
      <c r="D635">
        <v>9.8000001999999995</v>
      </c>
      <c r="E635">
        <v>8.4000006000000003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0.23999999</v>
      </c>
      <c r="R635">
        <v>2</v>
      </c>
      <c r="S635">
        <v>0.12</v>
      </c>
      <c r="T635">
        <v>10.000000999999999</v>
      </c>
      <c r="U635">
        <v>1</v>
      </c>
    </row>
    <row r="636" spans="1:21" x14ac:dyDescent="0.4">
      <c r="A636" t="s">
        <v>270</v>
      </c>
      <c r="B636">
        <v>30</v>
      </c>
      <c r="C636">
        <v>10.5</v>
      </c>
      <c r="D636">
        <v>10.5</v>
      </c>
      <c r="E636">
        <v>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0.23999999</v>
      </c>
      <c r="R636">
        <v>2.5999998999999998</v>
      </c>
      <c r="S636">
        <v>0.12</v>
      </c>
      <c r="T636">
        <v>10.000000999999999</v>
      </c>
      <c r="U636">
        <v>1</v>
      </c>
    </row>
    <row r="637" spans="1:21" x14ac:dyDescent="0.4">
      <c r="A637" t="s">
        <v>495</v>
      </c>
      <c r="B637">
        <v>220</v>
      </c>
      <c r="C637">
        <v>61.599997999999999</v>
      </c>
      <c r="D637">
        <v>74.800003000000004</v>
      </c>
      <c r="E637">
        <v>83.599997999999999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0.30000000999999998</v>
      </c>
      <c r="R637">
        <v>2.4000001000000002</v>
      </c>
      <c r="S637">
        <v>0.13999998999999999</v>
      </c>
      <c r="T637">
        <v>1</v>
      </c>
      <c r="U637">
        <v>0</v>
      </c>
    </row>
    <row r="638" spans="1:21" x14ac:dyDescent="0.4">
      <c r="A638" t="s">
        <v>49</v>
      </c>
      <c r="B638">
        <v>25</v>
      </c>
      <c r="C638">
        <v>13.75</v>
      </c>
      <c r="D638">
        <v>3.7500002000000001</v>
      </c>
      <c r="E638">
        <v>7.4999989999999999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7.5000002999999996E-2</v>
      </c>
      <c r="R638">
        <v>1.5</v>
      </c>
      <c r="S638">
        <v>5.0000012000000003E-2</v>
      </c>
      <c r="T638">
        <v>2.5000002000000001</v>
      </c>
      <c r="U638">
        <v>12</v>
      </c>
    </row>
    <row r="639" spans="1:21" x14ac:dyDescent="0.4">
      <c r="A639" t="s">
        <v>269</v>
      </c>
      <c r="B639">
        <v>54</v>
      </c>
      <c r="C639">
        <v>24.299999</v>
      </c>
      <c r="D639">
        <v>8.1000004000000008</v>
      </c>
      <c r="E639">
        <v>21.599997999999999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0.23999999</v>
      </c>
      <c r="R639">
        <v>2.2000000000000002</v>
      </c>
      <c r="S639">
        <v>6.6666663000000001E-2</v>
      </c>
      <c r="T639">
        <v>3.3333335000000002</v>
      </c>
      <c r="U639">
        <v>12</v>
      </c>
    </row>
    <row r="640" spans="1:21" x14ac:dyDescent="0.4">
      <c r="A640" t="s">
        <v>48</v>
      </c>
      <c r="B640">
        <v>40</v>
      </c>
      <c r="C640">
        <v>26</v>
      </c>
      <c r="D640">
        <v>6</v>
      </c>
      <c r="E640">
        <v>8.0000019000000009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0.18000000999999999</v>
      </c>
      <c r="R640">
        <v>2.2000000000000002</v>
      </c>
      <c r="S640">
        <v>0.12</v>
      </c>
      <c r="T640">
        <v>2.5000002000000001</v>
      </c>
      <c r="U640">
        <v>10</v>
      </c>
    </row>
    <row r="641" spans="1:21" x14ac:dyDescent="0.4">
      <c r="A641" t="s">
        <v>393</v>
      </c>
      <c r="B641">
        <v>33</v>
      </c>
      <c r="C641">
        <v>14.190001000000001</v>
      </c>
      <c r="D641">
        <v>3.3</v>
      </c>
      <c r="E641">
        <v>15.509999000000001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0.23</v>
      </c>
      <c r="R641">
        <v>1.9</v>
      </c>
      <c r="S641">
        <v>0.13</v>
      </c>
      <c r="T641">
        <v>6.3333335000000002</v>
      </c>
      <c r="U641">
        <v>1</v>
      </c>
    </row>
    <row r="642" spans="1:21" x14ac:dyDescent="0.4">
      <c r="A642" t="s">
        <v>402</v>
      </c>
      <c r="B642">
        <v>79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79</v>
      </c>
      <c r="P642">
        <v>0</v>
      </c>
      <c r="Q642">
        <v>5.0000001000000002E-2</v>
      </c>
      <c r="R642">
        <v>1.5</v>
      </c>
      <c r="S642">
        <v>0</v>
      </c>
      <c r="T642">
        <v>4</v>
      </c>
      <c r="U642">
        <v>1</v>
      </c>
    </row>
    <row r="643" spans="1:21" x14ac:dyDescent="0.4">
      <c r="A643" t="s">
        <v>552</v>
      </c>
      <c r="B643">
        <v>190</v>
      </c>
      <c r="C643">
        <v>38</v>
      </c>
      <c r="D643">
        <v>45.599997999999999</v>
      </c>
      <c r="E643">
        <v>106.4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0.2</v>
      </c>
      <c r="R643">
        <v>2.4000001000000002</v>
      </c>
      <c r="S643">
        <v>0.22000003000000001</v>
      </c>
      <c r="T643">
        <v>1</v>
      </c>
      <c r="U643">
        <v>0</v>
      </c>
    </row>
    <row r="644" spans="1:21" x14ac:dyDescent="0.4">
      <c r="A644" t="s">
        <v>674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4">
      <c r="A645" t="s">
        <v>541</v>
      </c>
      <c r="B645">
        <v>40</v>
      </c>
      <c r="C645">
        <v>4</v>
      </c>
      <c r="D645">
        <v>30</v>
      </c>
      <c r="E645">
        <v>5.9999989999999999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0.12</v>
      </c>
      <c r="R645">
        <v>1.8</v>
      </c>
      <c r="S645">
        <v>0.30000000999999998</v>
      </c>
      <c r="T645">
        <v>12.500000999999999</v>
      </c>
      <c r="U645">
        <v>1</v>
      </c>
    </row>
    <row r="646" spans="1:21" x14ac:dyDescent="0.4">
      <c r="A646" t="s">
        <v>504</v>
      </c>
      <c r="B646">
        <v>40</v>
      </c>
      <c r="C646">
        <v>4</v>
      </c>
      <c r="D646">
        <v>30</v>
      </c>
      <c r="E646">
        <v>5.9999989999999999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0.16</v>
      </c>
      <c r="R646">
        <v>2</v>
      </c>
      <c r="S646">
        <v>0.30000000999999998</v>
      </c>
      <c r="T646">
        <v>12.500000999999999</v>
      </c>
      <c r="U646">
        <v>1</v>
      </c>
    </row>
    <row r="647" spans="1:21" x14ac:dyDescent="0.4">
      <c r="A647" t="s">
        <v>554</v>
      </c>
      <c r="B647">
        <v>7</v>
      </c>
      <c r="C647">
        <v>5.9500003000000001</v>
      </c>
      <c r="D647">
        <v>0.34999998999999998</v>
      </c>
      <c r="E647">
        <v>0.69999975000000003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5.0000001000000002E-2</v>
      </c>
      <c r="R647">
        <v>1.5</v>
      </c>
      <c r="S647">
        <v>2.3333310999999999E-2</v>
      </c>
      <c r="T647">
        <v>1</v>
      </c>
      <c r="U647">
        <v>6</v>
      </c>
    </row>
    <row r="648" spans="1:21" x14ac:dyDescent="0.4">
      <c r="A648" t="s">
        <v>559</v>
      </c>
      <c r="B648">
        <v>10</v>
      </c>
      <c r="C648">
        <v>8.5</v>
      </c>
      <c r="D648">
        <v>0.5</v>
      </c>
      <c r="E648">
        <v>0.99999963999999997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5.0000001000000002E-2</v>
      </c>
      <c r="R648">
        <v>2</v>
      </c>
      <c r="S648">
        <v>2.4999976E-2</v>
      </c>
      <c r="T648">
        <v>1</v>
      </c>
      <c r="U648">
        <v>6</v>
      </c>
    </row>
    <row r="649" spans="1:21" x14ac:dyDescent="0.4">
      <c r="A649" t="s">
        <v>759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4">
      <c r="A650" t="s">
        <v>163</v>
      </c>
      <c r="B650">
        <v>270</v>
      </c>
      <c r="C650">
        <v>54</v>
      </c>
      <c r="D650">
        <v>108</v>
      </c>
      <c r="E650">
        <v>107.99999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0.22</v>
      </c>
      <c r="R650">
        <v>2</v>
      </c>
      <c r="S650">
        <v>0.34000003000000001</v>
      </c>
      <c r="T650">
        <v>1</v>
      </c>
      <c r="U650">
        <v>0</v>
      </c>
    </row>
    <row r="651" spans="1:21" x14ac:dyDescent="0.4">
      <c r="A651" t="s">
        <v>246</v>
      </c>
      <c r="B651">
        <v>80</v>
      </c>
      <c r="C651">
        <v>26.400002000000001</v>
      </c>
      <c r="D651">
        <v>26.400002000000001</v>
      </c>
      <c r="E651">
        <v>27.199997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0.25</v>
      </c>
      <c r="R651">
        <v>2</v>
      </c>
      <c r="S651">
        <v>0.10000002</v>
      </c>
      <c r="T651">
        <v>3.9840639000000002</v>
      </c>
      <c r="U651">
        <v>1</v>
      </c>
    </row>
    <row r="652" spans="1:21" x14ac:dyDescent="0.4">
      <c r="A652" t="s">
        <v>268</v>
      </c>
      <c r="B652">
        <v>88</v>
      </c>
      <c r="C652">
        <v>29.040001</v>
      </c>
      <c r="D652">
        <v>29.040001</v>
      </c>
      <c r="E652">
        <v>29.919998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0.30000000999999998</v>
      </c>
      <c r="R652">
        <v>2</v>
      </c>
      <c r="S652">
        <v>0.25</v>
      </c>
      <c r="T652">
        <v>4.7169813999999999</v>
      </c>
      <c r="U652">
        <v>1</v>
      </c>
    </row>
    <row r="653" spans="1:21" x14ac:dyDescent="0.4">
      <c r="A653" t="s">
        <v>405</v>
      </c>
      <c r="B653">
        <v>225</v>
      </c>
      <c r="C653">
        <v>11.25</v>
      </c>
      <c r="D653">
        <v>213.75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0.1</v>
      </c>
      <c r="R653">
        <v>2</v>
      </c>
      <c r="S653">
        <v>0.25</v>
      </c>
      <c r="T653">
        <v>0.91666669000000001</v>
      </c>
      <c r="U653">
        <v>0</v>
      </c>
    </row>
    <row r="654" spans="1:21" x14ac:dyDescent="0.4">
      <c r="A654" t="s">
        <v>381</v>
      </c>
      <c r="B654">
        <v>20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20</v>
      </c>
      <c r="P654">
        <v>0</v>
      </c>
      <c r="Q654">
        <v>0.38999999000000002</v>
      </c>
      <c r="R654">
        <v>2.7</v>
      </c>
      <c r="S654">
        <v>0.13</v>
      </c>
      <c r="T654">
        <v>12.000000999999999</v>
      </c>
      <c r="U654">
        <v>1</v>
      </c>
    </row>
    <row r="655" spans="1:21" x14ac:dyDescent="0.4">
      <c r="A655" t="s">
        <v>343</v>
      </c>
      <c r="B655">
        <v>21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21</v>
      </c>
      <c r="N655">
        <v>0</v>
      </c>
      <c r="O655">
        <v>0</v>
      </c>
      <c r="P655">
        <v>0</v>
      </c>
      <c r="Q655">
        <v>0.2</v>
      </c>
      <c r="R655">
        <v>2</v>
      </c>
      <c r="S655">
        <v>0.27999996999999999</v>
      </c>
      <c r="T655">
        <v>12.000000999999999</v>
      </c>
      <c r="U655">
        <v>1</v>
      </c>
    </row>
    <row r="656" spans="1:21" x14ac:dyDescent="0.4">
      <c r="A656" t="s">
        <v>345</v>
      </c>
      <c r="B656">
        <v>280</v>
      </c>
      <c r="C656">
        <v>238</v>
      </c>
      <c r="D656">
        <v>28</v>
      </c>
      <c r="E656">
        <v>13.999987000000001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0.16</v>
      </c>
      <c r="R656">
        <v>2</v>
      </c>
      <c r="S656">
        <v>0.39999997999999998</v>
      </c>
      <c r="T656">
        <v>1.0833333999999999</v>
      </c>
      <c r="U656">
        <v>0</v>
      </c>
    </row>
    <row r="657" spans="1:21" x14ac:dyDescent="0.4">
      <c r="A657" t="s">
        <v>346</v>
      </c>
      <c r="B657">
        <v>240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240</v>
      </c>
      <c r="N657">
        <v>0</v>
      </c>
      <c r="O657">
        <v>0</v>
      </c>
      <c r="P657">
        <v>0</v>
      </c>
      <c r="Q657">
        <v>0.14000000000000001</v>
      </c>
      <c r="R657">
        <v>2</v>
      </c>
      <c r="S657">
        <v>0.35000002000000002</v>
      </c>
      <c r="T657">
        <v>3.3333335000000002</v>
      </c>
      <c r="U657">
        <v>1</v>
      </c>
    </row>
    <row r="658" spans="1:21" x14ac:dyDescent="0.4">
      <c r="A658" t="s">
        <v>41</v>
      </c>
      <c r="B658">
        <v>120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120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0.22</v>
      </c>
      <c r="R658">
        <v>2</v>
      </c>
      <c r="S658">
        <v>0.25999999000000001</v>
      </c>
      <c r="T658">
        <v>3.3333335000000002</v>
      </c>
      <c r="U658">
        <v>1</v>
      </c>
    </row>
    <row r="659" spans="1:21" x14ac:dyDescent="0.4">
      <c r="A659" t="s">
        <v>129</v>
      </c>
      <c r="B659">
        <v>214</v>
      </c>
      <c r="C659">
        <v>20</v>
      </c>
      <c r="D659">
        <v>54</v>
      </c>
      <c r="E659">
        <v>68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72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0.16</v>
      </c>
      <c r="R659">
        <v>2</v>
      </c>
      <c r="S659">
        <v>0.27999996999999999</v>
      </c>
      <c r="T659">
        <v>1</v>
      </c>
      <c r="U659">
        <v>0</v>
      </c>
    </row>
    <row r="660" spans="1:21" x14ac:dyDescent="0.4">
      <c r="A660" t="s">
        <v>140</v>
      </c>
      <c r="B660">
        <v>230</v>
      </c>
      <c r="C660">
        <v>20</v>
      </c>
      <c r="D660">
        <v>54</v>
      </c>
      <c r="E660">
        <v>76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80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0.22</v>
      </c>
      <c r="R660">
        <v>2.4000001000000002</v>
      </c>
      <c r="S660">
        <v>0.30000000999999998</v>
      </c>
      <c r="T660">
        <v>1.1666666999999999</v>
      </c>
      <c r="U660">
        <v>0</v>
      </c>
    </row>
    <row r="661" spans="1:21" x14ac:dyDescent="0.4">
      <c r="A661" t="s">
        <v>569</v>
      </c>
      <c r="B661">
        <v>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0.02</v>
      </c>
      <c r="R661">
        <v>1.5</v>
      </c>
      <c r="S661">
        <v>0.14999998</v>
      </c>
      <c r="T661">
        <v>8.3333340000000007</v>
      </c>
      <c r="U661">
        <v>1</v>
      </c>
    </row>
    <row r="662" spans="1:21" x14ac:dyDescent="0.4">
      <c r="A662" t="s">
        <v>220</v>
      </c>
      <c r="B662">
        <v>160</v>
      </c>
      <c r="C662">
        <v>32</v>
      </c>
      <c r="D662">
        <v>16</v>
      </c>
      <c r="E662">
        <v>112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0.30000000999999998</v>
      </c>
      <c r="R662">
        <v>2</v>
      </c>
      <c r="S662">
        <v>0.10000002</v>
      </c>
      <c r="T662">
        <v>0.91666669000000001</v>
      </c>
      <c r="U662">
        <v>0</v>
      </c>
    </row>
    <row r="663" spans="1:21" x14ac:dyDescent="0.4">
      <c r="A663" t="s">
        <v>184</v>
      </c>
      <c r="B663">
        <v>180</v>
      </c>
      <c r="C663">
        <v>39.599997999999999</v>
      </c>
      <c r="D663">
        <v>25.200001</v>
      </c>
      <c r="E663">
        <v>115.2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0.30000000999999998</v>
      </c>
      <c r="R663">
        <v>2.4000001000000002</v>
      </c>
      <c r="S663">
        <v>0.25999999000000001</v>
      </c>
      <c r="T663">
        <v>1</v>
      </c>
      <c r="U663">
        <v>0</v>
      </c>
    </row>
    <row r="664" spans="1:21" x14ac:dyDescent="0.4">
      <c r="A664" t="s">
        <v>347</v>
      </c>
      <c r="B664">
        <v>70</v>
      </c>
      <c r="C664">
        <v>7</v>
      </c>
      <c r="D664">
        <v>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0.13</v>
      </c>
      <c r="R664">
        <v>2</v>
      </c>
      <c r="S664">
        <v>0.28999996</v>
      </c>
      <c r="T664">
        <v>5.0000004999999996</v>
      </c>
      <c r="U664">
        <v>1</v>
      </c>
    </row>
    <row r="665" spans="1:21" x14ac:dyDescent="0.4">
      <c r="A665" t="s">
        <v>348</v>
      </c>
      <c r="B665">
        <v>209.99997999999999</v>
      </c>
      <c r="C665">
        <v>21</v>
      </c>
      <c r="D665">
        <v>178.5</v>
      </c>
      <c r="E665">
        <v>10.49999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0.2</v>
      </c>
      <c r="R665">
        <v>2</v>
      </c>
      <c r="S665">
        <v>0.35000002000000002</v>
      </c>
      <c r="T665">
        <v>1.0833333999999999</v>
      </c>
      <c r="U665">
        <v>0</v>
      </c>
    </row>
    <row r="666" spans="1:21" x14ac:dyDescent="0.4">
      <c r="A666" t="s">
        <v>349</v>
      </c>
      <c r="B666">
        <v>30</v>
      </c>
      <c r="C666">
        <v>3</v>
      </c>
      <c r="D666">
        <v>27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0.30000000999999998</v>
      </c>
      <c r="R666">
        <v>2.4000001000000002</v>
      </c>
      <c r="S666">
        <v>0.15999996999999999</v>
      </c>
      <c r="T666">
        <v>9.3333340000000007</v>
      </c>
      <c r="U666">
        <v>1</v>
      </c>
    </row>
    <row r="667" spans="1:21" x14ac:dyDescent="0.4">
      <c r="A667" t="s">
        <v>490</v>
      </c>
      <c r="B667">
        <v>260</v>
      </c>
      <c r="C667">
        <v>120</v>
      </c>
      <c r="D667">
        <v>0</v>
      </c>
      <c r="E667">
        <v>0</v>
      </c>
      <c r="F667">
        <v>0</v>
      </c>
      <c r="G667">
        <v>0</v>
      </c>
      <c r="H667">
        <v>140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0.23999999</v>
      </c>
      <c r="R667">
        <v>2</v>
      </c>
      <c r="S667">
        <v>0.27999996999999999</v>
      </c>
      <c r="T667">
        <v>0.91666669000000001</v>
      </c>
      <c r="U667">
        <v>0</v>
      </c>
    </row>
    <row r="668" spans="1:21" x14ac:dyDescent="0.4">
      <c r="A668" t="s">
        <v>533</v>
      </c>
      <c r="B668">
        <v>760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760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0.22</v>
      </c>
      <c r="R668">
        <v>2</v>
      </c>
      <c r="S668">
        <v>0.34000003000000001</v>
      </c>
      <c r="T668">
        <v>1</v>
      </c>
      <c r="U668">
        <v>1</v>
      </c>
    </row>
    <row r="669" spans="1:21" x14ac:dyDescent="0.4">
      <c r="A669" t="s">
        <v>528</v>
      </c>
      <c r="B669">
        <v>22</v>
      </c>
      <c r="C669">
        <v>0</v>
      </c>
      <c r="D669">
        <v>0</v>
      </c>
      <c r="E669">
        <v>0</v>
      </c>
      <c r="F669">
        <v>22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0.2</v>
      </c>
      <c r="R669">
        <v>1.8</v>
      </c>
      <c r="S669">
        <v>0.39999997999999998</v>
      </c>
      <c r="T669">
        <v>12.000000999999999</v>
      </c>
      <c r="U669">
        <v>1</v>
      </c>
    </row>
    <row r="670" spans="1:21" x14ac:dyDescent="0.4">
      <c r="A670" t="s">
        <v>527</v>
      </c>
      <c r="B670">
        <v>26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26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0.18000000999999999</v>
      </c>
      <c r="R670">
        <v>2</v>
      </c>
      <c r="S670">
        <v>0.10000002</v>
      </c>
      <c r="T670">
        <v>3.3333335000000002</v>
      </c>
      <c r="U670">
        <v>10</v>
      </c>
    </row>
    <row r="671" spans="1:21" x14ac:dyDescent="0.4">
      <c r="A671" t="s">
        <v>482</v>
      </c>
      <c r="B671">
        <v>28</v>
      </c>
      <c r="C671">
        <v>11.2</v>
      </c>
      <c r="D671">
        <v>8.9600000000000009</v>
      </c>
      <c r="E671">
        <v>7.8399992000000003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0.36000000999999998</v>
      </c>
      <c r="R671">
        <v>2.2000000000000002</v>
      </c>
      <c r="S671">
        <v>0.13999998999999999</v>
      </c>
      <c r="T671">
        <v>9.6666670000000003</v>
      </c>
      <c r="U671">
        <v>1</v>
      </c>
    </row>
    <row r="672" spans="1:21" x14ac:dyDescent="0.4">
      <c r="A672" t="s">
        <v>517</v>
      </c>
      <c r="B672">
        <v>740</v>
      </c>
      <c r="C672">
        <v>100</v>
      </c>
      <c r="D672">
        <v>0</v>
      </c>
      <c r="E672">
        <v>0</v>
      </c>
      <c r="F672">
        <v>0</v>
      </c>
      <c r="G672">
        <v>640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0.28000000000000003</v>
      </c>
      <c r="R672">
        <v>2.5999998999999998</v>
      </c>
      <c r="S672">
        <v>0.24000001000000001</v>
      </c>
      <c r="T672">
        <v>0.83333336999999996</v>
      </c>
      <c r="U672">
        <v>1</v>
      </c>
    </row>
    <row r="673" spans="1:21" x14ac:dyDescent="0.4">
      <c r="A673" t="s">
        <v>168</v>
      </c>
      <c r="B673">
        <v>190</v>
      </c>
      <c r="C673">
        <v>102.60001</v>
      </c>
      <c r="D673">
        <v>0</v>
      </c>
      <c r="E673">
        <v>87.399994000000007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0.38</v>
      </c>
      <c r="R673">
        <v>2.4000001000000002</v>
      </c>
      <c r="S673">
        <v>0.22000003000000001</v>
      </c>
      <c r="T673">
        <v>1</v>
      </c>
      <c r="U673">
        <v>0</v>
      </c>
    </row>
    <row r="674" spans="1:21" x14ac:dyDescent="0.4">
      <c r="A674" t="s">
        <v>532</v>
      </c>
      <c r="B674">
        <v>200</v>
      </c>
      <c r="C674">
        <v>20</v>
      </c>
      <c r="D674">
        <v>140</v>
      </c>
      <c r="E674">
        <v>39.999996000000003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0.34</v>
      </c>
      <c r="R674">
        <v>3</v>
      </c>
      <c r="S674">
        <v>0.25999999000000001</v>
      </c>
      <c r="T674">
        <v>2.6666666999999999</v>
      </c>
      <c r="U674">
        <v>1</v>
      </c>
    </row>
    <row r="675" spans="1:21" x14ac:dyDescent="0.4">
      <c r="A675" t="s">
        <v>531</v>
      </c>
      <c r="B675">
        <v>22</v>
      </c>
      <c r="C675">
        <v>0</v>
      </c>
      <c r="D675">
        <v>4.8400002000000004</v>
      </c>
      <c r="E675">
        <v>17.16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0.2</v>
      </c>
      <c r="R675">
        <v>1.8</v>
      </c>
      <c r="S675">
        <v>0.25999999000000001</v>
      </c>
      <c r="T675">
        <v>15.000000999999999</v>
      </c>
      <c r="U675">
        <v>1</v>
      </c>
    </row>
    <row r="676" spans="1:21" x14ac:dyDescent="0.4">
      <c r="A676" t="s">
        <v>530</v>
      </c>
      <c r="B676">
        <v>34</v>
      </c>
      <c r="C676">
        <v>0</v>
      </c>
      <c r="D676">
        <v>0</v>
      </c>
      <c r="E676">
        <v>0</v>
      </c>
      <c r="F676">
        <v>0</v>
      </c>
      <c r="G676">
        <v>34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0.2</v>
      </c>
      <c r="R676">
        <v>2.2000000000000002</v>
      </c>
      <c r="S676">
        <v>0.39999997999999998</v>
      </c>
      <c r="T676">
        <v>12.000000999999999</v>
      </c>
      <c r="U676">
        <v>1</v>
      </c>
    </row>
    <row r="677" spans="1:21" x14ac:dyDescent="0.4">
      <c r="A677" t="s">
        <v>501</v>
      </c>
      <c r="B677">
        <v>228</v>
      </c>
      <c r="C677">
        <v>9.1199998999999998</v>
      </c>
      <c r="D677">
        <v>82.080001999999993</v>
      </c>
      <c r="E677">
        <v>136.80000000000001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0.23999999</v>
      </c>
      <c r="R677">
        <v>1.6</v>
      </c>
      <c r="S677">
        <v>0.38</v>
      </c>
      <c r="T677">
        <v>1.0833333999999999</v>
      </c>
      <c r="U677">
        <v>0</v>
      </c>
    </row>
    <row r="678" spans="1:21" x14ac:dyDescent="0.4">
      <c r="A678" t="s">
        <v>502</v>
      </c>
      <c r="B678">
        <v>198</v>
      </c>
      <c r="C678">
        <v>9.9000006000000003</v>
      </c>
      <c r="D678">
        <v>9.9000006000000003</v>
      </c>
      <c r="E678">
        <v>178.2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0.28000000000000003</v>
      </c>
      <c r="R678">
        <v>2.2000000000000002</v>
      </c>
      <c r="S678">
        <v>0.27999996999999999</v>
      </c>
      <c r="T678">
        <v>1.0833333999999999</v>
      </c>
      <c r="U678">
        <v>0</v>
      </c>
    </row>
    <row r="679" spans="1:21" x14ac:dyDescent="0.4">
      <c r="A679" t="s">
        <v>526</v>
      </c>
      <c r="B679">
        <v>70</v>
      </c>
      <c r="C679">
        <v>0</v>
      </c>
      <c r="D679">
        <v>40</v>
      </c>
      <c r="E679">
        <v>0</v>
      </c>
      <c r="F679">
        <v>30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0.44</v>
      </c>
      <c r="R679">
        <v>3</v>
      </c>
      <c r="S679">
        <v>0.12</v>
      </c>
      <c r="T679">
        <v>3.3333335000000002</v>
      </c>
      <c r="U679">
        <v>1</v>
      </c>
    </row>
    <row r="680" spans="1:21" x14ac:dyDescent="0.4">
      <c r="A680" t="s">
        <v>477</v>
      </c>
      <c r="B680">
        <v>200</v>
      </c>
      <c r="C680">
        <v>40</v>
      </c>
      <c r="D680">
        <v>20</v>
      </c>
      <c r="E680">
        <v>0</v>
      </c>
      <c r="F680">
        <v>140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0.25999999000000001</v>
      </c>
      <c r="R680">
        <v>2.4000001000000002</v>
      </c>
      <c r="S680">
        <v>0.39999997999999998</v>
      </c>
      <c r="T680">
        <v>2.3333335000000002</v>
      </c>
      <c r="U680">
        <v>1</v>
      </c>
    </row>
    <row r="681" spans="1:21" x14ac:dyDescent="0.4">
      <c r="A681" t="s">
        <v>529</v>
      </c>
      <c r="B681">
        <v>60</v>
      </c>
      <c r="C681">
        <v>13.2</v>
      </c>
      <c r="D681">
        <v>33.599997999999999</v>
      </c>
      <c r="E681">
        <v>13.200002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0.28000000000000003</v>
      </c>
      <c r="R681">
        <v>2.2000000000000002</v>
      </c>
      <c r="S681">
        <v>0.30000000999999998</v>
      </c>
      <c r="T681">
        <v>5.0000004999999996</v>
      </c>
      <c r="U681">
        <v>1</v>
      </c>
    </row>
    <row r="682" spans="1:21" x14ac:dyDescent="0.4">
      <c r="A682" t="s">
        <v>256</v>
      </c>
      <c r="B682">
        <v>24</v>
      </c>
      <c r="C682">
        <v>7.2000003000000001</v>
      </c>
      <c r="D682">
        <v>9.6000004000000008</v>
      </c>
      <c r="E682">
        <v>7.1999988999999998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0.28000000000000003</v>
      </c>
      <c r="R682">
        <v>2</v>
      </c>
      <c r="S682">
        <v>0.15999996999999999</v>
      </c>
      <c r="T682">
        <v>11.666667</v>
      </c>
      <c r="U682">
        <v>1</v>
      </c>
    </row>
    <row r="683" spans="1:21" x14ac:dyDescent="0.4">
      <c r="A683" t="s">
        <v>267</v>
      </c>
      <c r="B683">
        <v>28</v>
      </c>
      <c r="C683">
        <v>8.4000006000000003</v>
      </c>
      <c r="D683">
        <v>11.2</v>
      </c>
      <c r="E683">
        <v>8.3999986999999994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0.30000000999999998</v>
      </c>
      <c r="R683">
        <v>2.2000000000000002</v>
      </c>
      <c r="S683">
        <v>0.24000001000000001</v>
      </c>
      <c r="T683">
        <v>12.666667</v>
      </c>
      <c r="U683">
        <v>1</v>
      </c>
    </row>
    <row r="684" spans="1:21" x14ac:dyDescent="0.4">
      <c r="A684" t="s">
        <v>605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4">
      <c r="A685" t="s">
        <v>522</v>
      </c>
      <c r="B685">
        <v>32</v>
      </c>
      <c r="C685">
        <v>6.4000000999999997</v>
      </c>
      <c r="D685">
        <v>25.6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3.9999999000000001E-2</v>
      </c>
      <c r="R685">
        <v>1.5</v>
      </c>
      <c r="S685">
        <v>0.19999998999999999</v>
      </c>
      <c r="T685">
        <v>6.6666670000000003</v>
      </c>
      <c r="U685">
        <v>1</v>
      </c>
    </row>
    <row r="686" spans="1:21" x14ac:dyDescent="0.4">
      <c r="A686" t="s">
        <v>659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4">
      <c r="A687" t="s">
        <v>756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4">
      <c r="A688" t="s">
        <v>682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4">
      <c r="A689" t="s">
        <v>616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4">
      <c r="A690" t="s">
        <v>289</v>
      </c>
      <c r="B690">
        <v>44</v>
      </c>
      <c r="C690">
        <v>11</v>
      </c>
      <c r="D690">
        <v>22</v>
      </c>
      <c r="E690">
        <v>11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0.25999999000000001</v>
      </c>
      <c r="R690">
        <v>2.4000001000000002</v>
      </c>
      <c r="S690">
        <v>0.15999996999999999</v>
      </c>
      <c r="T690">
        <v>9.0909099999999992</v>
      </c>
      <c r="U690">
        <v>1</v>
      </c>
    </row>
    <row r="691" spans="1:21" x14ac:dyDescent="0.4">
      <c r="A691" t="s">
        <v>266</v>
      </c>
      <c r="B691">
        <v>48</v>
      </c>
      <c r="C691">
        <v>14.400001</v>
      </c>
      <c r="D691">
        <v>19.200001</v>
      </c>
      <c r="E691">
        <v>14.399998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0.28000000000000003</v>
      </c>
      <c r="R691">
        <v>3</v>
      </c>
      <c r="S691">
        <v>0.19999998999999999</v>
      </c>
      <c r="T691">
        <v>6.8181820000000002</v>
      </c>
      <c r="U691">
        <v>1</v>
      </c>
    </row>
    <row r="692" spans="1:21" x14ac:dyDescent="0.4">
      <c r="A692" t="s">
        <v>290</v>
      </c>
      <c r="B692">
        <v>210</v>
      </c>
      <c r="C692">
        <v>21</v>
      </c>
      <c r="D692">
        <v>21</v>
      </c>
      <c r="E692">
        <v>168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0.1</v>
      </c>
      <c r="R692">
        <v>2</v>
      </c>
      <c r="S692">
        <v>0.16799997999999999</v>
      </c>
      <c r="T692">
        <v>2</v>
      </c>
      <c r="U692">
        <v>5</v>
      </c>
    </row>
    <row r="693" spans="1:21" x14ac:dyDescent="0.4">
      <c r="A693" t="s">
        <v>265</v>
      </c>
      <c r="B693">
        <v>195</v>
      </c>
      <c r="C693">
        <v>19.5</v>
      </c>
      <c r="D693">
        <v>19.5</v>
      </c>
      <c r="E693">
        <v>156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0.1</v>
      </c>
      <c r="R693">
        <v>2</v>
      </c>
      <c r="S693">
        <v>0.11250001</v>
      </c>
      <c r="T693">
        <v>2</v>
      </c>
      <c r="U693">
        <v>8</v>
      </c>
    </row>
    <row r="694" spans="1:21" x14ac:dyDescent="0.4">
      <c r="A694" t="s">
        <v>175</v>
      </c>
      <c r="B694">
        <v>124.00001</v>
      </c>
      <c r="C694">
        <v>12.400001</v>
      </c>
      <c r="D694">
        <v>12.400001</v>
      </c>
      <c r="E694">
        <v>99.200005000000004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0.2</v>
      </c>
      <c r="R694">
        <v>2</v>
      </c>
      <c r="S694">
        <v>0.19999998999999999</v>
      </c>
      <c r="T694">
        <v>1.3333333999999999</v>
      </c>
      <c r="U694">
        <v>0</v>
      </c>
    </row>
    <row r="695" spans="1:21" x14ac:dyDescent="0.4">
      <c r="A695" t="s">
        <v>173</v>
      </c>
      <c r="B695">
        <v>170</v>
      </c>
      <c r="C695">
        <v>17</v>
      </c>
      <c r="D695">
        <v>17</v>
      </c>
      <c r="E695">
        <v>136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0.23999999</v>
      </c>
      <c r="R695">
        <v>2.4000001000000002</v>
      </c>
      <c r="S695">
        <v>0.24000001000000001</v>
      </c>
      <c r="T695">
        <v>1.1666666999999999</v>
      </c>
      <c r="U695">
        <v>0</v>
      </c>
    </row>
    <row r="696" spans="1:21" x14ac:dyDescent="0.4">
      <c r="A696" t="s">
        <v>742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4">
      <c r="A697" t="s">
        <v>195</v>
      </c>
      <c r="B697">
        <v>184</v>
      </c>
      <c r="C697">
        <v>18.399999999999999</v>
      </c>
      <c r="D697">
        <v>27.6</v>
      </c>
      <c r="E697">
        <v>138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5.0000001000000002E-2</v>
      </c>
      <c r="R697">
        <v>2</v>
      </c>
      <c r="S697">
        <v>0.25</v>
      </c>
      <c r="T697">
        <v>1</v>
      </c>
      <c r="U697">
        <v>0</v>
      </c>
    </row>
    <row r="698" spans="1:21" x14ac:dyDescent="0.4">
      <c r="A698" t="s">
        <v>435</v>
      </c>
      <c r="B698">
        <v>725</v>
      </c>
      <c r="C698">
        <v>0</v>
      </c>
      <c r="D698">
        <v>75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650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0.25</v>
      </c>
      <c r="R698">
        <v>2.5</v>
      </c>
      <c r="S698">
        <v>0.10000002</v>
      </c>
      <c r="T698">
        <v>3.1666666999999999</v>
      </c>
      <c r="U698">
        <v>1</v>
      </c>
    </row>
    <row r="699" spans="1:21" x14ac:dyDescent="0.4">
      <c r="A699" t="s">
        <v>545</v>
      </c>
      <c r="B699">
        <v>140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140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0.15000000999999999</v>
      </c>
      <c r="R699">
        <v>2</v>
      </c>
      <c r="S699">
        <v>0.23000002</v>
      </c>
      <c r="T699">
        <v>1.5000001000000001</v>
      </c>
      <c r="U699">
        <v>1</v>
      </c>
    </row>
    <row r="700" spans="1:21" x14ac:dyDescent="0.4">
      <c r="A700" t="s">
        <v>740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4">
      <c r="A701" t="s">
        <v>28</v>
      </c>
      <c r="B701">
        <v>82</v>
      </c>
      <c r="C701">
        <v>29</v>
      </c>
      <c r="D701">
        <v>0</v>
      </c>
      <c r="E701">
        <v>0</v>
      </c>
      <c r="F701">
        <v>53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0.23999999</v>
      </c>
      <c r="R701">
        <v>2.2000000000000002</v>
      </c>
      <c r="S701">
        <v>0.30000000999999998</v>
      </c>
      <c r="T701">
        <v>4.6666670000000003</v>
      </c>
      <c r="U701">
        <v>1</v>
      </c>
    </row>
    <row r="702" spans="1:21" x14ac:dyDescent="0.4">
      <c r="A702" t="s">
        <v>621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4">
      <c r="A703" t="s">
        <v>414</v>
      </c>
      <c r="B703">
        <v>210.00002000000001</v>
      </c>
      <c r="C703">
        <v>55.000003999999997</v>
      </c>
      <c r="D703">
        <v>15.000000999999999</v>
      </c>
      <c r="E703">
        <v>55.000003999999997</v>
      </c>
      <c r="F703">
        <v>85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5.0000001000000002E-2</v>
      </c>
      <c r="R703">
        <v>2</v>
      </c>
      <c r="S703">
        <v>0.39999997999999998</v>
      </c>
      <c r="T703">
        <v>1</v>
      </c>
      <c r="U703">
        <v>0</v>
      </c>
    </row>
    <row r="704" spans="1:21" x14ac:dyDescent="0.4">
      <c r="A704" t="s">
        <v>448</v>
      </c>
      <c r="B704">
        <v>10</v>
      </c>
      <c r="C704">
        <v>4</v>
      </c>
      <c r="D704">
        <v>3.3333298999999998</v>
      </c>
      <c r="E704">
        <v>2.6666701000000002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0.25</v>
      </c>
      <c r="R704">
        <v>2.7</v>
      </c>
      <c r="S704">
        <v>0.16500002</v>
      </c>
      <c r="T704">
        <v>20.000001999999999</v>
      </c>
      <c r="U704">
        <v>2</v>
      </c>
    </row>
    <row r="705" spans="1:21" x14ac:dyDescent="0.4">
      <c r="A705" t="s">
        <v>471</v>
      </c>
      <c r="B705">
        <v>37</v>
      </c>
      <c r="C705">
        <v>12.333334000000001</v>
      </c>
      <c r="D705">
        <v>12.333334000000001</v>
      </c>
      <c r="E705">
        <v>12.333333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0.15000000999999999</v>
      </c>
      <c r="R705">
        <v>1.5</v>
      </c>
      <c r="S705">
        <v>0.14999998</v>
      </c>
      <c r="T705">
        <v>5.0000004999999996</v>
      </c>
      <c r="U705">
        <v>1</v>
      </c>
    </row>
    <row r="706" spans="1:21" x14ac:dyDescent="0.4">
      <c r="A706" t="s">
        <v>667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4">
      <c r="A707" t="s">
        <v>397</v>
      </c>
      <c r="B707">
        <v>30</v>
      </c>
      <c r="C707">
        <v>6</v>
      </c>
      <c r="D707">
        <v>6</v>
      </c>
      <c r="E707">
        <v>18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0.11</v>
      </c>
      <c r="R707">
        <v>2</v>
      </c>
      <c r="S707">
        <v>0.13800001000000001</v>
      </c>
      <c r="T707">
        <v>6.6666670000000003</v>
      </c>
      <c r="U707">
        <v>5</v>
      </c>
    </row>
    <row r="708" spans="1:21" x14ac:dyDescent="0.4">
      <c r="A708" t="s">
        <v>413</v>
      </c>
      <c r="B708">
        <v>250</v>
      </c>
      <c r="C708">
        <v>30</v>
      </c>
      <c r="D708">
        <v>45</v>
      </c>
      <c r="E708">
        <v>175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0.19</v>
      </c>
      <c r="R708">
        <v>1.7</v>
      </c>
      <c r="S708">
        <v>0.33000003999999999</v>
      </c>
      <c r="T708">
        <v>0.91666669000000001</v>
      </c>
      <c r="U708">
        <v>0</v>
      </c>
    </row>
    <row r="709" spans="1:21" x14ac:dyDescent="0.4">
      <c r="A709" t="s">
        <v>395</v>
      </c>
      <c r="B709">
        <v>47.000003999999997</v>
      </c>
      <c r="C709">
        <v>18.800001000000002</v>
      </c>
      <c r="D709">
        <v>23.5</v>
      </c>
      <c r="E709">
        <v>4.7000012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0.1</v>
      </c>
      <c r="R709">
        <v>2</v>
      </c>
      <c r="S709">
        <v>6.5999984999999997E-2</v>
      </c>
      <c r="T709">
        <v>2.5000002000000001</v>
      </c>
      <c r="U709">
        <v>15</v>
      </c>
    </row>
    <row r="710" spans="1:21" x14ac:dyDescent="0.4">
      <c r="A710" t="s">
        <v>324</v>
      </c>
      <c r="B710">
        <v>17</v>
      </c>
      <c r="C710">
        <v>10.200001</v>
      </c>
      <c r="D710">
        <v>1.7</v>
      </c>
      <c r="E710">
        <v>5.0999993999999997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0.15000000999999999</v>
      </c>
      <c r="R710">
        <v>1.5</v>
      </c>
      <c r="S710">
        <v>0.11000001</v>
      </c>
      <c r="T710">
        <v>25.000001999999999</v>
      </c>
      <c r="U710">
        <v>1</v>
      </c>
    </row>
    <row r="711" spans="1:21" x14ac:dyDescent="0.4">
      <c r="A711" t="s">
        <v>390</v>
      </c>
      <c r="B711">
        <v>18</v>
      </c>
      <c r="C711">
        <v>14.400001</v>
      </c>
      <c r="D711">
        <v>1.8000001000000001</v>
      </c>
      <c r="E711">
        <v>1.7999993999999999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0.19</v>
      </c>
      <c r="R711">
        <v>2</v>
      </c>
      <c r="S711">
        <v>9.0000032999999993E-2</v>
      </c>
      <c r="T711">
        <v>25.000001999999999</v>
      </c>
      <c r="U711">
        <v>1</v>
      </c>
    </row>
    <row r="712" spans="1:21" x14ac:dyDescent="0.4">
      <c r="A712" t="s">
        <v>658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4">
      <c r="A713" t="s">
        <v>607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4">
      <c r="A714" t="s">
        <v>364</v>
      </c>
      <c r="B714">
        <v>76</v>
      </c>
      <c r="C714">
        <v>9</v>
      </c>
      <c r="D714">
        <v>23</v>
      </c>
      <c r="E714">
        <v>17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27</v>
      </c>
      <c r="P714">
        <v>0</v>
      </c>
      <c r="Q714">
        <v>2.9999998999999999E-2</v>
      </c>
      <c r="R714">
        <v>1.5</v>
      </c>
      <c r="S714">
        <v>0.5</v>
      </c>
      <c r="T714">
        <v>2.5000002000000001</v>
      </c>
      <c r="U714">
        <v>1</v>
      </c>
    </row>
    <row r="715" spans="1:21" x14ac:dyDescent="0.4">
      <c r="A715" t="s">
        <v>684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4">
      <c r="A716" t="s">
        <v>634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4">
      <c r="A717" t="s">
        <v>594</v>
      </c>
      <c r="B717">
        <v>300</v>
      </c>
      <c r="C717">
        <v>99.989998</v>
      </c>
      <c r="D717">
        <v>99.999893</v>
      </c>
      <c r="E717">
        <v>100.01009000000001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0.5</v>
      </c>
      <c r="R717">
        <v>2</v>
      </c>
      <c r="S717">
        <v>0</v>
      </c>
      <c r="T717">
        <v>1.5000001000000001</v>
      </c>
      <c r="U717">
        <v>0</v>
      </c>
    </row>
    <row r="718" spans="1:21" x14ac:dyDescent="0.4">
      <c r="A718" t="s">
        <v>595</v>
      </c>
      <c r="B718">
        <v>300</v>
      </c>
      <c r="C718">
        <v>99.989998</v>
      </c>
      <c r="D718">
        <v>99.999893</v>
      </c>
      <c r="E718">
        <v>100.01009000000001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0.5</v>
      </c>
      <c r="R718">
        <v>2</v>
      </c>
      <c r="S718">
        <v>0</v>
      </c>
      <c r="T718">
        <v>1.5000001000000001</v>
      </c>
      <c r="U718">
        <v>0</v>
      </c>
    </row>
    <row r="719" spans="1:21" x14ac:dyDescent="0.4">
      <c r="A719" t="s">
        <v>695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4">
      <c r="A720" t="s">
        <v>687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4">
      <c r="A721" t="s">
        <v>694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4">
      <c r="A722" t="s">
        <v>697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4">
      <c r="A723" t="s">
        <v>686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4">
      <c r="A724" t="s">
        <v>689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4">
      <c r="A725" t="s">
        <v>404</v>
      </c>
      <c r="B725">
        <v>279</v>
      </c>
      <c r="C725">
        <v>19.530000999999999</v>
      </c>
      <c r="D725">
        <v>25.110001</v>
      </c>
      <c r="E725">
        <v>234.36001999999999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0.19</v>
      </c>
      <c r="R725">
        <v>1.7</v>
      </c>
      <c r="S725">
        <v>0.31</v>
      </c>
      <c r="T725">
        <v>1</v>
      </c>
      <c r="U725">
        <v>0</v>
      </c>
    </row>
    <row r="726" spans="1:21" x14ac:dyDescent="0.4">
      <c r="A726" t="s">
        <v>105</v>
      </c>
      <c r="B726">
        <v>90</v>
      </c>
      <c r="C726">
        <v>22.5</v>
      </c>
      <c r="D726">
        <v>22.5</v>
      </c>
      <c r="E726">
        <v>45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0.2</v>
      </c>
      <c r="R726">
        <v>1.8</v>
      </c>
      <c r="S726">
        <v>7.9999982999999997E-2</v>
      </c>
      <c r="T726">
        <v>2.5000002000000001</v>
      </c>
      <c r="U726">
        <v>1</v>
      </c>
    </row>
    <row r="727" spans="1:21" x14ac:dyDescent="0.4">
      <c r="A727" t="s">
        <v>83</v>
      </c>
      <c r="B727">
        <v>110</v>
      </c>
      <c r="C727">
        <v>16.5</v>
      </c>
      <c r="D727">
        <v>16.5</v>
      </c>
      <c r="E727">
        <v>77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0.22</v>
      </c>
      <c r="R727">
        <v>2.4000001000000002</v>
      </c>
      <c r="S727">
        <v>0.22000003000000001</v>
      </c>
      <c r="T727">
        <v>2.5000002000000001</v>
      </c>
      <c r="U727">
        <v>1</v>
      </c>
    </row>
    <row r="728" spans="1:21" x14ac:dyDescent="0.4">
      <c r="A728" t="s">
        <v>333</v>
      </c>
      <c r="B728">
        <v>75</v>
      </c>
      <c r="C728">
        <v>11.25</v>
      </c>
      <c r="D728">
        <v>48.75</v>
      </c>
      <c r="E728">
        <v>15.000004000000001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0.25</v>
      </c>
      <c r="R728">
        <v>2</v>
      </c>
      <c r="S728">
        <v>0.10714287</v>
      </c>
      <c r="T728">
        <v>3.0000002000000001</v>
      </c>
      <c r="U728">
        <v>7</v>
      </c>
    </row>
    <row r="729" spans="1:21" x14ac:dyDescent="0.4">
      <c r="A729" t="s">
        <v>331</v>
      </c>
      <c r="B729">
        <v>160</v>
      </c>
      <c r="C729">
        <v>96</v>
      </c>
      <c r="D729">
        <v>16</v>
      </c>
      <c r="E729">
        <v>47.999991999999999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0.2</v>
      </c>
      <c r="R729">
        <v>1.5</v>
      </c>
      <c r="S729">
        <v>0.35000002000000002</v>
      </c>
      <c r="T729">
        <v>2</v>
      </c>
      <c r="U729">
        <v>1</v>
      </c>
    </row>
    <row r="730" spans="1:21" x14ac:dyDescent="0.4">
      <c r="A730" t="s">
        <v>332</v>
      </c>
      <c r="B730">
        <v>212.99997999999999</v>
      </c>
      <c r="C730">
        <v>10.650001</v>
      </c>
      <c r="D730">
        <v>202.34998999999999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0.20999999</v>
      </c>
      <c r="R730">
        <v>2.5</v>
      </c>
      <c r="S730">
        <v>0.33000003999999999</v>
      </c>
      <c r="T730">
        <v>1.0833333999999999</v>
      </c>
      <c r="U730">
        <v>0</v>
      </c>
    </row>
    <row r="731" spans="1:21" x14ac:dyDescent="0.4">
      <c r="A731" t="s">
        <v>56</v>
      </c>
      <c r="B731">
        <v>225</v>
      </c>
      <c r="C731">
        <v>90</v>
      </c>
      <c r="D731">
        <v>78.75</v>
      </c>
      <c r="E731">
        <v>56.25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0.25</v>
      </c>
      <c r="R731">
        <v>2</v>
      </c>
      <c r="S731">
        <v>0.30000000999999998</v>
      </c>
      <c r="T731">
        <v>1.5000001000000001</v>
      </c>
      <c r="U731">
        <v>1</v>
      </c>
    </row>
    <row r="732" spans="1:21" x14ac:dyDescent="0.4">
      <c r="A732" t="s">
        <v>264</v>
      </c>
      <c r="B732">
        <v>350</v>
      </c>
      <c r="C732">
        <v>140</v>
      </c>
      <c r="D732">
        <v>157.5</v>
      </c>
      <c r="E732">
        <v>52.499991999999999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0.30000000999999998</v>
      </c>
      <c r="R732">
        <v>2</v>
      </c>
      <c r="S732">
        <v>0.30000000999999998</v>
      </c>
      <c r="T732">
        <v>2.6666666999999999</v>
      </c>
      <c r="U732">
        <v>1</v>
      </c>
    </row>
    <row r="733" spans="1:21" x14ac:dyDescent="0.4">
      <c r="A733" t="s">
        <v>249</v>
      </c>
      <c r="B733">
        <v>90</v>
      </c>
      <c r="C733">
        <v>23.4</v>
      </c>
      <c r="D733">
        <v>23.4</v>
      </c>
      <c r="E733">
        <v>43.200001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0.22</v>
      </c>
      <c r="R733">
        <v>2.2000000000000002</v>
      </c>
      <c r="S733">
        <v>0.22000003000000001</v>
      </c>
      <c r="T733">
        <v>3.6666666999999999</v>
      </c>
      <c r="U733">
        <v>1</v>
      </c>
    </row>
    <row r="734" spans="1:21" x14ac:dyDescent="0.4">
      <c r="A734" t="s">
        <v>309</v>
      </c>
      <c r="B734">
        <v>1600</v>
      </c>
      <c r="C734">
        <v>400</v>
      </c>
      <c r="D734">
        <v>400</v>
      </c>
      <c r="E734">
        <v>400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400</v>
      </c>
      <c r="N734">
        <v>0</v>
      </c>
      <c r="O734">
        <v>0</v>
      </c>
      <c r="P734">
        <v>0</v>
      </c>
      <c r="Q734">
        <v>0.30000000999999998</v>
      </c>
      <c r="R734">
        <v>2</v>
      </c>
      <c r="S734">
        <v>0.25</v>
      </c>
      <c r="T734">
        <v>5.0000004999999996</v>
      </c>
      <c r="U734">
        <v>1</v>
      </c>
    </row>
    <row r="735" spans="1:21" x14ac:dyDescent="0.4">
      <c r="A735" t="s">
        <v>69</v>
      </c>
      <c r="B735">
        <v>24</v>
      </c>
      <c r="C735">
        <v>4.3200002</v>
      </c>
      <c r="D735">
        <v>8.1599997999999996</v>
      </c>
      <c r="E735">
        <v>11.52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0.14000000000000001</v>
      </c>
      <c r="R735">
        <v>1.8</v>
      </c>
      <c r="S735">
        <v>0.22000003000000001</v>
      </c>
      <c r="T735">
        <v>15.000000999999999</v>
      </c>
      <c r="U735">
        <v>1</v>
      </c>
    </row>
    <row r="736" spans="1:21" x14ac:dyDescent="0.4">
      <c r="A736" t="s">
        <v>82</v>
      </c>
      <c r="B736">
        <v>27</v>
      </c>
      <c r="C736">
        <v>6.48</v>
      </c>
      <c r="D736">
        <v>7.5599999000000002</v>
      </c>
      <c r="E736">
        <v>12.960001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0.14000000000000001</v>
      </c>
      <c r="R736">
        <v>2</v>
      </c>
      <c r="S736">
        <v>0.31999999000000001</v>
      </c>
      <c r="T736">
        <v>17</v>
      </c>
      <c r="U736">
        <v>1</v>
      </c>
    </row>
    <row r="737" spans="1:21" x14ac:dyDescent="0.4">
      <c r="A737" t="s">
        <v>352</v>
      </c>
      <c r="B737">
        <v>220</v>
      </c>
      <c r="C737">
        <v>33</v>
      </c>
      <c r="D737">
        <v>110</v>
      </c>
      <c r="E737">
        <v>77.000007999999994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0.27000001000000001</v>
      </c>
      <c r="R737">
        <v>2.0999998999999998</v>
      </c>
      <c r="S737">
        <v>0.24000001000000001</v>
      </c>
      <c r="T737">
        <v>1.0833333999999999</v>
      </c>
      <c r="U737">
        <v>0</v>
      </c>
    </row>
    <row r="738" spans="1:21" x14ac:dyDescent="0.4">
      <c r="A738" t="s">
        <v>236</v>
      </c>
      <c r="B738">
        <v>140</v>
      </c>
      <c r="C738">
        <v>7</v>
      </c>
      <c r="D738">
        <v>35</v>
      </c>
      <c r="E738">
        <v>98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0.15000000999999999</v>
      </c>
      <c r="R738">
        <v>2</v>
      </c>
      <c r="S738">
        <v>0.14999998</v>
      </c>
      <c r="T738">
        <v>1</v>
      </c>
      <c r="U738">
        <v>0</v>
      </c>
    </row>
    <row r="739" spans="1:21" x14ac:dyDescent="0.4">
      <c r="A739" t="s">
        <v>183</v>
      </c>
      <c r="B739">
        <v>188</v>
      </c>
      <c r="C739">
        <v>9.4000006000000003</v>
      </c>
      <c r="D739">
        <v>37.600002000000003</v>
      </c>
      <c r="E739">
        <v>141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0.31999999000000001</v>
      </c>
      <c r="R739">
        <v>2.5999998999999998</v>
      </c>
      <c r="S739">
        <v>0.24000001000000001</v>
      </c>
      <c r="T739">
        <v>1.0500001000000001</v>
      </c>
      <c r="U739">
        <v>0</v>
      </c>
    </row>
    <row r="740" spans="1:21" x14ac:dyDescent="0.4">
      <c r="A740" t="s">
        <v>549</v>
      </c>
      <c r="B740">
        <v>213</v>
      </c>
      <c r="C740">
        <v>21.300001000000002</v>
      </c>
      <c r="D740">
        <v>85.200005000000004</v>
      </c>
      <c r="E740">
        <v>106.5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0.30000000999999998</v>
      </c>
      <c r="R740">
        <v>2.5</v>
      </c>
      <c r="S740">
        <v>0.20999998</v>
      </c>
      <c r="T740">
        <v>1</v>
      </c>
      <c r="U740">
        <v>0</v>
      </c>
    </row>
    <row r="741" spans="1:21" x14ac:dyDescent="0.4">
      <c r="A741" t="s">
        <v>553</v>
      </c>
      <c r="B741">
        <v>26</v>
      </c>
      <c r="C741">
        <v>0</v>
      </c>
      <c r="D741">
        <v>0</v>
      </c>
      <c r="E741">
        <v>0</v>
      </c>
      <c r="F741">
        <v>0</v>
      </c>
      <c r="G741">
        <v>26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7.9999998000000003E-2</v>
      </c>
      <c r="R741">
        <v>2</v>
      </c>
      <c r="S741">
        <v>0.34000003000000001</v>
      </c>
      <c r="T741">
        <v>12.000000999999999</v>
      </c>
      <c r="U741">
        <v>1</v>
      </c>
    </row>
    <row r="742" spans="1:21" x14ac:dyDescent="0.4">
      <c r="A742" t="s">
        <v>780</v>
      </c>
      <c r="B742">
        <v>32</v>
      </c>
      <c r="C742">
        <v>0</v>
      </c>
      <c r="D742">
        <v>0</v>
      </c>
      <c r="E742">
        <v>0</v>
      </c>
      <c r="F742">
        <v>0</v>
      </c>
      <c r="G742">
        <v>32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0.14000000000000001</v>
      </c>
      <c r="R742">
        <v>2.2000000000000002</v>
      </c>
      <c r="S742">
        <v>0.36000000999999998</v>
      </c>
      <c r="T742">
        <v>12.000000999999999</v>
      </c>
      <c r="U742">
        <v>1</v>
      </c>
    </row>
    <row r="743" spans="1:21" x14ac:dyDescent="0.4">
      <c r="A743" t="s">
        <v>116</v>
      </c>
      <c r="B743">
        <v>180</v>
      </c>
      <c r="C743">
        <v>21.6</v>
      </c>
      <c r="D743">
        <v>28.799999</v>
      </c>
      <c r="E743">
        <v>129.60001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0.22</v>
      </c>
      <c r="R743">
        <v>2</v>
      </c>
      <c r="S743">
        <v>0.19999998999999999</v>
      </c>
      <c r="T743">
        <v>1</v>
      </c>
      <c r="U743">
        <v>0</v>
      </c>
    </row>
    <row r="744" spans="1:21" x14ac:dyDescent="0.4">
      <c r="A744" t="s">
        <v>772</v>
      </c>
      <c r="B744">
        <v>470</v>
      </c>
      <c r="C744">
        <v>70.5</v>
      </c>
      <c r="D744">
        <v>70.5</v>
      </c>
      <c r="E744">
        <v>329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5.0000001000000002E-2</v>
      </c>
      <c r="R744">
        <v>1.5</v>
      </c>
      <c r="S744">
        <v>0.10000002</v>
      </c>
      <c r="T744">
        <v>0.83333336999999996</v>
      </c>
      <c r="U744">
        <v>0</v>
      </c>
    </row>
    <row r="745" spans="1:21" x14ac:dyDescent="0.4">
      <c r="A745" t="s">
        <v>677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4">
      <c r="A746" t="s">
        <v>470</v>
      </c>
      <c r="B746">
        <v>17</v>
      </c>
      <c r="C746">
        <v>10.200001</v>
      </c>
      <c r="D746">
        <v>1.7</v>
      </c>
      <c r="E746">
        <v>5.0999993999999997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0.15000000999999999</v>
      </c>
      <c r="R746">
        <v>1.5</v>
      </c>
      <c r="S746">
        <v>0.11000001</v>
      </c>
      <c r="T746">
        <v>14.383334</v>
      </c>
      <c r="U746">
        <v>1</v>
      </c>
    </row>
    <row r="747" spans="1:21" x14ac:dyDescent="0.4">
      <c r="A747" t="s">
        <v>391</v>
      </c>
      <c r="B747">
        <v>18</v>
      </c>
      <c r="C747">
        <v>14.400001</v>
      </c>
      <c r="D747">
        <v>1.8000001000000001</v>
      </c>
      <c r="E747">
        <v>1.7999993999999999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0.19</v>
      </c>
      <c r="R747">
        <v>2</v>
      </c>
      <c r="S747">
        <v>9.0000032999999993E-2</v>
      </c>
      <c r="T747">
        <v>14.383334</v>
      </c>
      <c r="U747">
        <v>1</v>
      </c>
    </row>
    <row r="748" spans="1:21" x14ac:dyDescent="0.4">
      <c r="A748" t="s">
        <v>598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4">
      <c r="A749" t="s">
        <v>153</v>
      </c>
      <c r="B749">
        <v>333</v>
      </c>
      <c r="C749">
        <v>99.900002000000001</v>
      </c>
      <c r="D749">
        <v>99.900002000000001</v>
      </c>
      <c r="E749">
        <v>133.19999999999999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0.23</v>
      </c>
      <c r="R749">
        <v>2.2999999999999998</v>
      </c>
      <c r="S749">
        <v>0.33000003999999999</v>
      </c>
      <c r="T749">
        <v>0.83333336999999996</v>
      </c>
      <c r="U749">
        <v>0</v>
      </c>
    </row>
    <row r="750" spans="1:21" x14ac:dyDescent="0.4">
      <c r="A750" t="s">
        <v>645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4">
      <c r="A751" t="s">
        <v>208</v>
      </c>
      <c r="B751">
        <v>220.00002000000001</v>
      </c>
      <c r="C751">
        <v>48.400002000000001</v>
      </c>
      <c r="D751">
        <v>70.400002000000001</v>
      </c>
      <c r="E751">
        <v>101.20001000000001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0.18000000999999999</v>
      </c>
      <c r="R751">
        <v>1.6</v>
      </c>
      <c r="S751">
        <v>0.30000000999999998</v>
      </c>
      <c r="T751">
        <v>1.2</v>
      </c>
      <c r="U751">
        <v>0</v>
      </c>
    </row>
    <row r="752" spans="1:21" x14ac:dyDescent="0.4">
      <c r="A752" t="s">
        <v>182</v>
      </c>
      <c r="B752">
        <v>250</v>
      </c>
      <c r="C752">
        <v>55</v>
      </c>
      <c r="D752">
        <v>80</v>
      </c>
      <c r="E752">
        <v>115.00001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0.2</v>
      </c>
      <c r="R752">
        <v>1.8</v>
      </c>
      <c r="S752">
        <v>0.34000003000000001</v>
      </c>
      <c r="T752">
        <v>1.2</v>
      </c>
      <c r="U752">
        <v>0</v>
      </c>
    </row>
    <row r="753" spans="1:21" x14ac:dyDescent="0.4">
      <c r="A753" t="s">
        <v>568</v>
      </c>
      <c r="B753">
        <v>35</v>
      </c>
      <c r="C753">
        <v>0</v>
      </c>
      <c r="D753">
        <v>0</v>
      </c>
      <c r="E753">
        <v>0</v>
      </c>
      <c r="F753">
        <v>35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0.2</v>
      </c>
      <c r="R753">
        <v>2.5</v>
      </c>
      <c r="S753">
        <v>0.10000002</v>
      </c>
      <c r="T753">
        <v>1</v>
      </c>
      <c r="U753">
        <v>1</v>
      </c>
    </row>
    <row r="754" spans="1:21" x14ac:dyDescent="0.4">
      <c r="A754" t="s">
        <v>441</v>
      </c>
      <c r="B754">
        <v>224.99997999999999</v>
      </c>
      <c r="C754">
        <v>180</v>
      </c>
      <c r="D754">
        <v>33.75</v>
      </c>
      <c r="E754">
        <v>11.24999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0.2</v>
      </c>
      <c r="R754">
        <v>2</v>
      </c>
      <c r="S754">
        <v>0.25</v>
      </c>
      <c r="T754">
        <v>1.5000001000000001</v>
      </c>
      <c r="U754">
        <v>1</v>
      </c>
    </row>
    <row r="755" spans="1:21" x14ac:dyDescent="0.4">
      <c r="A755" t="s">
        <v>440</v>
      </c>
      <c r="B755">
        <v>273</v>
      </c>
      <c r="C755">
        <v>245.7</v>
      </c>
      <c r="D755">
        <v>27.300001000000002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0.2</v>
      </c>
      <c r="R755">
        <v>2</v>
      </c>
      <c r="S755">
        <v>0.25</v>
      </c>
      <c r="T755">
        <v>2</v>
      </c>
      <c r="U755">
        <v>1</v>
      </c>
    </row>
    <row r="756" spans="1:21" x14ac:dyDescent="0.4">
      <c r="A756" t="s">
        <v>556</v>
      </c>
      <c r="B756">
        <v>85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85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0.34999998999999998</v>
      </c>
      <c r="R756">
        <v>2.5</v>
      </c>
      <c r="S756">
        <v>0.25</v>
      </c>
      <c r="T756">
        <v>0.15000000999999999</v>
      </c>
      <c r="U756">
        <v>1</v>
      </c>
    </row>
    <row r="757" spans="1:21" x14ac:dyDescent="0.4">
      <c r="A757" t="s">
        <v>636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4">
      <c r="A758" t="s">
        <v>136</v>
      </c>
      <c r="B758">
        <v>250</v>
      </c>
      <c r="C758">
        <v>120</v>
      </c>
      <c r="D758">
        <v>60</v>
      </c>
      <c r="E758">
        <v>70.000007999999994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0.25999999000000001</v>
      </c>
      <c r="R758">
        <v>2.5999998999999998</v>
      </c>
      <c r="S758">
        <v>0.25999999000000001</v>
      </c>
      <c r="T758">
        <v>0.91666669000000001</v>
      </c>
      <c r="U758">
        <v>0</v>
      </c>
    </row>
    <row r="759" spans="1:21" x14ac:dyDescent="0.4">
      <c r="A759" t="s">
        <v>650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4">
      <c r="A760" t="s">
        <v>205</v>
      </c>
      <c r="B760">
        <v>259</v>
      </c>
      <c r="C760">
        <v>132.09</v>
      </c>
      <c r="D760">
        <v>7.77</v>
      </c>
      <c r="E760">
        <v>119.14001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0.17</v>
      </c>
      <c r="R760">
        <v>1.9</v>
      </c>
      <c r="S760">
        <v>0.33000003999999999</v>
      </c>
      <c r="T760">
        <v>1</v>
      </c>
      <c r="U760">
        <v>0</v>
      </c>
    </row>
    <row r="761" spans="1:21" x14ac:dyDescent="0.4">
      <c r="A761" t="s">
        <v>497</v>
      </c>
      <c r="B761">
        <v>120</v>
      </c>
      <c r="C761">
        <v>24</v>
      </c>
      <c r="D761">
        <v>40.799999</v>
      </c>
      <c r="E761">
        <v>55.199997000000003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0.2</v>
      </c>
      <c r="R761">
        <v>2.4000001000000002</v>
      </c>
      <c r="S761">
        <v>0.18000000999999999</v>
      </c>
      <c r="T761">
        <v>1.1666666999999999</v>
      </c>
      <c r="U761">
        <v>0</v>
      </c>
    </row>
    <row r="762" spans="1:21" x14ac:dyDescent="0.4">
      <c r="A762" t="s">
        <v>71</v>
      </c>
      <c r="B762">
        <v>30</v>
      </c>
      <c r="C762">
        <v>12</v>
      </c>
      <c r="D762">
        <v>18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0.02</v>
      </c>
      <c r="R762">
        <v>1.5</v>
      </c>
      <c r="S762">
        <v>0.19999998999999999</v>
      </c>
      <c r="T762">
        <v>5.0000004999999996</v>
      </c>
      <c r="U762">
        <v>1</v>
      </c>
    </row>
    <row r="763" spans="1:21" x14ac:dyDescent="0.4">
      <c r="A763" t="s">
        <v>81</v>
      </c>
      <c r="B763">
        <v>30</v>
      </c>
      <c r="C763">
        <v>12</v>
      </c>
      <c r="D763">
        <v>18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7.9999998000000003E-2</v>
      </c>
      <c r="R763">
        <v>1.8</v>
      </c>
      <c r="S763">
        <v>0.41999996000000001</v>
      </c>
      <c r="T763">
        <v>5.0000004999999996</v>
      </c>
      <c r="U763">
        <v>1</v>
      </c>
    </row>
    <row r="764" spans="1:21" x14ac:dyDescent="0.4">
      <c r="A764" t="s">
        <v>785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4">
      <c r="A765" t="s">
        <v>439</v>
      </c>
      <c r="B765">
        <v>200</v>
      </c>
      <c r="C765">
        <v>25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175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0.17</v>
      </c>
      <c r="R765">
        <v>2.5</v>
      </c>
      <c r="S765">
        <v>0.28999996</v>
      </c>
      <c r="T765">
        <v>1.6666666999999999</v>
      </c>
      <c r="U765">
        <v>1</v>
      </c>
    </row>
    <row r="766" spans="1:21" x14ac:dyDescent="0.4">
      <c r="A766" t="s">
        <v>169</v>
      </c>
      <c r="B766">
        <v>298</v>
      </c>
      <c r="C766">
        <v>80</v>
      </c>
      <c r="D766">
        <v>0</v>
      </c>
      <c r="E766">
        <v>68</v>
      </c>
      <c r="F766">
        <v>150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0.1</v>
      </c>
      <c r="R766">
        <v>2</v>
      </c>
      <c r="S766">
        <v>0.30000000999999998</v>
      </c>
      <c r="T766">
        <v>0.83333336999999996</v>
      </c>
      <c r="U766">
        <v>0</v>
      </c>
    </row>
    <row r="767" spans="1:21" x14ac:dyDescent="0.4">
      <c r="A767" t="s">
        <v>285</v>
      </c>
      <c r="B767">
        <v>30</v>
      </c>
      <c r="C767">
        <v>4.5</v>
      </c>
      <c r="D767">
        <v>6</v>
      </c>
      <c r="E767">
        <v>19.5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0.1</v>
      </c>
      <c r="R767">
        <v>2</v>
      </c>
      <c r="S767">
        <v>0.34000003000000001</v>
      </c>
      <c r="T767">
        <v>10.833334000000001</v>
      </c>
      <c r="U767">
        <v>1</v>
      </c>
    </row>
    <row r="768" spans="1:21" x14ac:dyDescent="0.4">
      <c r="A768" t="s">
        <v>262</v>
      </c>
      <c r="B768">
        <v>100</v>
      </c>
      <c r="C768">
        <v>5</v>
      </c>
      <c r="D768">
        <v>75</v>
      </c>
      <c r="E768">
        <v>19.999998000000001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0.2</v>
      </c>
      <c r="R768">
        <v>2</v>
      </c>
      <c r="S768">
        <v>0.35000002000000002</v>
      </c>
      <c r="T768">
        <v>4.1666670000000003</v>
      </c>
      <c r="U768">
        <v>1</v>
      </c>
    </row>
    <row r="769" spans="1:21" x14ac:dyDescent="0.4">
      <c r="A769" t="s">
        <v>263</v>
      </c>
      <c r="B769">
        <v>50</v>
      </c>
      <c r="C769">
        <v>10</v>
      </c>
      <c r="D769">
        <v>22.5</v>
      </c>
      <c r="E769">
        <v>17.500001999999999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0.25999999000000001</v>
      </c>
      <c r="R769">
        <v>2</v>
      </c>
      <c r="S769">
        <v>0.30000000999999998</v>
      </c>
      <c r="T769">
        <v>5.5000004999999996</v>
      </c>
      <c r="U769">
        <v>1</v>
      </c>
    </row>
    <row r="770" spans="1:21" x14ac:dyDescent="0.4">
      <c r="A770" t="s">
        <v>754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4">
      <c r="A771" t="s">
        <v>760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4">
      <c r="A772" t="s">
        <v>752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4">
      <c r="A773" t="s">
        <v>635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4">
      <c r="A774" t="s">
        <v>102</v>
      </c>
      <c r="B774">
        <v>140</v>
      </c>
      <c r="C774">
        <v>44.799999</v>
      </c>
      <c r="D774">
        <v>16.799999</v>
      </c>
      <c r="E774">
        <v>78.400002000000001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7.9999998000000003E-2</v>
      </c>
      <c r="R774">
        <v>2</v>
      </c>
      <c r="S774">
        <v>0.25999999000000001</v>
      </c>
      <c r="T774">
        <v>1.5000001000000001</v>
      </c>
      <c r="U774">
        <v>1</v>
      </c>
    </row>
    <row r="775" spans="1:21" x14ac:dyDescent="0.4">
      <c r="A775" t="s">
        <v>80</v>
      </c>
      <c r="B775">
        <v>210</v>
      </c>
      <c r="C775">
        <v>63.000003999999997</v>
      </c>
      <c r="D775">
        <v>21</v>
      </c>
      <c r="E775">
        <v>126.00001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0.12</v>
      </c>
      <c r="R775">
        <v>2.4000001000000002</v>
      </c>
      <c r="S775">
        <v>0.36000000999999998</v>
      </c>
      <c r="T775">
        <v>1.5000001000000001</v>
      </c>
      <c r="U775">
        <v>1</v>
      </c>
    </row>
    <row r="776" spans="1:21" x14ac:dyDescent="0.4">
      <c r="A776" t="s">
        <v>366</v>
      </c>
      <c r="B776">
        <v>84</v>
      </c>
      <c r="C776">
        <v>9.1999998000000005</v>
      </c>
      <c r="D776">
        <v>13.8</v>
      </c>
      <c r="E776">
        <v>0</v>
      </c>
      <c r="F776">
        <v>0</v>
      </c>
      <c r="G776">
        <v>0</v>
      </c>
      <c r="H776">
        <v>0</v>
      </c>
      <c r="I776">
        <v>61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5.0000001000000002E-2</v>
      </c>
      <c r="R776">
        <v>2.2999999999999998</v>
      </c>
      <c r="S776">
        <v>0.30000000999999998</v>
      </c>
      <c r="T776">
        <v>1.3333333999999999</v>
      </c>
      <c r="U776">
        <v>1</v>
      </c>
    </row>
  </sheetData>
  <mergeCells count="1">
    <mergeCell ref="A1:U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1A20-79DB-4B26-8AD7-05A889FC4AF7}">
  <dimension ref="A1:R13"/>
  <sheetViews>
    <sheetView workbookViewId="0">
      <selection activeCell="E8" sqref="E8"/>
    </sheetView>
  </sheetViews>
  <sheetFormatPr defaultRowHeight="14.6" x14ac:dyDescent="0.4"/>
  <cols>
    <col min="1" max="1" width="15.921875" bestFit="1" customWidth="1"/>
    <col min="2" max="2" width="14.84375" bestFit="1" customWidth="1"/>
    <col min="3" max="3" width="12.23046875" bestFit="1" customWidth="1"/>
    <col min="4" max="4" width="12.765625" bestFit="1" customWidth="1"/>
    <col min="5" max="5" width="11.69140625" bestFit="1" customWidth="1"/>
    <col min="6" max="6" width="11.921875" bestFit="1" customWidth="1"/>
    <col min="7" max="7" width="11" bestFit="1" customWidth="1"/>
    <col min="8" max="8" width="12.921875" bestFit="1" customWidth="1"/>
    <col min="9" max="9" width="12.69140625" bestFit="1" customWidth="1"/>
    <col min="10" max="10" width="10.53515625" bestFit="1" customWidth="1"/>
    <col min="11" max="11" width="10.3046875" bestFit="1" customWidth="1"/>
    <col min="12" max="12" width="11.4609375" bestFit="1" customWidth="1"/>
    <col min="13" max="13" width="12.4609375" bestFit="1" customWidth="1"/>
    <col min="14" max="14" width="12.15234375" bestFit="1" customWidth="1"/>
    <col min="15" max="15" width="11.61328125" bestFit="1" customWidth="1"/>
    <col min="16" max="16" width="14.765625" bestFit="1" customWidth="1"/>
    <col min="17" max="17" width="13.69140625" bestFit="1" customWidth="1"/>
    <col min="18" max="18" width="15.921875" bestFit="1" customWidth="1"/>
  </cols>
  <sheetData>
    <row r="1" spans="1:18" ht="54" customHeight="1" thickBot="1" x14ac:dyDescent="0.45">
      <c r="A1" s="7" t="s">
        <v>773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s="2" customFormat="1" ht="27" customHeight="1" x14ac:dyDescent="0.55000000000000004">
      <c r="A2" s="1" t="s">
        <v>796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12</v>
      </c>
      <c r="J2" s="1" t="s">
        <v>16</v>
      </c>
      <c r="K2" s="1" t="s">
        <v>14</v>
      </c>
      <c r="L2" s="1" t="s">
        <v>15</v>
      </c>
      <c r="M2" s="1" t="s">
        <v>17</v>
      </c>
      <c r="N2" s="1" t="s">
        <v>13</v>
      </c>
      <c r="O2" s="1" t="s">
        <v>11</v>
      </c>
      <c r="P2" s="1" t="s">
        <v>797</v>
      </c>
      <c r="Q2" s="1" t="s">
        <v>798</v>
      </c>
      <c r="R2" s="1" t="s">
        <v>801</v>
      </c>
    </row>
    <row r="3" spans="1:18" s="3" customFormat="1" ht="15.9" x14ac:dyDescent="0.4">
      <c r="A3" s="5" t="s">
        <v>800</v>
      </c>
      <c r="B3" s="10">
        <v>1.5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1.5</v>
      </c>
      <c r="O3" s="10">
        <v>1</v>
      </c>
      <c r="P3" s="10">
        <v>0</v>
      </c>
      <c r="Q3" s="10">
        <v>0</v>
      </c>
      <c r="R3" s="10">
        <v>0</v>
      </c>
    </row>
    <row r="4" spans="1:18" ht="15.9" x14ac:dyDescent="0.4">
      <c r="A4" s="5" t="s">
        <v>809</v>
      </c>
      <c r="B4" s="10">
        <v>1.5</v>
      </c>
      <c r="C4" s="10">
        <v>1</v>
      </c>
      <c r="D4" s="10">
        <v>1</v>
      </c>
      <c r="E4" s="10">
        <v>0.5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1.5</v>
      </c>
      <c r="O4" s="10">
        <v>1</v>
      </c>
      <c r="P4" s="10">
        <v>0</v>
      </c>
      <c r="Q4" s="10">
        <v>0</v>
      </c>
      <c r="R4" s="10">
        <v>0</v>
      </c>
    </row>
    <row r="5" spans="1:18" ht="15.9" x14ac:dyDescent="0.4">
      <c r="A5" s="5" t="s">
        <v>802</v>
      </c>
      <c r="B5" s="10">
        <v>1</v>
      </c>
      <c r="C5" s="10">
        <v>1.5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1.5</v>
      </c>
      <c r="M5" s="10">
        <v>1</v>
      </c>
      <c r="N5" s="10">
        <v>1</v>
      </c>
      <c r="O5" s="10">
        <v>1</v>
      </c>
      <c r="P5" s="10">
        <v>0</v>
      </c>
      <c r="Q5" s="10">
        <v>0</v>
      </c>
      <c r="R5" s="10">
        <v>0</v>
      </c>
    </row>
    <row r="6" spans="1:18" ht="15.9" x14ac:dyDescent="0.4">
      <c r="A6" s="5" t="s">
        <v>810</v>
      </c>
      <c r="B6" s="10">
        <v>1</v>
      </c>
      <c r="C6" s="10">
        <v>1</v>
      </c>
      <c r="D6" s="10">
        <v>1</v>
      </c>
      <c r="E6" s="10">
        <v>1</v>
      </c>
      <c r="F6" s="10">
        <v>1</v>
      </c>
      <c r="G6" s="10">
        <v>1.5</v>
      </c>
      <c r="H6" s="10">
        <v>1</v>
      </c>
      <c r="I6" s="10">
        <v>0.5</v>
      </c>
      <c r="J6" s="10">
        <v>1</v>
      </c>
      <c r="K6" s="10">
        <v>1</v>
      </c>
      <c r="L6" s="10">
        <v>1.5</v>
      </c>
      <c r="M6" s="10">
        <v>1</v>
      </c>
      <c r="N6" s="10">
        <v>1</v>
      </c>
      <c r="O6" s="10">
        <v>1</v>
      </c>
      <c r="P6" s="10">
        <v>0</v>
      </c>
      <c r="Q6" s="10">
        <v>0</v>
      </c>
      <c r="R6" s="10">
        <v>0</v>
      </c>
    </row>
    <row r="7" spans="1:18" ht="15.9" x14ac:dyDescent="0.4">
      <c r="A7" s="5" t="s">
        <v>803</v>
      </c>
      <c r="B7" s="10">
        <v>1</v>
      </c>
      <c r="C7" s="10">
        <v>1</v>
      </c>
      <c r="D7" s="10">
        <v>1.5</v>
      </c>
      <c r="E7" s="10">
        <v>1.5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0</v>
      </c>
      <c r="Q7" s="10">
        <v>0</v>
      </c>
      <c r="R7" s="10">
        <v>0</v>
      </c>
    </row>
    <row r="8" spans="1:18" ht="15.9" x14ac:dyDescent="0.4">
      <c r="A8" s="5" t="s">
        <v>811</v>
      </c>
      <c r="B8" s="10">
        <v>1</v>
      </c>
      <c r="C8" s="10">
        <v>1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0">
        <v>1.5</v>
      </c>
      <c r="J8" s="10">
        <v>1</v>
      </c>
      <c r="K8" s="10">
        <v>1.5</v>
      </c>
      <c r="L8" s="10">
        <v>1</v>
      </c>
      <c r="M8" s="10">
        <v>0.5</v>
      </c>
      <c r="N8" s="10">
        <v>1</v>
      </c>
      <c r="O8" s="10">
        <v>1</v>
      </c>
      <c r="P8" s="10">
        <v>0</v>
      </c>
      <c r="Q8" s="10">
        <v>0</v>
      </c>
      <c r="R8" s="10">
        <v>0</v>
      </c>
    </row>
    <row r="9" spans="1:18" ht="15.9" x14ac:dyDescent="0.4">
      <c r="A9" s="5" t="s">
        <v>804</v>
      </c>
      <c r="B9" s="10">
        <v>1</v>
      </c>
      <c r="C9" s="10">
        <v>1.5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0.5</v>
      </c>
      <c r="K9" s="10">
        <v>1</v>
      </c>
      <c r="L9" s="10">
        <v>1</v>
      </c>
      <c r="M9" s="10">
        <v>1.5</v>
      </c>
      <c r="N9" s="10">
        <v>1</v>
      </c>
      <c r="O9" s="10">
        <v>1</v>
      </c>
      <c r="P9" s="10">
        <v>0</v>
      </c>
      <c r="Q9" s="10">
        <v>0</v>
      </c>
      <c r="R9" s="10">
        <v>0</v>
      </c>
    </row>
    <row r="10" spans="1:18" ht="15.9" x14ac:dyDescent="0.4">
      <c r="A10" s="5" t="s">
        <v>805</v>
      </c>
      <c r="B10" s="10">
        <v>1</v>
      </c>
      <c r="C10" s="10">
        <v>1</v>
      </c>
      <c r="D10" s="10">
        <v>1</v>
      </c>
      <c r="E10" s="10">
        <v>1</v>
      </c>
      <c r="F10" s="10">
        <v>1.5</v>
      </c>
      <c r="G10" s="10">
        <v>1</v>
      </c>
      <c r="H10" s="10">
        <v>1</v>
      </c>
      <c r="I10" s="10">
        <v>1</v>
      </c>
      <c r="J10" s="10">
        <v>1.5</v>
      </c>
      <c r="K10" s="10">
        <v>1</v>
      </c>
      <c r="L10" s="10">
        <v>1</v>
      </c>
      <c r="M10" s="10">
        <v>1</v>
      </c>
      <c r="N10" s="10">
        <v>1</v>
      </c>
      <c r="O10" s="10">
        <v>1</v>
      </c>
      <c r="P10" s="10">
        <v>0</v>
      </c>
      <c r="Q10" s="10">
        <v>0</v>
      </c>
      <c r="R10" s="10">
        <v>0</v>
      </c>
    </row>
    <row r="11" spans="1:18" ht="15.9" x14ac:dyDescent="0.4">
      <c r="A11" s="5" t="s">
        <v>806</v>
      </c>
      <c r="B11" s="10">
        <v>1</v>
      </c>
      <c r="C11" s="10">
        <v>1</v>
      </c>
      <c r="D11" s="10">
        <v>1.5</v>
      </c>
      <c r="E11" s="10">
        <v>1</v>
      </c>
      <c r="F11" s="10">
        <v>1</v>
      </c>
      <c r="G11" s="10">
        <v>1</v>
      </c>
      <c r="H11" s="10">
        <v>1.5</v>
      </c>
      <c r="I11" s="10">
        <v>1</v>
      </c>
      <c r="J11" s="10">
        <v>1</v>
      </c>
      <c r="K11" s="10">
        <v>1</v>
      </c>
      <c r="L11" s="10">
        <v>0.5</v>
      </c>
      <c r="M11" s="10">
        <v>1</v>
      </c>
      <c r="N11" s="10">
        <v>1</v>
      </c>
      <c r="O11" s="10">
        <v>1</v>
      </c>
      <c r="P11" s="10">
        <v>0</v>
      </c>
      <c r="Q11" s="10">
        <v>0</v>
      </c>
      <c r="R11" s="10">
        <v>0</v>
      </c>
    </row>
    <row r="12" spans="1:18" ht="15.9" x14ac:dyDescent="0.4">
      <c r="A12" s="5" t="s">
        <v>807</v>
      </c>
      <c r="B12" s="10">
        <v>1</v>
      </c>
      <c r="C12" s="10">
        <v>1</v>
      </c>
      <c r="D12" s="10">
        <v>1</v>
      </c>
      <c r="E12" s="10">
        <v>1</v>
      </c>
      <c r="F12" s="10">
        <v>1</v>
      </c>
      <c r="G12" s="10">
        <v>1.5</v>
      </c>
      <c r="H12" s="10">
        <v>1</v>
      </c>
      <c r="I12" s="10">
        <v>1</v>
      </c>
      <c r="J12" s="10">
        <v>1.5</v>
      </c>
      <c r="K12" s="10">
        <v>1</v>
      </c>
      <c r="L12" s="10">
        <v>1</v>
      </c>
      <c r="M12" s="10">
        <v>0.5</v>
      </c>
      <c r="N12" s="10">
        <v>1</v>
      </c>
      <c r="O12" s="10">
        <v>1</v>
      </c>
      <c r="P12" s="10">
        <v>0</v>
      </c>
      <c r="Q12" s="10">
        <v>0</v>
      </c>
      <c r="R12" s="10">
        <v>0</v>
      </c>
    </row>
    <row r="13" spans="1:18" ht="15.9" x14ac:dyDescent="0.4">
      <c r="A13" s="5" t="s">
        <v>808</v>
      </c>
      <c r="B13" s="10">
        <v>1</v>
      </c>
      <c r="C13" s="10">
        <v>1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10">
        <v>1</v>
      </c>
      <c r="L13" s="10">
        <v>1</v>
      </c>
      <c r="M13" s="10">
        <v>1</v>
      </c>
      <c r="N13" s="10">
        <v>1</v>
      </c>
      <c r="O13" s="10">
        <v>1.5</v>
      </c>
      <c r="P13" s="10">
        <v>0</v>
      </c>
      <c r="Q13" s="10">
        <v>0</v>
      </c>
      <c r="R13" s="10">
        <v>0</v>
      </c>
    </row>
  </sheetData>
  <mergeCells count="2">
    <mergeCell ref="A1:L1"/>
    <mergeCell ref="M1:R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Calculations</vt:lpstr>
      <vt:lpstr>Weapon-Data</vt:lpstr>
      <vt:lpstr>Faction-Data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Eacret</dc:creator>
  <cp:lastModifiedBy>Corey Eacret</cp:lastModifiedBy>
  <dcterms:created xsi:type="dcterms:W3CDTF">2024-07-31T01:02:05Z</dcterms:created>
  <dcterms:modified xsi:type="dcterms:W3CDTF">2024-08-26T15:57:42Z</dcterms:modified>
</cp:coreProperties>
</file>