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c\Downloads\"/>
    </mc:Choice>
  </mc:AlternateContent>
  <xr:revisionPtr revIDLastSave="0" documentId="13_ncr:1_{2CF9823F-7CB6-4DBA-9B0B-03D4D46187BF}" xr6:coauthVersionLast="47" xr6:coauthVersionMax="47" xr10:uidLastSave="{00000000-0000-0000-0000-000000000000}"/>
  <bookViews>
    <workbookView xWindow="-108" yWindow="-108" windowWidth="30936" windowHeight="16776" xr2:uid="{EB71189C-B0E1-4425-AB4D-84E53115CCBD}"/>
  </bookViews>
  <sheets>
    <sheet name="Calculations" sheetId="1" r:id="rId1"/>
    <sheet name="Raw-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Q8" i="1"/>
  <c r="C4" i="1"/>
  <c r="C7" i="1" s="1" a="1"/>
  <c r="C7" i="1" s="1"/>
  <c r="R8" i="1"/>
  <c r="P4" i="1"/>
  <c r="P7" i="1" s="1" a="1"/>
  <c r="P7" i="1" s="1"/>
  <c r="O4" i="1"/>
  <c r="O7" i="1" s="1" a="1"/>
  <c r="O7" i="1" s="1"/>
  <c r="N4" i="1"/>
  <c r="N7" i="1" s="1" a="1"/>
  <c r="N7" i="1" s="1"/>
  <c r="M4" i="1"/>
  <c r="M7" i="1" s="1" a="1"/>
  <c r="M7" i="1" s="1"/>
  <c r="L4" i="1"/>
  <c r="L7" i="1" s="1" a="1"/>
  <c r="L7" i="1" s="1"/>
  <c r="K4" i="1"/>
  <c r="K7" i="1" s="1" a="1"/>
  <c r="K7" i="1" s="1"/>
  <c r="J4" i="1"/>
  <c r="J7" i="1" s="1" a="1"/>
  <c r="J7" i="1" s="1"/>
  <c r="I4" i="1"/>
  <c r="I7" i="1" s="1" a="1"/>
  <c r="I7" i="1" s="1"/>
  <c r="H4" i="1"/>
  <c r="H7" i="1" s="1" a="1"/>
  <c r="H7" i="1" s="1"/>
  <c r="G4" i="1"/>
  <c r="G7" i="1" s="1" a="1"/>
  <c r="G7" i="1" s="1"/>
  <c r="F4" i="1"/>
  <c r="F7" i="1" s="1" a="1"/>
  <c r="F7" i="1" s="1"/>
  <c r="E4" i="1"/>
  <c r="E7" i="1" s="1" a="1"/>
  <c r="E7" i="1" s="1"/>
  <c r="D4" i="1"/>
  <c r="D7" i="1" s="1" a="1"/>
  <c r="D7" i="1" s="1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0" i="4"/>
  <c r="B329" i="4"/>
  <c r="B328" i="4"/>
  <c r="B327" i="4"/>
  <c r="B326" i="4"/>
  <c r="B325" i="4"/>
  <c r="B324" i="4"/>
  <c r="B323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3" i="4"/>
  <c r="B12" i="4"/>
  <c r="B11" i="4"/>
  <c r="B10" i="4"/>
  <c r="B9" i="4"/>
  <c r="B8" i="4"/>
  <c r="B7" i="4"/>
  <c r="B6" i="4"/>
  <c r="B5" i="4"/>
  <c r="B4" i="4"/>
  <c r="B3" i="4"/>
  <c r="B731" i="4"/>
  <c r="B543" i="4"/>
  <c r="B519" i="4"/>
  <c r="B455" i="4"/>
  <c r="B331" i="4"/>
  <c r="B322" i="4"/>
  <c r="B118" i="4"/>
  <c r="B14" i="4"/>
  <c r="B4" i="1" l="1"/>
  <c r="B7" i="1" l="1" a="1"/>
  <c r="B7" i="1" s="1"/>
  <c r="D9" i="1" a="1"/>
  <c r="D9" i="1" s="1"/>
  <c r="E9" i="1" a="1"/>
  <c r="E9" i="1" s="1"/>
  <c r="C9" i="1" a="1"/>
  <c r="C9" i="1" s="1"/>
  <c r="C10" i="1" a="1"/>
  <c r="C10" i="1" s="1"/>
  <c r="D10" i="1" a="1"/>
  <c r="D10" i="1" s="1"/>
  <c r="E10" i="1" a="1"/>
  <c r="E10" i="1" s="1"/>
  <c r="Q4" i="1"/>
  <c r="F9" i="1" l="1" a="1"/>
  <c r="F9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M10" i="1" a="1"/>
  <c r="M10" i="1" s="1"/>
  <c r="K10" i="1" a="1"/>
  <c r="K10" i="1" s="1"/>
  <c r="I10" i="1" a="1"/>
  <c r="I10" i="1" s="1"/>
  <c r="J10" i="1" a="1"/>
  <c r="J10" i="1" s="1"/>
  <c r="L10" i="1" a="1"/>
  <c r="L10" i="1" s="1"/>
  <c r="F10" i="1" a="1"/>
  <c r="F10" i="1" s="1"/>
  <c r="P10" i="1" a="1"/>
  <c r="P10" i="1" s="1"/>
  <c r="H10" i="1" a="1"/>
  <c r="H10" i="1" s="1"/>
  <c r="G10" i="1" a="1"/>
  <c r="G10" i="1" s="1"/>
  <c r="O10" i="1" a="1"/>
  <c r="O10" i="1" s="1"/>
  <c r="N10" i="1" a="1"/>
  <c r="N10" i="1" s="1"/>
  <c r="Q7" i="1" a="1"/>
  <c r="Q7" i="1" s="1"/>
  <c r="R9" i="1" l="1"/>
  <c r="Q9" i="1"/>
  <c r="Q10" i="1"/>
  <c r="R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<sst xmlns="http://schemas.openxmlformats.org/spreadsheetml/2006/main" count="806" uniqueCount="781">
  <si>
    <t>Latron Prime</t>
  </si>
  <si>
    <t>DMG</t>
  </si>
  <si>
    <t>WEAPON</t>
  </si>
  <si>
    <t>QUANTA</t>
  </si>
  <si>
    <t>IMPACT</t>
  </si>
  <si>
    <t>PUNC</t>
  </si>
  <si>
    <t>SLASH</t>
  </si>
  <si>
    <t>HEAT</t>
  </si>
  <si>
    <t>COLD</t>
  </si>
  <si>
    <t>ELEC</t>
  </si>
  <si>
    <t>TOXIN</t>
  </si>
  <si>
    <t>VOID</t>
  </si>
  <si>
    <t>BLAST</t>
  </si>
  <si>
    <t>CORR</t>
  </si>
  <si>
    <t>GAS</t>
  </si>
  <si>
    <t>MAG</t>
  </si>
  <si>
    <t>RAD</t>
  </si>
  <si>
    <t>VIRAL</t>
  </si>
  <si>
    <t>TOTAL</t>
  </si>
  <si>
    <t>CRITCHAN</t>
  </si>
  <si>
    <t>CRITMULT</t>
  </si>
  <si>
    <t>FIRERATE</t>
  </si>
  <si>
    <t>MULTI</t>
  </si>
  <si>
    <t>STATCHAN</t>
  </si>
  <si>
    <t>Aeolak</t>
  </si>
  <si>
    <t>Mara Detron</t>
  </si>
  <si>
    <t>Prisma Skana</t>
  </si>
  <si>
    <t>Prisma Grakata</t>
  </si>
  <si>
    <t>Trumna</t>
  </si>
  <si>
    <t>Sepulcrum</t>
  </si>
  <si>
    <t>Onos</t>
  </si>
  <si>
    <t>Ekhein</t>
  </si>
  <si>
    <t>Ruvox</t>
  </si>
  <si>
    <t>Laetum</t>
  </si>
  <si>
    <t>Praedos</t>
  </si>
  <si>
    <t>Innodem</t>
  </si>
  <si>
    <t>Phenmor</t>
  </si>
  <si>
    <t>Felarx</t>
  </si>
  <si>
    <t>Hikou</t>
  </si>
  <si>
    <t>Despair</t>
  </si>
  <si>
    <t>Kunai</t>
  </si>
  <si>
    <t>Talons</t>
  </si>
  <si>
    <t>Cantare</t>
  </si>
  <si>
    <t>Castanas</t>
  </si>
  <si>
    <t>Hikou Prime</t>
  </si>
  <si>
    <t>Spira Prime</t>
  </si>
  <si>
    <t>Spira</t>
  </si>
  <si>
    <t>Fusilai</t>
  </si>
  <si>
    <t>Strun Wraith</t>
  </si>
  <si>
    <t>Strun</t>
  </si>
  <si>
    <t>Hek</t>
  </si>
  <si>
    <t>Boar Prime</t>
  </si>
  <si>
    <t>Boar</t>
  </si>
  <si>
    <t>Sobek</t>
  </si>
  <si>
    <t>Snipetron Vandal</t>
  </si>
  <si>
    <t>Braton Vandal</t>
  </si>
  <si>
    <t>Vectis</t>
  </si>
  <si>
    <t>Soma</t>
  </si>
  <si>
    <t>MK1-Braton</t>
  </si>
  <si>
    <t>Snipetron</t>
  </si>
  <si>
    <t>Latron</t>
  </si>
  <si>
    <t>Braton</t>
  </si>
  <si>
    <t>Gorgon</t>
  </si>
  <si>
    <t>Burston</t>
  </si>
  <si>
    <t>Braton Prime</t>
  </si>
  <si>
    <t>Boltor</t>
  </si>
  <si>
    <t>Kompressa</t>
  </si>
  <si>
    <t>Epitaph</t>
  </si>
  <si>
    <t>Knell</t>
  </si>
  <si>
    <t>Velox</t>
  </si>
  <si>
    <t>Athodai</t>
  </si>
  <si>
    <t>Zakti</t>
  </si>
  <si>
    <t>Pandero</t>
  </si>
  <si>
    <t>Akjagara</t>
  </si>
  <si>
    <t>Akstiletto</t>
  </si>
  <si>
    <t>Azima</t>
  </si>
  <si>
    <t>Aksomati</t>
  </si>
  <si>
    <t>Pyrana</t>
  </si>
  <si>
    <t>Akarius</t>
  </si>
  <si>
    <t>Hystrix</t>
  </si>
  <si>
    <t>Zylok Prime</t>
  </si>
  <si>
    <t>Zakti Prime</t>
  </si>
  <si>
    <t>Velox Prime</t>
  </si>
  <si>
    <t>Vasto Prime</t>
  </si>
  <si>
    <t>Akvasto Prime</t>
  </si>
  <si>
    <t>Sicarus Prime</t>
  </si>
  <si>
    <t>Pyrana Prime</t>
  </si>
  <si>
    <t>Pandero Prime</t>
  </si>
  <si>
    <t>Magnus Prime</t>
  </si>
  <si>
    <t>Lex Prime</t>
  </si>
  <si>
    <t>Knell Prime</t>
  </si>
  <si>
    <t>Hystrix Prime</t>
  </si>
  <si>
    <t>Ballistica Prime</t>
  </si>
  <si>
    <t>Akstiletto Prime</t>
  </si>
  <si>
    <t>Aksomati Prime</t>
  </si>
  <si>
    <t>Akjagara Prime</t>
  </si>
  <si>
    <t>Akbolto Prime</t>
  </si>
  <si>
    <t>Akarius Prime</t>
  </si>
  <si>
    <t>Afuris Prime</t>
  </si>
  <si>
    <t>Magnus</t>
  </si>
  <si>
    <t>Akzani</t>
  </si>
  <si>
    <t>Dex Furis</t>
  </si>
  <si>
    <t>Zylok</t>
  </si>
  <si>
    <t>Ballistica</t>
  </si>
  <si>
    <t>Euphona Prime</t>
  </si>
  <si>
    <t>Vasto</t>
  </si>
  <si>
    <t>Lato</t>
  </si>
  <si>
    <t>Lato Vandal</t>
  </si>
  <si>
    <t>Lato Prime</t>
  </si>
  <si>
    <t>Lex</t>
  </si>
  <si>
    <t>Bronco</t>
  </si>
  <si>
    <t>Bolto</t>
  </si>
  <si>
    <t>Sicarus</t>
  </si>
  <si>
    <t>Bronco Prime</t>
  </si>
  <si>
    <t>Furis</t>
  </si>
  <si>
    <t>Gunsen</t>
  </si>
  <si>
    <t>Vericres</t>
  </si>
  <si>
    <t>Quassus</t>
  </si>
  <si>
    <t>Gunsen Prime</t>
  </si>
  <si>
    <t>Kronen Prime</t>
  </si>
  <si>
    <t>Kronen</t>
  </si>
  <si>
    <t>Boltace</t>
  </si>
  <si>
    <t>Argo &amp; Vel</t>
  </si>
  <si>
    <t>Sigma &amp; Octantis</t>
  </si>
  <si>
    <t>Cobra &amp; Crane Prime</t>
  </si>
  <si>
    <t>Cobra &amp; Crane</t>
  </si>
  <si>
    <t>Silva &amp; Aegis</t>
  </si>
  <si>
    <t>Skiajati</t>
  </si>
  <si>
    <t>Destreza</t>
  </si>
  <si>
    <t>Tatsu</t>
  </si>
  <si>
    <t>Pennant</t>
  </si>
  <si>
    <t>Dorrclave</t>
  </si>
  <si>
    <t>Masseter</t>
  </si>
  <si>
    <t>Endura</t>
  </si>
  <si>
    <t>Okina</t>
  </si>
  <si>
    <t>Broken War</t>
  </si>
  <si>
    <t>War</t>
  </si>
  <si>
    <t>Lacera</t>
  </si>
  <si>
    <t>Ceti Lacera</t>
  </si>
  <si>
    <t>Dual Keres</t>
  </si>
  <si>
    <t>Tatsu Prime</t>
  </si>
  <si>
    <t>Pangolin Prime</t>
  </si>
  <si>
    <t>Okina Prime</t>
  </si>
  <si>
    <t>Nami Skyla Prime</t>
  </si>
  <si>
    <t>Masseter Prime</t>
  </si>
  <si>
    <t>Nikana Prime</t>
  </si>
  <si>
    <t>Karyst Prime</t>
  </si>
  <si>
    <t>Gram Prime</t>
  </si>
  <si>
    <t>Galatine Prime</t>
  </si>
  <si>
    <t>Dual Keres Prime</t>
  </si>
  <si>
    <t>Plasma Sword</t>
  </si>
  <si>
    <t>Pangolin Sword</t>
  </si>
  <si>
    <t>Destreza Prime</t>
  </si>
  <si>
    <t>Vitrica</t>
  </si>
  <si>
    <t>Karyst</t>
  </si>
  <si>
    <t>Dragon Nikana</t>
  </si>
  <si>
    <t>Nikana</t>
  </si>
  <si>
    <t>Dex Nikana</t>
  </si>
  <si>
    <t>Jaw Sword</t>
  </si>
  <si>
    <t>Heat Sword</t>
  </si>
  <si>
    <t>Galatine</t>
  </si>
  <si>
    <t>Dex Dakra</t>
  </si>
  <si>
    <t>Azothane</t>
  </si>
  <si>
    <t>Syam</t>
  </si>
  <si>
    <t>Dark Split-Sword</t>
  </si>
  <si>
    <t>Dark Sword</t>
  </si>
  <si>
    <t>Nami Solo</t>
  </si>
  <si>
    <t>Nami Skyla</t>
  </si>
  <si>
    <t>Tenet Exec</t>
  </si>
  <si>
    <t>Zenistar</t>
  </si>
  <si>
    <t>Bo</t>
  </si>
  <si>
    <t>Cadus</t>
  </si>
  <si>
    <t>Amphis</t>
  </si>
  <si>
    <t>Tipedo Prime</t>
  </si>
  <si>
    <t>Bo Prime</t>
  </si>
  <si>
    <t>Tipedo</t>
  </si>
  <si>
    <t>Dual Raza</t>
  </si>
  <si>
    <t>Hate</t>
  </si>
  <si>
    <t>Reaper Prime</t>
  </si>
  <si>
    <t>Ether Reaper</t>
  </si>
  <si>
    <t>Harmony</t>
  </si>
  <si>
    <t>Anku</t>
  </si>
  <si>
    <t>Volnus Prime</t>
  </si>
  <si>
    <t>Venka Prime</t>
  </si>
  <si>
    <t>Tekko Prime</t>
  </si>
  <si>
    <t>Silva &amp; Aegis Prime</t>
  </si>
  <si>
    <t>Ninkondi Prime</t>
  </si>
  <si>
    <t>Kogake Prime</t>
  </si>
  <si>
    <t>Fragor Prime</t>
  </si>
  <si>
    <t>Dual Kamas Prime</t>
  </si>
  <si>
    <t>Orthos Prime</t>
  </si>
  <si>
    <t>Orthos</t>
  </si>
  <si>
    <t>Cassowar</t>
  </si>
  <si>
    <t>Guandao</t>
  </si>
  <si>
    <t>Guandao Prime</t>
  </si>
  <si>
    <t>Tonbo</t>
  </si>
  <si>
    <t>Edun</t>
  </si>
  <si>
    <t>Gazal Machete</t>
  </si>
  <si>
    <t>Shaku</t>
  </si>
  <si>
    <t>Ninkondi</t>
  </si>
  <si>
    <t>Magistar</t>
  </si>
  <si>
    <t>Skana Prime</t>
  </si>
  <si>
    <t>Skana</t>
  </si>
  <si>
    <t>Ether Sword</t>
  </si>
  <si>
    <t>Hespar</t>
  </si>
  <si>
    <t>Wolf Sledge</t>
  </si>
  <si>
    <t>Fragor</t>
  </si>
  <si>
    <t>Sibear</t>
  </si>
  <si>
    <t>Volnus</t>
  </si>
  <si>
    <t>Sampotes</t>
  </si>
  <si>
    <t>Redeemer</t>
  </si>
  <si>
    <t>Redeemer Prime</t>
  </si>
  <si>
    <t>Sarpa</t>
  </si>
  <si>
    <t>Gram</t>
  </si>
  <si>
    <t>Orvius</t>
  </si>
  <si>
    <t>Glaive Prime</t>
  </si>
  <si>
    <t>Glaive</t>
  </si>
  <si>
    <t>Kestrel</t>
  </si>
  <si>
    <t>Ankyros</t>
  </si>
  <si>
    <t>Ankyros Prime</t>
  </si>
  <si>
    <t>Tekko</t>
  </si>
  <si>
    <t>Furax Wraith</t>
  </si>
  <si>
    <t>Furax</t>
  </si>
  <si>
    <t>Dual Skana</t>
  </si>
  <si>
    <t>Dual Heat Swords</t>
  </si>
  <si>
    <t>Dual Ether</t>
  </si>
  <si>
    <t>Kama</t>
  </si>
  <si>
    <t>Dual Kamas</t>
  </si>
  <si>
    <t>Fang Prime</t>
  </si>
  <si>
    <t>Ether Daggers</t>
  </si>
  <si>
    <t>Fang</t>
  </si>
  <si>
    <t>Dark Dagger</t>
  </si>
  <si>
    <t>Heat Dagger</t>
  </si>
  <si>
    <t>Ceramic Dagger</t>
  </si>
  <si>
    <t>Dakra Prime</t>
  </si>
  <si>
    <t>Cronus</t>
  </si>
  <si>
    <t>Venka</t>
  </si>
  <si>
    <t>Kogake</t>
  </si>
  <si>
    <t>Sarofang</t>
  </si>
  <si>
    <t>Dual Ichor</t>
  </si>
  <si>
    <t>Dual Zoren</t>
  </si>
  <si>
    <t>Scindo</t>
  </si>
  <si>
    <t>Scindo Prime</t>
  </si>
  <si>
    <t>Latron Wraith</t>
  </si>
  <si>
    <t>Attica</t>
  </si>
  <si>
    <t>Steflos</t>
  </si>
  <si>
    <t>Sybaris</t>
  </si>
  <si>
    <t>Fulmin</t>
  </si>
  <si>
    <t>Baza</t>
  </si>
  <si>
    <t>Veldt</t>
  </si>
  <si>
    <t>Quellor</t>
  </si>
  <si>
    <t>Perigale</t>
  </si>
  <si>
    <t>Scourge</t>
  </si>
  <si>
    <t>Afentis</t>
  </si>
  <si>
    <t>Corinth</t>
  </si>
  <si>
    <t>Astilla</t>
  </si>
  <si>
    <t>Tenora</t>
  </si>
  <si>
    <t>Cedo</t>
  </si>
  <si>
    <t>Stradavar</t>
  </si>
  <si>
    <t>Acceltra</t>
  </si>
  <si>
    <t>Rubico Prime</t>
  </si>
  <si>
    <t>Phantasma</t>
  </si>
  <si>
    <t>Zhuge</t>
  </si>
  <si>
    <t>Zhuge Prime</t>
  </si>
  <si>
    <t>Vectis Prime</t>
  </si>
  <si>
    <t>Tigris Prime</t>
  </si>
  <si>
    <t>Tiberon Prime</t>
  </si>
  <si>
    <t>Tenora Prime</t>
  </si>
  <si>
    <t>Sybaris Prime</t>
  </si>
  <si>
    <t>Strun Prime</t>
  </si>
  <si>
    <t>Stradavar Prime</t>
  </si>
  <si>
    <t>Soma Prime</t>
  </si>
  <si>
    <t>Scourge Prime</t>
  </si>
  <si>
    <t>Phantasma Prime</t>
  </si>
  <si>
    <t>Panthera Prime</t>
  </si>
  <si>
    <t>Nagantaka Prime</t>
  </si>
  <si>
    <t>Fulmin Prime</t>
  </si>
  <si>
    <t>Corinth Prime</t>
  </si>
  <si>
    <t>Burston Prime</t>
  </si>
  <si>
    <t>Boltor Prime</t>
  </si>
  <si>
    <t>Baza Prime</t>
  </si>
  <si>
    <t>Astilla Prime</t>
  </si>
  <si>
    <t>Acceltra Prime</t>
  </si>
  <si>
    <t>Rauta</t>
  </si>
  <si>
    <t>Panthera</t>
  </si>
  <si>
    <t>Zenith</t>
  </si>
  <si>
    <t>Alternox</t>
  </si>
  <si>
    <t>Nagantaka</t>
  </si>
  <si>
    <t>Rubico</t>
  </si>
  <si>
    <t>Tiberon</t>
  </si>
  <si>
    <t>Tigris</t>
  </si>
  <si>
    <t>Dex Sybaris</t>
  </si>
  <si>
    <t>Dread</t>
  </si>
  <si>
    <t>Paris Prime</t>
  </si>
  <si>
    <t>Paris</t>
  </si>
  <si>
    <t>Evensong</t>
  </si>
  <si>
    <t>Proboscis Cernos</t>
  </si>
  <si>
    <t>Cernos Prime</t>
  </si>
  <si>
    <t>Nataruk</t>
  </si>
  <si>
    <t>Cinta</t>
  </si>
  <si>
    <t>Daikyu</t>
  </si>
  <si>
    <t>Cernos</t>
  </si>
  <si>
    <t>Larkspur</t>
  </si>
  <si>
    <t>Mandonel</t>
  </si>
  <si>
    <t>Morgha</t>
  </si>
  <si>
    <t>Mausolon</t>
  </si>
  <si>
    <t>Cortege</t>
  </si>
  <si>
    <t>Fluctus</t>
  </si>
  <si>
    <t>Grattler</t>
  </si>
  <si>
    <t>Velocitus</t>
  </si>
  <si>
    <t>Larkspur Prime</t>
  </si>
  <si>
    <t>Corvas Prime</t>
  </si>
  <si>
    <t>Corvas</t>
  </si>
  <si>
    <t>Imperator Vandal</t>
  </si>
  <si>
    <t>Imperator</t>
  </si>
  <si>
    <t>Dual Decurion</t>
  </si>
  <si>
    <t>Prisma Dual Decurions</t>
  </si>
  <si>
    <t>Phaedra</t>
  </si>
  <si>
    <t>Cyngas</t>
  </si>
  <si>
    <t>Corufell</t>
  </si>
  <si>
    <t>Akbronco Prime</t>
  </si>
  <si>
    <t>Akvasto</t>
  </si>
  <si>
    <t>Akmagnus Prime</t>
  </si>
  <si>
    <t>Akmagnus</t>
  </si>
  <si>
    <t>Twin Vipers</t>
  </si>
  <si>
    <t>Akbronco</t>
  </si>
  <si>
    <t>Aklato</t>
  </si>
  <si>
    <t>Akbolto</t>
  </si>
  <si>
    <t>Afuris</t>
  </si>
  <si>
    <t>Aklex Prime</t>
  </si>
  <si>
    <t>Aklex</t>
  </si>
  <si>
    <t>Vaykor Marelok</t>
  </si>
  <si>
    <t>Vaykor Sydon</t>
  </si>
  <si>
    <t>Vaykor Hek</t>
  </si>
  <si>
    <t>Rakta Ballistica</t>
  </si>
  <si>
    <t>Rakta Dark Dagger</t>
  </si>
  <si>
    <t>Rakta Cernos</t>
  </si>
  <si>
    <t>Secura Dual Cestra</t>
  </si>
  <si>
    <t>Secura Lecta</t>
  </si>
  <si>
    <t>Secura Penta</t>
  </si>
  <si>
    <t>Sancti Castanas</t>
  </si>
  <si>
    <t>Sancti Magistar</t>
  </si>
  <si>
    <t>Sancti Tigris</t>
  </si>
  <si>
    <t>Synoid Gammacor</t>
  </si>
  <si>
    <t>Gammacor</t>
  </si>
  <si>
    <t>Synoid Heliocor</t>
  </si>
  <si>
    <t>Synoid Simulor</t>
  </si>
  <si>
    <t>Telos Akbolto</t>
  </si>
  <si>
    <t>Telos Boltace</t>
  </si>
  <si>
    <t>Telos Boltor</t>
  </si>
  <si>
    <t>Shedu</t>
  </si>
  <si>
    <t>Basmu</t>
  </si>
  <si>
    <t>Venato</t>
  </si>
  <si>
    <t>Paracesis</t>
  </si>
  <si>
    <t>Sirocco</t>
  </si>
  <si>
    <t>Rumblejack</t>
  </si>
  <si>
    <t>MK1-Strun</t>
  </si>
  <si>
    <t>MK1-Paris</t>
  </si>
  <si>
    <t>MK1-Kunai</t>
  </si>
  <si>
    <t>MK1-Furis</t>
  </si>
  <si>
    <t>MK1-Furax</t>
  </si>
  <si>
    <t>MK1-Bo</t>
  </si>
  <si>
    <t>AX-52</t>
  </si>
  <si>
    <t>Embolist</t>
  </si>
  <si>
    <t>Tysis</t>
  </si>
  <si>
    <t>Dual Toxocyst</t>
  </si>
  <si>
    <t>Zymos</t>
  </si>
  <si>
    <t>Pox</t>
  </si>
  <si>
    <t>Catabolyst</t>
  </si>
  <si>
    <t>Scoliac</t>
  </si>
  <si>
    <t>Lesion</t>
  </si>
  <si>
    <t>Mire</t>
  </si>
  <si>
    <t>Mios</t>
  </si>
  <si>
    <t>Pupacyst</t>
  </si>
  <si>
    <t>Pulmonars</t>
  </si>
  <si>
    <t>Arum Spinosa</t>
  </si>
  <si>
    <t>Hirudo</t>
  </si>
  <si>
    <t>Keratinos</t>
  </si>
  <si>
    <t>Caustacyst</t>
  </si>
  <si>
    <t>Pathocyst</t>
  </si>
  <si>
    <t>Cerata</t>
  </si>
  <si>
    <t>Synapse</t>
  </si>
  <si>
    <t>Phage</t>
  </si>
  <si>
    <t>Paracyst</t>
  </si>
  <si>
    <t>Hema</t>
  </si>
  <si>
    <t>Sporothrix</t>
  </si>
  <si>
    <t>Mutalist Quanta</t>
  </si>
  <si>
    <t>Bubonico</t>
  </si>
  <si>
    <t>Mutalist Cernos</t>
  </si>
  <si>
    <t>Aegrit</t>
  </si>
  <si>
    <t>Twin Vipers Wraith</t>
  </si>
  <si>
    <t>Viper Wraith</t>
  </si>
  <si>
    <t>Atomos</t>
  </si>
  <si>
    <t>Stubba</t>
  </si>
  <si>
    <t>Kulstar</t>
  </si>
  <si>
    <t>Twin Rogga</t>
  </si>
  <si>
    <t>Kohmak</t>
  </si>
  <si>
    <t>Twin Kohmak</t>
  </si>
  <si>
    <t>Quatz</t>
  </si>
  <si>
    <t>Nukor</t>
  </si>
  <si>
    <t>Marelok</t>
  </si>
  <si>
    <t>Brakk</t>
  </si>
  <si>
    <t>Stug</t>
  </si>
  <si>
    <t>Prisma Twin Gremlins</t>
  </si>
  <si>
    <t>Vastilok</t>
  </si>
  <si>
    <t>Sydon</t>
  </si>
  <si>
    <t>Korrudo</t>
  </si>
  <si>
    <t>Slaytra</t>
  </si>
  <si>
    <t>Broken Scepter</t>
  </si>
  <si>
    <t>Kuva Shildeg</t>
  </si>
  <si>
    <t>Jat Kusar</t>
  </si>
  <si>
    <t>Ghoulsaw</t>
  </si>
  <si>
    <t>Krohkur</t>
  </si>
  <si>
    <t>Twin Krohkur</t>
  </si>
  <si>
    <t>Twin Basolk</t>
  </si>
  <si>
    <t>Halikar Wraith</t>
  </si>
  <si>
    <t>Halikar</t>
  </si>
  <si>
    <t>Atterax</t>
  </si>
  <si>
    <t>Ack &amp; Brunt</t>
  </si>
  <si>
    <t>Machete Wraith</t>
  </si>
  <si>
    <t>Prisma Machete</t>
  </si>
  <si>
    <t>Prisma Dual Cleavers</t>
  </si>
  <si>
    <t>Machete</t>
  </si>
  <si>
    <t>Dual Cleavers</t>
  </si>
  <si>
    <t>Jat Kittag</t>
  </si>
  <si>
    <t>Kesheg</t>
  </si>
  <si>
    <t>Sheev</t>
  </si>
  <si>
    <t>Ripkas</t>
  </si>
  <si>
    <t>Gorgon Wraith</t>
  </si>
  <si>
    <t>Prisma Gorgon</t>
  </si>
  <si>
    <t>Argonak</t>
  </si>
  <si>
    <t>Kohm</t>
  </si>
  <si>
    <t>Gotva Prime</t>
  </si>
  <si>
    <t>Kuva Chakkhurr</t>
  </si>
  <si>
    <t>Harpak</t>
  </si>
  <si>
    <t>Tonkor</t>
  </si>
  <si>
    <t>Buzlok</t>
  </si>
  <si>
    <t>Quartakk</t>
  </si>
  <si>
    <t>Javlok</t>
  </si>
  <si>
    <t>Zarr</t>
  </si>
  <si>
    <t>Vulkar Wraith</t>
  </si>
  <si>
    <t>Vulkar</t>
  </si>
  <si>
    <t>Miter</t>
  </si>
  <si>
    <t>Karak Wraith</t>
  </si>
  <si>
    <t>Karak</t>
  </si>
  <si>
    <t>Prisma Grinlok</t>
  </si>
  <si>
    <t>Grinlok</t>
  </si>
  <si>
    <t>Drakgoon</t>
  </si>
  <si>
    <t>Twin Grakatas</t>
  </si>
  <si>
    <t>Grakata</t>
  </si>
  <si>
    <t>Hind</t>
  </si>
  <si>
    <t>Kuva Twin Stubbas</t>
  </si>
  <si>
    <t>Kuva Seer</t>
  </si>
  <si>
    <t>Kuva Nukor</t>
  </si>
  <si>
    <t>Kuva Kraken</t>
  </si>
  <si>
    <t>Kuva Brakk</t>
  </si>
  <si>
    <t>Kuva Zarr</t>
  </si>
  <si>
    <t>Kuva Tonkor</t>
  </si>
  <si>
    <t>Kuva Sobek</t>
  </si>
  <si>
    <t>Kuva Quartakk</t>
  </si>
  <si>
    <t>Kuva Ogris</t>
  </si>
  <si>
    <t>Kuva Kohm</t>
  </si>
  <si>
    <t>Kuva Karak</t>
  </si>
  <si>
    <t>Kuva Hind</t>
  </si>
  <si>
    <t>Kuva Hek</t>
  </si>
  <si>
    <t>Kuva Drakgoon</t>
  </si>
  <si>
    <t>Kuva Grattler</t>
  </si>
  <si>
    <t>Kuva Ayanga</t>
  </si>
  <si>
    <t>Seer</t>
  </si>
  <si>
    <t>Kraken</t>
  </si>
  <si>
    <t>Viper</t>
  </si>
  <si>
    <t>Twin Gremlins</t>
  </si>
  <si>
    <t>Kuva Bramma</t>
  </si>
  <si>
    <t>Arca Scisco</t>
  </si>
  <si>
    <t>Plinx</t>
  </si>
  <si>
    <t>Ocucor</t>
  </si>
  <si>
    <t>Cyanex</t>
  </si>
  <si>
    <t>Tenet Spirex</t>
  </si>
  <si>
    <t>Prisma Angstrum</t>
  </si>
  <si>
    <t>Angstrum</t>
  </si>
  <si>
    <t>Staticor</t>
  </si>
  <si>
    <t>Cycron</t>
  </si>
  <si>
    <t>Tenet Diplos</t>
  </si>
  <si>
    <t>Sonicor</t>
  </si>
  <si>
    <t>Spectra Vandal</t>
  </si>
  <si>
    <t>Dual Cestra</t>
  </si>
  <si>
    <t>Cestra</t>
  </si>
  <si>
    <t>Detron</t>
  </si>
  <si>
    <t>Galvacord</t>
  </si>
  <si>
    <t>Lecta</t>
  </si>
  <si>
    <t>Tenet Agendus</t>
  </si>
  <si>
    <t>Serro</t>
  </si>
  <si>
    <t>Prisma Obex</t>
  </si>
  <si>
    <t>Obex</t>
  </si>
  <si>
    <t>Arca Titron</t>
  </si>
  <si>
    <t>Stropha</t>
  </si>
  <si>
    <t>Falcor</t>
  </si>
  <si>
    <t>Xoris</t>
  </si>
  <si>
    <t>Kreska</t>
  </si>
  <si>
    <t>Ohma</t>
  </si>
  <si>
    <t>Prisma Ohma</t>
  </si>
  <si>
    <t>Tenet Grigori</t>
  </si>
  <si>
    <t>Tenet Livia</t>
  </si>
  <si>
    <t>Ferrox</t>
  </si>
  <si>
    <t>Supra Vandal</t>
  </si>
  <si>
    <t>Penta</t>
  </si>
  <si>
    <t>Carmine Penta</t>
  </si>
  <si>
    <t>Convectrix</t>
  </si>
  <si>
    <t>Arca Plasmor</t>
  </si>
  <si>
    <t>Quanta Vandal</t>
  </si>
  <si>
    <t>Quanta</t>
  </si>
  <si>
    <t>Exergis</t>
  </si>
  <si>
    <t>Battacor</t>
  </si>
  <si>
    <t>Komorex</t>
  </si>
  <si>
    <t>Stahlta</t>
  </si>
  <si>
    <t>Glaxion</t>
  </si>
  <si>
    <t>Glaxion Vandal</t>
  </si>
  <si>
    <t>Tenet Envoy</t>
  </si>
  <si>
    <t>Opticor</t>
  </si>
  <si>
    <t>Opticor Vandal</t>
  </si>
  <si>
    <t>Ambassador</t>
  </si>
  <si>
    <t>Prisma Tetra</t>
  </si>
  <si>
    <t>Tetra</t>
  </si>
  <si>
    <t>Amprex</t>
  </si>
  <si>
    <t>Lenz</t>
  </si>
  <si>
    <t>Prisma Lenz</t>
  </si>
  <si>
    <t>Tenet Plinx</t>
  </si>
  <si>
    <t>Tenet Detron</t>
  </si>
  <si>
    <t>Tenet Cycron</t>
  </si>
  <si>
    <t>Tenet Tetra</t>
  </si>
  <si>
    <t>Tenet Glaxion</t>
  </si>
  <si>
    <t>Tenet Flux Rifle</t>
  </si>
  <si>
    <t>Tenet Ferrox</t>
  </si>
  <si>
    <t>Tenet Arca Plasmor</t>
  </si>
  <si>
    <t>Prova Vandal</t>
  </si>
  <si>
    <t>Lanka</t>
  </si>
  <si>
    <t>Dera</t>
  </si>
  <si>
    <t>Prova</t>
  </si>
  <si>
    <t>Dera Vandal</t>
  </si>
  <si>
    <t>Flux Rifle</t>
  </si>
  <si>
    <t>Spectra</t>
  </si>
  <si>
    <t>Supra</t>
  </si>
  <si>
    <t>Ogris</t>
  </si>
  <si>
    <t>Ignis Wraith</t>
  </si>
  <si>
    <t>Ignis</t>
  </si>
  <si>
    <t>Torid</t>
  </si>
  <si>
    <t>Acrid</t>
  </si>
  <si>
    <t>Simulor</t>
  </si>
  <si>
    <t>Heliocor</t>
  </si>
  <si>
    <t>Verdilac</t>
  </si>
  <si>
    <t>Korumm</t>
  </si>
  <si>
    <t>Nepheri</t>
  </si>
  <si>
    <t>Sun &amp; Moon</t>
  </si>
  <si>
    <t>Verglas</t>
  </si>
  <si>
    <t>Sweeper</t>
  </si>
  <si>
    <t>Deconstructor</t>
  </si>
  <si>
    <t>Vulklok</t>
  </si>
  <si>
    <t>Stinger</t>
  </si>
  <si>
    <t>Prisma Burst Laser</t>
  </si>
  <si>
    <t>Sweeper Prime</t>
  </si>
  <si>
    <t>Prime Laser Rifle</t>
  </si>
  <si>
    <t>Deth Machine Rifle Prime</t>
  </si>
  <si>
    <t>Burst Laser Prime</t>
  </si>
  <si>
    <t>Laser Rifle</t>
  </si>
  <si>
    <t>Artax</t>
  </si>
  <si>
    <t>Deth Machine Rifle</t>
  </si>
  <si>
    <t>Burst Laser</t>
  </si>
  <si>
    <t>Deconstructor Prime</t>
  </si>
  <si>
    <t>Vulcax</t>
  </si>
  <si>
    <t>Tazicor</t>
  </si>
  <si>
    <t>Helstrum</t>
  </si>
  <si>
    <t>Multron</t>
  </si>
  <si>
    <t>Cryotra</t>
  </si>
  <si>
    <t>Shadow Claws</t>
  </si>
  <si>
    <t>Artemis Bow</t>
  </si>
  <si>
    <t>Artemis Bow Prime</t>
  </si>
  <si>
    <t>Desert Wind</t>
  </si>
  <si>
    <t>Desert Wind Prime</t>
  </si>
  <si>
    <t>Iron Staff Prime</t>
  </si>
  <si>
    <t>Iron Staff</t>
  </si>
  <si>
    <t>Balefire Charger Prime</t>
  </si>
  <si>
    <t>Balefire Charger</t>
  </si>
  <si>
    <t>Garuda Prime Talons</t>
  </si>
  <si>
    <t>Garuda Talons</t>
  </si>
  <si>
    <t>Dex Pixia Prime</t>
  </si>
  <si>
    <t>Diwata Prime</t>
  </si>
  <si>
    <t>Dex Pixia</t>
  </si>
  <si>
    <t>Diwata</t>
  </si>
  <si>
    <t>Exalted Umbra Blade</t>
  </si>
  <si>
    <t>Exalted Prime Blade</t>
  </si>
  <si>
    <t>Exalted Blade</t>
  </si>
  <si>
    <t>Regulators Prime</t>
  </si>
  <si>
    <t>Regulators</t>
  </si>
  <si>
    <t>Glory</t>
  </si>
  <si>
    <t>Valkyr Prime Talons</t>
  </si>
  <si>
    <t>Valkyr Talons</t>
  </si>
  <si>
    <t>Arquebex</t>
  </si>
  <si>
    <t>Ironbride</t>
  </si>
  <si>
    <t>VIROX ANTIGEN</t>
  </si>
  <si>
    <t>DESUS ANTIGEN</t>
  </si>
  <si>
    <t>PLAGEN ANTIGEN</t>
  </si>
  <si>
    <t>POXI ANTIGEN</t>
  </si>
  <si>
    <t>ELASMUN ANTIGEN</t>
  </si>
  <si>
    <t>IRANON ANTIGEN</t>
  </si>
  <si>
    <t>IBEXAN ANTIGEN</t>
  </si>
  <si>
    <t>TETHRON ANTIGEN</t>
  </si>
  <si>
    <t>Lehan Core</t>
  </si>
  <si>
    <t>Tyli Gyro</t>
  </si>
  <si>
    <t>Alcrom Core</t>
  </si>
  <si>
    <t>Krisys Core</t>
  </si>
  <si>
    <t>Drex Core</t>
  </si>
  <si>
    <t>Lambeo Moa</t>
  </si>
  <si>
    <t>Nychus Moa</t>
  </si>
  <si>
    <t>Oloro Moa</t>
  </si>
  <si>
    <t>Para Moa</t>
  </si>
  <si>
    <t>Drimper Bracket</t>
  </si>
  <si>
    <t>Tian Bracket</t>
  </si>
  <si>
    <t>Jonsin Bracket</t>
  </si>
  <si>
    <t>Gauth Bracket</t>
  </si>
  <si>
    <t>Hona Bracket</t>
  </si>
  <si>
    <t>Aegron Gyro</t>
  </si>
  <si>
    <t>Trux Gyro</t>
  </si>
  <si>
    <t>Harpen Gyro</t>
  </si>
  <si>
    <t>Hextra Gyro</t>
  </si>
  <si>
    <t>Munit Gyro</t>
  </si>
  <si>
    <t>Phazor Gyro</t>
  </si>
  <si>
    <t>Atheca Gyro</t>
  </si>
  <si>
    <t>Adlet Core</t>
  </si>
  <si>
    <t>Garmr Core</t>
  </si>
  <si>
    <t>Raiju Core</t>
  </si>
  <si>
    <t>Dorma Hound</t>
  </si>
  <si>
    <t>Bhaira Hound</t>
  </si>
  <si>
    <t>Hec Hound</t>
  </si>
  <si>
    <t>Cela Bracket</t>
  </si>
  <si>
    <t>Urga Bracket</t>
  </si>
  <si>
    <t>Zubb Bracket</t>
  </si>
  <si>
    <t>Wanz Stabilizer</t>
  </si>
  <si>
    <t>Hinta Stabilizer</t>
  </si>
  <si>
    <t>Frak Stabilizer</t>
  </si>
  <si>
    <t>Batoten</t>
  </si>
  <si>
    <t>Lacerten</t>
  </si>
  <si>
    <t>Akaten</t>
  </si>
  <si>
    <t>Sly Vulpaphyla</t>
  </si>
  <si>
    <t>Panzer Vulpaphyla</t>
  </si>
  <si>
    <t>Crescent Vulpaphyla</t>
  </si>
  <si>
    <t>Vizier Predasite</t>
  </si>
  <si>
    <t>Medjay Predasite</t>
  </si>
  <si>
    <t>Pharaoh Predasite</t>
  </si>
  <si>
    <t>Flatbelly</t>
  </si>
  <si>
    <t>Arc Twelve</t>
  </si>
  <si>
    <t>Wingnut</t>
  </si>
  <si>
    <t>Step Tens</t>
  </si>
  <si>
    <t>Needlenose</t>
  </si>
  <si>
    <t>Hothead</t>
  </si>
  <si>
    <t>Dink-A-Donk</t>
  </si>
  <si>
    <t>Fatboys</t>
  </si>
  <si>
    <t>Runway</t>
  </si>
  <si>
    <t>Highbrow</t>
  </si>
  <si>
    <t>Two-Sloops</t>
  </si>
  <si>
    <t>Thugs</t>
  </si>
  <si>
    <t>Feverspine</t>
  </si>
  <si>
    <t>Gristlebuck</t>
  </si>
  <si>
    <t>Nodulite</t>
  </si>
  <si>
    <t>Steeba</t>
  </si>
  <si>
    <t>Bad Baby</t>
  </si>
  <si>
    <t>Coldfusor</t>
  </si>
  <si>
    <t>Beaky</t>
  </si>
  <si>
    <t>Twin Kavats</t>
  </si>
  <si>
    <t>Cantic Prism</t>
  </si>
  <si>
    <t>Lega Prism</t>
  </si>
  <si>
    <t>Klamora Prism</t>
  </si>
  <si>
    <t>Exard Scaffold</t>
  </si>
  <si>
    <t>Dissic Scaffold</t>
  </si>
  <si>
    <t>Propa Scaffold</t>
  </si>
  <si>
    <t>Suo Brace</t>
  </si>
  <si>
    <t>Plaga Brace</t>
  </si>
  <si>
    <t>Certus Brace</t>
  </si>
  <si>
    <t>Vermisplicer</t>
  </si>
  <si>
    <t>Sporelacer</t>
  </si>
  <si>
    <t>Macro Thymoid</t>
  </si>
  <si>
    <t>Macro Arcroid</t>
  </si>
  <si>
    <t>Arcroid</t>
  </si>
  <si>
    <t>Thymoid</t>
  </si>
  <si>
    <t>Palmaris</t>
  </si>
  <si>
    <t>Ulnaris</t>
  </si>
  <si>
    <t>Ruhang</t>
  </si>
  <si>
    <t>Vargeet Ruhang</t>
  </si>
  <si>
    <t>Vargeet II Ruhang</t>
  </si>
  <si>
    <t>Ruhang II</t>
  </si>
  <si>
    <t>Vargeet Ruhang II</t>
  </si>
  <si>
    <t>Ekwana Ruhang II</t>
  </si>
  <si>
    <t>Ekwana Ruhang</t>
  </si>
  <si>
    <t>Ekwana II Ruhang</t>
  </si>
  <si>
    <t>Jai</t>
  </si>
  <si>
    <t>Vargeet Jai</t>
  </si>
  <si>
    <t>Vargeet II Jai</t>
  </si>
  <si>
    <t>Jai II</t>
  </si>
  <si>
    <t>Vargeet Jai II</t>
  </si>
  <si>
    <t>Ekwana Jai II</t>
  </si>
  <si>
    <t>Ekwana Jai</t>
  </si>
  <si>
    <t>Ekwana II Jai</t>
  </si>
  <si>
    <t>Jayap</t>
  </si>
  <si>
    <t>Seekalla</t>
  </si>
  <si>
    <t>Peye</t>
  </si>
  <si>
    <t>Kroostra</t>
  </si>
  <si>
    <t>Kwath</t>
  </si>
  <si>
    <t>Laka</t>
  </si>
  <si>
    <t>Dehtat</t>
  </si>
  <si>
    <t>Cyath</t>
  </si>
  <si>
    <t>Balla</t>
  </si>
  <si>
    <t>Kronsh</t>
  </si>
  <si>
    <t>Mewan</t>
  </si>
  <si>
    <t>Ooltha</t>
  </si>
  <si>
    <t>Korb</t>
  </si>
  <si>
    <t>Shtung</t>
  </si>
  <si>
    <t>Dokrahm</t>
  </si>
  <si>
    <t>Sepfahn</t>
  </si>
  <si>
    <t>Rabvee</t>
  </si>
  <si>
    <t>Plague Akwin</t>
  </si>
  <si>
    <t>Plague Bokwin</t>
  </si>
  <si>
    <t>Plague Kripath</t>
  </si>
  <si>
    <t>Plague Keewar</t>
  </si>
  <si>
    <t>Mote Prism</t>
  </si>
  <si>
    <t>Mote Scaffold</t>
  </si>
  <si>
    <t>Mote Brace</t>
  </si>
  <si>
    <t>Raplak Prism</t>
  </si>
  <si>
    <t>Shwaak Prism</t>
  </si>
  <si>
    <t>Granmu Prism</t>
  </si>
  <si>
    <t>Pencha Scaffold</t>
  </si>
  <si>
    <t>Shraksun Scaffold</t>
  </si>
  <si>
    <t>Klebrik Scaffold</t>
  </si>
  <si>
    <t>Clapkra Brace</t>
  </si>
  <si>
    <t>Juttni Brace</t>
  </si>
  <si>
    <t>Lohrin Brace</t>
  </si>
  <si>
    <t>Rahn Prism</t>
  </si>
  <si>
    <t>Phahd Scaffold</t>
  </si>
  <si>
    <t>Anspatha Brace</t>
  </si>
  <si>
    <t>Brash</t>
  </si>
  <si>
    <t>Shrewd</t>
  </si>
  <si>
    <t>Steadyslam</t>
  </si>
  <si>
    <t>Tremor</t>
  </si>
  <si>
    <t>Catchmoon</t>
  </si>
  <si>
    <t>Tombfinger</t>
  </si>
  <si>
    <t>Rattleguts</t>
  </si>
  <si>
    <t>Gaze</t>
  </si>
  <si>
    <t>Deepbreath</t>
  </si>
  <si>
    <t>Bellows</t>
  </si>
  <si>
    <t>Bashrack</t>
  </si>
  <si>
    <t>Stitch</t>
  </si>
  <si>
    <t>Splat</t>
  </si>
  <si>
    <t>Killstream</t>
  </si>
  <si>
    <t>Slapneedle</t>
  </si>
  <si>
    <t>Zipneedle</t>
  </si>
  <si>
    <t>Slap</t>
  </si>
  <si>
    <t>Zip</t>
  </si>
  <si>
    <t>Sparkfire</t>
  </si>
  <si>
    <t>Thunderdrum</t>
  </si>
  <si>
    <t>Ramflare</t>
  </si>
  <si>
    <t>Flutterfire</t>
  </si>
  <si>
    <t>Swiftfire</t>
  </si>
  <si>
    <t>Zipfire</t>
  </si>
  <si>
    <t>Ramble</t>
  </si>
  <si>
    <t>Lovetap</t>
  </si>
  <si>
    <t>Haymaker</t>
  </si>
  <si>
    <t>Gibber</t>
  </si>
  <si>
    <t>Agkuza</t>
  </si>
  <si>
    <t>Centaur</t>
  </si>
  <si>
    <t>Kaszas</t>
  </si>
  <si>
    <t>Knux</t>
  </si>
  <si>
    <t>Onorix</t>
  </si>
  <si>
    <t>Prisma Veritux</t>
  </si>
  <si>
    <t>Rathbone</t>
  </si>
  <si>
    <t>Veritux</t>
  </si>
  <si>
    <t>Warframe Raw Weapon Data</t>
  </si>
  <si>
    <t>Warframe Damage Calculations</t>
  </si>
  <si>
    <t>Base Calculations</t>
  </si>
  <si>
    <t>Mod</t>
  </si>
  <si>
    <t>Bane</t>
  </si>
  <si>
    <t>Game Display</t>
  </si>
  <si>
    <t>HUD Display</t>
  </si>
  <si>
    <t>vectis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</si>
</sst>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10" fontId="2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000000000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0822B-393F-4049-A399-753E70DCCA96}" name="Table2" displayName="Table2" ref="A3:Q5" totalsRowCount="1" headerRowDxfId="58" dataDxfId="57">
  <autoFilter ref="A3:Q4" xr:uid="{3A90822B-393F-4049-A399-753E70DCCA96}"/>
  <tableColumns count="17">
    <tableColumn id="1" xr3:uid="{480EAED2-C7A5-4D36-9D6E-17AC741D81F6}" name="WEAPON" dataDxfId="48" totalsRowDxfId="16"/>
    <tableColumn id="2" xr3:uid="{0D944825-FE74-4F70-B006-3A17ADFDFF23}" name="QUANTA" dataDxfId="32" totalsRowDxfId="15">
      <calculatedColumnFormula>_xlfn.XLOOKUP(Table2[[#This Row],[WEAPON]],WeaponData[WEAPON],WeaponData[DMG])/16</calculatedColumnFormula>
    </tableColumn>
    <tableColumn id="3" xr3:uid="{CC66DE8B-0DBC-486A-900A-51E3C9793CEF}" name="IMPACT" dataDxfId="31" totalsRowDxfId="14">
      <calculatedColumnFormula>_xlfn.XLOOKUP(Table2[[#This Row],[WEAPON]],WeaponData[WEAPON],WeaponData[IMPACT],0)</calculatedColumnFormula>
    </tableColumn>
    <tableColumn id="4" xr3:uid="{3131F927-7E6B-4AE6-8ABB-5A7E1D1668F6}" name="PUNC" dataDxfId="30" totalsRowDxfId="13">
      <calculatedColumnFormula>_xlfn.XLOOKUP(Table2[[#This Row],[WEAPON]],WeaponData[WEAPON],WeaponData[PUNC],0)</calculatedColumnFormula>
    </tableColumn>
    <tableColumn id="5" xr3:uid="{F2B5E26A-E038-49C0-958A-756017C34492}" name="SLASH" dataDxfId="29" totalsRowDxfId="12">
      <calculatedColumnFormula>_xlfn.XLOOKUP(Table2[[#This Row],[WEAPON]],WeaponData[WEAPON],WeaponData[SLASH],0)</calculatedColumnFormula>
    </tableColumn>
    <tableColumn id="6" xr3:uid="{721C2421-5FAF-4E69-B0A3-5F078DD41796}" name="HEAT" dataDxfId="28" totalsRowDxfId="11">
      <calculatedColumnFormula>_xlfn.XLOOKUP(Table2[[#This Row],[WEAPON]],WeaponData[WEAPON],WeaponData[HEAT],0)</calculatedColumnFormula>
    </tableColumn>
    <tableColumn id="7" xr3:uid="{75496494-478C-483A-8F62-7A3D5277E75F}" name="COLD" dataDxfId="27" totalsRowDxfId="10">
      <calculatedColumnFormula>_xlfn.XLOOKUP(Table2[[#This Row],[WEAPON]],WeaponData[WEAPON],WeaponData[COLD],0)</calculatedColumnFormula>
    </tableColumn>
    <tableColumn id="8" xr3:uid="{309D4709-0D36-4191-A5A5-6C8045D4F2B5}" name="ELEC" dataDxfId="26" totalsRowDxfId="9">
      <calculatedColumnFormula>_xlfn.XLOOKUP(Table2[[#This Row],[WEAPON]],WeaponData[WEAPON],WeaponData[ELEC],0)</calculatedColumnFormula>
    </tableColumn>
    <tableColumn id="9" xr3:uid="{ED125659-FE3E-494D-AEE4-DEEBFA0C570C}" name="TOXIN" dataDxfId="25" totalsRowDxfId="8">
      <calculatedColumnFormula>_xlfn.XLOOKUP(Table2[[#This Row],[WEAPON]],WeaponData[WEAPON],WeaponData[TOXIN],0)</calculatedColumnFormula>
    </tableColumn>
    <tableColumn id="12" xr3:uid="{674EE424-CAEA-4644-8FEF-783CBB3DC6C7}" name="BLAST" dataDxfId="24" totalsRowDxfId="7">
      <calculatedColumnFormula>_xlfn.XLOOKUP(Table2[[#This Row],[WEAPON]],WeaponData[WEAPON],WeaponData[BLAST],0)</calculatedColumnFormula>
    </tableColumn>
    <tableColumn id="16" xr3:uid="{DF70299C-5C96-4411-9C8C-99C3B18F5A8D}" name="RAD" dataDxfId="23" totalsRowDxfId="6">
      <calculatedColumnFormula>_xlfn.XLOOKUP(Table2[[#This Row],[WEAPON]],WeaponData[WEAPON],WeaponData[RAD],0)</calculatedColumnFormula>
    </tableColumn>
    <tableColumn id="14" xr3:uid="{46AE3FDE-0B2C-4C8E-9561-EA42FF8091B1}" name="GAS" dataDxfId="22" totalsRowDxfId="5">
      <calculatedColumnFormula>_xlfn.XLOOKUP(Table2[[#This Row],[WEAPON]],WeaponData[WEAPON],WeaponData[GAS],0)</calculatedColumnFormula>
    </tableColumn>
    <tableColumn id="15" xr3:uid="{56AA859D-AD50-41FC-B6D1-77B139205600}" name="MAG" dataDxfId="21" totalsRowDxfId="4">
      <calculatedColumnFormula>_xlfn.XLOOKUP(Table2[[#This Row],[WEAPON]],WeaponData[WEAPON],WeaponData[MAG],0)</calculatedColumnFormula>
    </tableColumn>
    <tableColumn id="17" xr3:uid="{6D015471-048E-424D-997E-E6D9B839B49A}" name="VIRAL" dataDxfId="20" totalsRowDxfId="3">
      <calculatedColumnFormula>_xlfn.XLOOKUP(Table2[[#This Row],[WEAPON]],WeaponData[WEAPON],WeaponData[VIRAL],0)</calculatedColumnFormula>
    </tableColumn>
    <tableColumn id="13" xr3:uid="{A7FF00A7-4D37-4253-8508-2AC03C464FE6}" name="CORR" dataDxfId="19" totalsRowDxfId="2">
      <calculatedColumnFormula>_xlfn.XLOOKUP(Table2[[#This Row],[WEAPON]],WeaponData[WEAPON],WeaponData[CORR],0)</calculatedColumnFormula>
    </tableColumn>
    <tableColumn id="10" xr3:uid="{CA7D12EF-1742-4627-8108-03659E5F3EEA}" name="VOID" dataDxfId="18" totalsRowDxfId="1">
      <calculatedColumnFormula>_xlfn.XLOOKUP(Table2[[#This Row],[WEAPON]],WeaponData[WEAPON],WeaponData[VOID],0)</calculatedColumnFormula>
    </tableColumn>
    <tableColumn id="18" xr3:uid="{7E1E9929-0FBC-4207-8B80-F3C8EAC2A92C}" name="TOTAL" dataDxfId="17" totalsRowDxfId="0">
      <calculatedColumnFormula>SUM(Table2[[#This Row],[IMPACT]],Table2[[#This Row],[PUNC]],Table2[[#This Row],[SLASH]],Table2[[#This Row],[HEAT]],Table2[[#This Row],[COLD]],Table2[[#This Row],[ELEC]],Table2[[#This Row],[TOXIN]],Table2[[#This Row],[VOID]],Table2[[#This Row],[BLAST]],Table2[[#This Row],[CORR]],Table2[[#This Row],[GAS]],Table2[[#This Row],[MAG]],Table2[[#This Row],[RAD]],Table2[[#This Row],[VIRAL]])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997DE-3B7F-4BC8-8136-89E7B95EA52A}" name="WeaponData" displayName="WeaponData" ref="A2:U762" totalsRowShown="0" headerRowDxfId="56" dataDxfId="55">
  <autoFilter ref="A2:U762" xr:uid="{1D5997DE-3B7F-4BC8-8136-89E7B95EA52A}"/>
  <tableColumns count="21">
    <tableColumn id="1" xr3:uid="{6E572A45-8AA2-4458-95DC-E32FAA785A6E}" name="WEAPON" dataDxfId="54"/>
    <tableColumn id="2" xr3:uid="{4AB7A4BF-BADA-4BD7-896E-9A1700DE00B0}" name="DMG" dataDxfId="47">
      <calculatedColumnFormula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calculatedColumnFormula>
    </tableColumn>
    <tableColumn id="3" xr3:uid="{A146A45B-3C63-40AB-B5B5-6531E9566734}" name="IMPACT" dataDxfId="46"/>
    <tableColumn id="5" xr3:uid="{D493C048-3BC4-48FB-BB7B-5F36474E5E77}" name="PUNC" dataDxfId="45"/>
    <tableColumn id="7" xr3:uid="{B45708B0-68EB-4DA8-80BB-342952107D55}" name="SLASH" dataDxfId="44"/>
    <tableColumn id="9" xr3:uid="{52A67703-2033-4F83-AAF7-E15FB3CF358C}" name="HEAT" dataDxfId="43"/>
    <tableColumn id="11" xr3:uid="{F045FEDC-4807-4C4B-965E-12270627A32E}" name="COLD" dataDxfId="42"/>
    <tableColumn id="13" xr3:uid="{CE69B63B-171A-45AF-9FC5-CD86A531DD24}" name="ELEC" dataDxfId="41"/>
    <tableColumn id="15" xr3:uid="{67D0D333-A3D7-40F4-B486-7959AFBD3A27}" name="TOXIN" dataDxfId="40"/>
    <tableColumn id="21" xr3:uid="{15541712-7D95-4DCD-BEC8-EE46387707FB}" name="BLAST" dataDxfId="39"/>
    <tableColumn id="29" xr3:uid="{36EF4DB4-DD37-4278-AFC3-68073E88DD8D}" name="RAD" dataDxfId="38"/>
    <tableColumn id="25" xr3:uid="{59C6482A-6B99-484D-B2AB-37DB200CE2CF}" name="GAS" dataDxfId="37"/>
    <tableColumn id="27" xr3:uid="{6A99EECD-FA7E-45D6-85DF-73144068C74F}" name="MAG" dataDxfId="36"/>
    <tableColumn id="31" xr3:uid="{62F387D0-B075-4603-A8D1-34A8352D85F4}" name="VIRAL" dataDxfId="35"/>
    <tableColumn id="23" xr3:uid="{5936C42E-078A-414D-AD77-23F6D0CAD415}" name="CORR" dataDxfId="34"/>
    <tableColumn id="17" xr3:uid="{3C50BA42-5768-47A1-A3D1-AE176C25E406}" name="VOID" dataDxfId="33"/>
    <tableColumn id="33" xr3:uid="{8A5AD898-65B0-4EFD-BDF6-F38D34418F1D}" name="CRITCHAN" dataDxfId="53"/>
    <tableColumn id="34" xr3:uid="{6B33F586-A377-4289-852A-AA8427F6582E}" name="CRITMULT" dataDxfId="52"/>
    <tableColumn id="37" xr3:uid="{E24F4E5D-BBCB-49E3-880E-6949267789EA}" name="STATCHAN" dataDxfId="51"/>
    <tableColumn id="35" xr3:uid="{FAEC12C3-E007-4016-AB86-318E6A3EA857}" name="FIRERATE" dataDxfId="50"/>
    <tableColumn id="36" xr3:uid="{82FC1AC8-7C0F-4B5B-91B1-7B76FF9DA8E6}" name="MULTI" dataDxfId="4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02D0-1D0E-452B-9AC0-555D67D1C777}">
  <dimension ref="A1:AI15"/>
  <sheetViews>
    <sheetView tabSelected="1" zoomScale="90" zoomScaleNormal="90" workbookViewId="0">
      <selection activeCell="G15" sqref="G15"/>
    </sheetView>
  </sheetViews>
  <sheetFormatPr defaultRowHeight="14.4" x14ac:dyDescent="0.3"/>
  <cols>
    <col min="1" max="1" width="27.77734375" customWidth="1"/>
    <col min="2" max="2" width="16.88671875" bestFit="1" customWidth="1"/>
    <col min="3" max="16" width="16.109375" bestFit="1" customWidth="1"/>
    <col min="17" max="17" width="17.33203125" bestFit="1" customWidth="1"/>
    <col min="18" max="18" width="14.6640625" bestFit="1" customWidth="1"/>
    <col min="19" max="19" width="9.5546875" customWidth="1"/>
    <col min="20" max="20" width="11.44140625" customWidth="1"/>
    <col min="21" max="21" width="11.6640625" customWidth="1"/>
    <col min="22" max="22" width="13.5546875" customWidth="1"/>
    <col min="23" max="23" width="9.88671875" customWidth="1"/>
    <col min="24" max="24" width="11.77734375" customWidth="1"/>
    <col min="25" max="25" width="10.44140625" customWidth="1"/>
    <col min="26" max="26" width="12.33203125" customWidth="1"/>
    <col min="27" max="27" width="10" customWidth="1"/>
    <col min="28" max="28" width="11.88671875" customWidth="1"/>
    <col min="29" max="29" width="11.6640625" customWidth="1"/>
    <col min="30" max="30" width="13.5546875" customWidth="1"/>
    <col min="31" max="31" width="16.77734375" customWidth="1"/>
    <col min="32" max="32" width="16.109375" customWidth="1"/>
    <col min="33" max="33" width="15.44140625" customWidth="1"/>
    <col min="34" max="34" width="11.88671875" customWidth="1"/>
    <col min="35" max="35" width="16.88671875" customWidth="1"/>
  </cols>
  <sheetData>
    <row r="1" spans="1:35" ht="54" customHeight="1" thickBot="1" x14ac:dyDescent="0.35">
      <c r="A1" s="12" t="s">
        <v>774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35" ht="36" customHeight="1" x14ac:dyDescent="0.3">
      <c r="A2" s="15" t="s">
        <v>775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35" s="2" customFormat="1" ht="30" customHeight="1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12</v>
      </c>
      <c r="K3" s="1" t="s">
        <v>16</v>
      </c>
      <c r="L3" s="1" t="s">
        <v>14</v>
      </c>
      <c r="M3" s="1" t="s">
        <v>15</v>
      </c>
      <c r="N3" s="1" t="s">
        <v>17</v>
      </c>
      <c r="O3" s="1" t="s">
        <v>13</v>
      </c>
      <c r="P3" s="1" t="s">
        <v>11</v>
      </c>
      <c r="Q3" s="1" t="s">
        <v>18</v>
      </c>
      <c r="AC3" s="4"/>
    </row>
    <row r="4" spans="1:35" s="3" customFormat="1" ht="24" customHeight="1" x14ac:dyDescent="0.3">
      <c r="A4" s="5" t="s">
        <v>780</v>
      </c>
      <c r="B4" s="20">
        <f>_xlfn.XLOOKUP(Table2[[#This Row],[WEAPON]],WeaponData[WEAPON],WeaponData[DMG])/16</f>
        <v>21.874999500000001</v>
      </c>
      <c r="C4" s="20">
        <f>_xlfn.XLOOKUP(Table2[[#This Row],[WEAPON]],WeaponData[WEAPON],WeaponData[IMPACT],0)</f>
        <v>140</v>
      </c>
      <c r="D4" s="20">
        <f>_xlfn.XLOOKUP(Table2[[#This Row],[WEAPON]],WeaponData[WEAPON],WeaponData[PUNC],0)</f>
        <v>157.5</v>
      </c>
      <c r="E4" s="20">
        <f>_xlfn.XLOOKUP(Table2[[#This Row],[WEAPON]],WeaponData[WEAPON],WeaponData[SLASH],0)</f>
        <v>52.499991999999999</v>
      </c>
      <c r="F4" s="20">
        <f>_xlfn.XLOOKUP(Table2[[#This Row],[WEAPON]],WeaponData[WEAPON],WeaponData[HEAT],0)</f>
        <v>0</v>
      </c>
      <c r="G4" s="20">
        <f>_xlfn.XLOOKUP(Table2[[#This Row],[WEAPON]],WeaponData[WEAPON],WeaponData[COLD],0)</f>
        <v>0</v>
      </c>
      <c r="H4" s="20">
        <f>_xlfn.XLOOKUP(Table2[[#This Row],[WEAPON]],WeaponData[WEAPON],WeaponData[ELEC],0)</f>
        <v>0</v>
      </c>
      <c r="I4" s="20">
        <f>_xlfn.XLOOKUP(Table2[[#This Row],[WEAPON]],WeaponData[WEAPON],WeaponData[TOXIN],0)</f>
        <v>0</v>
      </c>
      <c r="J4" s="20">
        <f>_xlfn.XLOOKUP(Table2[[#This Row],[WEAPON]],WeaponData[WEAPON],WeaponData[BLAST],0)</f>
        <v>0</v>
      </c>
      <c r="K4" s="20">
        <f>_xlfn.XLOOKUP(Table2[[#This Row],[WEAPON]],WeaponData[WEAPON],WeaponData[RAD],0)</f>
        <v>0</v>
      </c>
      <c r="L4" s="20">
        <f>_xlfn.XLOOKUP(Table2[[#This Row],[WEAPON]],WeaponData[WEAPON],WeaponData[GAS],0)</f>
        <v>0</v>
      </c>
      <c r="M4" s="20">
        <f>_xlfn.XLOOKUP(Table2[[#This Row],[WEAPON]],WeaponData[WEAPON],WeaponData[MAG],0)</f>
        <v>0</v>
      </c>
      <c r="N4" s="20">
        <f>_xlfn.XLOOKUP(Table2[[#This Row],[WEAPON]],WeaponData[WEAPON],WeaponData[VIRAL],0)</f>
        <v>0</v>
      </c>
      <c r="O4" s="20">
        <f>_xlfn.XLOOKUP(Table2[[#This Row],[WEAPON]],WeaponData[WEAPON],WeaponData[CORR],0)</f>
        <v>0</v>
      </c>
      <c r="P4" s="20">
        <f>_xlfn.XLOOKUP(Table2[[#This Row],[WEAPON]],WeaponData[WEAPON],WeaponData[VOID],0)</f>
        <v>0</v>
      </c>
      <c r="Q4" s="20">
        <f>SUM(Table2[[#This Row],[IMPACT]],Table2[[#This Row],[PUNC]],Table2[[#This Row],[SLASH]],Table2[[#This Row],[HEAT]],Table2[[#This Row],[COLD]],Table2[[#This Row],[ELEC]],Table2[[#This Row],[TOXIN]],Table2[[#This Row],[VOID]],Table2[[#This Row],[BLAST]],Table2[[#This Row],[CORR]],Table2[[#This Row],[GAS]],Table2[[#This Row],[MAG]],Table2[[#This Row],[RAD]],Table2[[#This Row],[VIRAL]])</f>
        <v>349.99999200000002</v>
      </c>
    </row>
    <row r="5" spans="1:35" ht="15.6" x14ac:dyDescent="0.3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35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3">
      <c r="B7" cm="1">
        <f t="array" ref="B7">ROUND(Table2[QUANTA],2)</f>
        <v>21.87</v>
      </c>
      <c r="C7" cm="1">
        <f t="array" ref="C7">ROUNDUP(Table2[IMPACT],0)</f>
        <v>140</v>
      </c>
      <c r="D7" cm="1">
        <f t="array" ref="D7">ROUNDUP(Table2[PUNC],0)</f>
        <v>158</v>
      </c>
      <c r="E7" cm="1">
        <f t="array" ref="E7">ROUNDUP(Table2[SLASH],0)</f>
        <v>53</v>
      </c>
      <c r="F7" cm="1">
        <f t="array" ref="F7">ROUNDUP(Table2[HEAT],0)</f>
        <v>0</v>
      </c>
      <c r="G7" cm="1">
        <f t="array" ref="G7">ROUNDUP(Table2[COLD],0)</f>
        <v>0</v>
      </c>
      <c r="H7" cm="1">
        <f t="array" ref="H7">ROUNDUP(Table2[ELEC],0)</f>
        <v>0</v>
      </c>
      <c r="I7" cm="1">
        <f t="array" ref="I7">ROUNDUP(Table2[TOXIN],0)</f>
        <v>0</v>
      </c>
      <c r="J7" cm="1">
        <f t="array" ref="J7">ROUNDUP(Table2[BLAST],0)</f>
        <v>0</v>
      </c>
      <c r="K7" cm="1">
        <f t="array" ref="K7">ROUNDUP(Table2[RAD],0)</f>
        <v>0</v>
      </c>
      <c r="L7" cm="1">
        <f t="array" ref="L7">ROUNDUP(Table2[GAS],0)</f>
        <v>0</v>
      </c>
      <c r="M7" cm="1">
        <f t="array" ref="M7">ROUNDUP(Table2[MAG],0)</f>
        <v>0</v>
      </c>
      <c r="N7" cm="1">
        <f t="array" ref="N7">ROUNDUP(Table2[VIRAL],0)</f>
        <v>0</v>
      </c>
      <c r="O7" cm="1">
        <f t="array" ref="O7">ROUNDUP(Table2[CORR],0)</f>
        <v>0</v>
      </c>
      <c r="P7" cm="1">
        <f t="array" ref="P7">ROUNDUP(Table2[VOID],0)</f>
        <v>0</v>
      </c>
      <c r="Q7" cm="1">
        <f t="array" ref="Q7">ROUNDUP(Table2[TOTAL],0)</f>
        <v>350</v>
      </c>
      <c r="R7" t="s">
        <v>777</v>
      </c>
    </row>
    <row r="8" spans="1:35" x14ac:dyDescent="0.3">
      <c r="B8" t="s">
        <v>776</v>
      </c>
      <c r="C8" s="21">
        <v>0</v>
      </c>
      <c r="D8" s="21">
        <v>0</v>
      </c>
      <c r="E8" s="21">
        <v>0</v>
      </c>
      <c r="F8" s="21">
        <v>0</v>
      </c>
      <c r="G8" s="21"/>
      <c r="H8" s="21"/>
      <c r="I8" s="21">
        <v>0</v>
      </c>
      <c r="J8" s="21">
        <v>0</v>
      </c>
      <c r="K8" s="21">
        <v>0</v>
      </c>
      <c r="L8" s="21">
        <v>0</v>
      </c>
      <c r="M8" s="21">
        <f>1.65+0.9</f>
        <v>2.5499999999999998</v>
      </c>
      <c r="N8" s="21">
        <v>0</v>
      </c>
      <c r="O8" s="21">
        <v>0</v>
      </c>
      <c r="P8" s="21">
        <v>0</v>
      </c>
      <c r="Q8" s="21">
        <f>1.65*2</f>
        <v>3.3</v>
      </c>
      <c r="R8" s="21">
        <f>1.05</f>
        <v>1.05</v>
      </c>
    </row>
    <row r="9" spans="1:35" x14ac:dyDescent="0.3">
      <c r="B9" t="s">
        <v>778</v>
      </c>
      <c r="C9" s="21" cm="1">
        <f t="array" ref="C9">ROUND(ROUND(Table2[IMPACT]*(1+C8)/$B$4,0)*$B$4,3)</f>
        <v>131.25</v>
      </c>
      <c r="D9" s="21" cm="1">
        <f t="array" ref="D9">ROUND(ROUND(Table2[PUNC]*(1+D8)/$B$4,0)*$B$4,3)</f>
        <v>153.125</v>
      </c>
      <c r="E9" s="21" cm="1">
        <f t="array" ref="E9">ROUND(ROUND(Table2[SLASH]*(1+E8)/$B$4,0)*$B$4,3)</f>
        <v>43.75</v>
      </c>
      <c r="F9" s="21" cm="1">
        <f t="array" ref="F9">ROUND(ROUND((Table2[HEAT]+$Q$4*F8)/$B$4,0)*$B$4,3)</f>
        <v>0</v>
      </c>
      <c r="G9" s="21" cm="1">
        <f t="array" ref="G9">ROUND(ROUND((Table2[COLD]+$Q$4*G8)/$B$4,0)*$B$4,3)</f>
        <v>0</v>
      </c>
      <c r="H9" s="21" cm="1">
        <f t="array" ref="H9">ROUND(ROUND((Table2[ELEC]+$Q$4*H8)/$B$4,0)*$B$4,3)</f>
        <v>0</v>
      </c>
      <c r="I9" s="21" cm="1">
        <f t="array" ref="I9">ROUND(ROUND((Table2[TOXIN]+$Q$4*I8)/$B$4,0)*$B$4,3)</f>
        <v>0</v>
      </c>
      <c r="J9" s="21" cm="1">
        <f t="array" ref="J9">ROUND(ROUND((Table2[BLAST]+$Q$4*J8)/$B$4,0)*$B$4,3)</f>
        <v>0</v>
      </c>
      <c r="K9" s="21" cm="1">
        <f t="array" ref="K9">ROUND(ROUND((Table2[RAD]+$Q$4*K8)/$B$4,0)*$B$4,3)</f>
        <v>0</v>
      </c>
      <c r="L9" s="21" cm="1">
        <f t="array" ref="L9">ROUND(ROUND((Table2[GAS]+$Q$4*L8)/$B$4,0)*$B$4,3)</f>
        <v>0</v>
      </c>
      <c r="M9" s="21" cm="1">
        <f t="array" ref="M9">ROUND(ROUND((Table2[MAG]+$Q$4*M8)/$B$4,0)*$B$4,3)</f>
        <v>896.875</v>
      </c>
      <c r="N9" s="21" cm="1">
        <f t="array" ref="N9">ROUND(ROUND((Table2[VIRAL]+$Q$4*N8)/$B$4,0)*$B$4,3)</f>
        <v>0</v>
      </c>
      <c r="O9" s="21" cm="1">
        <f t="array" ref="O9">ROUND(ROUND((Table2[CORR]+$Q$4*O8)/$B$4,0)*$B$4,3)</f>
        <v>0</v>
      </c>
      <c r="P9" s="21" cm="1">
        <f t="array" ref="P9">ROUND(ROUND((Table2[VOID]+$Q$4*P8)/$B$4,0)*$B$4,3)</f>
        <v>0</v>
      </c>
      <c r="Q9" s="21">
        <f>ROUND(SUM(C9:P9)+SUM(C9:P9)*Q8,0)</f>
        <v>5268</v>
      </c>
      <c r="R9" s="21">
        <f>ROUND((SUM(C9:P9)+SUM(C9:P9)*Q8)*R8,0)</f>
        <v>5531</v>
      </c>
    </row>
    <row r="10" spans="1:35" x14ac:dyDescent="0.3">
      <c r="B10" t="s">
        <v>779</v>
      </c>
      <c r="C10" s="21" cm="1">
        <f t="array" ref="C10">ROUND(((Table2[IMPACT]*(1+C8)/$B$4)),2)*$B$4</f>
        <v>139.99999680000002</v>
      </c>
      <c r="D10" s="21" cm="1">
        <f t="array" ref="D10">ROUND(((Table2[PUNC]*(1+D8)/$B$4)),2)*$B$4</f>
        <v>157.49999640000001</v>
      </c>
      <c r="E10" s="21" cm="1">
        <f t="array" ref="E10">ROUND(((Table2[SLASH]*(1+E8)/$B$4)),2)*$B$4</f>
        <v>52.4999988</v>
      </c>
      <c r="F10" s="21" cm="1">
        <f t="array" ref="F10">ROUND((((Table2[HEAT]+$Q$4*F8)/$B$4)),2)*$B$4</f>
        <v>0</v>
      </c>
      <c r="G10" s="21" cm="1">
        <f t="array" ref="G10">ROUND((((Table2[COLD]+$Q$4*G8)/$B$4)),2)*$B$4</f>
        <v>0</v>
      </c>
      <c r="H10" s="21" cm="1">
        <f t="array" ref="H10">ROUND((((Table2[ELEC]+$Q$4*H8)/$B$4)),2)*$B$4</f>
        <v>0</v>
      </c>
      <c r="I10" s="21" cm="1">
        <f t="array" ref="I10">ROUND((((Table2[TOXIN]+$Q$4*I8)/$B$4)),2)*$B$4</f>
        <v>0</v>
      </c>
      <c r="J10" s="21" cm="1">
        <f t="array" ref="J10">ROUND((((Table2[BLAST]+$Q$4*J8)/$B$4)),2)*$B$4</f>
        <v>0</v>
      </c>
      <c r="K10" s="21" cm="1">
        <f t="array" ref="K10">ROUND((((Table2[RAD]+$Q$4*K8)/$B$4)),2)*$B$4</f>
        <v>0</v>
      </c>
      <c r="L10" s="21" cm="1">
        <f t="array" ref="L10">ROUND((((Table2[GAS]+$Q$4*L8)/$B$4)),2)*$B$4</f>
        <v>0</v>
      </c>
      <c r="M10" s="21" cm="1">
        <f t="array" ref="M10">ROUND((((Table2[MAG]+$Q$4*M8)/$B$4)),2)*$B$4</f>
        <v>892.49997959999996</v>
      </c>
      <c r="N10" s="21" cm="1">
        <f t="array" ref="N10">ROUND((((Table2[VIRAL]+$Q$4*N8)/$B$4)),2)*$B$4</f>
        <v>0</v>
      </c>
      <c r="O10" s="21" cm="1">
        <f t="array" ref="O10">ROUND((((Table2[CORR]+$Q$4*O8)/$B$4)),2)*$B$4</f>
        <v>0</v>
      </c>
      <c r="P10" s="21" cm="1">
        <f t="array" ref="P10">ROUND((((Table2[VOID]+$Q$4*P8)/$B$4)),2)*$B$4</f>
        <v>0</v>
      </c>
      <c r="Q10" s="21">
        <f>ROUND(SUM(C10:P10)+SUM(C10:P10)*Q8,1)</f>
        <v>5342.7</v>
      </c>
      <c r="R10" s="21">
        <f>Q10*R8</f>
        <v>5609.835</v>
      </c>
    </row>
    <row r="15" spans="1:35" x14ac:dyDescent="0.3">
      <c r="S15" s="10"/>
    </row>
  </sheetData>
  <mergeCells count="3">
    <mergeCell ref="A6:AI6"/>
    <mergeCell ref="A1:Q1"/>
    <mergeCell ref="A2:Q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7E93-3EBB-4074-B47B-ABA8109F867F}">
  <dimension ref="A1:U762"/>
  <sheetViews>
    <sheetView workbookViewId="0">
      <selection activeCell="D16" sqref="D16"/>
    </sheetView>
  </sheetViews>
  <sheetFormatPr defaultRowHeight="14.4" x14ac:dyDescent="0.3"/>
  <cols>
    <col min="1" max="1" width="27.77734375" customWidth="1"/>
    <col min="2" max="2" width="29.88671875" bestFit="1" customWidth="1"/>
    <col min="3" max="5" width="27.5546875" bestFit="1" customWidth="1"/>
    <col min="6" max="6" width="28.6640625" bestFit="1" customWidth="1"/>
    <col min="7" max="9" width="27.5546875" bestFit="1" customWidth="1"/>
    <col min="10" max="10" width="28.6640625" bestFit="1" customWidth="1"/>
    <col min="11" max="11" width="27.5546875" bestFit="1" customWidth="1"/>
    <col min="12" max="12" width="26.44140625" bestFit="1" customWidth="1"/>
    <col min="13" max="15" width="27.5546875" bestFit="1" customWidth="1"/>
    <col min="16" max="16" width="28.6640625" bestFit="1" customWidth="1"/>
    <col min="17" max="17" width="18.44140625" bestFit="1" customWidth="1"/>
    <col min="18" max="18" width="18.5546875" bestFit="1" customWidth="1"/>
    <col min="19" max="19" width="19.109375" bestFit="1" customWidth="1"/>
    <col min="20" max="20" width="17.21875" bestFit="1" customWidth="1"/>
    <col min="21" max="21" width="13.77734375" bestFit="1" customWidth="1"/>
  </cols>
  <sheetData>
    <row r="1" spans="1:21" ht="54" customHeight="1" thickBot="1" x14ac:dyDescent="0.35">
      <c r="A1" s="16" t="s">
        <v>773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s="2" customFormat="1" ht="27" customHeight="1" x14ac:dyDescent="0.4">
      <c r="A2" s="1" t="s">
        <v>2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16</v>
      </c>
      <c r="L2" s="1" t="s">
        <v>14</v>
      </c>
      <c r="M2" s="1" t="s">
        <v>15</v>
      </c>
      <c r="N2" s="1" t="s">
        <v>17</v>
      </c>
      <c r="O2" s="1" t="s">
        <v>13</v>
      </c>
      <c r="P2" s="1" t="s">
        <v>11</v>
      </c>
      <c r="Q2" s="1" t="s">
        <v>19</v>
      </c>
      <c r="R2" s="1" t="s">
        <v>20</v>
      </c>
      <c r="S2" s="1" t="s">
        <v>23</v>
      </c>
      <c r="T2" s="1" t="s">
        <v>21</v>
      </c>
      <c r="U2" s="1" t="s">
        <v>22</v>
      </c>
    </row>
    <row r="3" spans="1:21" s="3" customFormat="1" ht="18" customHeight="1" x14ac:dyDescent="0.3">
      <c r="A3" s="5" t="s">
        <v>259</v>
      </c>
      <c r="B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70.000000200000002</v>
      </c>
      <c r="C3" s="19">
        <v>26</v>
      </c>
      <c r="D3" s="19">
        <v>35.200001</v>
      </c>
      <c r="E3" s="19">
        <v>8.7999992000000002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7">
        <v>0.31999999000000001</v>
      </c>
      <c r="R3" s="6">
        <v>2.8</v>
      </c>
      <c r="S3" s="7">
        <v>6.0000001999999997E-2</v>
      </c>
      <c r="T3" s="8">
        <v>12.000000999999999</v>
      </c>
      <c r="U3" s="8">
        <v>1</v>
      </c>
    </row>
    <row r="4" spans="1:21" s="3" customFormat="1" ht="18" customHeight="1" x14ac:dyDescent="0.3">
      <c r="A4" s="5" t="s">
        <v>282</v>
      </c>
      <c r="B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97.000000999999997</v>
      </c>
      <c r="C4" s="19">
        <v>44</v>
      </c>
      <c r="D4" s="19">
        <v>42.400002000000001</v>
      </c>
      <c r="E4" s="19">
        <v>10.599999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7">
        <v>0.34</v>
      </c>
      <c r="R4" s="6">
        <v>3</v>
      </c>
      <c r="S4" s="7">
        <v>0.18000000999999999</v>
      </c>
      <c r="T4" s="8">
        <v>10.000000999999999</v>
      </c>
      <c r="U4" s="8">
        <v>1</v>
      </c>
    </row>
    <row r="5" spans="1:21" s="3" customFormat="1" ht="18" customHeight="1" x14ac:dyDescent="0.3">
      <c r="A5" s="5" t="s">
        <v>418</v>
      </c>
      <c r="B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149.00000199999999</v>
      </c>
      <c r="C5" s="19">
        <v>14.900001</v>
      </c>
      <c r="D5" s="19">
        <v>14.900001</v>
      </c>
      <c r="E5" s="19">
        <v>119.2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7">
        <v>0.2</v>
      </c>
      <c r="R5" s="6">
        <v>2</v>
      </c>
      <c r="S5" s="7">
        <v>0.10000002</v>
      </c>
      <c r="T5" s="8">
        <v>0.83333336999999996</v>
      </c>
      <c r="U5" s="8">
        <v>0</v>
      </c>
    </row>
    <row r="6" spans="1:21" s="3" customFormat="1" ht="18" customHeight="1" x14ac:dyDescent="0.3">
      <c r="A6" s="5" t="s">
        <v>546</v>
      </c>
      <c r="B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43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43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7">
        <v>5.0000001000000002E-2</v>
      </c>
      <c r="R6" s="6">
        <v>2</v>
      </c>
      <c r="S6" s="7">
        <v>0.10000002</v>
      </c>
      <c r="T6" s="8">
        <v>5.0000004999999996</v>
      </c>
      <c r="U6" s="8">
        <v>1</v>
      </c>
    </row>
    <row r="7" spans="1:21" s="3" customFormat="1" ht="18" customHeight="1" x14ac:dyDescent="0.3">
      <c r="A7" s="5" t="s">
        <v>627</v>
      </c>
      <c r="B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7">
        <v>0</v>
      </c>
      <c r="R7" s="6">
        <v>0</v>
      </c>
      <c r="S7" s="7">
        <v>0</v>
      </c>
      <c r="T7" s="8">
        <v>0</v>
      </c>
      <c r="U7" s="8">
        <v>0</v>
      </c>
    </row>
    <row r="8" spans="1:21" s="3" customFormat="1" ht="18" customHeight="1" x14ac:dyDescent="0.3">
      <c r="A8" s="5" t="s">
        <v>389</v>
      </c>
      <c r="B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806.00000009999997</v>
      </c>
      <c r="C8" s="19">
        <v>4.5</v>
      </c>
      <c r="D8" s="19">
        <v>1.8000001000000001</v>
      </c>
      <c r="E8" s="19">
        <v>2.7</v>
      </c>
      <c r="F8" s="19">
        <v>0</v>
      </c>
      <c r="G8" s="19">
        <v>0</v>
      </c>
      <c r="H8" s="19">
        <v>0</v>
      </c>
      <c r="I8" s="19">
        <v>0</v>
      </c>
      <c r="J8" s="19">
        <v>797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7">
        <v>0.37</v>
      </c>
      <c r="R8" s="6">
        <v>1.9</v>
      </c>
      <c r="S8" s="7">
        <v>0.19</v>
      </c>
      <c r="T8" s="8">
        <v>2</v>
      </c>
      <c r="U8" s="8">
        <v>1</v>
      </c>
    </row>
    <row r="9" spans="1:21" s="3" customFormat="1" ht="18" customHeight="1" x14ac:dyDescent="0.3">
      <c r="A9" s="5" t="s">
        <v>620</v>
      </c>
      <c r="B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7">
        <v>0</v>
      </c>
      <c r="R9" s="6">
        <v>0</v>
      </c>
      <c r="S9" s="7">
        <v>0</v>
      </c>
      <c r="T9" s="8">
        <v>0</v>
      </c>
      <c r="U9" s="8">
        <v>0</v>
      </c>
    </row>
    <row r="10" spans="1:21" s="3" customFormat="1" ht="18" customHeight="1" x14ac:dyDescent="0.3">
      <c r="A10" s="5" t="s">
        <v>24</v>
      </c>
      <c r="B1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60</v>
      </c>
      <c r="C10" s="19">
        <v>15</v>
      </c>
      <c r="D10" s="19">
        <v>23</v>
      </c>
      <c r="E10" s="19">
        <v>17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5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7">
        <v>0.20999999</v>
      </c>
      <c r="R10" s="6">
        <v>2.2999999999999998</v>
      </c>
      <c r="S10" s="7">
        <v>0.33000003999999999</v>
      </c>
      <c r="T10" s="8">
        <v>6.0000004999999996</v>
      </c>
      <c r="U10" s="8">
        <v>1</v>
      </c>
    </row>
    <row r="11" spans="1:21" s="3" customFormat="1" ht="18" customHeight="1" x14ac:dyDescent="0.3">
      <c r="A11" s="5" t="s">
        <v>253</v>
      </c>
      <c r="B1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100.00000199999999</v>
      </c>
      <c r="C11" s="19">
        <v>20</v>
      </c>
      <c r="D11" s="19">
        <v>60.000003999999997</v>
      </c>
      <c r="E11" s="19">
        <v>19.999998000000001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7">
        <v>0.25999999000000001</v>
      </c>
      <c r="R11" s="6">
        <v>2.2000000000000002</v>
      </c>
      <c r="S11" s="7">
        <v>0.24000001000000001</v>
      </c>
      <c r="T11" s="8">
        <v>0.83333336999999996</v>
      </c>
      <c r="U11" s="8">
        <v>1</v>
      </c>
    </row>
    <row r="12" spans="1:21" s="3" customFormat="1" ht="18" customHeight="1" x14ac:dyDescent="0.3">
      <c r="A12" s="5" t="s">
        <v>328</v>
      </c>
      <c r="B1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19.999999500000001</v>
      </c>
      <c r="C12" s="19">
        <v>3</v>
      </c>
      <c r="D12" s="19">
        <v>14</v>
      </c>
      <c r="E12" s="19">
        <v>2.9999994999999999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7">
        <v>5.0000001000000002E-2</v>
      </c>
      <c r="R12" s="6">
        <v>2</v>
      </c>
      <c r="S12" s="7">
        <v>0.12</v>
      </c>
      <c r="T12" s="8">
        <v>12.500000999999999</v>
      </c>
      <c r="U12" s="8">
        <v>1</v>
      </c>
    </row>
    <row r="13" spans="1:21" s="3" customFormat="1" ht="18" customHeight="1" x14ac:dyDescent="0.3">
      <c r="A13" s="5" t="s">
        <v>98</v>
      </c>
      <c r="B1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25.999998499999997</v>
      </c>
      <c r="C13" s="19">
        <v>3.9000001000000002</v>
      </c>
      <c r="D13" s="19">
        <v>18.199998999999998</v>
      </c>
      <c r="E13" s="19">
        <v>3.8999994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7">
        <v>0.16</v>
      </c>
      <c r="R13" s="6">
        <v>2</v>
      </c>
      <c r="S13" s="7">
        <v>0.30000000999999998</v>
      </c>
      <c r="T13" s="8">
        <v>12.500000999999999</v>
      </c>
      <c r="U13" s="8">
        <v>1</v>
      </c>
    </row>
    <row r="14" spans="1:21" s="3" customFormat="1" ht="18" customHeight="1" x14ac:dyDescent="0.3">
      <c r="A14" s="5" t="s">
        <v>765</v>
      </c>
      <c r="B1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435.99996799999997</v>
      </c>
      <c r="C14" s="19">
        <v>65.400002000000001</v>
      </c>
      <c r="D14" s="19">
        <v>305.19997999999998</v>
      </c>
      <c r="E14" s="19">
        <v>65.399985999999998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7">
        <v>5.0000001000000002E-2</v>
      </c>
      <c r="R14" s="6">
        <v>1.5</v>
      </c>
      <c r="S14" s="7">
        <v>0.14999998</v>
      </c>
      <c r="T14" s="8">
        <v>1</v>
      </c>
      <c r="U14" s="8">
        <v>0</v>
      </c>
    </row>
    <row r="15" spans="1:21" s="3" customFormat="1" ht="18" customHeight="1" x14ac:dyDescent="0.3">
      <c r="A15" s="5" t="s">
        <v>78</v>
      </c>
      <c r="B1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487</v>
      </c>
      <c r="C15" s="19">
        <v>68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419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7">
        <v>5.9999998999999998E-2</v>
      </c>
      <c r="R15" s="6">
        <v>1.8</v>
      </c>
      <c r="S15" s="7">
        <v>0.27999996999999999</v>
      </c>
      <c r="T15" s="8">
        <v>4.2483658999999996</v>
      </c>
      <c r="U15" s="8">
        <v>1</v>
      </c>
    </row>
    <row r="16" spans="1:21" s="3" customFormat="1" ht="18" customHeight="1" x14ac:dyDescent="0.3">
      <c r="A16" s="5" t="s">
        <v>97</v>
      </c>
      <c r="B1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577</v>
      </c>
      <c r="C16" s="19">
        <v>68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509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7">
        <v>0.18000000999999999</v>
      </c>
      <c r="R16" s="6">
        <v>2</v>
      </c>
      <c r="S16" s="7">
        <v>0.34000003000000001</v>
      </c>
      <c r="T16" s="8">
        <v>3.9007094000000002</v>
      </c>
      <c r="U16" s="8">
        <v>1</v>
      </c>
    </row>
    <row r="17" spans="1:21" s="3" customFormat="1" ht="18" customHeight="1" x14ac:dyDescent="0.3">
      <c r="A17" s="5" t="s">
        <v>641</v>
      </c>
      <c r="B1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152</v>
      </c>
      <c r="C17" s="19">
        <v>0</v>
      </c>
      <c r="D17" s="19">
        <v>76</v>
      </c>
      <c r="E17" s="19">
        <v>76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7">
        <v>0.1</v>
      </c>
      <c r="R17" s="6">
        <v>3</v>
      </c>
      <c r="S17" s="7">
        <v>0.14999998</v>
      </c>
      <c r="T17" s="8">
        <v>1</v>
      </c>
      <c r="U17" s="8">
        <v>0</v>
      </c>
    </row>
    <row r="18" spans="1:21" s="3" customFormat="1" ht="18" customHeight="1" x14ac:dyDescent="0.3">
      <c r="A18" s="5" t="s">
        <v>327</v>
      </c>
      <c r="B1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63.999998099999999</v>
      </c>
      <c r="C18" s="19">
        <v>6.4000000999999997</v>
      </c>
      <c r="D18" s="19">
        <v>57.599997999999999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7">
        <v>0.16</v>
      </c>
      <c r="R18" s="6">
        <v>2.4000001000000002</v>
      </c>
      <c r="S18" s="7">
        <v>2.2000015000000001E-2</v>
      </c>
      <c r="T18" s="8">
        <v>4.5</v>
      </c>
      <c r="U18" s="8">
        <v>1</v>
      </c>
    </row>
    <row r="19" spans="1:21" s="3" customFormat="1" ht="18" customHeight="1" x14ac:dyDescent="0.3">
      <c r="A19" s="5" t="s">
        <v>96</v>
      </c>
      <c r="B1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43.999998400000003</v>
      </c>
      <c r="C19" s="19">
        <v>4.4000000999999997</v>
      </c>
      <c r="D19" s="19">
        <v>37.840000000000003</v>
      </c>
      <c r="E19" s="19">
        <v>1.7599982999999999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7">
        <v>0.36000000999999998</v>
      </c>
      <c r="R19" s="6">
        <v>2.8</v>
      </c>
      <c r="S19" s="7">
        <v>0.13999998999999999</v>
      </c>
      <c r="T19" s="8">
        <v>5.0000004999999996</v>
      </c>
      <c r="U19" s="8">
        <v>1</v>
      </c>
    </row>
    <row r="20" spans="1:21" s="3" customFormat="1" ht="18" customHeight="1" x14ac:dyDescent="0.3">
      <c r="A20" s="5" t="s">
        <v>325</v>
      </c>
      <c r="B2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42.000000700000001</v>
      </c>
      <c r="C20" s="19">
        <v>33.600002000000003</v>
      </c>
      <c r="D20" s="19">
        <v>4.2000003000000001</v>
      </c>
      <c r="E20" s="19">
        <v>4.1999984000000001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7">
        <v>5.9999998999999998E-2</v>
      </c>
      <c r="R20" s="6">
        <v>2</v>
      </c>
      <c r="S20" s="7">
        <v>3.1428576E-2</v>
      </c>
      <c r="T20" s="8">
        <v>5.0000004999999996</v>
      </c>
      <c r="U20" s="8">
        <v>7</v>
      </c>
    </row>
    <row r="21" spans="1:21" s="3" customFormat="1" ht="18" customHeight="1" x14ac:dyDescent="0.3">
      <c r="A21" s="5" t="s">
        <v>320</v>
      </c>
      <c r="B2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49.999998099999999</v>
      </c>
      <c r="C21" s="19">
        <v>40</v>
      </c>
      <c r="D21" s="19">
        <v>5</v>
      </c>
      <c r="E21" s="19">
        <v>4.9999981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7">
        <v>5.9999998999999998E-2</v>
      </c>
      <c r="R21" s="6">
        <v>2</v>
      </c>
      <c r="S21" s="7">
        <v>0.12857145</v>
      </c>
      <c r="T21" s="8">
        <v>4.3333335000000002</v>
      </c>
      <c r="U21" s="8">
        <v>7</v>
      </c>
    </row>
    <row r="22" spans="1:21" s="3" customFormat="1" ht="18" customHeight="1" x14ac:dyDescent="0.3">
      <c r="A22" s="5" t="s">
        <v>73</v>
      </c>
      <c r="B2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35.999999199999998</v>
      </c>
      <c r="C22" s="19">
        <v>5.4000000999999997</v>
      </c>
      <c r="D22" s="19">
        <v>5.4000000999999997</v>
      </c>
      <c r="E22" s="19">
        <v>25.199998999999998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7">
        <v>5.9999998999999998E-2</v>
      </c>
      <c r="R22" s="6">
        <v>2</v>
      </c>
      <c r="S22" s="7">
        <v>0.27999996999999999</v>
      </c>
      <c r="T22" s="8">
        <v>10.000000999999999</v>
      </c>
      <c r="U22" s="8">
        <v>1</v>
      </c>
    </row>
    <row r="23" spans="1:21" s="3" customFormat="1" ht="18" customHeight="1" x14ac:dyDescent="0.3">
      <c r="A23" s="5" t="s">
        <v>95</v>
      </c>
      <c r="B2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38</v>
      </c>
      <c r="C23" s="19">
        <v>3.8</v>
      </c>
      <c r="D23" s="19">
        <v>3.8</v>
      </c>
      <c r="E23" s="19">
        <v>30.4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7">
        <v>0.18000000999999999</v>
      </c>
      <c r="R23" s="6">
        <v>2.2000000000000002</v>
      </c>
      <c r="S23" s="7">
        <v>0.31999999000000001</v>
      </c>
      <c r="T23" s="8">
        <v>10.000000999999999</v>
      </c>
      <c r="U23" s="8">
        <v>1</v>
      </c>
    </row>
    <row r="24" spans="1:21" s="3" customFormat="1" ht="18" customHeight="1" x14ac:dyDescent="0.3">
      <c r="A24" s="5" t="s">
        <v>326</v>
      </c>
      <c r="B2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40</v>
      </c>
      <c r="C24" s="19">
        <v>6</v>
      </c>
      <c r="D24" s="19">
        <v>10</v>
      </c>
      <c r="E24" s="19">
        <v>24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7">
        <v>0.1</v>
      </c>
      <c r="R24" s="6">
        <v>1.8</v>
      </c>
      <c r="S24" s="7">
        <v>6.0000001999999997E-2</v>
      </c>
      <c r="T24" s="8">
        <v>5.0000004999999996</v>
      </c>
      <c r="U24" s="8">
        <v>1</v>
      </c>
    </row>
    <row r="25" spans="1:21" s="3" customFormat="1" ht="18" customHeight="1" x14ac:dyDescent="0.3">
      <c r="A25" s="5" t="s">
        <v>330</v>
      </c>
      <c r="B2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129.99999500000001</v>
      </c>
      <c r="C25" s="19">
        <v>13</v>
      </c>
      <c r="D25" s="19">
        <v>104</v>
      </c>
      <c r="E25" s="19">
        <v>12.999995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7">
        <v>0.2</v>
      </c>
      <c r="R25" s="6">
        <v>2</v>
      </c>
      <c r="S25" s="7">
        <v>0.10000002</v>
      </c>
      <c r="T25" s="8">
        <v>1.5833333999999999</v>
      </c>
      <c r="U25" s="8">
        <v>1</v>
      </c>
    </row>
    <row r="26" spans="1:21" s="3" customFormat="1" ht="18" customHeight="1" x14ac:dyDescent="0.3">
      <c r="A26" s="5" t="s">
        <v>329</v>
      </c>
      <c r="B2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149.99999399999999</v>
      </c>
      <c r="C26" s="19">
        <v>15</v>
      </c>
      <c r="D26" s="19">
        <v>120</v>
      </c>
      <c r="E26" s="19">
        <v>14.999993999999999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7">
        <v>0.25</v>
      </c>
      <c r="R26" s="6">
        <v>2</v>
      </c>
      <c r="S26" s="7">
        <v>0.25</v>
      </c>
      <c r="T26" s="8">
        <v>2.6666666999999999</v>
      </c>
      <c r="U26" s="8">
        <v>1</v>
      </c>
    </row>
    <row r="27" spans="1:21" s="3" customFormat="1" ht="18" customHeight="1" x14ac:dyDescent="0.3">
      <c r="A27" s="5" t="s">
        <v>323</v>
      </c>
      <c r="B2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97.999995999999996</v>
      </c>
      <c r="C27" s="19">
        <v>44.099997999999999</v>
      </c>
      <c r="D27" s="19">
        <v>26.950001</v>
      </c>
      <c r="E27" s="19">
        <v>26.949997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7">
        <v>0.22</v>
      </c>
      <c r="R27" s="6">
        <v>2</v>
      </c>
      <c r="S27" s="7">
        <v>0.22000003000000001</v>
      </c>
      <c r="T27" s="8">
        <v>5.0000004999999996</v>
      </c>
      <c r="U27" s="8">
        <v>1</v>
      </c>
    </row>
    <row r="28" spans="1:21" s="3" customFormat="1" ht="18" customHeight="1" x14ac:dyDescent="0.3">
      <c r="A28" s="5" t="s">
        <v>322</v>
      </c>
      <c r="B2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97.999995999999996</v>
      </c>
      <c r="C28" s="19">
        <v>44.099997999999999</v>
      </c>
      <c r="D28" s="19">
        <v>26.950001</v>
      </c>
      <c r="E28" s="19">
        <v>26.949997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7">
        <v>0.28000000000000003</v>
      </c>
      <c r="R28" s="6">
        <v>2.8</v>
      </c>
      <c r="S28" s="7">
        <v>0.27999996999999999</v>
      </c>
      <c r="T28" s="8">
        <v>5.6666670000000003</v>
      </c>
      <c r="U28" s="8">
        <v>1</v>
      </c>
    </row>
    <row r="29" spans="1:21" s="3" customFormat="1" ht="18" customHeight="1" x14ac:dyDescent="0.3">
      <c r="A29" s="5" t="s">
        <v>76</v>
      </c>
      <c r="B2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18.000000400000001</v>
      </c>
      <c r="C29" s="19">
        <v>1.8000001000000001</v>
      </c>
      <c r="D29" s="19">
        <v>7.2000003000000001</v>
      </c>
      <c r="E29" s="19">
        <v>9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7">
        <v>0.23999999</v>
      </c>
      <c r="R29" s="6">
        <v>3</v>
      </c>
      <c r="S29" s="7">
        <v>7.9999982999999997E-2</v>
      </c>
      <c r="T29" s="8">
        <v>12.500000999999999</v>
      </c>
      <c r="U29" s="8">
        <v>1</v>
      </c>
    </row>
    <row r="30" spans="1:21" s="3" customFormat="1" ht="18" customHeight="1" x14ac:dyDescent="0.3">
      <c r="A30" s="5" t="s">
        <v>94</v>
      </c>
      <c r="B3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</v>
      </c>
      <c r="C30" s="19">
        <v>2</v>
      </c>
      <c r="D30" s="19">
        <v>8</v>
      </c>
      <c r="E30" s="19">
        <v>10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7">
        <v>0.23999999</v>
      </c>
      <c r="R30" s="6">
        <v>3</v>
      </c>
      <c r="S30" s="7">
        <v>0.18000000999999999</v>
      </c>
      <c r="T30" s="8">
        <v>13.333334000000001</v>
      </c>
      <c r="U30" s="8">
        <v>1</v>
      </c>
    </row>
    <row r="31" spans="1:21" s="3" customFormat="1" ht="18" customHeight="1" x14ac:dyDescent="0.3">
      <c r="A31" s="5" t="s">
        <v>74</v>
      </c>
      <c r="B3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27.999999700000004</v>
      </c>
      <c r="C31" s="19">
        <v>16.800001000000002</v>
      </c>
      <c r="D31" s="19">
        <v>2.8</v>
      </c>
      <c r="E31" s="19">
        <v>8.3999986999999994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7">
        <v>0.18000000999999999</v>
      </c>
      <c r="R31" s="6">
        <v>1.8</v>
      </c>
      <c r="S31" s="7">
        <v>0.18000000999999999</v>
      </c>
      <c r="T31" s="8">
        <v>10.000000999999999</v>
      </c>
      <c r="U31" s="8">
        <v>1</v>
      </c>
    </row>
    <row r="32" spans="1:21" s="3" customFormat="1" ht="18" customHeight="1" x14ac:dyDescent="0.3">
      <c r="A32" s="5" t="s">
        <v>93</v>
      </c>
      <c r="B3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35.999998099999999</v>
      </c>
      <c r="C32" s="19">
        <v>21.6</v>
      </c>
      <c r="D32" s="19">
        <v>3.6000000999999999</v>
      </c>
      <c r="E32" s="19">
        <v>10.799998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7">
        <v>0.15000000999999999</v>
      </c>
      <c r="R32" s="6">
        <v>2</v>
      </c>
      <c r="S32" s="7">
        <v>0.30000000999999998</v>
      </c>
      <c r="T32" s="8">
        <v>7.0833335000000002</v>
      </c>
      <c r="U32" s="8">
        <v>1</v>
      </c>
    </row>
    <row r="33" spans="1:21" s="3" customFormat="1" ht="18" customHeight="1" x14ac:dyDescent="0.3">
      <c r="A33" s="5" t="s">
        <v>321</v>
      </c>
      <c r="B3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</v>
      </c>
      <c r="C33" s="19">
        <v>22.5</v>
      </c>
      <c r="D33" s="19">
        <v>22.5</v>
      </c>
      <c r="E33" s="19">
        <v>45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7">
        <v>0.16</v>
      </c>
      <c r="R33" s="6">
        <v>1.8</v>
      </c>
      <c r="S33" s="7">
        <v>0.12</v>
      </c>
      <c r="T33" s="8">
        <v>3.3333335000000002</v>
      </c>
      <c r="U33" s="8">
        <v>1</v>
      </c>
    </row>
    <row r="34" spans="1:21" s="3" customFormat="1" ht="18" customHeight="1" x14ac:dyDescent="0.3">
      <c r="A34" s="5" t="s">
        <v>84</v>
      </c>
      <c r="B3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110</v>
      </c>
      <c r="C34" s="19">
        <v>16.5</v>
      </c>
      <c r="D34" s="19">
        <v>16.5</v>
      </c>
      <c r="E34" s="19">
        <v>77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7">
        <v>0.22</v>
      </c>
      <c r="R34" s="6">
        <v>2.4000001000000002</v>
      </c>
      <c r="S34" s="7">
        <v>0.22000003000000001</v>
      </c>
      <c r="T34" s="8">
        <v>3.3333335000000002</v>
      </c>
      <c r="U34" s="8">
        <v>1</v>
      </c>
    </row>
    <row r="35" spans="1:21" s="3" customFormat="1" ht="18" customHeight="1" x14ac:dyDescent="0.3">
      <c r="A35" s="5" t="s">
        <v>100</v>
      </c>
      <c r="B3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11.9999994</v>
      </c>
      <c r="C35" s="19">
        <v>1.8000001000000001</v>
      </c>
      <c r="D35" s="19">
        <v>8.3999995999999992</v>
      </c>
      <c r="E35" s="19">
        <v>1.7999997000000001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7">
        <v>0.14000000000000001</v>
      </c>
      <c r="R35" s="6">
        <v>2</v>
      </c>
      <c r="S35" s="7">
        <v>0.13999998999999999</v>
      </c>
      <c r="T35" s="8">
        <v>20.000001999999999</v>
      </c>
      <c r="U35" s="8">
        <v>1</v>
      </c>
    </row>
    <row r="36" spans="1:21" s="3" customFormat="1" ht="18" customHeight="1" x14ac:dyDescent="0.3">
      <c r="A36" s="5" t="s">
        <v>608</v>
      </c>
      <c r="B3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7">
        <v>0</v>
      </c>
      <c r="R36" s="6">
        <v>0</v>
      </c>
      <c r="S36" s="7">
        <v>0</v>
      </c>
      <c r="T36" s="8">
        <v>0</v>
      </c>
      <c r="U36" s="8">
        <v>0</v>
      </c>
    </row>
    <row r="37" spans="1:21" s="3" customFormat="1" ht="18" customHeight="1" x14ac:dyDescent="0.3">
      <c r="A37" s="5" t="s">
        <v>286</v>
      </c>
      <c r="B3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62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62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7">
        <v>0.14000000000000001</v>
      </c>
      <c r="R37" s="6">
        <v>2.2000000000000002</v>
      </c>
      <c r="S37" s="7">
        <v>0.30000000999999998</v>
      </c>
      <c r="T37" s="8">
        <v>4.3333335000000002</v>
      </c>
      <c r="U37" s="8">
        <v>1</v>
      </c>
    </row>
    <row r="38" spans="1:21" s="3" customFormat="1" ht="18" customHeight="1" x14ac:dyDescent="0.3">
      <c r="A38" s="5" t="s">
        <v>520</v>
      </c>
      <c r="B3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24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7">
        <v>0.14000000000000001</v>
      </c>
      <c r="R38" s="6">
        <v>2.8</v>
      </c>
      <c r="S38" s="7">
        <v>0.25999999000000001</v>
      </c>
      <c r="T38" s="8">
        <v>13.333334000000001</v>
      </c>
      <c r="U38" s="8">
        <v>1</v>
      </c>
    </row>
    <row r="39" spans="1:21" s="3" customFormat="1" ht="18" customHeight="1" x14ac:dyDescent="0.3">
      <c r="A39" s="5" t="s">
        <v>172</v>
      </c>
      <c r="B3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129.99999600000001</v>
      </c>
      <c r="C39" s="19">
        <v>91</v>
      </c>
      <c r="D39" s="19">
        <v>19.5</v>
      </c>
      <c r="E39" s="19">
        <v>19.499995999999999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7">
        <v>0.13</v>
      </c>
      <c r="R39" s="6">
        <v>1.7</v>
      </c>
      <c r="S39" s="7">
        <v>0.20999998</v>
      </c>
      <c r="T39" s="8">
        <v>1.2500001000000001</v>
      </c>
      <c r="U39" s="8">
        <v>0</v>
      </c>
    </row>
    <row r="40" spans="1:21" s="3" customFormat="1" ht="18" customHeight="1" x14ac:dyDescent="0.3">
      <c r="A40" s="5" t="s">
        <v>523</v>
      </c>
      <c r="B4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22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7">
        <v>0.31999999000000001</v>
      </c>
      <c r="R40" s="6">
        <v>2.2000000000000002</v>
      </c>
      <c r="S40" s="7">
        <v>0.22000003000000001</v>
      </c>
      <c r="T40" s="8">
        <v>12.000000999999999</v>
      </c>
      <c r="U40" s="8">
        <v>1</v>
      </c>
    </row>
    <row r="41" spans="1:21" s="3" customFormat="1" ht="18" customHeight="1" x14ac:dyDescent="0.3">
      <c r="A41" s="5" t="s">
        <v>479</v>
      </c>
      <c r="B4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450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450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7">
        <v>0.16</v>
      </c>
      <c r="R41" s="6">
        <v>2</v>
      </c>
      <c r="S41" s="7">
        <v>0.22000003000000001</v>
      </c>
      <c r="T41" s="8">
        <v>2</v>
      </c>
      <c r="U41" s="8">
        <v>1</v>
      </c>
    </row>
    <row r="42" spans="1:21" s="3" customFormat="1" ht="18" customHeight="1" x14ac:dyDescent="0.3">
      <c r="A42" s="5" t="s">
        <v>181</v>
      </c>
      <c r="B4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169.99999439999999</v>
      </c>
      <c r="C42" s="19">
        <v>25.500001999999999</v>
      </c>
      <c r="D42" s="19">
        <v>136</v>
      </c>
      <c r="E42" s="19">
        <v>8.4999924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7">
        <v>0.2</v>
      </c>
      <c r="R42" s="6">
        <v>2</v>
      </c>
      <c r="S42" s="7">
        <v>0.10000002</v>
      </c>
      <c r="T42" s="8">
        <v>1.0833333999999999</v>
      </c>
      <c r="U42" s="8">
        <v>0</v>
      </c>
    </row>
    <row r="43" spans="1:21" s="3" customFormat="1" ht="18" customHeight="1" x14ac:dyDescent="0.3">
      <c r="A43" s="5" t="s">
        <v>218</v>
      </c>
      <c r="B4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89.999999000000003</v>
      </c>
      <c r="C43" s="19">
        <v>63</v>
      </c>
      <c r="D43" s="19">
        <v>13.500000999999999</v>
      </c>
      <c r="E43" s="19">
        <v>13.499998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7">
        <v>0.2</v>
      </c>
      <c r="R43" s="6">
        <v>2</v>
      </c>
      <c r="S43" s="7">
        <v>0.10000002</v>
      </c>
      <c r="T43" s="8">
        <v>1.1666666999999999</v>
      </c>
      <c r="U43" s="8">
        <v>0</v>
      </c>
    </row>
    <row r="44" spans="1:21" s="3" customFormat="1" ht="18" customHeight="1" x14ac:dyDescent="0.3">
      <c r="A44" s="5" t="s">
        <v>219</v>
      </c>
      <c r="B4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127.999996</v>
      </c>
      <c r="C44" s="19">
        <v>89.599997999999999</v>
      </c>
      <c r="D44" s="19">
        <v>19.200001</v>
      </c>
      <c r="E44" s="19">
        <v>19.199997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7">
        <v>0.28000000000000003</v>
      </c>
      <c r="R44" s="6">
        <v>2.4000001000000002</v>
      </c>
      <c r="S44" s="7">
        <v>0.15999996999999999</v>
      </c>
      <c r="T44" s="8">
        <v>1.2500001000000001</v>
      </c>
      <c r="U44" s="8">
        <v>0</v>
      </c>
    </row>
    <row r="45" spans="1:21" s="3" customFormat="1" ht="18" customHeight="1" x14ac:dyDescent="0.3">
      <c r="A45" s="5" t="s">
        <v>736</v>
      </c>
      <c r="B4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7">
        <v>0</v>
      </c>
      <c r="R45" s="6">
        <v>0</v>
      </c>
      <c r="S45" s="7">
        <v>0</v>
      </c>
      <c r="T45" s="8">
        <v>0</v>
      </c>
      <c r="U45" s="8">
        <v>0</v>
      </c>
    </row>
    <row r="46" spans="1:21" s="3" customFormat="1" ht="18" customHeight="1" x14ac:dyDescent="0.3">
      <c r="A46" s="5" t="s">
        <v>649</v>
      </c>
      <c r="B4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7">
        <v>0</v>
      </c>
      <c r="R46" s="6">
        <v>0</v>
      </c>
      <c r="S46" s="7">
        <v>0</v>
      </c>
      <c r="T46" s="8">
        <v>0</v>
      </c>
      <c r="U46" s="8">
        <v>0</v>
      </c>
    </row>
    <row r="47" spans="1:21" s="3" customFormat="1" ht="18" customHeight="1" x14ac:dyDescent="0.3">
      <c r="A47" s="5" t="s">
        <v>508</v>
      </c>
      <c r="B4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600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600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7">
        <v>0.22</v>
      </c>
      <c r="R47" s="6">
        <v>1.6</v>
      </c>
      <c r="S47" s="7">
        <v>0.27999996999999999</v>
      </c>
      <c r="T47" s="8">
        <v>1.1000000000000001</v>
      </c>
      <c r="U47" s="8">
        <v>1</v>
      </c>
    </row>
    <row r="48" spans="1:21" s="3" customFormat="1" ht="18" customHeight="1" x14ac:dyDescent="0.3">
      <c r="A48" s="5" t="s">
        <v>473</v>
      </c>
      <c r="B4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59.999998000000005</v>
      </c>
      <c r="C48" s="19">
        <v>0</v>
      </c>
      <c r="D48" s="19">
        <v>36</v>
      </c>
      <c r="E48" s="19">
        <v>23.999998000000001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7">
        <v>0.18000000999999999</v>
      </c>
      <c r="R48" s="6">
        <v>1.6</v>
      </c>
      <c r="S48" s="7">
        <v>0.25999999000000001</v>
      </c>
      <c r="T48" s="8">
        <v>4.6666670000000003</v>
      </c>
      <c r="U48" s="8">
        <v>1</v>
      </c>
    </row>
    <row r="49" spans="1:21" s="3" customFormat="1" ht="18" customHeight="1" x14ac:dyDescent="0.3">
      <c r="A49" s="5" t="s">
        <v>494</v>
      </c>
      <c r="B4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359.99999000000003</v>
      </c>
      <c r="C49" s="19">
        <v>233.99997999999999</v>
      </c>
      <c r="D49" s="19">
        <v>0</v>
      </c>
      <c r="E49" s="19">
        <v>126.00001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7">
        <v>0.23999999</v>
      </c>
      <c r="R49" s="6">
        <v>2</v>
      </c>
      <c r="S49" s="7">
        <v>0.38</v>
      </c>
      <c r="T49" s="8">
        <v>0.73333334999999999</v>
      </c>
      <c r="U49" s="8">
        <v>0</v>
      </c>
    </row>
    <row r="50" spans="1:21" s="3" customFormat="1" ht="18" customHeight="1" x14ac:dyDescent="0.3">
      <c r="A50" s="5" t="s">
        <v>681</v>
      </c>
      <c r="B5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7">
        <v>0</v>
      </c>
      <c r="R50" s="6">
        <v>0</v>
      </c>
      <c r="S50" s="7">
        <v>0</v>
      </c>
      <c r="T50" s="8">
        <v>0</v>
      </c>
      <c r="U50" s="8">
        <v>0</v>
      </c>
    </row>
    <row r="51" spans="1:21" s="3" customFormat="1" ht="18" customHeight="1" x14ac:dyDescent="0.3">
      <c r="A51" s="5" t="s">
        <v>122</v>
      </c>
      <c r="B5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300</v>
      </c>
      <c r="C51" s="19">
        <v>60</v>
      </c>
      <c r="D51" s="19">
        <v>0</v>
      </c>
      <c r="E51" s="19">
        <v>240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7">
        <v>0.31999999000000001</v>
      </c>
      <c r="R51" s="6">
        <v>2.4000001000000002</v>
      </c>
      <c r="S51" s="7">
        <v>0.24000001000000001</v>
      </c>
      <c r="T51" s="8">
        <v>0.80000006999999995</v>
      </c>
      <c r="U51" s="8">
        <v>0</v>
      </c>
    </row>
    <row r="52" spans="1:21" s="3" customFormat="1" ht="18" customHeight="1" x14ac:dyDescent="0.3">
      <c r="A52" s="5" t="s">
        <v>430</v>
      </c>
      <c r="B5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56.999999000000003</v>
      </c>
      <c r="C52" s="19">
        <v>24.51</v>
      </c>
      <c r="D52" s="19">
        <v>6.27</v>
      </c>
      <c r="E52" s="19">
        <v>26.219999000000001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7">
        <v>0.27000001000000001</v>
      </c>
      <c r="R52" s="6">
        <v>2.2999999999999998</v>
      </c>
      <c r="S52" s="7">
        <v>0.19</v>
      </c>
      <c r="T52" s="8">
        <v>4.3333335000000002</v>
      </c>
      <c r="U52" s="8">
        <v>1</v>
      </c>
    </row>
    <row r="53" spans="1:21" s="3" customFormat="1" ht="18" customHeight="1" x14ac:dyDescent="0.3">
      <c r="A53" s="5" t="s">
        <v>596</v>
      </c>
      <c r="B5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12010</v>
      </c>
      <c r="C53" s="19">
        <v>10</v>
      </c>
      <c r="D53" s="19">
        <v>0</v>
      </c>
      <c r="E53" s="19">
        <v>0</v>
      </c>
      <c r="F53" s="19">
        <v>3000</v>
      </c>
      <c r="G53" s="19">
        <v>0</v>
      </c>
      <c r="H53" s="19">
        <v>0</v>
      </c>
      <c r="I53" s="19">
        <v>0</v>
      </c>
      <c r="J53" s="19">
        <v>9000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7">
        <v>0.5</v>
      </c>
      <c r="R53" s="6">
        <v>3</v>
      </c>
      <c r="S53" s="7">
        <v>0.5</v>
      </c>
      <c r="T53" s="8">
        <v>3.3333335000000002</v>
      </c>
      <c r="U53" s="8">
        <v>1</v>
      </c>
    </row>
    <row r="54" spans="1:21" s="3" customFormat="1" ht="18" customHeight="1" x14ac:dyDescent="0.3">
      <c r="A54" s="5" t="s">
        <v>564</v>
      </c>
      <c r="B5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</v>
      </c>
      <c r="C54" s="19">
        <v>0</v>
      </c>
      <c r="D54" s="19">
        <v>0</v>
      </c>
      <c r="E54" s="19">
        <v>0</v>
      </c>
      <c r="F54" s="19">
        <v>0</v>
      </c>
      <c r="G54" s="19">
        <v>5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7">
        <v>0.02</v>
      </c>
      <c r="R54" s="6">
        <v>1.5</v>
      </c>
      <c r="S54" s="7">
        <v>2.9999971E-2</v>
      </c>
      <c r="T54" s="8">
        <v>1</v>
      </c>
      <c r="U54" s="8">
        <v>1</v>
      </c>
    </row>
    <row r="55" spans="1:21" s="3" customFormat="1" ht="18" customHeight="1" x14ac:dyDescent="0.3">
      <c r="A55" s="5" t="s">
        <v>574</v>
      </c>
      <c r="B5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75</v>
      </c>
      <c r="C55" s="19">
        <v>10.5</v>
      </c>
      <c r="D55" s="19">
        <v>60</v>
      </c>
      <c r="E55" s="19">
        <v>4.5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7">
        <v>0.25</v>
      </c>
      <c r="R55" s="6">
        <v>2</v>
      </c>
      <c r="S55" s="7">
        <v>0.19999998999999999</v>
      </c>
      <c r="T55" s="8">
        <v>1</v>
      </c>
      <c r="U55" s="8">
        <v>1</v>
      </c>
    </row>
    <row r="56" spans="1:21" s="3" customFormat="1" ht="18" customHeight="1" x14ac:dyDescent="0.3">
      <c r="A56" s="5" t="s">
        <v>575</v>
      </c>
      <c r="B5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75</v>
      </c>
      <c r="C56" s="19">
        <v>10.5</v>
      </c>
      <c r="D56" s="19">
        <v>60</v>
      </c>
      <c r="E56" s="19">
        <v>4.5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7">
        <v>0.25</v>
      </c>
      <c r="R56" s="6">
        <v>2</v>
      </c>
      <c r="S56" s="7">
        <v>0.19999998999999999</v>
      </c>
      <c r="T56" s="8">
        <v>1</v>
      </c>
      <c r="U56" s="8">
        <v>1</v>
      </c>
    </row>
    <row r="57" spans="1:21" s="3" customFormat="1" ht="18" customHeight="1" x14ac:dyDescent="0.3">
      <c r="A57" s="5" t="s">
        <v>375</v>
      </c>
      <c r="B5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297.00001100000003</v>
      </c>
      <c r="C57" s="19">
        <v>35.639999000000003</v>
      </c>
      <c r="D57" s="19">
        <v>59.400002000000001</v>
      </c>
      <c r="E57" s="19">
        <v>201.96001000000001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7">
        <v>9.0000003999999995E-2</v>
      </c>
      <c r="R57" s="6">
        <v>1.9</v>
      </c>
      <c r="S57" s="7">
        <v>0.37</v>
      </c>
      <c r="T57" s="8">
        <v>1.0833333999999999</v>
      </c>
      <c r="U57" s="8">
        <v>0</v>
      </c>
    </row>
    <row r="58" spans="1:21" s="3" customFormat="1" ht="18" customHeight="1" x14ac:dyDescent="0.3">
      <c r="A58" s="5" t="s">
        <v>255</v>
      </c>
      <c r="B5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190</v>
      </c>
      <c r="C58" s="19">
        <v>70</v>
      </c>
      <c r="D58" s="19">
        <v>42</v>
      </c>
      <c r="E58" s="19">
        <v>78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7">
        <v>0.17</v>
      </c>
      <c r="R58" s="6">
        <v>1.9</v>
      </c>
      <c r="S58" s="7">
        <v>0.33000003999999999</v>
      </c>
      <c r="T58" s="8">
        <v>4.3333335000000002</v>
      </c>
      <c r="U58" s="8">
        <v>1</v>
      </c>
    </row>
    <row r="59" spans="1:21" s="3" customFormat="1" ht="18" customHeight="1" x14ac:dyDescent="0.3">
      <c r="A59" s="5" t="s">
        <v>281</v>
      </c>
      <c r="B5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240</v>
      </c>
      <c r="C59" s="19">
        <v>100</v>
      </c>
      <c r="D59" s="19">
        <v>49</v>
      </c>
      <c r="E59" s="19">
        <v>91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7">
        <v>0.20999999</v>
      </c>
      <c r="R59" s="6">
        <v>1.9</v>
      </c>
      <c r="S59" s="7">
        <v>0.37</v>
      </c>
      <c r="T59" s="8">
        <v>4.3333335000000002</v>
      </c>
      <c r="U59" s="8">
        <v>1</v>
      </c>
    </row>
    <row r="60" spans="1:21" s="3" customFormat="1" ht="18" customHeight="1" x14ac:dyDescent="0.3">
      <c r="A60" s="5" t="s">
        <v>626</v>
      </c>
      <c r="B6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7">
        <v>0</v>
      </c>
      <c r="R60" s="6">
        <v>0</v>
      </c>
      <c r="S60" s="7">
        <v>0</v>
      </c>
      <c r="T60" s="8">
        <v>0</v>
      </c>
      <c r="U60" s="8">
        <v>0</v>
      </c>
    </row>
    <row r="61" spans="1:21" s="3" customFormat="1" ht="18" customHeight="1" x14ac:dyDescent="0.3">
      <c r="A61" s="5" t="s">
        <v>70</v>
      </c>
      <c r="B6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70</v>
      </c>
      <c r="C61" s="19">
        <v>0</v>
      </c>
      <c r="D61" s="19">
        <v>22</v>
      </c>
      <c r="E61" s="19">
        <v>0</v>
      </c>
      <c r="F61" s="19">
        <v>48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7">
        <v>0.31999999000000001</v>
      </c>
      <c r="R61" s="6">
        <v>2</v>
      </c>
      <c r="S61" s="7">
        <v>7.9999982999999997E-2</v>
      </c>
      <c r="T61" s="8">
        <v>5.0000004999999996</v>
      </c>
      <c r="U61" s="8">
        <v>1</v>
      </c>
    </row>
    <row r="62" spans="1:21" s="3" customFormat="1" ht="18" customHeight="1" x14ac:dyDescent="0.3">
      <c r="A62" s="5" t="s">
        <v>392</v>
      </c>
      <c r="B6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</v>
      </c>
      <c r="C62" s="19">
        <v>0</v>
      </c>
      <c r="D62" s="19">
        <v>0</v>
      </c>
      <c r="E62" s="19">
        <v>0</v>
      </c>
      <c r="F62" s="19">
        <v>29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7">
        <v>0.15000000999999999</v>
      </c>
      <c r="R62" s="6">
        <v>1.7</v>
      </c>
      <c r="S62" s="7">
        <v>0.20999998</v>
      </c>
      <c r="T62" s="8">
        <v>8</v>
      </c>
      <c r="U62" s="8">
        <v>1</v>
      </c>
    </row>
    <row r="63" spans="1:21" s="3" customFormat="1" ht="18" customHeight="1" x14ac:dyDescent="0.3">
      <c r="A63" s="5" t="s">
        <v>417</v>
      </c>
      <c r="B6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129.00000059999999</v>
      </c>
      <c r="C63" s="19">
        <v>6.4500003000000001</v>
      </c>
      <c r="D63" s="19">
        <v>6.4500003000000001</v>
      </c>
      <c r="E63" s="19">
        <v>116.1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7">
        <v>0.25</v>
      </c>
      <c r="R63" s="6">
        <v>3</v>
      </c>
      <c r="S63" s="7">
        <v>0.19999998999999999</v>
      </c>
      <c r="T63" s="8">
        <v>0.91666669000000001</v>
      </c>
      <c r="U63" s="8">
        <v>0</v>
      </c>
    </row>
    <row r="64" spans="1:21" s="3" customFormat="1" ht="18" customHeight="1" x14ac:dyDescent="0.3">
      <c r="A64" s="5" t="s">
        <v>244</v>
      </c>
      <c r="B6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79.999999000000003</v>
      </c>
      <c r="C64" s="19">
        <v>4</v>
      </c>
      <c r="D64" s="19">
        <v>60</v>
      </c>
      <c r="E64" s="19">
        <v>15.999999000000001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7">
        <v>0.25</v>
      </c>
      <c r="R64" s="6">
        <v>3</v>
      </c>
      <c r="S64" s="7">
        <v>0.10000002</v>
      </c>
      <c r="T64" s="8">
        <v>3.6666666999999999</v>
      </c>
      <c r="U64" s="8">
        <v>1</v>
      </c>
    </row>
    <row r="65" spans="1:21" s="3" customFormat="1" ht="18" customHeight="1" x14ac:dyDescent="0.3">
      <c r="A65" s="5" t="s">
        <v>362</v>
      </c>
      <c r="B6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40</v>
      </c>
      <c r="C65" s="19">
        <v>0</v>
      </c>
      <c r="D65" s="19">
        <v>40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7">
        <v>0.25999999000000001</v>
      </c>
      <c r="R65" s="6">
        <v>2.4000001000000002</v>
      </c>
      <c r="S65" s="7">
        <v>0.18000000999999999</v>
      </c>
      <c r="T65" s="8">
        <v>10.000000999999999</v>
      </c>
      <c r="U65" s="8">
        <v>1</v>
      </c>
    </row>
    <row r="66" spans="1:21" s="3" customFormat="1" ht="18" customHeight="1" x14ac:dyDescent="0.3">
      <c r="A66" s="5" t="s">
        <v>75</v>
      </c>
      <c r="B6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</v>
      </c>
      <c r="C66" s="19">
        <v>2</v>
      </c>
      <c r="D66" s="19">
        <v>5</v>
      </c>
      <c r="E66" s="19">
        <v>13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7">
        <v>0.16</v>
      </c>
      <c r="R66" s="6">
        <v>2</v>
      </c>
      <c r="S66" s="7">
        <v>0.15999996999999999</v>
      </c>
      <c r="T66" s="8">
        <v>10.000000999999999</v>
      </c>
      <c r="U66" s="8">
        <v>1</v>
      </c>
    </row>
    <row r="67" spans="1:21" s="3" customFormat="1" ht="18" customHeight="1" x14ac:dyDescent="0.3">
      <c r="A67" s="5" t="s">
        <v>162</v>
      </c>
      <c r="B6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170.00000399999999</v>
      </c>
      <c r="C67" s="19">
        <v>51.000003999999997</v>
      </c>
      <c r="D67" s="19">
        <v>34</v>
      </c>
      <c r="E67" s="19">
        <v>85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7">
        <v>0.34</v>
      </c>
      <c r="R67" s="6">
        <v>3</v>
      </c>
      <c r="S67" s="7">
        <v>0.22000003000000001</v>
      </c>
      <c r="T67" s="8">
        <v>1.1666666999999999</v>
      </c>
      <c r="U67" s="8">
        <v>0</v>
      </c>
    </row>
    <row r="68" spans="1:21" s="3" customFormat="1" ht="18" customHeight="1" x14ac:dyDescent="0.3">
      <c r="A68" s="5" t="s">
        <v>664</v>
      </c>
      <c r="B6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7">
        <v>0</v>
      </c>
      <c r="R68" s="6">
        <v>0</v>
      </c>
      <c r="S68" s="7">
        <v>0</v>
      </c>
      <c r="T68" s="8">
        <v>0</v>
      </c>
      <c r="U68" s="8">
        <v>0</v>
      </c>
    </row>
    <row r="69" spans="1:21" s="3" customFormat="1" ht="18" customHeight="1" x14ac:dyDescent="0.3">
      <c r="A69" s="5" t="s">
        <v>581</v>
      </c>
      <c r="B6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7">
        <v>5.0000001000000002E-2</v>
      </c>
      <c r="R69" s="6">
        <v>1.5</v>
      </c>
      <c r="S69" s="7">
        <v>0.10000002</v>
      </c>
      <c r="T69" s="8">
        <v>0.83333336999999996</v>
      </c>
      <c r="U69" s="8">
        <v>1</v>
      </c>
    </row>
    <row r="70" spans="1:21" s="3" customFormat="1" ht="18" customHeight="1" x14ac:dyDescent="0.3">
      <c r="A70" s="5" t="s">
        <v>580</v>
      </c>
      <c r="B7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7">
        <v>5.0000001000000002E-2</v>
      </c>
      <c r="R70" s="6">
        <v>1.5</v>
      </c>
      <c r="S70" s="7">
        <v>0.10000002</v>
      </c>
      <c r="T70" s="8">
        <v>0.83333336999999996</v>
      </c>
      <c r="U70" s="8">
        <v>1</v>
      </c>
    </row>
    <row r="71" spans="1:21" s="3" customFormat="1" ht="18" customHeight="1" x14ac:dyDescent="0.3">
      <c r="A71" s="5" t="s">
        <v>709</v>
      </c>
      <c r="B7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7">
        <v>0</v>
      </c>
      <c r="R71" s="6">
        <v>0</v>
      </c>
      <c r="S71" s="7">
        <v>0</v>
      </c>
      <c r="T71" s="8">
        <v>0</v>
      </c>
      <c r="U71" s="8">
        <v>0</v>
      </c>
    </row>
    <row r="72" spans="1:21" s="3" customFormat="1" ht="18" customHeight="1" x14ac:dyDescent="0.3">
      <c r="A72" s="5" t="s">
        <v>709</v>
      </c>
      <c r="B7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7">
        <v>0</v>
      </c>
      <c r="R72" s="6">
        <v>0</v>
      </c>
      <c r="S72" s="7">
        <v>0</v>
      </c>
      <c r="T72" s="8">
        <v>0</v>
      </c>
      <c r="U72" s="8">
        <v>0</v>
      </c>
    </row>
    <row r="73" spans="1:21" s="3" customFormat="1" ht="18" customHeight="1" x14ac:dyDescent="0.3">
      <c r="A73" s="5" t="s">
        <v>103</v>
      </c>
      <c r="B7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99.999996199999998</v>
      </c>
      <c r="C73" s="19">
        <v>10</v>
      </c>
      <c r="D73" s="19">
        <v>80</v>
      </c>
      <c r="E73" s="19">
        <v>9.9999962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7">
        <v>2.5000000000000001E-2</v>
      </c>
      <c r="R73" s="6">
        <v>1.5</v>
      </c>
      <c r="S73" s="7">
        <v>0.10000002</v>
      </c>
      <c r="T73" s="8">
        <v>3.3333335000000002</v>
      </c>
      <c r="U73" s="8">
        <v>1</v>
      </c>
    </row>
    <row r="74" spans="1:21" s="3" customFormat="1" ht="18" customHeight="1" x14ac:dyDescent="0.3">
      <c r="A74" s="5" t="s">
        <v>92</v>
      </c>
      <c r="B7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75.999996999999993</v>
      </c>
      <c r="C74" s="19">
        <v>3.8</v>
      </c>
      <c r="D74" s="19">
        <v>41.799999</v>
      </c>
      <c r="E74" s="19">
        <v>30.399998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7">
        <v>0.2</v>
      </c>
      <c r="R74" s="6">
        <v>2</v>
      </c>
      <c r="S74" s="7">
        <v>0.14999998</v>
      </c>
      <c r="T74" s="8">
        <v>3.3333335000000002</v>
      </c>
      <c r="U74" s="8">
        <v>4</v>
      </c>
    </row>
    <row r="75" spans="1:21" s="3" customFormat="1" ht="18" customHeight="1" x14ac:dyDescent="0.3">
      <c r="A75" s="5" t="s">
        <v>747</v>
      </c>
      <c r="B7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7">
        <v>0</v>
      </c>
      <c r="R75" s="6">
        <v>0</v>
      </c>
      <c r="S75" s="7">
        <v>0</v>
      </c>
      <c r="T75" s="8">
        <v>0</v>
      </c>
      <c r="U75" s="8">
        <v>0</v>
      </c>
    </row>
    <row r="76" spans="1:21" s="3" customFormat="1" ht="18" customHeight="1" x14ac:dyDescent="0.3">
      <c r="A76" s="5" t="s">
        <v>351</v>
      </c>
      <c r="B7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58</v>
      </c>
      <c r="C76" s="19">
        <v>0</v>
      </c>
      <c r="D76" s="19">
        <v>0</v>
      </c>
      <c r="E76" s="19">
        <v>0</v>
      </c>
      <c r="F76" s="19">
        <v>19</v>
      </c>
      <c r="G76" s="19">
        <v>0</v>
      </c>
      <c r="H76" s="19">
        <v>39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7">
        <v>0.15000000999999999</v>
      </c>
      <c r="R76" s="6">
        <v>2</v>
      </c>
      <c r="S76" s="7">
        <v>0.28999996</v>
      </c>
      <c r="T76" s="8">
        <v>12.000000999999999</v>
      </c>
      <c r="U76" s="8">
        <v>1</v>
      </c>
    </row>
    <row r="77" spans="1:21" s="3" customFormat="1" ht="18" customHeight="1" x14ac:dyDescent="0.3">
      <c r="A77" s="5" t="s">
        <v>639</v>
      </c>
      <c r="B7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152</v>
      </c>
      <c r="C77" s="19">
        <v>76</v>
      </c>
      <c r="D77" s="19">
        <v>76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7">
        <v>0.1</v>
      </c>
      <c r="R77" s="6">
        <v>3</v>
      </c>
      <c r="S77" s="7">
        <v>0.14999998</v>
      </c>
      <c r="T77" s="8">
        <v>1</v>
      </c>
      <c r="U77" s="8">
        <v>0</v>
      </c>
    </row>
    <row r="78" spans="1:21" s="3" customFormat="1" ht="18" customHeight="1" x14ac:dyDescent="0.3">
      <c r="A78" s="5" t="s">
        <v>512</v>
      </c>
      <c r="B7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66</v>
      </c>
      <c r="C78" s="19">
        <v>0</v>
      </c>
      <c r="D78" s="19">
        <v>24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42</v>
      </c>
      <c r="N78" s="19">
        <v>0</v>
      </c>
      <c r="O78" s="19">
        <v>0</v>
      </c>
      <c r="P78" s="19">
        <v>0</v>
      </c>
      <c r="Q78" s="7">
        <v>0.31999999000000001</v>
      </c>
      <c r="R78" s="6">
        <v>2.4000001000000002</v>
      </c>
      <c r="S78" s="7">
        <v>0.18000000999999999</v>
      </c>
      <c r="T78" s="8">
        <v>3.5714290000000002</v>
      </c>
      <c r="U78" s="8">
        <v>1</v>
      </c>
    </row>
    <row r="79" spans="1:21" s="3" customFormat="1" ht="18" customHeight="1" x14ac:dyDescent="0.3">
      <c r="A79" s="5" t="s">
        <v>248</v>
      </c>
      <c r="B7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16.000000499999999</v>
      </c>
      <c r="C79" s="19">
        <v>5.7600002000000003</v>
      </c>
      <c r="D79" s="19">
        <v>6.7199998000000001</v>
      </c>
      <c r="E79" s="19">
        <v>3.5200005000000001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7">
        <v>0.25999999000000001</v>
      </c>
      <c r="R79" s="6">
        <v>3</v>
      </c>
      <c r="S79" s="7">
        <v>0.10000002</v>
      </c>
      <c r="T79" s="8">
        <v>16.666668000000001</v>
      </c>
      <c r="U79" s="8">
        <v>1</v>
      </c>
    </row>
    <row r="80" spans="1:21" s="3" customFormat="1" ht="18" customHeight="1" x14ac:dyDescent="0.3">
      <c r="A80" s="5" t="s">
        <v>280</v>
      </c>
      <c r="B8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16.000000499999999</v>
      </c>
      <c r="C80" s="19">
        <v>5.7600002000000003</v>
      </c>
      <c r="D80" s="19">
        <v>6.7199998000000001</v>
      </c>
      <c r="E80" s="19">
        <v>3.5200005000000001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7">
        <v>0.28000000000000003</v>
      </c>
      <c r="R80" s="6">
        <v>3</v>
      </c>
      <c r="S80" s="7">
        <v>0.13999998999999999</v>
      </c>
      <c r="T80" s="8">
        <v>16.666668000000001</v>
      </c>
      <c r="U80" s="8">
        <v>1</v>
      </c>
    </row>
    <row r="81" spans="1:21" s="3" customFormat="1" ht="18" customHeight="1" x14ac:dyDescent="0.3">
      <c r="A81" s="5" t="s">
        <v>666</v>
      </c>
      <c r="B8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7">
        <v>0</v>
      </c>
      <c r="R81" s="6">
        <v>0</v>
      </c>
      <c r="S81" s="7">
        <v>0</v>
      </c>
      <c r="T81" s="8">
        <v>0</v>
      </c>
      <c r="U81" s="8">
        <v>0</v>
      </c>
    </row>
    <row r="82" spans="1:21" s="3" customFormat="1" ht="18" customHeight="1" x14ac:dyDescent="0.3">
      <c r="A82" s="5" t="s">
        <v>746</v>
      </c>
      <c r="B8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7">
        <v>0</v>
      </c>
      <c r="R82" s="6">
        <v>0</v>
      </c>
      <c r="S82" s="7">
        <v>0</v>
      </c>
      <c r="T82" s="8">
        <v>0</v>
      </c>
      <c r="U82" s="8">
        <v>0</v>
      </c>
    </row>
    <row r="83" spans="1:21" s="3" customFormat="1" ht="18" customHeight="1" x14ac:dyDescent="0.3">
      <c r="A83" s="5" t="s">
        <v>631</v>
      </c>
      <c r="B8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7">
        <v>0</v>
      </c>
      <c r="R83" s="6">
        <v>0</v>
      </c>
      <c r="S83" s="7">
        <v>0</v>
      </c>
      <c r="T83" s="8">
        <v>0</v>
      </c>
      <c r="U83" s="8">
        <v>0</v>
      </c>
    </row>
    <row r="84" spans="1:21" s="3" customFormat="1" ht="18" customHeight="1" x14ac:dyDescent="0.3">
      <c r="A84" s="5" t="s">
        <v>170</v>
      </c>
      <c r="B8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140</v>
      </c>
      <c r="C84" s="19">
        <v>126</v>
      </c>
      <c r="D84" s="19">
        <v>14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7">
        <v>0.125</v>
      </c>
      <c r="R84" s="6">
        <v>2</v>
      </c>
      <c r="S84" s="7">
        <v>0.19999998999999999</v>
      </c>
      <c r="T84" s="8">
        <v>1</v>
      </c>
      <c r="U84" s="8">
        <v>0</v>
      </c>
    </row>
    <row r="85" spans="1:21" s="3" customFormat="1" ht="18" customHeight="1" x14ac:dyDescent="0.3">
      <c r="A85" s="5" t="s">
        <v>174</v>
      </c>
      <c r="B8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175.99999</v>
      </c>
      <c r="C85" s="19">
        <v>158.39999</v>
      </c>
      <c r="D85" s="19">
        <v>17.600000000000001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7">
        <v>0.23999999</v>
      </c>
      <c r="R85" s="6">
        <v>2.5999998999999998</v>
      </c>
      <c r="S85" s="7">
        <v>0.31999999000000001</v>
      </c>
      <c r="T85" s="8">
        <v>1.0833333999999999</v>
      </c>
      <c r="U85" s="8">
        <v>0</v>
      </c>
    </row>
    <row r="86" spans="1:21" s="3" customFormat="1" ht="18" customHeight="1" x14ac:dyDescent="0.3">
      <c r="A86" s="5" t="s">
        <v>52</v>
      </c>
      <c r="B8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21.999999199999998</v>
      </c>
      <c r="C86" s="19">
        <v>12.1</v>
      </c>
      <c r="D86" s="19">
        <v>3.3000001999999999</v>
      </c>
      <c r="E86" s="19">
        <v>6.5999990000000004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7">
        <v>0.1</v>
      </c>
      <c r="R86" s="6">
        <v>1.5</v>
      </c>
      <c r="S86" s="7">
        <v>7.4999988000000004E-2</v>
      </c>
      <c r="T86" s="8">
        <v>4.1666670000000003</v>
      </c>
      <c r="U86" s="8">
        <v>8</v>
      </c>
    </row>
    <row r="87" spans="1:21" s="3" customFormat="1" ht="18" customHeight="1" x14ac:dyDescent="0.3">
      <c r="A87" s="5" t="s">
        <v>51</v>
      </c>
      <c r="B8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40.000001900000001</v>
      </c>
      <c r="C87" s="19">
        <v>26</v>
      </c>
      <c r="D87" s="19">
        <v>6</v>
      </c>
      <c r="E87" s="19">
        <v>8.0000019000000009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7">
        <v>0.15000000999999999</v>
      </c>
      <c r="R87" s="6">
        <v>2</v>
      </c>
      <c r="S87" s="7">
        <v>0.11250001</v>
      </c>
      <c r="T87" s="8">
        <v>4.6666670000000003</v>
      </c>
      <c r="U87" s="8">
        <v>8</v>
      </c>
    </row>
    <row r="88" spans="1:21" s="3" customFormat="1" ht="18" customHeight="1" x14ac:dyDescent="0.3">
      <c r="A88" s="5" t="s">
        <v>121</v>
      </c>
      <c r="B8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175.99999500000001</v>
      </c>
      <c r="C88" s="19">
        <v>17.600000000000001</v>
      </c>
      <c r="D88" s="19">
        <v>140.80000000000001</v>
      </c>
      <c r="E88" s="19">
        <v>17.599995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7">
        <v>5.9999998999999998E-2</v>
      </c>
      <c r="R88" s="6">
        <v>1.5</v>
      </c>
      <c r="S88" s="7">
        <v>0.27999996999999999</v>
      </c>
      <c r="T88" s="8">
        <v>0.91666669000000001</v>
      </c>
      <c r="U88" s="8">
        <v>0</v>
      </c>
    </row>
    <row r="89" spans="1:21" s="3" customFormat="1" ht="18" customHeight="1" x14ac:dyDescent="0.3">
      <c r="A89" s="5" t="s">
        <v>111</v>
      </c>
      <c r="B8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63.999998099999999</v>
      </c>
      <c r="C89" s="19">
        <v>6.4000000999999997</v>
      </c>
      <c r="D89" s="19">
        <v>57.599997999999999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7">
        <v>0.16</v>
      </c>
      <c r="R89" s="6">
        <v>2.4000001000000002</v>
      </c>
      <c r="S89" s="7">
        <v>2.2000015000000001E-2</v>
      </c>
      <c r="T89" s="8">
        <v>3.3333335000000002</v>
      </c>
      <c r="U89" s="8">
        <v>1</v>
      </c>
    </row>
    <row r="90" spans="1:21" s="3" customFormat="1" ht="18" customHeight="1" x14ac:dyDescent="0.3">
      <c r="A90" s="5" t="s">
        <v>65</v>
      </c>
      <c r="B9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24.999998999999999</v>
      </c>
      <c r="C90" s="19">
        <v>2.5</v>
      </c>
      <c r="D90" s="19">
        <v>20</v>
      </c>
      <c r="E90" s="19">
        <v>2.4999989999999999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7">
        <v>0.1</v>
      </c>
      <c r="R90" s="6">
        <v>1.8</v>
      </c>
      <c r="S90" s="7">
        <v>0.13999998999999999</v>
      </c>
      <c r="T90" s="8">
        <v>8.75</v>
      </c>
      <c r="U90" s="8">
        <v>1</v>
      </c>
    </row>
    <row r="91" spans="1:21" s="3" customFormat="1" ht="18" customHeight="1" x14ac:dyDescent="0.3">
      <c r="A91" s="5" t="s">
        <v>279</v>
      </c>
      <c r="B9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45.999997899999997</v>
      </c>
      <c r="C91" s="19">
        <v>4.5999999000000003</v>
      </c>
      <c r="D91" s="19">
        <v>41.399997999999997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7">
        <v>0.12</v>
      </c>
      <c r="R91" s="6">
        <v>2</v>
      </c>
      <c r="S91" s="7">
        <v>0.34000003000000001</v>
      </c>
      <c r="T91" s="8">
        <v>10.000000999999999</v>
      </c>
      <c r="U91" s="8">
        <v>1</v>
      </c>
    </row>
    <row r="92" spans="1:21" s="3" customFormat="1" ht="18" customHeight="1" x14ac:dyDescent="0.3">
      <c r="A92" s="5" t="s">
        <v>401</v>
      </c>
      <c r="B9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</v>
      </c>
      <c r="C92" s="19">
        <v>9</v>
      </c>
      <c r="D92" s="19">
        <v>5</v>
      </c>
      <c r="E92" s="19">
        <v>6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7">
        <v>0.17</v>
      </c>
      <c r="R92" s="6">
        <v>2</v>
      </c>
      <c r="S92" s="7">
        <v>5.0999998999999997E-2</v>
      </c>
      <c r="T92" s="8">
        <v>5.0000004999999996</v>
      </c>
      <c r="U92" s="8">
        <v>10</v>
      </c>
    </row>
    <row r="93" spans="1:21" s="3" customFormat="1" ht="18" customHeight="1" x14ac:dyDescent="0.3">
      <c r="A93" s="5" t="s">
        <v>737</v>
      </c>
      <c r="B9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7">
        <v>0</v>
      </c>
      <c r="R93" s="6">
        <v>0</v>
      </c>
      <c r="S93" s="7">
        <v>0</v>
      </c>
      <c r="T93" s="8">
        <v>0</v>
      </c>
      <c r="U93" s="8">
        <v>0</v>
      </c>
    </row>
    <row r="94" spans="1:21" s="3" customFormat="1" ht="18" customHeight="1" x14ac:dyDescent="0.3">
      <c r="A94" s="5" t="s">
        <v>61</v>
      </c>
      <c r="B9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</v>
      </c>
      <c r="C94" s="19">
        <v>7.9200001000000002</v>
      </c>
      <c r="D94" s="19">
        <v>7.9200001000000002</v>
      </c>
      <c r="E94" s="19">
        <v>8.1599997999999996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7">
        <v>0.12</v>
      </c>
      <c r="R94" s="6">
        <v>1.6</v>
      </c>
      <c r="S94" s="7">
        <v>6.0000001999999997E-2</v>
      </c>
      <c r="T94" s="8">
        <v>8.75</v>
      </c>
      <c r="U94" s="8">
        <v>1</v>
      </c>
    </row>
    <row r="95" spans="1:21" s="3" customFormat="1" ht="18" customHeight="1" x14ac:dyDescent="0.3">
      <c r="A95" s="5" t="s">
        <v>64</v>
      </c>
      <c r="B9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</v>
      </c>
      <c r="C95" s="19">
        <v>1.75</v>
      </c>
      <c r="D95" s="19">
        <v>12.25</v>
      </c>
      <c r="E95" s="19">
        <v>21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7">
        <v>0.12</v>
      </c>
      <c r="R95" s="6">
        <v>2</v>
      </c>
      <c r="S95" s="7">
        <v>0.25999999000000001</v>
      </c>
      <c r="T95" s="8">
        <v>9.5833340000000007</v>
      </c>
      <c r="U95" s="8">
        <v>1</v>
      </c>
    </row>
    <row r="96" spans="1:21" s="3" customFormat="1" ht="18" customHeight="1" x14ac:dyDescent="0.3">
      <c r="A96" s="5" t="s">
        <v>55</v>
      </c>
      <c r="B9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</v>
      </c>
      <c r="C96" s="19">
        <v>12.25</v>
      </c>
      <c r="D96" s="19">
        <v>1.75</v>
      </c>
      <c r="E96" s="19">
        <v>21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7">
        <v>0.16</v>
      </c>
      <c r="R96" s="6">
        <v>2</v>
      </c>
      <c r="S96" s="7">
        <v>0.15999996999999999</v>
      </c>
      <c r="T96" s="8">
        <v>7.5000004999999996</v>
      </c>
      <c r="U96" s="8">
        <v>1</v>
      </c>
    </row>
    <row r="97" spans="1:21" s="3" customFormat="1" ht="18" customHeight="1" x14ac:dyDescent="0.3">
      <c r="A97" s="5" t="s">
        <v>408</v>
      </c>
      <c r="B9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178.999999</v>
      </c>
      <c r="C97" s="19">
        <v>125.3</v>
      </c>
      <c r="D97" s="19">
        <v>17.899999999999999</v>
      </c>
      <c r="E97" s="19">
        <v>35.799999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7">
        <v>0.1</v>
      </c>
      <c r="R97" s="6">
        <v>2</v>
      </c>
      <c r="S97" s="7">
        <v>0.30000000999999998</v>
      </c>
      <c r="T97" s="8">
        <v>1.2500001000000001</v>
      </c>
      <c r="U97" s="8">
        <v>0</v>
      </c>
    </row>
    <row r="98" spans="1:21" s="3" customFormat="1" ht="18" customHeight="1" x14ac:dyDescent="0.3">
      <c r="A98" s="5" t="s">
        <v>135</v>
      </c>
      <c r="B9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187.000012</v>
      </c>
      <c r="C98" s="19">
        <v>18.700001</v>
      </c>
      <c r="D98" s="19">
        <v>18.700001</v>
      </c>
      <c r="E98" s="19">
        <v>149.60001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7">
        <v>0.34999998999999998</v>
      </c>
      <c r="R98" s="6">
        <v>2.2000000000000002</v>
      </c>
      <c r="S98" s="7">
        <v>0.19999998999999999</v>
      </c>
      <c r="T98" s="8">
        <v>1</v>
      </c>
      <c r="U98" s="8">
        <v>0</v>
      </c>
    </row>
    <row r="99" spans="1:21" s="3" customFormat="1" ht="18" customHeight="1" x14ac:dyDescent="0.3">
      <c r="A99" s="5" t="s">
        <v>110</v>
      </c>
      <c r="B9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42.000000700000001</v>
      </c>
      <c r="C99" s="19">
        <v>33.600002000000003</v>
      </c>
      <c r="D99" s="19">
        <v>4.2000003000000001</v>
      </c>
      <c r="E99" s="19">
        <v>4.1999984000000001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7">
        <v>5.9999998999999998E-2</v>
      </c>
      <c r="R99" s="6">
        <v>2</v>
      </c>
      <c r="S99" s="7">
        <v>9.4285727E-2</v>
      </c>
      <c r="T99" s="8">
        <v>4</v>
      </c>
      <c r="U99" s="8">
        <v>7</v>
      </c>
    </row>
    <row r="100" spans="1:21" s="3" customFormat="1" ht="18" customHeight="1" x14ac:dyDescent="0.3">
      <c r="A100" s="5" t="s">
        <v>113</v>
      </c>
      <c r="B10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49.999998099999999</v>
      </c>
      <c r="C100" s="19">
        <v>40</v>
      </c>
      <c r="D100" s="19">
        <v>5</v>
      </c>
      <c r="E100" s="19">
        <v>4.9999981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7">
        <v>5.9999998999999998E-2</v>
      </c>
      <c r="R100" s="6">
        <v>2</v>
      </c>
      <c r="S100" s="7">
        <v>0.12857145</v>
      </c>
      <c r="T100" s="8">
        <v>4.1666670000000003</v>
      </c>
      <c r="U100" s="8">
        <v>7</v>
      </c>
    </row>
    <row r="101" spans="1:21" s="3" customFormat="1" ht="18" customHeight="1" x14ac:dyDescent="0.3">
      <c r="A101" s="5" t="s">
        <v>387</v>
      </c>
      <c r="B10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40.999999899999999</v>
      </c>
      <c r="C101" s="19">
        <v>1.9999998999999999</v>
      </c>
      <c r="D101" s="19">
        <v>13</v>
      </c>
      <c r="E101" s="19">
        <v>19</v>
      </c>
      <c r="F101" s="19">
        <v>0</v>
      </c>
      <c r="G101" s="19">
        <v>0</v>
      </c>
      <c r="H101" s="19">
        <v>0</v>
      </c>
      <c r="I101" s="19">
        <v>7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7">
        <v>0.25</v>
      </c>
      <c r="R101" s="6">
        <v>2.2999999999999998</v>
      </c>
      <c r="S101" s="7">
        <v>9.2857122E-2</v>
      </c>
      <c r="T101" s="8">
        <v>3.8333335000000002</v>
      </c>
      <c r="U101" s="8">
        <v>7</v>
      </c>
    </row>
    <row r="102" spans="1:21" s="3" customFormat="1" ht="18" customHeight="1" x14ac:dyDescent="0.3">
      <c r="A102" s="5" t="s">
        <v>566</v>
      </c>
      <c r="B10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6.9999999600000002</v>
      </c>
      <c r="C102" s="19">
        <v>0.69999999000000002</v>
      </c>
      <c r="D102" s="19">
        <v>5.9500003000000001</v>
      </c>
      <c r="E102" s="19">
        <v>0.34999966999999998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7">
        <v>2.5000000000000001E-2</v>
      </c>
      <c r="R102" s="6">
        <v>1.25</v>
      </c>
      <c r="S102" s="7">
        <v>1.9999981E-2</v>
      </c>
      <c r="T102" s="8">
        <v>1.6071428000000001</v>
      </c>
      <c r="U102" s="8">
        <v>1</v>
      </c>
    </row>
    <row r="103" spans="1:21" s="3" customFormat="1" ht="18" customHeight="1" x14ac:dyDescent="0.3">
      <c r="A103" s="5" t="s">
        <v>562</v>
      </c>
      <c r="B10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12.00000043</v>
      </c>
      <c r="C103" s="19">
        <v>1.2</v>
      </c>
      <c r="D103" s="19">
        <v>10.200001</v>
      </c>
      <c r="E103" s="19">
        <v>0.59999943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7">
        <v>6.25E-2</v>
      </c>
      <c r="R103" s="6">
        <v>2.3499998999999998</v>
      </c>
      <c r="S103" s="7">
        <v>0.13999998999999999</v>
      </c>
      <c r="T103" s="8">
        <v>1.8750001000000001</v>
      </c>
      <c r="U103" s="8">
        <v>1</v>
      </c>
    </row>
    <row r="104" spans="1:21" s="3" customFormat="1" ht="18" customHeight="1" x14ac:dyDescent="0.3">
      <c r="A104" s="5" t="s">
        <v>63</v>
      </c>
      <c r="B10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104" s="19">
        <v>9.9999894999999999</v>
      </c>
      <c r="D104" s="19">
        <v>9.9999894999999999</v>
      </c>
      <c r="E104" s="19">
        <v>10.000021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7">
        <v>5.9999998999999998E-2</v>
      </c>
      <c r="R104" s="6">
        <v>1.6</v>
      </c>
      <c r="S104" s="7">
        <v>0.18000000999999999</v>
      </c>
      <c r="T104" s="8">
        <v>7.8328986</v>
      </c>
      <c r="U104" s="8">
        <v>1</v>
      </c>
    </row>
    <row r="105" spans="1:21" s="3" customFormat="1" ht="18" customHeight="1" x14ac:dyDescent="0.3">
      <c r="A105" s="5" t="s">
        <v>278</v>
      </c>
      <c r="B10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46</v>
      </c>
      <c r="C105" s="19">
        <v>13.8</v>
      </c>
      <c r="D105" s="19">
        <v>13.8</v>
      </c>
      <c r="E105" s="19">
        <v>18.399999999999999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7">
        <v>0.18000000999999999</v>
      </c>
      <c r="R105" s="6">
        <v>1.8</v>
      </c>
      <c r="S105" s="7">
        <v>0.30000000999999998</v>
      </c>
      <c r="T105" s="8">
        <v>9.375</v>
      </c>
      <c r="U105" s="8">
        <v>1</v>
      </c>
    </row>
    <row r="106" spans="1:21" s="3" customFormat="1" ht="18" customHeight="1" x14ac:dyDescent="0.3">
      <c r="A106" s="5" t="s">
        <v>436</v>
      </c>
      <c r="B10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60.000001400000002</v>
      </c>
      <c r="C106" s="19">
        <v>30</v>
      </c>
      <c r="D106" s="19">
        <v>24</v>
      </c>
      <c r="E106" s="19">
        <v>6.0000014000000004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7">
        <v>0.23</v>
      </c>
      <c r="R106" s="6">
        <v>2.5</v>
      </c>
      <c r="S106" s="7">
        <v>0.20999998</v>
      </c>
      <c r="T106" s="8">
        <v>6.2500004999999996</v>
      </c>
      <c r="U106" s="8">
        <v>1</v>
      </c>
    </row>
    <row r="107" spans="1:21" s="3" customFormat="1" ht="18" customHeight="1" x14ac:dyDescent="0.3">
      <c r="A107" s="5" t="s">
        <v>171</v>
      </c>
      <c r="B10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130</v>
      </c>
      <c r="C107" s="19">
        <v>70</v>
      </c>
      <c r="D107" s="19">
        <v>0</v>
      </c>
      <c r="E107" s="19">
        <v>0</v>
      </c>
      <c r="F107" s="19">
        <v>0</v>
      </c>
      <c r="G107" s="19">
        <v>0</v>
      </c>
      <c r="H107" s="19">
        <v>60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7">
        <v>0.15000000999999999</v>
      </c>
      <c r="R107" s="6">
        <v>2</v>
      </c>
      <c r="S107" s="7">
        <v>0.25</v>
      </c>
      <c r="T107" s="8">
        <v>1</v>
      </c>
      <c r="U107" s="8">
        <v>0</v>
      </c>
    </row>
    <row r="108" spans="1:21" s="3" customFormat="1" ht="18" customHeight="1" x14ac:dyDescent="0.3">
      <c r="A108" s="5" t="s">
        <v>42</v>
      </c>
      <c r="B10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90.000001999999995</v>
      </c>
      <c r="C108" s="19">
        <v>0</v>
      </c>
      <c r="D108" s="19">
        <v>27.000001999999999</v>
      </c>
      <c r="E108" s="19">
        <v>63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7">
        <v>0.18000000999999999</v>
      </c>
      <c r="R108" s="6">
        <v>2</v>
      </c>
      <c r="S108" s="7">
        <v>0.22000003000000001</v>
      </c>
      <c r="T108" s="8">
        <v>3.3333335000000002</v>
      </c>
      <c r="U108" s="8">
        <v>1</v>
      </c>
    </row>
    <row r="109" spans="1:21" s="3" customFormat="1" ht="18" customHeight="1" x14ac:dyDescent="0.3">
      <c r="A109" s="5" t="s">
        <v>668</v>
      </c>
      <c r="B10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7">
        <v>0</v>
      </c>
      <c r="R109" s="6">
        <v>0</v>
      </c>
      <c r="S109" s="7">
        <v>0</v>
      </c>
      <c r="T109" s="8">
        <v>0</v>
      </c>
      <c r="U109" s="8">
        <v>0</v>
      </c>
    </row>
    <row r="110" spans="1:21" s="3" customFormat="1" ht="18" customHeight="1" x14ac:dyDescent="0.3">
      <c r="A110" s="5" t="s">
        <v>506</v>
      </c>
      <c r="B11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425</v>
      </c>
      <c r="C110" s="19">
        <v>75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350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7">
        <v>0.1</v>
      </c>
      <c r="R110" s="6">
        <v>2</v>
      </c>
      <c r="S110" s="7">
        <v>0.10000002</v>
      </c>
      <c r="T110" s="8">
        <v>2.6666666999999999</v>
      </c>
      <c r="U110" s="8">
        <v>1</v>
      </c>
    </row>
    <row r="111" spans="1:21" s="3" customFormat="1" ht="18" customHeight="1" x14ac:dyDescent="0.3">
      <c r="A111" s="5" t="s">
        <v>192</v>
      </c>
      <c r="B11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188.00000399999999</v>
      </c>
      <c r="C111" s="19">
        <v>41.360000999999997</v>
      </c>
      <c r="D111" s="19">
        <v>63.920001999999997</v>
      </c>
      <c r="E111" s="19">
        <v>82.720000999999996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7">
        <v>5.9999998999999998E-2</v>
      </c>
      <c r="R111" s="6">
        <v>1.4</v>
      </c>
      <c r="S111" s="7">
        <v>0.27999996999999999</v>
      </c>
      <c r="T111" s="8">
        <v>1.1666666999999999</v>
      </c>
      <c r="U111" s="8">
        <v>0</v>
      </c>
    </row>
    <row r="112" spans="1:21" s="3" customFormat="1" ht="18" customHeight="1" x14ac:dyDescent="0.3">
      <c r="A112" s="5" t="s">
        <v>43</v>
      </c>
      <c r="B11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160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7">
        <v>7.9999998000000003E-2</v>
      </c>
      <c r="R112" s="6">
        <v>1.5</v>
      </c>
      <c r="S112" s="7">
        <v>0.22000003000000001</v>
      </c>
      <c r="T112" s="8">
        <v>3.3333335000000002</v>
      </c>
      <c r="U112" s="8">
        <v>1</v>
      </c>
    </row>
    <row r="113" spans="1:21" s="3" customFormat="1" ht="18" customHeight="1" x14ac:dyDescent="0.3">
      <c r="A113" s="5" t="s">
        <v>368</v>
      </c>
      <c r="B11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53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53</v>
      </c>
      <c r="P113" s="19">
        <v>0</v>
      </c>
      <c r="Q113" s="7">
        <v>0.11</v>
      </c>
      <c r="R113" s="6">
        <v>2.9000001000000002</v>
      </c>
      <c r="S113" s="7">
        <v>0.43000000999999999</v>
      </c>
      <c r="T113" s="8">
        <v>12.000000999999999</v>
      </c>
      <c r="U113" s="8">
        <v>1</v>
      </c>
    </row>
    <row r="114" spans="1:21" s="3" customFormat="1" ht="18" customHeight="1" x14ac:dyDescent="0.3">
      <c r="A114" s="5" t="s">
        <v>741</v>
      </c>
      <c r="B11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7">
        <v>0</v>
      </c>
      <c r="R114" s="6">
        <v>0</v>
      </c>
      <c r="S114" s="7">
        <v>0</v>
      </c>
      <c r="T114" s="8">
        <v>0</v>
      </c>
      <c r="U114" s="8">
        <v>0</v>
      </c>
    </row>
    <row r="115" spans="1:21" s="3" customFormat="1" ht="18" customHeight="1" x14ac:dyDescent="0.3">
      <c r="A115" s="5" t="s">
        <v>378</v>
      </c>
      <c r="B11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260</v>
      </c>
      <c r="C115" s="19">
        <v>17</v>
      </c>
      <c r="D115" s="19">
        <v>71</v>
      </c>
      <c r="E115" s="19">
        <v>69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103</v>
      </c>
      <c r="P115" s="19">
        <v>0</v>
      </c>
      <c r="Q115" s="7">
        <v>9.0000003999999995E-2</v>
      </c>
      <c r="R115" s="6">
        <v>2</v>
      </c>
      <c r="S115" s="7">
        <v>0.37</v>
      </c>
      <c r="T115" s="8">
        <v>1</v>
      </c>
      <c r="U115" s="8">
        <v>0</v>
      </c>
    </row>
    <row r="116" spans="1:21" s="3" customFormat="1" ht="18" customHeight="1" x14ac:dyDescent="0.3">
      <c r="A116" s="5" t="s">
        <v>257</v>
      </c>
      <c r="B11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116" s="19">
        <v>0</v>
      </c>
      <c r="D116" s="19">
        <v>30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7">
        <v>0.2</v>
      </c>
      <c r="R116" s="6">
        <v>2.4000001000000002</v>
      </c>
      <c r="S116" s="7">
        <v>3.3333299999999998E-3</v>
      </c>
      <c r="T116" s="8">
        <v>3.8333335000000002</v>
      </c>
      <c r="U116" s="8">
        <v>6</v>
      </c>
    </row>
    <row r="117" spans="1:21" s="3" customFormat="1" ht="18" customHeight="1" x14ac:dyDescent="0.3">
      <c r="A117" s="5" t="s">
        <v>633</v>
      </c>
      <c r="B11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7">
        <v>0</v>
      </c>
      <c r="R117" s="6">
        <v>0</v>
      </c>
      <c r="S117" s="7">
        <v>0</v>
      </c>
      <c r="T117" s="8">
        <v>0</v>
      </c>
      <c r="U117" s="8">
        <v>0</v>
      </c>
    </row>
    <row r="118" spans="1:21" s="3" customFormat="1" ht="18" customHeight="1" x14ac:dyDescent="0.3">
      <c r="A118" s="5" t="s">
        <v>766</v>
      </c>
      <c r="B11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375.99998699999998</v>
      </c>
      <c r="C118" s="19">
        <v>37.600002000000003</v>
      </c>
      <c r="D118" s="19">
        <v>75.200005000000004</v>
      </c>
      <c r="E118" s="19">
        <v>263.19997999999998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7">
        <v>0.25</v>
      </c>
      <c r="R118" s="6">
        <v>2</v>
      </c>
      <c r="S118" s="7">
        <v>0.19999998999999999</v>
      </c>
      <c r="T118" s="8">
        <v>1.0833333999999999</v>
      </c>
      <c r="U118" s="8">
        <v>0</v>
      </c>
    </row>
    <row r="119" spans="1:21" s="3" customFormat="1" ht="18" customHeight="1" x14ac:dyDescent="0.3">
      <c r="A119" s="5" t="s">
        <v>233</v>
      </c>
      <c r="B11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140</v>
      </c>
      <c r="C119" s="19">
        <v>14</v>
      </c>
      <c r="D119" s="19">
        <v>126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7">
        <v>0.1</v>
      </c>
      <c r="R119" s="6">
        <v>1.5</v>
      </c>
      <c r="S119" s="7">
        <v>0.19999998999999999</v>
      </c>
      <c r="T119" s="8">
        <v>1</v>
      </c>
      <c r="U119" s="8">
        <v>0</v>
      </c>
    </row>
    <row r="120" spans="1:21" s="3" customFormat="1" ht="18" customHeight="1" x14ac:dyDescent="0.3">
      <c r="A120" s="5" t="s">
        <v>380</v>
      </c>
      <c r="B12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183</v>
      </c>
      <c r="C120" s="19">
        <v>19</v>
      </c>
      <c r="D120" s="19">
        <v>36</v>
      </c>
      <c r="E120" s="19">
        <v>52</v>
      </c>
      <c r="F120" s="19">
        <v>0</v>
      </c>
      <c r="G120" s="19">
        <v>0</v>
      </c>
      <c r="H120" s="19">
        <v>0</v>
      </c>
      <c r="I120" s="19">
        <v>76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7">
        <v>0.15000000999999999</v>
      </c>
      <c r="R120" s="6">
        <v>2</v>
      </c>
      <c r="S120" s="7">
        <v>0.30000000999999998</v>
      </c>
      <c r="T120" s="8">
        <v>1</v>
      </c>
      <c r="U120" s="8">
        <v>0</v>
      </c>
    </row>
    <row r="121" spans="1:21" s="3" customFormat="1" ht="18" customHeight="1" x14ac:dyDescent="0.3">
      <c r="A121" s="5" t="s">
        <v>301</v>
      </c>
      <c r="B12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380.00000399999999</v>
      </c>
      <c r="C121" s="19">
        <v>342</v>
      </c>
      <c r="D121" s="19">
        <v>19</v>
      </c>
      <c r="E121" s="19">
        <v>19.000004000000001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7">
        <v>0.36000000999999998</v>
      </c>
      <c r="R121" s="6">
        <v>2</v>
      </c>
      <c r="S121" s="7">
        <v>0.18000000999999999</v>
      </c>
      <c r="T121" s="8">
        <v>1</v>
      </c>
      <c r="U121" s="8">
        <v>1</v>
      </c>
    </row>
    <row r="122" spans="1:21" s="3" customFormat="1" ht="18" customHeight="1" x14ac:dyDescent="0.3">
      <c r="A122" s="5" t="s">
        <v>297</v>
      </c>
      <c r="B12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183.99999249999999</v>
      </c>
      <c r="C122" s="19">
        <v>165.59998999999999</v>
      </c>
      <c r="D122" s="19">
        <v>9.1999998000000005</v>
      </c>
      <c r="E122" s="19">
        <v>9.2000027000000006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7">
        <v>0.34999998999999998</v>
      </c>
      <c r="R122" s="6">
        <v>2</v>
      </c>
      <c r="S122" s="7">
        <v>0.30000000999999998</v>
      </c>
      <c r="T122" s="8">
        <v>1</v>
      </c>
      <c r="U122" s="8">
        <v>3</v>
      </c>
    </row>
    <row r="123" spans="1:21" s="3" customFormat="1" ht="18" customHeight="1" x14ac:dyDescent="0.3">
      <c r="A123" s="5" t="s">
        <v>676</v>
      </c>
      <c r="B12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7">
        <v>0</v>
      </c>
      <c r="R123" s="6">
        <v>0</v>
      </c>
      <c r="S123" s="7">
        <v>0</v>
      </c>
      <c r="T123" s="8">
        <v>0</v>
      </c>
      <c r="U123" s="8">
        <v>0</v>
      </c>
    </row>
    <row r="124" spans="1:21" s="3" customFormat="1" ht="18" customHeight="1" x14ac:dyDescent="0.3">
      <c r="A124" s="5" t="s">
        <v>486</v>
      </c>
      <c r="B12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26.000001300000001</v>
      </c>
      <c r="C124" s="19">
        <v>5.2000003000000001</v>
      </c>
      <c r="D124" s="19">
        <v>20.800001000000002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7">
        <v>5.9999998999999998E-2</v>
      </c>
      <c r="R124" s="6">
        <v>1.6</v>
      </c>
      <c r="S124" s="7">
        <v>0.19999998999999999</v>
      </c>
      <c r="T124" s="8">
        <v>8.3333340000000007</v>
      </c>
      <c r="U124" s="8">
        <v>1</v>
      </c>
    </row>
    <row r="125" spans="1:21" s="3" customFormat="1" ht="18" customHeight="1" x14ac:dyDescent="0.3">
      <c r="A125" s="5" t="s">
        <v>138</v>
      </c>
      <c r="B12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216</v>
      </c>
      <c r="C125" s="19">
        <v>12</v>
      </c>
      <c r="D125" s="19">
        <v>38</v>
      </c>
      <c r="E125" s="19">
        <v>66</v>
      </c>
      <c r="F125" s="19">
        <v>0</v>
      </c>
      <c r="G125" s="19">
        <v>0</v>
      </c>
      <c r="H125" s="19">
        <v>100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7">
        <v>0.2</v>
      </c>
      <c r="R125" s="6">
        <v>2</v>
      </c>
      <c r="S125" s="7">
        <v>0.39999997999999998</v>
      </c>
      <c r="T125" s="8">
        <v>1.0833333999999999</v>
      </c>
      <c r="U125" s="8">
        <v>0</v>
      </c>
    </row>
    <row r="126" spans="1:21" s="3" customFormat="1" ht="18" customHeight="1" x14ac:dyDescent="0.3">
      <c r="A126" s="5" t="s">
        <v>299</v>
      </c>
      <c r="B12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799.99998000000005</v>
      </c>
      <c r="C126" s="19">
        <v>0</v>
      </c>
      <c r="D126" s="19">
        <v>640</v>
      </c>
      <c r="E126" s="19">
        <v>159.99997999999999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7">
        <v>0.2</v>
      </c>
      <c r="R126" s="6">
        <v>2</v>
      </c>
      <c r="S126" s="7">
        <v>0.31999999000000001</v>
      </c>
      <c r="T126" s="8">
        <v>0.66666669000000001</v>
      </c>
      <c r="U126" s="8">
        <v>1</v>
      </c>
    </row>
    <row r="127" spans="1:21" s="3" customFormat="1" ht="18" customHeight="1" x14ac:dyDescent="0.3">
      <c r="A127" s="5" t="s">
        <v>731</v>
      </c>
      <c r="B12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7">
        <v>0</v>
      </c>
      <c r="R127" s="6">
        <v>0</v>
      </c>
      <c r="S127" s="7">
        <v>0</v>
      </c>
      <c r="T127" s="8">
        <v>0</v>
      </c>
      <c r="U127" s="8">
        <v>0</v>
      </c>
    </row>
    <row r="128" spans="1:21" s="3" customFormat="1" ht="18" customHeight="1" x14ac:dyDescent="0.3">
      <c r="A128" s="5" t="s">
        <v>125</v>
      </c>
      <c r="B12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296.00000299999999</v>
      </c>
      <c r="C128" s="19">
        <v>207.2</v>
      </c>
      <c r="D128" s="19">
        <v>88.800003000000004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7">
        <v>0.15000000999999999</v>
      </c>
      <c r="R128" s="6">
        <v>1.5</v>
      </c>
      <c r="S128" s="7">
        <v>0.36000000999999998</v>
      </c>
      <c r="T128" s="8">
        <v>0.91666669000000001</v>
      </c>
      <c r="U128" s="8">
        <v>0</v>
      </c>
    </row>
    <row r="129" spans="1:21" s="3" customFormat="1" ht="18" customHeight="1" x14ac:dyDescent="0.3">
      <c r="A129" s="5" t="s">
        <v>124</v>
      </c>
      <c r="B12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300</v>
      </c>
      <c r="C129" s="19">
        <v>210</v>
      </c>
      <c r="D129" s="19">
        <v>90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7">
        <v>0.18000000999999999</v>
      </c>
      <c r="R129" s="6">
        <v>2</v>
      </c>
      <c r="S129" s="7">
        <v>0.38</v>
      </c>
      <c r="T129" s="8">
        <v>1</v>
      </c>
      <c r="U129" s="8">
        <v>0</v>
      </c>
    </row>
    <row r="130" spans="1:21" s="3" customFormat="1" ht="18" customHeight="1" x14ac:dyDescent="0.3">
      <c r="A130" s="5" t="s">
        <v>665</v>
      </c>
      <c r="B13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7">
        <v>0</v>
      </c>
      <c r="R130" s="6">
        <v>0</v>
      </c>
      <c r="S130" s="7">
        <v>0</v>
      </c>
      <c r="T130" s="8">
        <v>0</v>
      </c>
      <c r="U130" s="8">
        <v>0</v>
      </c>
    </row>
    <row r="131" spans="1:21" s="3" customFormat="1" ht="18" customHeight="1" x14ac:dyDescent="0.3">
      <c r="A131" s="5" t="s">
        <v>507</v>
      </c>
      <c r="B13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12.000000400000001</v>
      </c>
      <c r="C131" s="19">
        <v>1.2</v>
      </c>
      <c r="D131" s="19">
        <v>1.2</v>
      </c>
      <c r="E131" s="19">
        <v>9.6000004000000008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7">
        <v>0.16</v>
      </c>
      <c r="R131" s="6">
        <v>2.4000001000000002</v>
      </c>
      <c r="S131" s="7">
        <v>0.44999999000000002</v>
      </c>
      <c r="T131" s="8">
        <v>12.000000999999999</v>
      </c>
      <c r="U131" s="8">
        <v>2</v>
      </c>
    </row>
    <row r="132" spans="1:21" s="3" customFormat="1" ht="18" customHeight="1" x14ac:dyDescent="0.3">
      <c r="A132" s="5" t="s">
        <v>254</v>
      </c>
      <c r="B13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90.000001999999995</v>
      </c>
      <c r="C132" s="19">
        <v>25.200001</v>
      </c>
      <c r="D132" s="19">
        <v>37.799999</v>
      </c>
      <c r="E132" s="19">
        <v>27.000001999999999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7">
        <v>0.30000000999999998</v>
      </c>
      <c r="R132" s="6">
        <v>2.8</v>
      </c>
      <c r="S132" s="7">
        <v>6.0000001999999997E-2</v>
      </c>
      <c r="T132" s="8">
        <v>1.1666666999999999</v>
      </c>
      <c r="U132" s="8">
        <v>6</v>
      </c>
    </row>
    <row r="133" spans="1:21" s="3" customFormat="1" ht="18" customHeight="1" x14ac:dyDescent="0.3">
      <c r="A133" s="5" t="s">
        <v>277</v>
      </c>
      <c r="B13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90.000001999999995</v>
      </c>
      <c r="C133" s="19">
        <v>25.200001</v>
      </c>
      <c r="D133" s="19">
        <v>37.799999</v>
      </c>
      <c r="E133" s="19">
        <v>27.000001999999999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7">
        <v>0.30000000999999998</v>
      </c>
      <c r="R133" s="6">
        <v>2.8</v>
      </c>
      <c r="S133" s="7">
        <v>9.0000032999999993E-2</v>
      </c>
      <c r="T133" s="8">
        <v>1.4166666999999999</v>
      </c>
      <c r="U133" s="8">
        <v>6</v>
      </c>
    </row>
    <row r="134" spans="1:21" s="3" customFormat="1" ht="18" customHeight="1" x14ac:dyDescent="0.3">
      <c r="A134" s="5" t="s">
        <v>306</v>
      </c>
      <c r="B13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</v>
      </c>
      <c r="C134" s="19">
        <v>0</v>
      </c>
      <c r="D134" s="19">
        <v>0</v>
      </c>
      <c r="E134" s="19">
        <v>0</v>
      </c>
      <c r="F134" s="19">
        <v>90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7">
        <v>0.2</v>
      </c>
      <c r="R134" s="6">
        <v>1.9</v>
      </c>
      <c r="S134" s="7">
        <v>0.39999997999999998</v>
      </c>
      <c r="T134" s="8">
        <v>12.000000999999999</v>
      </c>
      <c r="U134" s="8">
        <v>1</v>
      </c>
    </row>
    <row r="135" spans="1:21" s="3" customFormat="1" ht="18" customHeight="1" x14ac:dyDescent="0.3">
      <c r="A135" s="5" t="s">
        <v>319</v>
      </c>
      <c r="B13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135" s="19">
        <v>96</v>
      </c>
      <c r="D135" s="19">
        <v>68</v>
      </c>
      <c r="E135" s="19">
        <v>36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7">
        <v>0.25999999000000001</v>
      </c>
      <c r="R135" s="6">
        <v>2.4000001000000002</v>
      </c>
      <c r="S135" s="7">
        <v>0.13999998999999999</v>
      </c>
      <c r="T135" s="8">
        <v>1</v>
      </c>
      <c r="U135" s="8">
        <v>0</v>
      </c>
    </row>
    <row r="136" spans="1:21" s="3" customFormat="1" ht="18" customHeight="1" x14ac:dyDescent="0.3">
      <c r="A136" s="5" t="s">
        <v>312</v>
      </c>
      <c r="B13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880</v>
      </c>
      <c r="C136" s="19">
        <v>400</v>
      </c>
      <c r="D136" s="19">
        <v>0</v>
      </c>
      <c r="E136" s="19">
        <v>0</v>
      </c>
      <c r="F136" s="19">
        <v>480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7">
        <v>0.40000001000000002</v>
      </c>
      <c r="R136" s="6">
        <v>2.5999998999999998</v>
      </c>
      <c r="S136" s="7">
        <v>0.13</v>
      </c>
      <c r="T136" s="8">
        <v>2</v>
      </c>
      <c r="U136" s="8">
        <v>1</v>
      </c>
    </row>
    <row r="137" spans="1:21" s="3" customFormat="1" ht="18" customHeight="1" x14ac:dyDescent="0.3">
      <c r="A137" s="5" t="s">
        <v>311</v>
      </c>
      <c r="B13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960</v>
      </c>
      <c r="C137" s="19">
        <v>430</v>
      </c>
      <c r="D137" s="19">
        <v>0</v>
      </c>
      <c r="E137" s="19">
        <v>0</v>
      </c>
      <c r="F137" s="19">
        <v>530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7">
        <v>0.44</v>
      </c>
      <c r="R137" s="6">
        <v>3</v>
      </c>
      <c r="S137" s="7">
        <v>0.30000000999999998</v>
      </c>
      <c r="T137" s="8">
        <v>2</v>
      </c>
      <c r="U137" s="8">
        <v>1</v>
      </c>
    </row>
    <row r="138" spans="1:21" s="3" customFormat="1" ht="18" customHeight="1" x14ac:dyDescent="0.3">
      <c r="A138" s="5" t="s">
        <v>644</v>
      </c>
      <c r="B13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7">
        <v>0</v>
      </c>
      <c r="R138" s="6">
        <v>0</v>
      </c>
      <c r="S138" s="7">
        <v>0</v>
      </c>
      <c r="T138" s="8">
        <v>0</v>
      </c>
      <c r="U138" s="8">
        <v>0</v>
      </c>
    </row>
    <row r="139" spans="1:21" s="3" customFormat="1" ht="18" customHeight="1" x14ac:dyDescent="0.3">
      <c r="A139" s="5" t="s">
        <v>235</v>
      </c>
      <c r="B13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105.99999700000001</v>
      </c>
      <c r="C139" s="19">
        <v>31.800001000000002</v>
      </c>
      <c r="D139" s="19">
        <v>15.900001</v>
      </c>
      <c r="E139" s="19">
        <v>58.299995000000003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7">
        <v>5.9999998999999998E-2</v>
      </c>
      <c r="R139" s="6">
        <v>1.5</v>
      </c>
      <c r="S139" s="7">
        <v>0.18000000999999999</v>
      </c>
      <c r="T139" s="8">
        <v>0.91666669000000001</v>
      </c>
      <c r="U139" s="8">
        <v>0</v>
      </c>
    </row>
    <row r="140" spans="1:21" s="3" customFormat="1" ht="18" customHeight="1" x14ac:dyDescent="0.3">
      <c r="A140" s="5" t="s">
        <v>572</v>
      </c>
      <c r="B14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</v>
      </c>
      <c r="C140" s="19">
        <v>0</v>
      </c>
      <c r="D140" s="19">
        <v>0</v>
      </c>
      <c r="E140" s="19">
        <v>0</v>
      </c>
      <c r="F140" s="19">
        <v>0</v>
      </c>
      <c r="G140" s="19">
        <v>10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7">
        <v>5.0000001000000002E-2</v>
      </c>
      <c r="R140" s="6">
        <v>2</v>
      </c>
      <c r="S140" s="7">
        <v>0.35000002000000002</v>
      </c>
      <c r="T140" s="8">
        <v>1</v>
      </c>
      <c r="U140" s="8">
        <v>1</v>
      </c>
    </row>
    <row r="141" spans="1:21" s="3" customFormat="1" ht="18" customHeight="1" x14ac:dyDescent="0.3">
      <c r="A141" s="5" t="s">
        <v>476</v>
      </c>
      <c r="B14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91</v>
      </c>
      <c r="C141" s="19">
        <v>50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41</v>
      </c>
      <c r="M141" s="19">
        <v>0</v>
      </c>
      <c r="N141" s="19">
        <v>0</v>
      </c>
      <c r="O141" s="19">
        <v>0</v>
      </c>
      <c r="P141" s="19">
        <v>0</v>
      </c>
      <c r="Q141" s="7">
        <v>7.9999998000000003E-2</v>
      </c>
      <c r="R141" s="6">
        <v>1.4</v>
      </c>
      <c r="S141" s="7">
        <v>0.31999999000000001</v>
      </c>
      <c r="T141" s="8">
        <v>4.6666670000000003</v>
      </c>
      <c r="U141" s="8">
        <v>1</v>
      </c>
    </row>
    <row r="142" spans="1:21" s="3" customFormat="1" ht="18" customHeight="1" x14ac:dyDescent="0.3">
      <c r="A142" s="5" t="s">
        <v>708</v>
      </c>
      <c r="B14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7">
        <v>0</v>
      </c>
      <c r="R142" s="6">
        <v>0</v>
      </c>
      <c r="S142" s="7">
        <v>0</v>
      </c>
      <c r="T142" s="8">
        <v>0</v>
      </c>
      <c r="U142" s="8">
        <v>0</v>
      </c>
    </row>
    <row r="143" spans="1:21" s="3" customFormat="1" ht="18" customHeight="1" x14ac:dyDescent="0.3">
      <c r="A143" s="5" t="s">
        <v>708</v>
      </c>
      <c r="B14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7">
        <v>0</v>
      </c>
      <c r="R143" s="6">
        <v>0</v>
      </c>
      <c r="S143" s="7">
        <v>0</v>
      </c>
      <c r="T143" s="8">
        <v>0</v>
      </c>
      <c r="U143" s="8">
        <v>0</v>
      </c>
    </row>
    <row r="144" spans="1:21" s="3" customFormat="1" ht="18" customHeight="1" x14ac:dyDescent="0.3">
      <c r="A144" s="5" t="s">
        <v>481</v>
      </c>
      <c r="B14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</v>
      </c>
      <c r="C144" s="19">
        <v>0</v>
      </c>
      <c r="D144" s="19">
        <v>8</v>
      </c>
      <c r="E144" s="19">
        <v>5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10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7">
        <v>0.12</v>
      </c>
      <c r="R144" s="6">
        <v>1.8</v>
      </c>
      <c r="S144" s="7">
        <v>0.30000000999999998</v>
      </c>
      <c r="T144" s="8">
        <v>12.000000999999999</v>
      </c>
      <c r="U144" s="8">
        <v>1</v>
      </c>
    </row>
    <row r="145" spans="1:21" s="3" customFormat="1" ht="18" customHeight="1" x14ac:dyDescent="0.3">
      <c r="A145" s="5" t="s">
        <v>318</v>
      </c>
      <c r="B14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119.999999</v>
      </c>
      <c r="C145" s="19">
        <v>39.600002000000003</v>
      </c>
      <c r="D145" s="19">
        <v>39.600002000000003</v>
      </c>
      <c r="E145" s="19">
        <v>40.799995000000003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7">
        <v>0.2</v>
      </c>
      <c r="R145" s="6">
        <v>2.2000000000000002</v>
      </c>
      <c r="S145" s="7">
        <v>0.30000000999999998</v>
      </c>
      <c r="T145" s="8">
        <v>9.0909099999999992</v>
      </c>
      <c r="U145" s="8">
        <v>1</v>
      </c>
    </row>
    <row r="146" spans="1:21" s="3" customFormat="1" ht="18" customHeight="1" x14ac:dyDescent="0.3">
      <c r="A146" s="5" t="s">
        <v>300</v>
      </c>
      <c r="B14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699.99999000000003</v>
      </c>
      <c r="C146" s="19">
        <v>210.00002000000001</v>
      </c>
      <c r="D146" s="19">
        <v>280</v>
      </c>
      <c r="E146" s="19">
        <v>209.99996999999999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7">
        <v>0.34</v>
      </c>
      <c r="R146" s="6">
        <v>2</v>
      </c>
      <c r="S146" s="7">
        <v>0.46000004</v>
      </c>
      <c r="T146" s="8">
        <v>1</v>
      </c>
      <c r="U146" s="8">
        <v>1</v>
      </c>
    </row>
    <row r="147" spans="1:21" s="3" customFormat="1" ht="18" customHeight="1" x14ac:dyDescent="0.3">
      <c r="A147" s="5" t="s">
        <v>234</v>
      </c>
      <c r="B14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170</v>
      </c>
      <c r="C147" s="19">
        <v>17</v>
      </c>
      <c r="D147" s="19">
        <v>17</v>
      </c>
      <c r="E147" s="19">
        <v>136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7">
        <v>0.36000000999999998</v>
      </c>
      <c r="R147" s="6">
        <v>2.4000001000000002</v>
      </c>
      <c r="S147" s="7">
        <v>0.18000000999999999</v>
      </c>
      <c r="T147" s="8">
        <v>1</v>
      </c>
      <c r="U147" s="8">
        <v>0</v>
      </c>
    </row>
    <row r="148" spans="1:21" s="3" customFormat="1" ht="18" customHeight="1" x14ac:dyDescent="0.3">
      <c r="A148" s="5" t="s">
        <v>231</v>
      </c>
      <c r="B14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153.99999600000001</v>
      </c>
      <c r="C148" s="19">
        <v>0</v>
      </c>
      <c r="D148" s="19">
        <v>57.999996000000003</v>
      </c>
      <c r="E148" s="19">
        <v>36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60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7">
        <v>7.9999998000000003E-2</v>
      </c>
      <c r="R148" s="6">
        <v>1.5</v>
      </c>
      <c r="S148" s="7">
        <v>0.22000003000000001</v>
      </c>
      <c r="T148" s="8">
        <v>0.91666669000000001</v>
      </c>
      <c r="U148" s="8">
        <v>0</v>
      </c>
    </row>
    <row r="149" spans="1:21" s="3" customFormat="1" ht="18" customHeight="1" x14ac:dyDescent="0.3">
      <c r="A149" s="5" t="s">
        <v>164</v>
      </c>
      <c r="B14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</v>
      </c>
      <c r="C149" s="19">
        <v>3.3333298999999998</v>
      </c>
      <c r="D149" s="19">
        <v>3.3333298999999998</v>
      </c>
      <c r="E149" s="19">
        <v>3.3333401999999999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7">
        <v>0</v>
      </c>
      <c r="R149" s="6">
        <v>2</v>
      </c>
      <c r="S149" s="7">
        <v>0.10000002</v>
      </c>
      <c r="T149" s="8">
        <v>1</v>
      </c>
      <c r="U149" s="8">
        <v>0</v>
      </c>
    </row>
    <row r="150" spans="1:21" s="3" customFormat="1" ht="18" customHeight="1" x14ac:dyDescent="0.3">
      <c r="A150" s="5" t="s">
        <v>165</v>
      </c>
      <c r="B15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260</v>
      </c>
      <c r="C150" s="19">
        <v>0</v>
      </c>
      <c r="D150" s="19">
        <v>120</v>
      </c>
      <c r="E150" s="19">
        <v>60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80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7">
        <v>5.0000001000000002E-2</v>
      </c>
      <c r="R150" s="6">
        <v>1.5</v>
      </c>
      <c r="S150" s="7">
        <v>0.39999997999999998</v>
      </c>
      <c r="T150" s="8">
        <v>0.83333336999999996</v>
      </c>
      <c r="U150" s="8">
        <v>0</v>
      </c>
    </row>
    <row r="151" spans="1:21" s="3" customFormat="1" ht="18" customHeight="1" x14ac:dyDescent="0.3">
      <c r="A151" s="5" t="s">
        <v>555</v>
      </c>
      <c r="B15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</v>
      </c>
      <c r="C151" s="19">
        <v>50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7">
        <v>0</v>
      </c>
      <c r="R151" s="6">
        <v>1</v>
      </c>
      <c r="S151" s="7">
        <v>0.25</v>
      </c>
      <c r="T151" s="8">
        <v>1.3333333999999999</v>
      </c>
      <c r="U151" s="8">
        <v>0</v>
      </c>
    </row>
    <row r="152" spans="1:21" s="3" customFormat="1" ht="18" customHeight="1" x14ac:dyDescent="0.3">
      <c r="A152" s="5" t="s">
        <v>567</v>
      </c>
      <c r="B15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75</v>
      </c>
      <c r="C152" s="19">
        <v>75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7">
        <v>0</v>
      </c>
      <c r="R152" s="6">
        <v>1</v>
      </c>
      <c r="S152" s="7">
        <v>0.25</v>
      </c>
      <c r="T152" s="8">
        <v>1.3333333999999999</v>
      </c>
      <c r="U152" s="8">
        <v>0</v>
      </c>
    </row>
    <row r="153" spans="1:21" s="3" customFormat="1" ht="18" customHeight="1" x14ac:dyDescent="0.3">
      <c r="A153" s="5" t="s">
        <v>745</v>
      </c>
      <c r="B15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7">
        <v>0</v>
      </c>
      <c r="R153" s="6">
        <v>0</v>
      </c>
      <c r="S153" s="7">
        <v>0</v>
      </c>
      <c r="T153" s="8">
        <v>0</v>
      </c>
      <c r="U153" s="8">
        <v>0</v>
      </c>
    </row>
    <row r="154" spans="1:21" s="3" customFormat="1" ht="18" customHeight="1" x14ac:dyDescent="0.3">
      <c r="A154" s="5" t="s">
        <v>707</v>
      </c>
      <c r="B15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7">
        <v>0</v>
      </c>
      <c r="R154" s="6">
        <v>0</v>
      </c>
      <c r="S154" s="7">
        <v>0</v>
      </c>
      <c r="T154" s="8">
        <v>0</v>
      </c>
      <c r="U154" s="8">
        <v>0</v>
      </c>
    </row>
    <row r="155" spans="1:21" s="3" customFormat="1" ht="18" customHeight="1" x14ac:dyDescent="0.3">
      <c r="A155" s="5" t="s">
        <v>707</v>
      </c>
      <c r="B15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7">
        <v>0</v>
      </c>
      <c r="R155" s="6">
        <v>0</v>
      </c>
      <c r="S155" s="7">
        <v>0</v>
      </c>
      <c r="T155" s="8">
        <v>0</v>
      </c>
      <c r="U155" s="8">
        <v>0</v>
      </c>
    </row>
    <row r="156" spans="1:21" s="3" customFormat="1" ht="18" customHeight="1" x14ac:dyDescent="0.3">
      <c r="A156" s="5" t="s">
        <v>536</v>
      </c>
      <c r="B15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30.000000400000001</v>
      </c>
      <c r="C156" s="19">
        <v>6</v>
      </c>
      <c r="D156" s="19">
        <v>22.5</v>
      </c>
      <c r="E156" s="19">
        <v>1.5000004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7">
        <v>7.9999998000000003E-2</v>
      </c>
      <c r="R156" s="6">
        <v>1.6</v>
      </c>
      <c r="S156" s="7">
        <v>0.22000003000000001</v>
      </c>
      <c r="T156" s="8">
        <v>11.250000999999999</v>
      </c>
      <c r="U156" s="8">
        <v>1</v>
      </c>
    </row>
    <row r="157" spans="1:21" s="3" customFormat="1" ht="18" customHeight="1" x14ac:dyDescent="0.3">
      <c r="A157" s="5" t="s">
        <v>538</v>
      </c>
      <c r="B15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32.000000499999999</v>
      </c>
      <c r="C157" s="19">
        <v>6.4000000999999997</v>
      </c>
      <c r="D157" s="19">
        <v>24</v>
      </c>
      <c r="E157" s="19">
        <v>1.6000004000000001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7">
        <v>7.9999998000000003E-2</v>
      </c>
      <c r="R157" s="6">
        <v>2</v>
      </c>
      <c r="S157" s="7">
        <v>0.30000000999999998</v>
      </c>
      <c r="T157" s="8">
        <v>11.250000999999999</v>
      </c>
      <c r="U157" s="8">
        <v>1</v>
      </c>
    </row>
    <row r="158" spans="1:21" s="3" customFormat="1" ht="18" customHeight="1" x14ac:dyDescent="0.3">
      <c r="A158" s="5" t="s">
        <v>576</v>
      </c>
      <c r="B15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249.99999199999996</v>
      </c>
      <c r="C158" s="19">
        <v>83.324996999999996</v>
      </c>
      <c r="D158" s="19">
        <v>83.333243999999993</v>
      </c>
      <c r="E158" s="19">
        <v>83.341751000000002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7">
        <v>0.5</v>
      </c>
      <c r="R158" s="6">
        <v>2</v>
      </c>
      <c r="S158" s="7">
        <v>0</v>
      </c>
      <c r="T158" s="8">
        <v>1</v>
      </c>
      <c r="U158" s="8">
        <v>0</v>
      </c>
    </row>
    <row r="159" spans="1:21" s="3" customFormat="1" ht="18" customHeight="1" x14ac:dyDescent="0.3">
      <c r="A159" s="5" t="s">
        <v>577</v>
      </c>
      <c r="B15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249.99999199999996</v>
      </c>
      <c r="C159" s="19">
        <v>83.324996999999996</v>
      </c>
      <c r="D159" s="19">
        <v>83.333243999999993</v>
      </c>
      <c r="E159" s="19">
        <v>83.341751000000002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7">
        <v>0.5</v>
      </c>
      <c r="R159" s="6">
        <v>2</v>
      </c>
      <c r="S159" s="7">
        <v>0</v>
      </c>
      <c r="T159" s="8">
        <v>1</v>
      </c>
      <c r="U159" s="8">
        <v>0</v>
      </c>
    </row>
    <row r="160" spans="1:21" s="3" customFormat="1" ht="18" customHeight="1" x14ac:dyDescent="0.3">
      <c r="A160" s="5" t="s">
        <v>39</v>
      </c>
      <c r="B16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58.000000999999997</v>
      </c>
      <c r="C160" s="19">
        <v>2.9000001000000002</v>
      </c>
      <c r="D160" s="19">
        <v>46.400002000000001</v>
      </c>
      <c r="E160" s="19">
        <v>8.6999989000000006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7">
        <v>0.16</v>
      </c>
      <c r="R160" s="6">
        <v>1.6</v>
      </c>
      <c r="S160" s="7">
        <v>0.15999996999999999</v>
      </c>
      <c r="T160" s="8">
        <v>3.3333335000000002</v>
      </c>
      <c r="U160" s="8">
        <v>1</v>
      </c>
    </row>
    <row r="161" spans="1:21" s="3" customFormat="1" ht="18" customHeight="1" x14ac:dyDescent="0.3">
      <c r="A161" s="5" t="s">
        <v>128</v>
      </c>
      <c r="B16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158</v>
      </c>
      <c r="C161" s="19">
        <v>3.95</v>
      </c>
      <c r="D161" s="19">
        <v>134.30000000000001</v>
      </c>
      <c r="E161" s="19">
        <v>19.75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7">
        <v>0.28000000000000003</v>
      </c>
      <c r="R161" s="6">
        <v>2</v>
      </c>
      <c r="S161" s="7">
        <v>0.13999998999999999</v>
      </c>
      <c r="T161" s="8">
        <v>1</v>
      </c>
      <c r="U161" s="8">
        <v>0</v>
      </c>
    </row>
    <row r="162" spans="1:21" s="3" customFormat="1" ht="18" customHeight="1" x14ac:dyDescent="0.3">
      <c r="A162" s="5" t="s">
        <v>152</v>
      </c>
      <c r="B16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170</v>
      </c>
      <c r="C162" s="19">
        <v>20.399999999999999</v>
      </c>
      <c r="D162" s="19">
        <v>119</v>
      </c>
      <c r="E162" s="19">
        <v>30.6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7">
        <v>0.31999999000000001</v>
      </c>
      <c r="R162" s="6">
        <v>3</v>
      </c>
      <c r="S162" s="7">
        <v>0.19999998999999999</v>
      </c>
      <c r="T162" s="8">
        <v>0.91666669000000001</v>
      </c>
      <c r="U162" s="8">
        <v>0</v>
      </c>
    </row>
    <row r="163" spans="1:21" s="3" customFormat="1" ht="18" customHeight="1" x14ac:dyDescent="0.3">
      <c r="A163" s="5" t="s">
        <v>599</v>
      </c>
      <c r="B16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7">
        <v>0</v>
      </c>
      <c r="R163" s="6">
        <v>0</v>
      </c>
      <c r="S163" s="7">
        <v>0</v>
      </c>
      <c r="T163" s="8">
        <v>0</v>
      </c>
      <c r="U163" s="8">
        <v>0</v>
      </c>
    </row>
    <row r="164" spans="1:21" s="3" customFormat="1" ht="18" customHeight="1" x14ac:dyDescent="0.3">
      <c r="A164" s="5" t="s">
        <v>565</v>
      </c>
      <c r="B16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</v>
      </c>
      <c r="C164" s="19">
        <v>0.5</v>
      </c>
      <c r="D164" s="19">
        <v>0.25</v>
      </c>
      <c r="E164" s="19">
        <v>4.25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7">
        <v>5.0000001000000002E-2</v>
      </c>
      <c r="R164" s="6">
        <v>2</v>
      </c>
      <c r="S164" s="7">
        <v>9.9999909999999997E-3</v>
      </c>
      <c r="T164" s="8">
        <v>8.3333340000000007</v>
      </c>
      <c r="U164" s="8">
        <v>1</v>
      </c>
    </row>
    <row r="165" spans="1:21" s="3" customFormat="1" ht="18" customHeight="1" x14ac:dyDescent="0.3">
      <c r="A165" s="5" t="s">
        <v>561</v>
      </c>
      <c r="B16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7.0000002800000001</v>
      </c>
      <c r="C165" s="19">
        <v>0.69999999000000002</v>
      </c>
      <c r="D165" s="19">
        <v>0.34999998999999998</v>
      </c>
      <c r="E165" s="19">
        <v>5.9500003000000001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7">
        <v>0.1</v>
      </c>
      <c r="R165" s="6">
        <v>2</v>
      </c>
      <c r="S165" s="7">
        <v>4.0000020999999997E-2</v>
      </c>
      <c r="T165" s="8">
        <v>10.000000999999999</v>
      </c>
      <c r="U165" s="8">
        <v>1</v>
      </c>
    </row>
    <row r="166" spans="1:21" s="3" customFormat="1" ht="18" customHeight="1" x14ac:dyDescent="0.3">
      <c r="A166" s="5" t="s">
        <v>487</v>
      </c>
      <c r="B16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40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7">
        <v>3.9999999000000001E-2</v>
      </c>
      <c r="R166" s="6">
        <v>1.5</v>
      </c>
      <c r="S166" s="7">
        <v>0.12857145</v>
      </c>
      <c r="T166" s="8">
        <v>3.3333335000000002</v>
      </c>
      <c r="U166" s="8">
        <v>7</v>
      </c>
    </row>
    <row r="167" spans="1:21" s="3" customFormat="1" ht="18" customHeight="1" x14ac:dyDescent="0.3">
      <c r="A167" s="5" t="s">
        <v>161</v>
      </c>
      <c r="B16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142</v>
      </c>
      <c r="C167" s="19">
        <v>14.2</v>
      </c>
      <c r="D167" s="19">
        <v>14.2</v>
      </c>
      <c r="E167" s="19">
        <v>113.6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7">
        <v>0.16</v>
      </c>
      <c r="R167" s="6">
        <v>2</v>
      </c>
      <c r="S167" s="7">
        <v>0.24000001000000001</v>
      </c>
      <c r="T167" s="8">
        <v>0.88333337999999995</v>
      </c>
      <c r="U167" s="8">
        <v>0</v>
      </c>
    </row>
    <row r="168" spans="1:21" s="3" customFormat="1" ht="18" customHeight="1" x14ac:dyDescent="0.3">
      <c r="A168" s="5" t="s">
        <v>101</v>
      </c>
      <c r="B16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15.9999997</v>
      </c>
      <c r="C168" s="19">
        <v>2.4000001000000002</v>
      </c>
      <c r="D168" s="19">
        <v>11.2</v>
      </c>
      <c r="E168" s="19">
        <v>2.3999996000000001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7">
        <v>0.14000000000000001</v>
      </c>
      <c r="R168" s="6">
        <v>2</v>
      </c>
      <c r="S168" s="7">
        <v>0.27999996999999999</v>
      </c>
      <c r="T168" s="8">
        <v>20.000001999999999</v>
      </c>
      <c r="U168" s="8">
        <v>1</v>
      </c>
    </row>
    <row r="169" spans="1:21" s="3" customFormat="1" ht="18" customHeight="1" x14ac:dyDescent="0.3">
      <c r="A169" s="5" t="s">
        <v>157</v>
      </c>
      <c r="B16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168.00000199999999</v>
      </c>
      <c r="C169" s="19">
        <v>16.800001000000002</v>
      </c>
      <c r="D169" s="19">
        <v>25.200001</v>
      </c>
      <c r="E169" s="19">
        <v>126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7">
        <v>0.23999999</v>
      </c>
      <c r="R169" s="6">
        <v>2.5999998999999998</v>
      </c>
      <c r="S169" s="7">
        <v>0.18000000999999999</v>
      </c>
      <c r="T169" s="8">
        <v>1</v>
      </c>
      <c r="U169" s="8">
        <v>0</v>
      </c>
    </row>
    <row r="170" spans="1:21" s="3" customFormat="1" ht="18" customHeight="1" x14ac:dyDescent="0.3">
      <c r="A170" s="5" t="s">
        <v>586</v>
      </c>
      <c r="B17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</v>
      </c>
      <c r="C170" s="19">
        <v>5</v>
      </c>
      <c r="D170" s="19">
        <v>5</v>
      </c>
      <c r="E170" s="19">
        <v>40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7">
        <v>0.1</v>
      </c>
      <c r="R170" s="6">
        <v>2</v>
      </c>
      <c r="S170" s="7">
        <v>0.25</v>
      </c>
      <c r="T170" s="8">
        <v>5.8333335000000002</v>
      </c>
      <c r="U170" s="8">
        <v>1</v>
      </c>
    </row>
    <row r="171" spans="1:21" s="3" customFormat="1" ht="18" customHeight="1" x14ac:dyDescent="0.3">
      <c r="A171" s="5" t="s">
        <v>584</v>
      </c>
      <c r="B17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</v>
      </c>
      <c r="C171" s="19">
        <v>5</v>
      </c>
      <c r="D171" s="19">
        <v>5</v>
      </c>
      <c r="E171" s="19">
        <v>40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7">
        <v>0.1</v>
      </c>
      <c r="R171" s="6">
        <v>2</v>
      </c>
      <c r="S171" s="7">
        <v>0.25</v>
      </c>
      <c r="T171" s="8">
        <v>5.8333335000000002</v>
      </c>
      <c r="U171" s="8">
        <v>1</v>
      </c>
    </row>
    <row r="172" spans="1:21" s="3" customFormat="1" ht="18" customHeight="1" x14ac:dyDescent="0.3">
      <c r="A172" s="5" t="s">
        <v>291</v>
      </c>
      <c r="B17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75</v>
      </c>
      <c r="C172" s="19">
        <v>22.5</v>
      </c>
      <c r="D172" s="19">
        <v>18.75</v>
      </c>
      <c r="E172" s="19">
        <v>33.75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7">
        <v>0.34999998999999998</v>
      </c>
      <c r="R172" s="6">
        <v>2</v>
      </c>
      <c r="S172" s="7">
        <v>0.10000002</v>
      </c>
      <c r="T172" s="8">
        <v>4.1666670000000003</v>
      </c>
      <c r="U172" s="8">
        <v>1</v>
      </c>
    </row>
    <row r="173" spans="1:21" s="3" customFormat="1" ht="18" customHeight="1" x14ac:dyDescent="0.3">
      <c r="A173" s="5" t="s">
        <v>654</v>
      </c>
      <c r="B17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7">
        <v>0</v>
      </c>
      <c r="R173" s="6">
        <v>0</v>
      </c>
      <c r="S173" s="7">
        <v>0</v>
      </c>
      <c r="T173" s="8">
        <v>0</v>
      </c>
      <c r="U173" s="8">
        <v>0</v>
      </c>
    </row>
    <row r="174" spans="1:21" s="3" customFormat="1" ht="18" customHeight="1" x14ac:dyDescent="0.3">
      <c r="A174" s="5" t="s">
        <v>672</v>
      </c>
      <c r="B17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7">
        <v>0</v>
      </c>
      <c r="R174" s="6">
        <v>0</v>
      </c>
      <c r="S174" s="7">
        <v>0</v>
      </c>
      <c r="T174" s="8">
        <v>0</v>
      </c>
      <c r="U174" s="8">
        <v>0</v>
      </c>
    </row>
    <row r="175" spans="1:21" s="3" customFormat="1" ht="18" customHeight="1" x14ac:dyDescent="0.3">
      <c r="A175" s="5" t="s">
        <v>587</v>
      </c>
      <c r="B17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50.000001499999996</v>
      </c>
      <c r="C175" s="19">
        <v>7.5000004999999996</v>
      </c>
      <c r="D175" s="19">
        <v>37.5</v>
      </c>
      <c r="E175" s="19">
        <v>5.0000010000000001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7">
        <v>0.2</v>
      </c>
      <c r="R175" s="6">
        <v>2</v>
      </c>
      <c r="S175" s="7">
        <v>0.10000002</v>
      </c>
      <c r="T175" s="8">
        <v>1.0833333999999999</v>
      </c>
      <c r="U175" s="8">
        <v>0</v>
      </c>
    </row>
    <row r="176" spans="1:21" s="3" customFormat="1" ht="18" customHeight="1" x14ac:dyDescent="0.3">
      <c r="A176" s="5" t="s">
        <v>585</v>
      </c>
      <c r="B17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50.000001499999996</v>
      </c>
      <c r="C176" s="19">
        <v>7.5000004999999996</v>
      </c>
      <c r="D176" s="19">
        <v>37.5</v>
      </c>
      <c r="E176" s="19">
        <v>5.0000010000000001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7">
        <v>0.2</v>
      </c>
      <c r="R176" s="6">
        <v>2</v>
      </c>
      <c r="S176" s="7">
        <v>0.10000002</v>
      </c>
      <c r="T176" s="8">
        <v>1.0833333999999999</v>
      </c>
      <c r="U176" s="8">
        <v>0</v>
      </c>
    </row>
    <row r="177" spans="1:21" s="3" customFormat="1" ht="18" customHeight="1" x14ac:dyDescent="0.3">
      <c r="A177" s="5" t="s">
        <v>715</v>
      </c>
      <c r="B17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7">
        <v>0</v>
      </c>
      <c r="R177" s="6">
        <v>0</v>
      </c>
      <c r="S177" s="7">
        <v>0</v>
      </c>
      <c r="T177" s="8">
        <v>0</v>
      </c>
      <c r="U177" s="8">
        <v>0</v>
      </c>
    </row>
    <row r="178" spans="1:21" s="3" customFormat="1" ht="18" customHeight="1" x14ac:dyDescent="0.3">
      <c r="A178" s="5" t="s">
        <v>630</v>
      </c>
      <c r="B17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7">
        <v>0</v>
      </c>
      <c r="R178" s="6">
        <v>0</v>
      </c>
      <c r="S178" s="7">
        <v>0</v>
      </c>
      <c r="T178" s="8">
        <v>0</v>
      </c>
      <c r="U178" s="8">
        <v>0</v>
      </c>
    </row>
    <row r="179" spans="1:21" s="3" customFormat="1" ht="18" customHeight="1" x14ac:dyDescent="0.3">
      <c r="A179" s="5" t="s">
        <v>131</v>
      </c>
      <c r="B17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222</v>
      </c>
      <c r="C179" s="19">
        <v>0</v>
      </c>
      <c r="D179" s="19">
        <v>0</v>
      </c>
      <c r="E179" s="19">
        <v>222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7">
        <v>0.25999999000000001</v>
      </c>
      <c r="R179" s="6">
        <v>2.2000000000000002</v>
      </c>
      <c r="S179" s="7">
        <v>0.24000001000000001</v>
      </c>
      <c r="T179" s="8">
        <v>0.83333336999999996</v>
      </c>
      <c r="U179" s="8">
        <v>0</v>
      </c>
    </row>
    <row r="180" spans="1:21" s="3" customFormat="1" ht="18" customHeight="1" x14ac:dyDescent="0.3">
      <c r="A180" s="5" t="s">
        <v>155</v>
      </c>
      <c r="B18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188.00000160000002</v>
      </c>
      <c r="C180" s="19">
        <v>9.4000006000000003</v>
      </c>
      <c r="D180" s="19">
        <v>18.800001000000002</v>
      </c>
      <c r="E180" s="19">
        <v>159.80000000000001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7">
        <v>0.22</v>
      </c>
      <c r="R180" s="6">
        <v>2</v>
      </c>
      <c r="S180" s="7">
        <v>0.22000003000000001</v>
      </c>
      <c r="T180" s="8">
        <v>1</v>
      </c>
      <c r="U180" s="8">
        <v>0</v>
      </c>
    </row>
    <row r="181" spans="1:21" s="3" customFormat="1" ht="18" customHeight="1" x14ac:dyDescent="0.3">
      <c r="A181" s="5" t="s">
        <v>447</v>
      </c>
      <c r="B18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70</v>
      </c>
      <c r="C181" s="19">
        <v>7</v>
      </c>
      <c r="D181" s="19">
        <v>7</v>
      </c>
      <c r="E181" s="19">
        <v>56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7">
        <v>5.0000001000000002E-2</v>
      </c>
      <c r="R181" s="6">
        <v>2</v>
      </c>
      <c r="S181" s="7">
        <v>6.9000006000000003E-2</v>
      </c>
      <c r="T181" s="8">
        <v>3.3333335000000002</v>
      </c>
      <c r="U181" s="8">
        <v>10</v>
      </c>
    </row>
    <row r="182" spans="1:21" s="3" customFormat="1" ht="18" customHeight="1" x14ac:dyDescent="0.3">
      <c r="A182" s="5" t="s">
        <v>292</v>
      </c>
      <c r="B18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335.99999200000002</v>
      </c>
      <c r="C182" s="19">
        <v>16.800001000000002</v>
      </c>
      <c r="D182" s="19">
        <v>16.800001000000002</v>
      </c>
      <c r="E182" s="19">
        <v>302.39999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7">
        <v>0.5</v>
      </c>
      <c r="R182" s="6">
        <v>2</v>
      </c>
      <c r="S182" s="7">
        <v>0.19999998999999999</v>
      </c>
      <c r="T182" s="8">
        <v>1</v>
      </c>
      <c r="U182" s="8">
        <v>1</v>
      </c>
    </row>
    <row r="183" spans="1:21" s="3" customFormat="1" ht="18" customHeight="1" x14ac:dyDescent="0.3">
      <c r="A183" s="5" t="s">
        <v>610</v>
      </c>
      <c r="B18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7">
        <v>0</v>
      </c>
      <c r="R183" s="6">
        <v>0</v>
      </c>
      <c r="S183" s="7">
        <v>0</v>
      </c>
      <c r="T183" s="8">
        <v>0</v>
      </c>
      <c r="U183" s="8">
        <v>0</v>
      </c>
    </row>
    <row r="184" spans="1:21" s="3" customFormat="1" ht="18" customHeight="1" x14ac:dyDescent="0.3">
      <c r="A184" s="5" t="s">
        <v>615</v>
      </c>
      <c r="B18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7">
        <v>0</v>
      </c>
      <c r="R184" s="6">
        <v>0</v>
      </c>
      <c r="S184" s="7">
        <v>0</v>
      </c>
      <c r="T184" s="8">
        <v>0</v>
      </c>
      <c r="U184" s="8">
        <v>0</v>
      </c>
    </row>
    <row r="185" spans="1:21" s="3" customFormat="1" ht="18" customHeight="1" x14ac:dyDescent="0.3">
      <c r="A185" s="5" t="s">
        <v>485</v>
      </c>
      <c r="B18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26.000001300000001</v>
      </c>
      <c r="C185" s="19">
        <v>5.2000003000000001</v>
      </c>
      <c r="D185" s="19">
        <v>20.800001000000002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7">
        <v>5.9999998999999998E-2</v>
      </c>
      <c r="R185" s="6">
        <v>1.6</v>
      </c>
      <c r="S185" s="7">
        <v>0.19999998999999999</v>
      </c>
      <c r="T185" s="8">
        <v>18.750001999999999</v>
      </c>
      <c r="U185" s="8">
        <v>1</v>
      </c>
    </row>
    <row r="186" spans="1:21" s="3" customFormat="1" ht="18" customHeight="1" x14ac:dyDescent="0.3">
      <c r="A186" s="5" t="s">
        <v>423</v>
      </c>
      <c r="B18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157.00000199999999</v>
      </c>
      <c r="C186" s="19">
        <v>23.550001000000002</v>
      </c>
      <c r="D186" s="19">
        <v>23.550001000000002</v>
      </c>
      <c r="E186" s="19">
        <v>109.9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7">
        <v>0.25</v>
      </c>
      <c r="R186" s="6">
        <v>3</v>
      </c>
      <c r="S186" s="7">
        <v>0.10000002</v>
      </c>
      <c r="T186" s="8">
        <v>0.83333336999999996</v>
      </c>
      <c r="U186" s="8">
        <v>0</v>
      </c>
    </row>
    <row r="187" spans="1:21" s="3" customFormat="1" ht="18" customHeight="1" x14ac:dyDescent="0.3">
      <c r="A187" s="5" t="s">
        <v>315</v>
      </c>
      <c r="B18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109.99999800000001</v>
      </c>
      <c r="C187" s="19">
        <v>49.5</v>
      </c>
      <c r="D187" s="19">
        <v>30.25</v>
      </c>
      <c r="E187" s="19">
        <v>30.249998000000001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7">
        <v>0.28000000000000003</v>
      </c>
      <c r="R187" s="6">
        <v>2.2000000000000002</v>
      </c>
      <c r="S187" s="7">
        <v>0.13999998999999999</v>
      </c>
      <c r="T187" s="8">
        <v>10.416667</v>
      </c>
      <c r="U187" s="8">
        <v>1</v>
      </c>
    </row>
    <row r="188" spans="1:21" s="3" customFormat="1" ht="18" customHeight="1" x14ac:dyDescent="0.3">
      <c r="A188" s="5" t="s">
        <v>225</v>
      </c>
      <c r="B18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180.00000399999999</v>
      </c>
      <c r="C188" s="19">
        <v>27.000001999999999</v>
      </c>
      <c r="D188" s="19">
        <v>27.000001999999999</v>
      </c>
      <c r="E188" s="19">
        <v>126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7">
        <v>0.2</v>
      </c>
      <c r="R188" s="6">
        <v>2</v>
      </c>
      <c r="S188" s="7">
        <v>0.27999996999999999</v>
      </c>
      <c r="T188" s="8">
        <v>1</v>
      </c>
      <c r="U188" s="8">
        <v>0</v>
      </c>
    </row>
    <row r="189" spans="1:21" s="3" customFormat="1" ht="18" customHeight="1" x14ac:dyDescent="0.3">
      <c r="A189" s="5" t="s">
        <v>224</v>
      </c>
      <c r="B18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147.00000199999999</v>
      </c>
      <c r="C189" s="19">
        <v>22.050001000000002</v>
      </c>
      <c r="D189" s="19">
        <v>22.050001000000002</v>
      </c>
      <c r="E189" s="19">
        <v>102.9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7">
        <v>5.0000001000000002E-2</v>
      </c>
      <c r="R189" s="6">
        <v>1.5</v>
      </c>
      <c r="S189" s="7">
        <v>0.19999998999999999</v>
      </c>
      <c r="T189" s="8">
        <v>0.91666669000000001</v>
      </c>
      <c r="U189" s="8">
        <v>0</v>
      </c>
    </row>
    <row r="190" spans="1:21" s="3" customFormat="1" ht="18" customHeight="1" x14ac:dyDescent="0.3">
      <c r="A190" s="5" t="s">
        <v>239</v>
      </c>
      <c r="B19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122</v>
      </c>
      <c r="C190" s="19">
        <v>19</v>
      </c>
      <c r="D190" s="19">
        <v>11</v>
      </c>
      <c r="E190" s="19">
        <v>45</v>
      </c>
      <c r="F190" s="19">
        <v>0</v>
      </c>
      <c r="G190" s="19">
        <v>0</v>
      </c>
      <c r="H190" s="19">
        <v>0</v>
      </c>
      <c r="I190" s="19">
        <v>47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7">
        <v>0.25</v>
      </c>
      <c r="R190" s="6">
        <v>3</v>
      </c>
      <c r="S190" s="7">
        <v>0.14999998</v>
      </c>
      <c r="T190" s="8">
        <v>1.0833333999999999</v>
      </c>
      <c r="U190" s="8">
        <v>0</v>
      </c>
    </row>
    <row r="191" spans="1:21" s="3" customFormat="1" ht="18" customHeight="1" x14ac:dyDescent="0.3">
      <c r="A191" s="5" t="s">
        <v>227</v>
      </c>
      <c r="B19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96.000006599999992</v>
      </c>
      <c r="C191" s="19">
        <v>4.8000002000000004</v>
      </c>
      <c r="D191" s="19">
        <v>9.6000004000000008</v>
      </c>
      <c r="E191" s="19">
        <v>81.600005999999993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7">
        <v>0.1</v>
      </c>
      <c r="R191" s="6">
        <v>1.5</v>
      </c>
      <c r="S191" s="7">
        <v>0.14999998</v>
      </c>
      <c r="T191" s="8">
        <v>1.1666666999999999</v>
      </c>
      <c r="U191" s="8">
        <v>0</v>
      </c>
    </row>
    <row r="192" spans="1:21" s="3" customFormat="1" ht="18" customHeight="1" x14ac:dyDescent="0.3">
      <c r="A192" s="5" t="s">
        <v>189</v>
      </c>
      <c r="B19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160</v>
      </c>
      <c r="C192" s="19">
        <v>8</v>
      </c>
      <c r="D192" s="19">
        <v>32</v>
      </c>
      <c r="E192" s="19">
        <v>120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7">
        <v>0.2</v>
      </c>
      <c r="R192" s="6">
        <v>2</v>
      </c>
      <c r="S192" s="7">
        <v>0.25</v>
      </c>
      <c r="T192" s="8">
        <v>1.1666666999999999</v>
      </c>
      <c r="U192" s="8">
        <v>0</v>
      </c>
    </row>
    <row r="193" spans="1:21" s="3" customFormat="1" ht="18" customHeight="1" x14ac:dyDescent="0.3">
      <c r="A193" s="5" t="s">
        <v>139</v>
      </c>
      <c r="B19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114.999996</v>
      </c>
      <c r="C193" s="19">
        <v>13.799999</v>
      </c>
      <c r="D193" s="19">
        <v>34.5</v>
      </c>
      <c r="E193" s="19">
        <v>66.699996999999996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7">
        <v>0.28000000000000003</v>
      </c>
      <c r="R193" s="6">
        <v>2.5999998999999998</v>
      </c>
      <c r="S193" s="7">
        <v>0.13999998999999999</v>
      </c>
      <c r="T193" s="8">
        <v>1.2500001000000001</v>
      </c>
      <c r="U193" s="8">
        <v>0</v>
      </c>
    </row>
    <row r="194" spans="1:21" s="3" customFormat="1" ht="18" customHeight="1" x14ac:dyDescent="0.3">
      <c r="A194" s="5" t="s">
        <v>149</v>
      </c>
      <c r="B19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179.99999400000002</v>
      </c>
      <c r="C194" s="19">
        <v>21.6</v>
      </c>
      <c r="D194" s="19">
        <v>54.000003999999997</v>
      </c>
      <c r="E194" s="19">
        <v>104.39999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7">
        <v>0.31999999000000001</v>
      </c>
      <c r="R194" s="6">
        <v>2.5999998999999998</v>
      </c>
      <c r="S194" s="7">
        <v>0.24000001000000001</v>
      </c>
      <c r="T194" s="8">
        <v>1.2500001000000001</v>
      </c>
      <c r="U194" s="8">
        <v>0</v>
      </c>
    </row>
    <row r="195" spans="1:21" s="3" customFormat="1" ht="18" customHeight="1" x14ac:dyDescent="0.3">
      <c r="A195" s="5" t="s">
        <v>176</v>
      </c>
      <c r="B19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110</v>
      </c>
      <c r="C195" s="19">
        <v>11</v>
      </c>
      <c r="D195" s="19">
        <v>33</v>
      </c>
      <c r="E195" s="19">
        <v>66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7">
        <v>0.25</v>
      </c>
      <c r="R195" s="6">
        <v>3</v>
      </c>
      <c r="S195" s="7">
        <v>0.10000002</v>
      </c>
      <c r="T195" s="8">
        <v>0.91666669000000001</v>
      </c>
      <c r="U195" s="8">
        <v>0</v>
      </c>
    </row>
    <row r="196" spans="1:21" s="3" customFormat="1" ht="18" customHeight="1" x14ac:dyDescent="0.3">
      <c r="A196" s="5" t="s">
        <v>223</v>
      </c>
      <c r="B19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</v>
      </c>
      <c r="C196" s="19">
        <v>18</v>
      </c>
      <c r="D196" s="19">
        <v>18</v>
      </c>
      <c r="E196" s="19">
        <v>84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7">
        <v>5.0000001000000002E-2</v>
      </c>
      <c r="R196" s="6">
        <v>1.5</v>
      </c>
      <c r="S196" s="7">
        <v>0.15999996999999999</v>
      </c>
      <c r="T196" s="8">
        <v>0.83333336999999996</v>
      </c>
      <c r="U196" s="8">
        <v>0</v>
      </c>
    </row>
    <row r="197" spans="1:21" s="3" customFormat="1" ht="18" customHeight="1" x14ac:dyDescent="0.3">
      <c r="A197" s="5" t="s">
        <v>365</v>
      </c>
      <c r="B19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74.999997100000002</v>
      </c>
      <c r="C197" s="19">
        <v>7.5</v>
      </c>
      <c r="D197" s="19">
        <v>60</v>
      </c>
      <c r="E197" s="19">
        <v>7.4999970999999999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7">
        <v>5.0000001000000002E-2</v>
      </c>
      <c r="R197" s="6">
        <v>2</v>
      </c>
      <c r="S197" s="7">
        <v>0.37</v>
      </c>
      <c r="T197" s="8">
        <v>1</v>
      </c>
      <c r="U197" s="8">
        <v>1</v>
      </c>
    </row>
    <row r="198" spans="1:21" s="3" customFormat="1" ht="18" customHeight="1" x14ac:dyDescent="0.3">
      <c r="A198" s="5" t="s">
        <v>240</v>
      </c>
      <c r="B19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70</v>
      </c>
      <c r="C198" s="19">
        <v>3.5</v>
      </c>
      <c r="D198" s="19">
        <v>3.5</v>
      </c>
      <c r="E198" s="19">
        <v>63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7">
        <v>0.25</v>
      </c>
      <c r="R198" s="6">
        <v>3</v>
      </c>
      <c r="S198" s="7">
        <v>5.0000012000000003E-2</v>
      </c>
      <c r="T198" s="8">
        <v>1.1666666999999999</v>
      </c>
      <c r="U198" s="8">
        <v>0</v>
      </c>
    </row>
    <row r="199" spans="1:21" s="3" customFormat="1" ht="18" customHeight="1" x14ac:dyDescent="0.3">
      <c r="A199" s="5" t="s">
        <v>196</v>
      </c>
      <c r="B19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220</v>
      </c>
      <c r="C199" s="19">
        <v>44</v>
      </c>
      <c r="D199" s="19">
        <v>66</v>
      </c>
      <c r="E199" s="19">
        <v>110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7">
        <v>0.34</v>
      </c>
      <c r="R199" s="6">
        <v>2.5999998999999998</v>
      </c>
      <c r="S199" s="7">
        <v>0.19999998999999999</v>
      </c>
      <c r="T199" s="8">
        <v>1</v>
      </c>
      <c r="U199" s="8">
        <v>0</v>
      </c>
    </row>
    <row r="200" spans="1:21" s="3" customFormat="1" ht="18" customHeight="1" x14ac:dyDescent="0.3">
      <c r="A200" s="5" t="s">
        <v>31</v>
      </c>
      <c r="B20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340</v>
      </c>
      <c r="C200" s="19">
        <v>340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7">
        <v>0.30000000999999998</v>
      </c>
      <c r="R200" s="6">
        <v>2.4000001000000002</v>
      </c>
      <c r="S200" s="7">
        <v>0.14999998</v>
      </c>
      <c r="T200" s="8">
        <v>0.76666670999999997</v>
      </c>
      <c r="U200" s="8">
        <v>0</v>
      </c>
    </row>
    <row r="201" spans="1:21" s="3" customFormat="1" ht="18" customHeight="1" x14ac:dyDescent="0.3">
      <c r="A201" s="5" t="s">
        <v>700</v>
      </c>
      <c r="B20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7">
        <v>0</v>
      </c>
      <c r="R201" s="6">
        <v>0</v>
      </c>
      <c r="S201" s="7">
        <v>0</v>
      </c>
      <c r="T201" s="8">
        <v>0</v>
      </c>
      <c r="U201" s="8">
        <v>0</v>
      </c>
    </row>
    <row r="202" spans="1:21" s="3" customFormat="1" ht="18" customHeight="1" x14ac:dyDescent="0.3">
      <c r="A202" s="5" t="s">
        <v>692</v>
      </c>
      <c r="B20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7">
        <v>0</v>
      </c>
      <c r="R202" s="6">
        <v>0</v>
      </c>
      <c r="S202" s="7">
        <v>0</v>
      </c>
      <c r="T202" s="8">
        <v>0</v>
      </c>
      <c r="U202" s="8">
        <v>0</v>
      </c>
    </row>
    <row r="203" spans="1:21" s="3" customFormat="1" ht="18" customHeight="1" x14ac:dyDescent="0.3">
      <c r="A203" s="5" t="s">
        <v>699</v>
      </c>
      <c r="B20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7">
        <v>0</v>
      </c>
      <c r="R203" s="6">
        <v>0</v>
      </c>
      <c r="S203" s="7">
        <v>0</v>
      </c>
      <c r="T203" s="8">
        <v>0</v>
      </c>
      <c r="U203" s="8">
        <v>0</v>
      </c>
    </row>
    <row r="204" spans="1:21" s="3" customFormat="1" ht="18" customHeight="1" x14ac:dyDescent="0.3">
      <c r="A204" s="5" t="s">
        <v>698</v>
      </c>
      <c r="B20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7">
        <v>0</v>
      </c>
      <c r="R204" s="6">
        <v>0</v>
      </c>
      <c r="S204" s="7">
        <v>0</v>
      </c>
      <c r="T204" s="8">
        <v>0</v>
      </c>
      <c r="U204" s="8">
        <v>0</v>
      </c>
    </row>
    <row r="205" spans="1:21" s="3" customFormat="1" ht="18" customHeight="1" x14ac:dyDescent="0.3">
      <c r="A205" s="5" t="s">
        <v>691</v>
      </c>
      <c r="B20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7">
        <v>0</v>
      </c>
      <c r="R205" s="6">
        <v>0</v>
      </c>
      <c r="S205" s="7">
        <v>0</v>
      </c>
      <c r="T205" s="8">
        <v>0</v>
      </c>
      <c r="U205" s="8">
        <v>0</v>
      </c>
    </row>
    <row r="206" spans="1:21" s="3" customFormat="1" ht="18" customHeight="1" x14ac:dyDescent="0.3">
      <c r="A206" s="5" t="s">
        <v>690</v>
      </c>
      <c r="B20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7">
        <v>0</v>
      </c>
      <c r="R206" s="6">
        <v>0</v>
      </c>
      <c r="S206" s="7">
        <v>0</v>
      </c>
      <c r="T206" s="8">
        <v>0</v>
      </c>
      <c r="U206" s="8">
        <v>0</v>
      </c>
    </row>
    <row r="207" spans="1:21" s="3" customFormat="1" ht="18" customHeight="1" x14ac:dyDescent="0.3">
      <c r="A207" s="5" t="s">
        <v>602</v>
      </c>
      <c r="B20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7">
        <v>0</v>
      </c>
      <c r="R207" s="6">
        <v>0</v>
      </c>
      <c r="S207" s="7">
        <v>0</v>
      </c>
      <c r="T207" s="8">
        <v>0</v>
      </c>
      <c r="U207" s="8">
        <v>0</v>
      </c>
    </row>
    <row r="208" spans="1:21" s="3" customFormat="1" ht="18" customHeight="1" x14ac:dyDescent="0.3">
      <c r="A208" s="5" t="s">
        <v>363</v>
      </c>
      <c r="B20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35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7">
        <v>2.9999998999999999E-2</v>
      </c>
      <c r="R208" s="6">
        <v>1.5</v>
      </c>
      <c r="S208" s="7">
        <v>0.40999996999999999</v>
      </c>
      <c r="T208" s="8">
        <v>8</v>
      </c>
      <c r="U208" s="8">
        <v>1</v>
      </c>
    </row>
    <row r="209" spans="1:21" s="3" customFormat="1" ht="18" customHeight="1" x14ac:dyDescent="0.3">
      <c r="A209" s="5" t="s">
        <v>133</v>
      </c>
      <c r="B20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209" s="19">
        <v>10</v>
      </c>
      <c r="D209" s="19">
        <v>140</v>
      </c>
      <c r="E209" s="19">
        <v>50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7">
        <v>0.1</v>
      </c>
      <c r="R209" s="6">
        <v>2</v>
      </c>
      <c r="S209" s="7">
        <v>0.36000000999999998</v>
      </c>
      <c r="T209" s="8">
        <v>0.91666669000000001</v>
      </c>
      <c r="U209" s="8">
        <v>0</v>
      </c>
    </row>
    <row r="210" spans="1:21" s="3" customFormat="1" ht="18" customHeight="1" x14ac:dyDescent="0.3">
      <c r="A210" s="5" t="s">
        <v>67</v>
      </c>
      <c r="B21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300</v>
      </c>
      <c r="C210" s="19">
        <v>120</v>
      </c>
      <c r="D210" s="19">
        <v>45</v>
      </c>
      <c r="E210" s="19">
        <v>135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7">
        <v>0.02</v>
      </c>
      <c r="R210" s="6">
        <v>1.2</v>
      </c>
      <c r="S210" s="7">
        <v>4.0000020999999997E-2</v>
      </c>
      <c r="T210" s="8">
        <v>1.5000001000000001</v>
      </c>
      <c r="U210" s="8">
        <v>1</v>
      </c>
    </row>
    <row r="211" spans="1:21" s="3" customFormat="1" ht="18" customHeight="1" x14ac:dyDescent="0.3">
      <c r="A211" s="5" t="s">
        <v>229</v>
      </c>
      <c r="B21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224.00000400000002</v>
      </c>
      <c r="C211" s="19">
        <v>33.600002000000003</v>
      </c>
      <c r="D211" s="19">
        <v>33.600002000000003</v>
      </c>
      <c r="E211" s="19">
        <v>156.80000000000001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7">
        <v>0.1</v>
      </c>
      <c r="R211" s="6">
        <v>1.8</v>
      </c>
      <c r="S211" s="7">
        <v>0.30000000999999998</v>
      </c>
      <c r="T211" s="8">
        <v>0.83333336999999996</v>
      </c>
      <c r="U211" s="8">
        <v>0</v>
      </c>
    </row>
    <row r="212" spans="1:21" s="3" customFormat="1" ht="18" customHeight="1" x14ac:dyDescent="0.3">
      <c r="A212" s="5" t="s">
        <v>179</v>
      </c>
      <c r="B21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180.00000399999999</v>
      </c>
      <c r="C212" s="19">
        <v>27.000001999999999</v>
      </c>
      <c r="D212" s="19">
        <v>27.000001999999999</v>
      </c>
      <c r="E212" s="19">
        <v>126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7">
        <v>0.2</v>
      </c>
      <c r="R212" s="6">
        <v>2</v>
      </c>
      <c r="S212" s="7">
        <v>0.19999998999999999</v>
      </c>
      <c r="T212" s="8">
        <v>1.0833333999999999</v>
      </c>
      <c r="U212" s="8">
        <v>0</v>
      </c>
    </row>
    <row r="213" spans="1:21" s="3" customFormat="1" ht="18" customHeight="1" x14ac:dyDescent="0.3">
      <c r="A213" s="5" t="s">
        <v>203</v>
      </c>
      <c r="B21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191.99999200000002</v>
      </c>
      <c r="C213" s="19">
        <v>28.800001000000002</v>
      </c>
      <c r="D213" s="19">
        <v>28.800001000000002</v>
      </c>
      <c r="E213" s="19">
        <v>134.39999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7">
        <v>0.1</v>
      </c>
      <c r="R213" s="6">
        <v>1.5</v>
      </c>
      <c r="S213" s="7">
        <v>0.34000003000000001</v>
      </c>
      <c r="T213" s="8">
        <v>1</v>
      </c>
      <c r="U213" s="8">
        <v>0</v>
      </c>
    </row>
    <row r="214" spans="1:21" s="3" customFormat="1" ht="18" customHeight="1" x14ac:dyDescent="0.3">
      <c r="A214" s="5" t="s">
        <v>104</v>
      </c>
      <c r="B21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325.00000399999999</v>
      </c>
      <c r="C214" s="19">
        <v>292.5</v>
      </c>
      <c r="D214" s="19">
        <v>16.25</v>
      </c>
      <c r="E214" s="19">
        <v>16.250004000000001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7">
        <v>0.30000000999999998</v>
      </c>
      <c r="R214" s="6">
        <v>2.5</v>
      </c>
      <c r="S214" s="7">
        <v>1.9999981E-2</v>
      </c>
      <c r="T214" s="8">
        <v>1.5000001000000001</v>
      </c>
      <c r="U214" s="8">
        <v>1</v>
      </c>
    </row>
    <row r="215" spans="1:21" s="3" customFormat="1" ht="18" customHeight="1" x14ac:dyDescent="0.3">
      <c r="A215" s="5" t="s">
        <v>295</v>
      </c>
      <c r="B21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650</v>
      </c>
      <c r="C215" s="19">
        <v>0</v>
      </c>
      <c r="D215" s="19">
        <v>195</v>
      </c>
      <c r="E215" s="19">
        <v>455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7">
        <v>0.25</v>
      </c>
      <c r="R215" s="6">
        <v>2.2000000000000002</v>
      </c>
      <c r="S215" s="7">
        <v>0.38</v>
      </c>
      <c r="T215" s="8">
        <v>1</v>
      </c>
      <c r="U215" s="8">
        <v>1</v>
      </c>
    </row>
    <row r="216" spans="1:21" s="3" customFormat="1" ht="18" customHeight="1" x14ac:dyDescent="0.3">
      <c r="A216" s="5" t="s">
        <v>590</v>
      </c>
      <c r="B21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</v>
      </c>
      <c r="C216" s="19">
        <v>5.25</v>
      </c>
      <c r="D216" s="19">
        <v>5.25</v>
      </c>
      <c r="E216" s="19">
        <v>24.5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7">
        <v>0.15000000999999999</v>
      </c>
      <c r="R216" s="6">
        <v>2</v>
      </c>
      <c r="S216" s="7">
        <v>0.14999998</v>
      </c>
      <c r="T216" s="8">
        <v>0.83333336999999996</v>
      </c>
      <c r="U216" s="8">
        <v>0</v>
      </c>
    </row>
    <row r="217" spans="1:21" s="3" customFormat="1" ht="18" customHeight="1" x14ac:dyDescent="0.3">
      <c r="A217" s="5" t="s">
        <v>589</v>
      </c>
      <c r="B21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</v>
      </c>
      <c r="C217" s="19">
        <v>5.25</v>
      </c>
      <c r="D217" s="19">
        <v>5.25</v>
      </c>
      <c r="E217" s="19">
        <v>24.5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7">
        <v>0.15000000999999999</v>
      </c>
      <c r="R217" s="6">
        <v>2</v>
      </c>
      <c r="S217" s="7">
        <v>0.14999998</v>
      </c>
      <c r="T217" s="8">
        <v>0.83333336999999996</v>
      </c>
      <c r="U217" s="8">
        <v>0</v>
      </c>
    </row>
    <row r="218" spans="1:21" s="3" customFormat="1" ht="18" customHeight="1" x14ac:dyDescent="0.3">
      <c r="A218" s="5" t="s">
        <v>588</v>
      </c>
      <c r="B21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</v>
      </c>
      <c r="C218" s="19">
        <v>5.25</v>
      </c>
      <c r="D218" s="19">
        <v>5.25</v>
      </c>
      <c r="E218" s="19">
        <v>24.5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7">
        <v>0.15000000999999999</v>
      </c>
      <c r="R218" s="6">
        <v>2</v>
      </c>
      <c r="S218" s="7">
        <v>0.14999998</v>
      </c>
      <c r="T218" s="8">
        <v>0.83333336999999996</v>
      </c>
      <c r="U218" s="8">
        <v>0</v>
      </c>
    </row>
    <row r="219" spans="1:21" s="3" customFormat="1" ht="18" customHeight="1" x14ac:dyDescent="0.3">
      <c r="A219" s="5" t="s">
        <v>671</v>
      </c>
      <c r="B21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7">
        <v>0</v>
      </c>
      <c r="R219" s="6">
        <v>0</v>
      </c>
      <c r="S219" s="7">
        <v>0</v>
      </c>
      <c r="T219" s="8">
        <v>0</v>
      </c>
      <c r="U219" s="8">
        <v>0</v>
      </c>
    </row>
    <row r="220" spans="1:21" s="3" customFormat="1" ht="18" customHeight="1" x14ac:dyDescent="0.3">
      <c r="A220" s="5" t="s">
        <v>511</v>
      </c>
      <c r="B22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540</v>
      </c>
      <c r="C220" s="19">
        <v>20</v>
      </c>
      <c r="D220" s="19">
        <v>120</v>
      </c>
      <c r="E220" s="19">
        <v>260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140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7">
        <v>7.9999998000000003E-2</v>
      </c>
      <c r="R220" s="6">
        <v>1.4</v>
      </c>
      <c r="S220" s="7">
        <v>0.36000000999999998</v>
      </c>
      <c r="T220" s="8">
        <v>3.3333335000000002</v>
      </c>
      <c r="U220" s="8">
        <v>3</v>
      </c>
    </row>
    <row r="221" spans="1:21" s="3" customFormat="1" ht="18" customHeight="1" x14ac:dyDescent="0.3">
      <c r="A221" s="5" t="s">
        <v>496</v>
      </c>
      <c r="B22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230</v>
      </c>
      <c r="C221" s="19">
        <v>36</v>
      </c>
      <c r="D221" s="19">
        <v>18</v>
      </c>
      <c r="E221" s="19">
        <v>92</v>
      </c>
      <c r="F221" s="19">
        <v>0</v>
      </c>
      <c r="G221" s="19">
        <v>0</v>
      </c>
      <c r="H221" s="19">
        <v>84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7">
        <v>0.12</v>
      </c>
      <c r="R221" s="6">
        <v>1.6</v>
      </c>
      <c r="S221" s="7">
        <v>0.34000003000000001</v>
      </c>
      <c r="T221" s="8">
        <v>0.83333336999999996</v>
      </c>
      <c r="U221" s="8">
        <v>0</v>
      </c>
    </row>
    <row r="222" spans="1:21" s="3" customFormat="1" ht="18" customHeight="1" x14ac:dyDescent="0.3">
      <c r="A222" s="5" t="s">
        <v>230</v>
      </c>
      <c r="B22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107.999996</v>
      </c>
      <c r="C222" s="19">
        <v>16.200001</v>
      </c>
      <c r="D222" s="19">
        <v>75.599997999999999</v>
      </c>
      <c r="E222" s="19">
        <v>16.199997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7">
        <v>7.9999998000000003E-2</v>
      </c>
      <c r="R222" s="6">
        <v>1.5</v>
      </c>
      <c r="S222" s="7">
        <v>0.15999996999999999</v>
      </c>
      <c r="T222" s="8">
        <v>0.91666669000000001</v>
      </c>
      <c r="U222" s="8">
        <v>0</v>
      </c>
    </row>
    <row r="223" spans="1:21" s="3" customFormat="1" ht="18" customHeight="1" x14ac:dyDescent="0.3">
      <c r="A223" s="5" t="s">
        <v>228</v>
      </c>
      <c r="B22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177.99999600000001</v>
      </c>
      <c r="C223" s="19">
        <v>26.700001</v>
      </c>
      <c r="D223" s="19">
        <v>124.6</v>
      </c>
      <c r="E223" s="19">
        <v>26.699995000000001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7">
        <v>0.25999999000000001</v>
      </c>
      <c r="R223" s="6">
        <v>2.5999998999999998</v>
      </c>
      <c r="S223" s="7">
        <v>0.25999999000000001</v>
      </c>
      <c r="T223" s="8">
        <v>1</v>
      </c>
      <c r="U223" s="8">
        <v>0</v>
      </c>
    </row>
    <row r="224" spans="1:21" s="3" customFormat="1" ht="18" customHeight="1" x14ac:dyDescent="0.3">
      <c r="A224" s="5" t="s">
        <v>655</v>
      </c>
      <c r="B22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7">
        <v>0</v>
      </c>
      <c r="R224" s="6">
        <v>0</v>
      </c>
      <c r="S224" s="7">
        <v>0</v>
      </c>
      <c r="T224" s="8">
        <v>0</v>
      </c>
      <c r="U224" s="8">
        <v>0</v>
      </c>
    </row>
    <row r="225" spans="1:21" s="3" customFormat="1" ht="18" customHeight="1" x14ac:dyDescent="0.3">
      <c r="A225" s="5" t="s">
        <v>37</v>
      </c>
      <c r="B22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190</v>
      </c>
      <c r="C225" s="19">
        <v>38</v>
      </c>
      <c r="D225" s="19">
        <v>68.400002000000001</v>
      </c>
      <c r="E225" s="19">
        <v>83.599997999999999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7">
        <v>0.2</v>
      </c>
      <c r="R225" s="6">
        <v>2</v>
      </c>
      <c r="S225" s="7">
        <v>5.5000006999999997E-2</v>
      </c>
      <c r="T225" s="8">
        <v>3.0000002000000001</v>
      </c>
      <c r="U225" s="8">
        <v>4</v>
      </c>
    </row>
    <row r="226" spans="1:21" s="3" customFormat="1" ht="18" customHeight="1" x14ac:dyDescent="0.3">
      <c r="A226" s="5" t="s">
        <v>503</v>
      </c>
      <c r="B22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349.99999200000002</v>
      </c>
      <c r="C226" s="19">
        <v>35</v>
      </c>
      <c r="D226" s="19">
        <v>245</v>
      </c>
      <c r="E226" s="19">
        <v>69.999992000000006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7">
        <v>0.31999999000000001</v>
      </c>
      <c r="R226" s="6">
        <v>2.8</v>
      </c>
      <c r="S226" s="7">
        <v>0.10000002</v>
      </c>
      <c r="T226" s="8">
        <v>1.3333333999999999</v>
      </c>
      <c r="U226" s="8">
        <v>1</v>
      </c>
    </row>
    <row r="227" spans="1:21" s="3" customFormat="1" ht="18" customHeight="1" x14ac:dyDescent="0.3">
      <c r="A227" s="5" t="s">
        <v>660</v>
      </c>
      <c r="B22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7">
        <v>0</v>
      </c>
      <c r="R227" s="6">
        <v>0</v>
      </c>
      <c r="S227" s="7">
        <v>0</v>
      </c>
      <c r="T227" s="8">
        <v>0</v>
      </c>
      <c r="U227" s="8">
        <v>0</v>
      </c>
    </row>
    <row r="228" spans="1:21" s="3" customFormat="1" ht="18" customHeight="1" x14ac:dyDescent="0.3">
      <c r="A228" s="5" t="s">
        <v>648</v>
      </c>
      <c r="B22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7">
        <v>0</v>
      </c>
      <c r="R228" s="6">
        <v>0</v>
      </c>
      <c r="S228" s="7">
        <v>0</v>
      </c>
      <c r="T228" s="8">
        <v>0</v>
      </c>
      <c r="U228" s="8">
        <v>0</v>
      </c>
    </row>
    <row r="229" spans="1:21" s="3" customFormat="1" ht="18" customHeight="1" x14ac:dyDescent="0.3">
      <c r="A229" s="5" t="s">
        <v>307</v>
      </c>
      <c r="B22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250</v>
      </c>
      <c r="C229" s="19">
        <v>50</v>
      </c>
      <c r="D229" s="19">
        <v>25</v>
      </c>
      <c r="E229" s="19">
        <v>175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7">
        <v>0.22</v>
      </c>
      <c r="R229" s="6">
        <v>2</v>
      </c>
      <c r="S229" s="7">
        <v>0.15999996999999999</v>
      </c>
      <c r="T229" s="8">
        <v>5.0000004999999996</v>
      </c>
      <c r="U229" s="8">
        <v>1</v>
      </c>
    </row>
    <row r="230" spans="1:21" s="3" customFormat="1" ht="18" customHeight="1" x14ac:dyDescent="0.3">
      <c r="A230" s="5" t="s">
        <v>758</v>
      </c>
      <c r="B23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7">
        <v>0</v>
      </c>
      <c r="R230" s="6">
        <v>0</v>
      </c>
      <c r="S230" s="7">
        <v>0</v>
      </c>
      <c r="T230" s="8">
        <v>0</v>
      </c>
      <c r="U230" s="8">
        <v>0</v>
      </c>
    </row>
    <row r="231" spans="1:21" s="3" customFormat="1" ht="18" customHeight="1" x14ac:dyDescent="0.3">
      <c r="A231" s="5" t="s">
        <v>539</v>
      </c>
      <c r="B23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22.000000200000002</v>
      </c>
      <c r="C231" s="19">
        <v>0</v>
      </c>
      <c r="D231" s="19">
        <v>4.8400002000000004</v>
      </c>
      <c r="E231" s="19">
        <v>17.16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7">
        <v>0.1</v>
      </c>
      <c r="R231" s="6">
        <v>2</v>
      </c>
      <c r="S231" s="7">
        <v>0.24000001000000001</v>
      </c>
      <c r="T231" s="8">
        <v>12.000000999999999</v>
      </c>
      <c r="U231" s="8">
        <v>1</v>
      </c>
    </row>
    <row r="232" spans="1:21" s="3" customFormat="1" ht="18" customHeight="1" x14ac:dyDescent="0.3">
      <c r="A232" s="5" t="s">
        <v>206</v>
      </c>
      <c r="B23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199.99999800000001</v>
      </c>
      <c r="C232" s="19">
        <v>140</v>
      </c>
      <c r="D232" s="19">
        <v>30.000001999999999</v>
      </c>
      <c r="E232" s="19">
        <v>29.999995999999999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7">
        <v>0.2</v>
      </c>
      <c r="R232" s="6">
        <v>2</v>
      </c>
      <c r="S232" s="7">
        <v>0.10000002</v>
      </c>
      <c r="T232" s="8">
        <v>0.83333336999999996</v>
      </c>
      <c r="U232" s="8">
        <v>0</v>
      </c>
    </row>
    <row r="233" spans="1:21" s="3" customFormat="1" ht="18" customHeight="1" x14ac:dyDescent="0.3">
      <c r="A233" s="5" t="s">
        <v>188</v>
      </c>
      <c r="B23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269.99999200000002</v>
      </c>
      <c r="C233" s="19">
        <v>189</v>
      </c>
      <c r="D233" s="19">
        <v>40.5</v>
      </c>
      <c r="E233" s="19">
        <v>40.499991999999999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7">
        <v>0.40000001000000002</v>
      </c>
      <c r="R233" s="6">
        <v>2.5</v>
      </c>
      <c r="S233" s="7">
        <v>0.18000000999999999</v>
      </c>
      <c r="T233" s="8">
        <v>0.80000006999999995</v>
      </c>
      <c r="U233" s="8">
        <v>0</v>
      </c>
    </row>
    <row r="234" spans="1:21" s="3" customFormat="1" ht="18" customHeight="1" x14ac:dyDescent="0.3">
      <c r="A234" s="5" t="s">
        <v>638</v>
      </c>
      <c r="B23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7">
        <v>0</v>
      </c>
      <c r="R234" s="6">
        <v>0</v>
      </c>
      <c r="S234" s="7">
        <v>0</v>
      </c>
      <c r="T234" s="8">
        <v>0</v>
      </c>
      <c r="U234" s="8">
        <v>0</v>
      </c>
    </row>
    <row r="235" spans="1:21" s="3" customFormat="1" ht="18" customHeight="1" x14ac:dyDescent="0.3">
      <c r="A235" s="5" t="s">
        <v>247</v>
      </c>
      <c r="B23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500</v>
      </c>
      <c r="C235" s="19">
        <v>100</v>
      </c>
      <c r="D235" s="19">
        <v>0</v>
      </c>
      <c r="E235" s="19">
        <v>0</v>
      </c>
      <c r="F235" s="19">
        <v>0</v>
      </c>
      <c r="G235" s="19">
        <v>0</v>
      </c>
      <c r="H235" s="19">
        <v>400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7">
        <v>0.30000000999999998</v>
      </c>
      <c r="R235" s="6">
        <v>2.2000000000000002</v>
      </c>
      <c r="S235" s="7">
        <v>0.15999996999999999</v>
      </c>
      <c r="T235" s="8">
        <v>2.1666666999999999</v>
      </c>
      <c r="U235" s="8">
        <v>1</v>
      </c>
    </row>
    <row r="236" spans="1:21" s="3" customFormat="1" ht="18" customHeight="1" x14ac:dyDescent="0.3">
      <c r="A236" s="5" t="s">
        <v>276</v>
      </c>
      <c r="B23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550</v>
      </c>
      <c r="C236" s="19">
        <v>110</v>
      </c>
      <c r="D236" s="19">
        <v>0</v>
      </c>
      <c r="E236" s="19">
        <v>0</v>
      </c>
      <c r="F236" s="19">
        <v>0</v>
      </c>
      <c r="G236" s="19">
        <v>0</v>
      </c>
      <c r="H236" s="19">
        <v>440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7">
        <v>0.30000000999999998</v>
      </c>
      <c r="R236" s="6">
        <v>2.2000000000000002</v>
      </c>
      <c r="S236" s="7">
        <v>0.22000003000000001</v>
      </c>
      <c r="T236" s="8">
        <v>2.1666666999999999</v>
      </c>
      <c r="U236" s="8">
        <v>1</v>
      </c>
    </row>
    <row r="237" spans="1:21" s="3" customFormat="1" ht="18" customHeight="1" x14ac:dyDescent="0.3">
      <c r="A237" s="5" t="s">
        <v>222</v>
      </c>
      <c r="B23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134.99999600000001</v>
      </c>
      <c r="C237" s="19">
        <v>94.5</v>
      </c>
      <c r="D237" s="19">
        <v>20.25</v>
      </c>
      <c r="E237" s="19">
        <v>20.249995999999999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7">
        <v>0.25</v>
      </c>
      <c r="R237" s="6">
        <v>2.2999999999999998</v>
      </c>
      <c r="S237" s="7">
        <v>0.11000001</v>
      </c>
      <c r="T237" s="8">
        <v>1</v>
      </c>
      <c r="U237" s="8">
        <v>0</v>
      </c>
    </row>
    <row r="238" spans="1:21" s="3" customFormat="1" ht="18" customHeight="1" x14ac:dyDescent="0.3">
      <c r="A238" s="5" t="s">
        <v>221</v>
      </c>
      <c r="B23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138.99999199999999</v>
      </c>
      <c r="C238" s="19">
        <v>97.299994999999996</v>
      </c>
      <c r="D238" s="19">
        <v>20.85</v>
      </c>
      <c r="E238" s="19">
        <v>20.849996999999998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7">
        <v>0.30000000999999998</v>
      </c>
      <c r="R238" s="6">
        <v>2.7</v>
      </c>
      <c r="S238" s="7">
        <v>0.14999998</v>
      </c>
      <c r="T238" s="8">
        <v>1.0833333999999999</v>
      </c>
      <c r="U238" s="8">
        <v>0</v>
      </c>
    </row>
    <row r="239" spans="1:21" s="3" customFormat="1" ht="18" customHeight="1" x14ac:dyDescent="0.3">
      <c r="A239" s="5" t="s">
        <v>114</v>
      </c>
      <c r="B23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19.999999500000001</v>
      </c>
      <c r="C239" s="19">
        <v>3</v>
      </c>
      <c r="D239" s="19">
        <v>14</v>
      </c>
      <c r="E239" s="19">
        <v>2.9999994999999999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7">
        <v>5.0000001000000002E-2</v>
      </c>
      <c r="R239" s="6">
        <v>2</v>
      </c>
      <c r="S239" s="7">
        <v>0.12</v>
      </c>
      <c r="T239" s="8">
        <v>10.000000999999999</v>
      </c>
      <c r="U239" s="8">
        <v>1</v>
      </c>
    </row>
    <row r="240" spans="1:21" s="3" customFormat="1" ht="18" customHeight="1" x14ac:dyDescent="0.3">
      <c r="A240" s="5" t="s">
        <v>47</v>
      </c>
      <c r="B24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77.000001999999995</v>
      </c>
      <c r="C240" s="19">
        <v>0</v>
      </c>
      <c r="D240" s="19">
        <v>30.800001000000002</v>
      </c>
      <c r="E240" s="19">
        <v>46.200001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7">
        <v>0.23</v>
      </c>
      <c r="R240" s="6">
        <v>1.7</v>
      </c>
      <c r="S240" s="7">
        <v>0.28999996</v>
      </c>
      <c r="T240" s="8">
        <v>2.8333335000000002</v>
      </c>
      <c r="U240" s="8">
        <v>1</v>
      </c>
    </row>
    <row r="241" spans="1:21" s="3" customFormat="1" ht="18" customHeight="1" x14ac:dyDescent="0.3">
      <c r="A241" s="5" t="s">
        <v>160</v>
      </c>
      <c r="B24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181.9999904</v>
      </c>
      <c r="C241" s="19">
        <v>4.5500002000000004</v>
      </c>
      <c r="D241" s="19">
        <v>4.5500002000000004</v>
      </c>
      <c r="E241" s="19">
        <v>172.89999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7">
        <v>0.1</v>
      </c>
      <c r="R241" s="6">
        <v>2</v>
      </c>
      <c r="S241" s="7">
        <v>0.19999998999999999</v>
      </c>
      <c r="T241" s="8">
        <v>1</v>
      </c>
      <c r="U241" s="8">
        <v>0</v>
      </c>
    </row>
    <row r="242" spans="1:21" s="3" customFormat="1" ht="18" customHeight="1" x14ac:dyDescent="0.3">
      <c r="A242" s="5" t="s">
        <v>148</v>
      </c>
      <c r="B24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280</v>
      </c>
      <c r="C242" s="19">
        <v>7</v>
      </c>
      <c r="D242" s="19">
        <v>7</v>
      </c>
      <c r="E242" s="19">
        <v>266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7">
        <v>0.25999999000000001</v>
      </c>
      <c r="R242" s="6">
        <v>2</v>
      </c>
      <c r="S242" s="7">
        <v>0.25999999000000001</v>
      </c>
      <c r="T242" s="8">
        <v>1</v>
      </c>
      <c r="U242" s="8">
        <v>0</v>
      </c>
    </row>
    <row r="243" spans="1:21" s="3" customFormat="1" ht="18" customHeight="1" x14ac:dyDescent="0.3">
      <c r="A243" s="5" t="s">
        <v>488</v>
      </c>
      <c r="B24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210</v>
      </c>
      <c r="C243" s="19">
        <v>12</v>
      </c>
      <c r="D243" s="19">
        <v>38</v>
      </c>
      <c r="E243" s="19">
        <v>64</v>
      </c>
      <c r="F243" s="19">
        <v>0</v>
      </c>
      <c r="G243" s="19">
        <v>0</v>
      </c>
      <c r="H243" s="19">
        <v>96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7">
        <v>0.12</v>
      </c>
      <c r="R243" s="6">
        <v>1.8</v>
      </c>
      <c r="S243" s="7">
        <v>0.30000000999999998</v>
      </c>
      <c r="T243" s="8">
        <v>0.75000005999999997</v>
      </c>
      <c r="U243" s="8">
        <v>0</v>
      </c>
    </row>
    <row r="244" spans="1:21" s="3" customFormat="1" ht="18" customHeight="1" x14ac:dyDescent="0.3">
      <c r="A244" s="5" t="s">
        <v>344</v>
      </c>
      <c r="B24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16</v>
      </c>
      <c r="N244" s="19">
        <v>0</v>
      </c>
      <c r="O244" s="19">
        <v>0</v>
      </c>
      <c r="P244" s="19">
        <v>0</v>
      </c>
      <c r="Q244" s="7">
        <v>7.9999998000000003E-2</v>
      </c>
      <c r="R244" s="6">
        <v>1.8</v>
      </c>
      <c r="S244" s="7">
        <v>0.19999998999999999</v>
      </c>
      <c r="T244" s="8">
        <v>12.000000999999999</v>
      </c>
      <c r="U244" s="8">
        <v>1</v>
      </c>
    </row>
    <row r="245" spans="1:21" s="3" customFormat="1" ht="18" customHeight="1" x14ac:dyDescent="0.3">
      <c r="A245" s="5" t="s">
        <v>628</v>
      </c>
      <c r="B24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7">
        <v>0</v>
      </c>
      <c r="R245" s="6">
        <v>0</v>
      </c>
      <c r="S245" s="7">
        <v>0</v>
      </c>
      <c r="T245" s="8">
        <v>0</v>
      </c>
      <c r="U245" s="8">
        <v>0</v>
      </c>
    </row>
    <row r="246" spans="1:21" s="3" customFormat="1" ht="18" customHeight="1" x14ac:dyDescent="0.3">
      <c r="A246" s="5" t="s">
        <v>582</v>
      </c>
      <c r="B24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280</v>
      </c>
      <c r="C246" s="19">
        <v>14</v>
      </c>
      <c r="D246" s="19">
        <v>28</v>
      </c>
      <c r="E246" s="19">
        <v>238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7">
        <v>0.34999998999999998</v>
      </c>
      <c r="R246" s="6">
        <v>2</v>
      </c>
      <c r="S246" s="7">
        <v>0.36000000999999998</v>
      </c>
      <c r="T246" s="8">
        <v>1</v>
      </c>
      <c r="U246" s="8">
        <v>0</v>
      </c>
    </row>
    <row r="247" spans="1:21" s="3" customFormat="1" ht="18" customHeight="1" x14ac:dyDescent="0.3">
      <c r="A247" s="5" t="s">
        <v>583</v>
      </c>
      <c r="B24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247.99999099999999</v>
      </c>
      <c r="C247" s="19">
        <v>19.84</v>
      </c>
      <c r="D247" s="19">
        <v>54.560001</v>
      </c>
      <c r="E247" s="19">
        <v>173.59998999999999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7">
        <v>0.2</v>
      </c>
      <c r="R247" s="6">
        <v>2</v>
      </c>
      <c r="S247" s="7">
        <v>0.36000000999999998</v>
      </c>
      <c r="T247" s="8">
        <v>1</v>
      </c>
      <c r="U247" s="8">
        <v>0</v>
      </c>
    </row>
    <row r="248" spans="1:21" s="3" customFormat="1" ht="18" customHeight="1" x14ac:dyDescent="0.3">
      <c r="A248" s="5" t="s">
        <v>618</v>
      </c>
      <c r="B24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7">
        <v>0</v>
      </c>
      <c r="R248" s="6">
        <v>0</v>
      </c>
      <c r="S248" s="7">
        <v>0</v>
      </c>
      <c r="T248" s="8">
        <v>0</v>
      </c>
      <c r="U248" s="8">
        <v>0</v>
      </c>
    </row>
    <row r="249" spans="1:21" s="3" customFormat="1" ht="18" customHeight="1" x14ac:dyDescent="0.3">
      <c r="A249" s="5" t="s">
        <v>197</v>
      </c>
      <c r="B24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178.00000199999999</v>
      </c>
      <c r="C249" s="19">
        <v>17.800001000000002</v>
      </c>
      <c r="D249" s="19">
        <v>26.700001</v>
      </c>
      <c r="E249" s="19">
        <v>133.5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7">
        <v>0.1</v>
      </c>
      <c r="R249" s="6">
        <v>2</v>
      </c>
      <c r="S249" s="7">
        <v>0.30000000999999998</v>
      </c>
      <c r="T249" s="8">
        <v>1</v>
      </c>
      <c r="U249" s="8">
        <v>0</v>
      </c>
    </row>
    <row r="250" spans="1:21" s="3" customFormat="1" ht="18" customHeight="1" x14ac:dyDescent="0.3">
      <c r="A250" s="5" t="s">
        <v>744</v>
      </c>
      <c r="B25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7">
        <v>0</v>
      </c>
      <c r="R250" s="6">
        <v>0</v>
      </c>
      <c r="S250" s="7">
        <v>0</v>
      </c>
      <c r="T250" s="8">
        <v>0</v>
      </c>
      <c r="U250" s="8">
        <v>0</v>
      </c>
    </row>
    <row r="251" spans="1:21" s="3" customFormat="1" ht="18" customHeight="1" x14ac:dyDescent="0.3">
      <c r="A251" s="5" t="s">
        <v>411</v>
      </c>
      <c r="B25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196.99999100000002</v>
      </c>
      <c r="C251" s="19">
        <v>37.43</v>
      </c>
      <c r="D251" s="19">
        <v>45.310001</v>
      </c>
      <c r="E251" s="19">
        <v>114.25999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7">
        <v>0.15000000999999999</v>
      </c>
      <c r="R251" s="6">
        <v>1.9</v>
      </c>
      <c r="S251" s="7">
        <v>0.26999997999999997</v>
      </c>
      <c r="T251" s="8">
        <v>1</v>
      </c>
      <c r="U251" s="8">
        <v>0</v>
      </c>
    </row>
    <row r="252" spans="1:21" s="3" customFormat="1" ht="18" customHeight="1" x14ac:dyDescent="0.3">
      <c r="A252" s="5" t="s">
        <v>764</v>
      </c>
      <c r="B25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7">
        <v>0</v>
      </c>
      <c r="R252" s="6">
        <v>0</v>
      </c>
      <c r="S252" s="7">
        <v>0</v>
      </c>
      <c r="T252" s="8">
        <v>0</v>
      </c>
      <c r="U252" s="8">
        <v>0</v>
      </c>
    </row>
    <row r="253" spans="1:21" s="3" customFormat="1" ht="18" customHeight="1" x14ac:dyDescent="0.3">
      <c r="A253" s="5" t="s">
        <v>216</v>
      </c>
      <c r="B25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105.00000199999999</v>
      </c>
      <c r="C253" s="19">
        <v>15.750000999999999</v>
      </c>
      <c r="D253" s="19">
        <v>15.750000999999999</v>
      </c>
      <c r="E253" s="19">
        <v>73.5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7">
        <v>0.12</v>
      </c>
      <c r="R253" s="6">
        <v>2</v>
      </c>
      <c r="S253" s="7">
        <v>0.12</v>
      </c>
      <c r="T253" s="8">
        <v>1</v>
      </c>
      <c r="U253" s="8">
        <v>0</v>
      </c>
    </row>
    <row r="254" spans="1:21" s="3" customFormat="1" ht="18" customHeight="1" x14ac:dyDescent="0.3">
      <c r="A254" s="5" t="s">
        <v>215</v>
      </c>
      <c r="B25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164</v>
      </c>
      <c r="C254" s="19">
        <v>24.6</v>
      </c>
      <c r="D254" s="19">
        <v>24.6</v>
      </c>
      <c r="E254" s="19">
        <v>114.8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7">
        <v>0.22</v>
      </c>
      <c r="R254" s="6">
        <v>2</v>
      </c>
      <c r="S254" s="7">
        <v>0.30000000999999998</v>
      </c>
      <c r="T254" s="8">
        <v>1.2500001000000001</v>
      </c>
      <c r="U254" s="8">
        <v>0</v>
      </c>
    </row>
    <row r="255" spans="1:21" s="3" customFormat="1" ht="18" customHeight="1" x14ac:dyDescent="0.3">
      <c r="A255" s="5" t="s">
        <v>515</v>
      </c>
      <c r="B25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</v>
      </c>
      <c r="C255" s="19">
        <v>0</v>
      </c>
      <c r="D255" s="19">
        <v>0</v>
      </c>
      <c r="E255" s="19">
        <v>0</v>
      </c>
      <c r="F255" s="19">
        <v>0</v>
      </c>
      <c r="G255" s="19">
        <v>26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7">
        <v>7.9999998000000003E-2</v>
      </c>
      <c r="R255" s="6">
        <v>2</v>
      </c>
      <c r="S255" s="7">
        <v>0.34000003000000001</v>
      </c>
      <c r="T255" s="8">
        <v>12.000000999999999</v>
      </c>
      <c r="U255" s="8">
        <v>1</v>
      </c>
    </row>
    <row r="256" spans="1:21" s="3" customFormat="1" ht="18" customHeight="1" x14ac:dyDescent="0.3">
      <c r="A256" s="5" t="s">
        <v>516</v>
      </c>
      <c r="B25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</v>
      </c>
      <c r="C256" s="19">
        <v>0</v>
      </c>
      <c r="D256" s="19">
        <v>0</v>
      </c>
      <c r="E256" s="19">
        <v>0</v>
      </c>
      <c r="F256" s="19">
        <v>0</v>
      </c>
      <c r="G256" s="19">
        <v>29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7">
        <v>0.14000000000000001</v>
      </c>
      <c r="R256" s="6">
        <v>2</v>
      </c>
      <c r="S256" s="7">
        <v>0.38</v>
      </c>
      <c r="T256" s="8">
        <v>12.000000999999999</v>
      </c>
      <c r="U256" s="8">
        <v>1</v>
      </c>
    </row>
    <row r="257" spans="1:21" s="3" customFormat="1" ht="18" customHeight="1" x14ac:dyDescent="0.3">
      <c r="A257" s="5" t="s">
        <v>593</v>
      </c>
      <c r="B25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</v>
      </c>
      <c r="C257" s="19">
        <v>0</v>
      </c>
      <c r="D257" s="19">
        <v>0</v>
      </c>
      <c r="E257" s="19">
        <v>0</v>
      </c>
      <c r="F257" s="19">
        <v>15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7">
        <v>0.15000000999999999</v>
      </c>
      <c r="R257" s="6">
        <v>2</v>
      </c>
      <c r="S257" s="7">
        <v>0.19999998999999999</v>
      </c>
      <c r="T257" s="8">
        <v>1.6666666999999999</v>
      </c>
      <c r="U257" s="8">
        <v>1</v>
      </c>
    </row>
    <row r="258" spans="1:21" s="3" customFormat="1" ht="18" customHeight="1" x14ac:dyDescent="0.3">
      <c r="A258" s="5" t="s">
        <v>62</v>
      </c>
      <c r="B25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25.000000699999998</v>
      </c>
      <c r="C258" s="19">
        <v>18.75</v>
      </c>
      <c r="D258" s="19">
        <v>3.7500002000000001</v>
      </c>
      <c r="E258" s="19">
        <v>2.5000005000000001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7">
        <v>0.17</v>
      </c>
      <c r="R258" s="6">
        <v>1.5</v>
      </c>
      <c r="S258" s="7">
        <v>9.0000032999999993E-2</v>
      </c>
      <c r="T258" s="8">
        <v>12.500000999999999</v>
      </c>
      <c r="U258" s="8">
        <v>1</v>
      </c>
    </row>
    <row r="259" spans="1:21" s="3" customFormat="1" ht="18" customHeight="1" x14ac:dyDescent="0.3">
      <c r="A259" s="5" t="s">
        <v>428</v>
      </c>
      <c r="B25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26.9999997</v>
      </c>
      <c r="C259" s="19">
        <v>22.950001</v>
      </c>
      <c r="D259" s="19">
        <v>2.7</v>
      </c>
      <c r="E259" s="19">
        <v>1.3499987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7">
        <v>0.15000000999999999</v>
      </c>
      <c r="R259" s="6">
        <v>1.9</v>
      </c>
      <c r="S259" s="7">
        <v>0.20999998</v>
      </c>
      <c r="T259" s="8">
        <v>13.333334000000001</v>
      </c>
      <c r="U259" s="8">
        <v>1</v>
      </c>
    </row>
    <row r="260" spans="1:21" s="3" customFormat="1" ht="18" customHeight="1" x14ac:dyDescent="0.3">
      <c r="A260" s="5" t="s">
        <v>432</v>
      </c>
      <c r="B26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</v>
      </c>
      <c r="C260" s="19">
        <v>0</v>
      </c>
      <c r="D260" s="19">
        <v>25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7">
        <v>0.23</v>
      </c>
      <c r="R260" s="6">
        <v>2.5</v>
      </c>
      <c r="S260" s="7">
        <v>0.26999997999999997</v>
      </c>
      <c r="T260" s="8">
        <v>13.333334000000001</v>
      </c>
      <c r="U260" s="8">
        <v>1</v>
      </c>
    </row>
    <row r="261" spans="1:21" s="3" customFormat="1" ht="18" customHeight="1" x14ac:dyDescent="0.3">
      <c r="A261" s="5" t="s">
        <v>449</v>
      </c>
      <c r="B26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11.000000200000001</v>
      </c>
      <c r="C261" s="19">
        <v>4.4000000999999997</v>
      </c>
      <c r="D261" s="19">
        <v>3.6666628999999999</v>
      </c>
      <c r="E261" s="19">
        <v>2.9333372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7">
        <v>0.25</v>
      </c>
      <c r="R261" s="6">
        <v>2</v>
      </c>
      <c r="S261" s="7">
        <v>0.19999998999999999</v>
      </c>
      <c r="T261" s="8">
        <v>20.000001999999999</v>
      </c>
      <c r="U261" s="8">
        <v>1</v>
      </c>
    </row>
    <row r="262" spans="1:21" s="3" customFormat="1" ht="18" customHeight="1" x14ac:dyDescent="0.3">
      <c r="A262" s="5" t="s">
        <v>213</v>
      </c>
      <c r="B26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160</v>
      </c>
      <c r="C262" s="19">
        <v>24</v>
      </c>
      <c r="D262" s="19">
        <v>24</v>
      </c>
      <c r="E262" s="19">
        <v>112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7">
        <v>0.15000000999999999</v>
      </c>
      <c r="R262" s="6">
        <v>2</v>
      </c>
      <c r="S262" s="7">
        <v>0.14999998</v>
      </c>
      <c r="T262" s="8">
        <v>0.95000004999999998</v>
      </c>
      <c r="U262" s="8">
        <v>0</v>
      </c>
    </row>
    <row r="263" spans="1:21" s="3" customFormat="1" ht="18" customHeight="1" x14ac:dyDescent="0.3">
      <c r="A263" s="5" t="s">
        <v>147</v>
      </c>
      <c r="B26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300</v>
      </c>
      <c r="C263" s="19">
        <v>60</v>
      </c>
      <c r="D263" s="19">
        <v>15</v>
      </c>
      <c r="E263" s="19">
        <v>225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7">
        <v>0.31999999000000001</v>
      </c>
      <c r="R263" s="6">
        <v>2.5999998999999998</v>
      </c>
      <c r="S263" s="7">
        <v>0.31999999000000001</v>
      </c>
      <c r="T263" s="8">
        <v>0.80000006999999995</v>
      </c>
      <c r="U263" s="8">
        <v>0</v>
      </c>
    </row>
    <row r="264" spans="1:21" s="3" customFormat="1" ht="18" customHeight="1" x14ac:dyDescent="0.3">
      <c r="A264" s="5" t="s">
        <v>727</v>
      </c>
      <c r="B26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7">
        <v>0</v>
      </c>
      <c r="R264" s="6">
        <v>0</v>
      </c>
      <c r="S264" s="7">
        <v>0</v>
      </c>
      <c r="T264" s="8">
        <v>0</v>
      </c>
      <c r="U264" s="8">
        <v>0</v>
      </c>
    </row>
    <row r="265" spans="1:21" s="3" customFormat="1" ht="18" customHeight="1" x14ac:dyDescent="0.3">
      <c r="A265" s="5" t="s">
        <v>308</v>
      </c>
      <c r="B26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534.99999200000002</v>
      </c>
      <c r="C265" s="19">
        <v>22.5</v>
      </c>
      <c r="D265" s="19">
        <v>180</v>
      </c>
      <c r="E265" s="19">
        <v>22.499991999999999</v>
      </c>
      <c r="F265" s="19">
        <v>0</v>
      </c>
      <c r="G265" s="19">
        <v>0</v>
      </c>
      <c r="H265" s="19">
        <v>0</v>
      </c>
      <c r="I265" s="19">
        <v>0</v>
      </c>
      <c r="J265" s="19">
        <v>310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7">
        <v>0.25</v>
      </c>
      <c r="R265" s="6">
        <v>2</v>
      </c>
      <c r="S265" s="7">
        <v>0.25</v>
      </c>
      <c r="T265" s="8">
        <v>6.2500004999999996</v>
      </c>
      <c r="U265" s="8">
        <v>1</v>
      </c>
    </row>
    <row r="266" spans="1:21" s="3" customFormat="1" ht="18" customHeight="1" x14ac:dyDescent="0.3">
      <c r="A266" s="5" t="s">
        <v>446</v>
      </c>
      <c r="B26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186.99999600000001</v>
      </c>
      <c r="C266" s="19">
        <v>93.5</v>
      </c>
      <c r="D266" s="19">
        <v>18.700001</v>
      </c>
      <c r="E266" s="19">
        <v>74.799994999999996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7">
        <v>0.15000000999999999</v>
      </c>
      <c r="R266" s="6">
        <v>2.5</v>
      </c>
      <c r="S266" s="7">
        <v>0.35000002000000002</v>
      </c>
      <c r="T266" s="8">
        <v>1.6666666999999999</v>
      </c>
      <c r="U266" s="8">
        <v>1</v>
      </c>
    </row>
    <row r="267" spans="1:21" s="3" customFormat="1" ht="18" customHeight="1" x14ac:dyDescent="0.3">
      <c r="A267" s="5" t="s">
        <v>661</v>
      </c>
      <c r="B26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7">
        <v>0</v>
      </c>
      <c r="R267" s="6">
        <v>0</v>
      </c>
      <c r="S267" s="7">
        <v>0</v>
      </c>
      <c r="T267" s="8">
        <v>0</v>
      </c>
      <c r="U267" s="8">
        <v>0</v>
      </c>
    </row>
    <row r="268" spans="1:21" s="3" customFormat="1" ht="18" customHeight="1" x14ac:dyDescent="0.3">
      <c r="A268" s="5" t="s">
        <v>193</v>
      </c>
      <c r="B26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201.99999</v>
      </c>
      <c r="C268" s="19">
        <v>50.5</v>
      </c>
      <c r="D268" s="19">
        <v>10.1</v>
      </c>
      <c r="E268" s="19">
        <v>141.39999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7">
        <v>0.28000000000000003</v>
      </c>
      <c r="R268" s="6">
        <v>2.2000000000000002</v>
      </c>
      <c r="S268" s="7">
        <v>4.0000020999999997E-2</v>
      </c>
      <c r="T268" s="8">
        <v>0.83333336999999996</v>
      </c>
      <c r="U268" s="8">
        <v>0</v>
      </c>
    </row>
    <row r="269" spans="1:21" s="3" customFormat="1" ht="18" customHeight="1" x14ac:dyDescent="0.3">
      <c r="A269" s="5" t="s">
        <v>194</v>
      </c>
      <c r="B26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240</v>
      </c>
      <c r="C269" s="19">
        <v>60</v>
      </c>
      <c r="D269" s="19">
        <v>12</v>
      </c>
      <c r="E269" s="19">
        <v>168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7">
        <v>0.31999999000000001</v>
      </c>
      <c r="R269" s="6">
        <v>2.4000001000000002</v>
      </c>
      <c r="S269" s="7">
        <v>0.19999998999999999</v>
      </c>
      <c r="T269" s="8">
        <v>1</v>
      </c>
      <c r="U269" s="8">
        <v>0</v>
      </c>
    </row>
    <row r="270" spans="1:21" s="3" customFormat="1" ht="18" customHeight="1" x14ac:dyDescent="0.3">
      <c r="A270" s="5" t="s">
        <v>115</v>
      </c>
      <c r="B27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159.99999800000001</v>
      </c>
      <c r="C270" s="19">
        <v>12.799999</v>
      </c>
      <c r="D270" s="19">
        <v>19.199998999999998</v>
      </c>
      <c r="E270" s="19">
        <v>128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7">
        <v>0.16</v>
      </c>
      <c r="R270" s="6">
        <v>2</v>
      </c>
      <c r="S270" s="7">
        <v>0.27999996999999999</v>
      </c>
      <c r="T270" s="8">
        <v>1.1666666999999999</v>
      </c>
      <c r="U270" s="8">
        <v>0</v>
      </c>
    </row>
    <row r="271" spans="1:21" s="3" customFormat="1" ht="18" customHeight="1" x14ac:dyDescent="0.3">
      <c r="A271" s="5" t="s">
        <v>118</v>
      </c>
      <c r="B27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225</v>
      </c>
      <c r="C271" s="19">
        <v>9</v>
      </c>
      <c r="D271" s="19">
        <v>13.5</v>
      </c>
      <c r="E271" s="19">
        <v>202.5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7">
        <v>0.2</v>
      </c>
      <c r="R271" s="6">
        <v>2</v>
      </c>
      <c r="S271" s="7">
        <v>0.34000003000000001</v>
      </c>
      <c r="T271" s="8">
        <v>1.1666666999999999</v>
      </c>
      <c r="U271" s="8">
        <v>0</v>
      </c>
    </row>
    <row r="272" spans="1:21" s="3" customFormat="1" ht="18" customHeight="1" x14ac:dyDescent="0.3">
      <c r="A272" s="5" t="s">
        <v>416</v>
      </c>
      <c r="B27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148.99999599999998</v>
      </c>
      <c r="C272" s="19">
        <v>14.900001</v>
      </c>
      <c r="D272" s="19">
        <v>119.2</v>
      </c>
      <c r="E272" s="19">
        <v>14.899995000000001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7">
        <v>0.17</v>
      </c>
      <c r="R272" s="6">
        <v>2</v>
      </c>
      <c r="S272" s="7">
        <v>0.28999996</v>
      </c>
      <c r="T272" s="8">
        <v>1.1666666999999999</v>
      </c>
      <c r="U272" s="8">
        <v>0</v>
      </c>
    </row>
    <row r="273" spans="1:21" s="3" customFormat="1" ht="18" customHeight="1" x14ac:dyDescent="0.3">
      <c r="A273" s="5" t="s">
        <v>415</v>
      </c>
      <c r="B27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224.99999199999999</v>
      </c>
      <c r="C273" s="19">
        <v>22.5</v>
      </c>
      <c r="D273" s="19">
        <v>180</v>
      </c>
      <c r="E273" s="19">
        <v>22.499991999999999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7">
        <v>0.19</v>
      </c>
      <c r="R273" s="6">
        <v>2.2999999999999998</v>
      </c>
      <c r="S273" s="7">
        <v>0.35000002000000002</v>
      </c>
      <c r="T273" s="8">
        <v>1.1666666999999999</v>
      </c>
      <c r="U273" s="8">
        <v>0</v>
      </c>
    </row>
    <row r="274" spans="1:21" s="3" customFormat="1" ht="18" customHeight="1" x14ac:dyDescent="0.3">
      <c r="A274" s="5" t="s">
        <v>180</v>
      </c>
      <c r="B27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240</v>
      </c>
      <c r="C274" s="19">
        <v>0</v>
      </c>
      <c r="D274" s="19">
        <v>168</v>
      </c>
      <c r="E274" s="19">
        <v>72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7">
        <v>0.2</v>
      </c>
      <c r="R274" s="6">
        <v>2.2000000000000002</v>
      </c>
      <c r="S274" s="7">
        <v>0.36000000999999998</v>
      </c>
      <c r="T274" s="8">
        <v>1.0833333999999999</v>
      </c>
      <c r="U274" s="8">
        <v>0</v>
      </c>
    </row>
    <row r="275" spans="1:21" s="3" customFormat="1" ht="18" customHeight="1" x14ac:dyDescent="0.3">
      <c r="A275" s="5" t="s">
        <v>434</v>
      </c>
      <c r="B27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49.999999000000003</v>
      </c>
      <c r="C275" s="19">
        <v>5</v>
      </c>
      <c r="D275" s="19">
        <v>37.5</v>
      </c>
      <c r="E275" s="19">
        <v>7.4999989999999999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7">
        <v>0.2</v>
      </c>
      <c r="R275" s="6">
        <v>2.2999999999999998</v>
      </c>
      <c r="S275" s="7">
        <v>0.17000002</v>
      </c>
      <c r="T275" s="8">
        <v>6</v>
      </c>
      <c r="U275" s="8">
        <v>1</v>
      </c>
    </row>
    <row r="276" spans="1:21" s="3" customFormat="1" ht="18" customHeight="1" x14ac:dyDescent="0.3">
      <c r="A276" s="5" t="s">
        <v>622</v>
      </c>
      <c r="B27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7">
        <v>0</v>
      </c>
      <c r="R276" s="6">
        <v>0</v>
      </c>
      <c r="S276" s="7">
        <v>0</v>
      </c>
      <c r="T276" s="8">
        <v>0</v>
      </c>
      <c r="U276" s="8">
        <v>0</v>
      </c>
    </row>
    <row r="277" spans="1:21" s="3" customFormat="1" ht="18" customHeight="1" x14ac:dyDescent="0.3">
      <c r="A277" s="5" t="s">
        <v>177</v>
      </c>
      <c r="B27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230</v>
      </c>
      <c r="C277" s="19">
        <v>34.5</v>
      </c>
      <c r="D277" s="19">
        <v>34.5</v>
      </c>
      <c r="E277" s="19">
        <v>161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7">
        <v>0.30000000999999998</v>
      </c>
      <c r="R277" s="6">
        <v>2.5</v>
      </c>
      <c r="S277" s="7">
        <v>0.19999998999999999</v>
      </c>
      <c r="T277" s="8">
        <v>0.91666669000000001</v>
      </c>
      <c r="U277" s="8">
        <v>0</v>
      </c>
    </row>
    <row r="278" spans="1:21" s="3" customFormat="1" ht="18" customHeight="1" x14ac:dyDescent="0.3">
      <c r="A278" s="5" t="s">
        <v>763</v>
      </c>
      <c r="B27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7">
        <v>0</v>
      </c>
      <c r="R278" s="6">
        <v>0</v>
      </c>
      <c r="S278" s="7">
        <v>0</v>
      </c>
      <c r="T278" s="8">
        <v>0</v>
      </c>
      <c r="U278" s="8">
        <v>0</v>
      </c>
    </row>
    <row r="279" spans="1:21" s="3" customFormat="1" ht="18" customHeight="1" x14ac:dyDescent="0.3">
      <c r="A279" s="5" t="s">
        <v>232</v>
      </c>
      <c r="B27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208.00000499999999</v>
      </c>
      <c r="C279" s="19">
        <v>14.000000999999999</v>
      </c>
      <c r="D279" s="19">
        <v>76</v>
      </c>
      <c r="E279" s="19">
        <v>56.000003999999997</v>
      </c>
      <c r="F279" s="19">
        <v>62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7">
        <v>0.14000000000000001</v>
      </c>
      <c r="R279" s="6">
        <v>1.6</v>
      </c>
      <c r="S279" s="7">
        <v>0.13999998999999999</v>
      </c>
      <c r="T279" s="8">
        <v>0.75000005999999997</v>
      </c>
      <c r="U279" s="8">
        <v>0</v>
      </c>
    </row>
    <row r="280" spans="1:21" s="3" customFormat="1" ht="18" customHeight="1" x14ac:dyDescent="0.3">
      <c r="A280" s="5" t="s">
        <v>159</v>
      </c>
      <c r="B28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147</v>
      </c>
      <c r="C280" s="19">
        <v>14.7</v>
      </c>
      <c r="D280" s="19">
        <v>14.7</v>
      </c>
      <c r="E280" s="19">
        <v>117.6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7">
        <v>5.0000001000000002E-2</v>
      </c>
      <c r="R280" s="6">
        <v>1.5</v>
      </c>
      <c r="S280" s="7">
        <v>0.19999998999999999</v>
      </c>
      <c r="T280" s="8">
        <v>0.91666669000000001</v>
      </c>
      <c r="U280" s="8">
        <v>0</v>
      </c>
    </row>
    <row r="281" spans="1:21" s="3" customFormat="1" ht="18" customHeight="1" x14ac:dyDescent="0.3">
      <c r="A281" s="5" t="s">
        <v>632</v>
      </c>
      <c r="B28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81" s="19">
        <v>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7">
        <v>0</v>
      </c>
      <c r="R281" s="6">
        <v>0</v>
      </c>
      <c r="S281" s="7">
        <v>0</v>
      </c>
      <c r="T281" s="8">
        <v>0</v>
      </c>
      <c r="U281" s="8">
        <v>0</v>
      </c>
    </row>
    <row r="282" spans="1:21" s="3" customFormat="1" ht="18" customHeight="1" x14ac:dyDescent="0.3">
      <c r="A282" s="5" t="s">
        <v>50</v>
      </c>
      <c r="B28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75.000004000000004</v>
      </c>
      <c r="C282" s="19">
        <v>11.25</v>
      </c>
      <c r="D282" s="19">
        <v>48.75</v>
      </c>
      <c r="E282" s="19">
        <v>15.000004000000001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7">
        <v>0.1</v>
      </c>
      <c r="R282" s="6">
        <v>2</v>
      </c>
      <c r="S282" s="7">
        <v>0.10714287</v>
      </c>
      <c r="T282" s="8">
        <v>2.1666666999999999</v>
      </c>
      <c r="U282" s="8">
        <v>7</v>
      </c>
    </row>
    <row r="283" spans="1:21" s="3" customFormat="1" ht="18" customHeight="1" x14ac:dyDescent="0.3">
      <c r="A283" s="5" t="s">
        <v>548</v>
      </c>
      <c r="B28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279.99998699999998</v>
      </c>
      <c r="C283" s="19">
        <v>238</v>
      </c>
      <c r="D283" s="19">
        <v>28</v>
      </c>
      <c r="E283" s="19">
        <v>13.999987000000001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7">
        <v>0.38</v>
      </c>
      <c r="R283" s="6">
        <v>2</v>
      </c>
      <c r="S283" s="7">
        <v>0.12</v>
      </c>
      <c r="T283" s="8">
        <v>0.83333336999999996</v>
      </c>
      <c r="U283" s="8">
        <v>0</v>
      </c>
    </row>
    <row r="284" spans="1:21" s="3" customFormat="1" ht="18" customHeight="1" x14ac:dyDescent="0.3">
      <c r="A284" s="5" t="s">
        <v>570</v>
      </c>
      <c r="B28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13.999999000000001</v>
      </c>
      <c r="C284" s="19">
        <v>7.0333328000000002</v>
      </c>
      <c r="D284" s="19">
        <v>4.0499996999999999</v>
      </c>
      <c r="E284" s="19">
        <v>0</v>
      </c>
      <c r="F284" s="19">
        <v>2.9166664999999998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7">
        <v>5.0000001000000002E-2</v>
      </c>
      <c r="R284" s="6">
        <v>1.5</v>
      </c>
      <c r="S284" s="7">
        <v>0.30000000999999998</v>
      </c>
      <c r="T284" s="8">
        <v>0.90909088000000005</v>
      </c>
      <c r="U284" s="8">
        <v>1</v>
      </c>
    </row>
    <row r="285" spans="1:21" s="3" customFormat="1" ht="18" customHeight="1" x14ac:dyDescent="0.3">
      <c r="A285" s="5" t="s">
        <v>384</v>
      </c>
      <c r="B28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47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47</v>
      </c>
      <c r="O285" s="19">
        <v>0</v>
      </c>
      <c r="P285" s="19">
        <v>0</v>
      </c>
      <c r="Q285" s="7">
        <v>0.11</v>
      </c>
      <c r="R285" s="6">
        <v>2</v>
      </c>
      <c r="S285" s="7">
        <v>0.25</v>
      </c>
      <c r="T285" s="8">
        <v>6</v>
      </c>
      <c r="U285" s="8">
        <v>1</v>
      </c>
    </row>
    <row r="286" spans="1:21" s="3" customFormat="1" ht="18" customHeight="1" x14ac:dyDescent="0.3">
      <c r="A286" s="5" t="s">
        <v>204</v>
      </c>
      <c r="B28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280.00000799999998</v>
      </c>
      <c r="C286" s="19">
        <v>112</v>
      </c>
      <c r="D286" s="19">
        <v>33.599997999999999</v>
      </c>
      <c r="E286" s="19">
        <v>134.40001000000001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7">
        <v>0.23999999</v>
      </c>
      <c r="R286" s="6">
        <v>2.2000000000000002</v>
      </c>
      <c r="S286" s="7">
        <v>0.27999996999999999</v>
      </c>
      <c r="T286" s="8">
        <v>1</v>
      </c>
      <c r="U286" s="8">
        <v>0</v>
      </c>
    </row>
    <row r="287" spans="1:21" s="3" customFormat="1" ht="18" customHeight="1" x14ac:dyDescent="0.3">
      <c r="A287" s="5" t="s">
        <v>623</v>
      </c>
      <c r="B28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87" s="19">
        <v>0</v>
      </c>
      <c r="D287" s="19">
        <v>0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7">
        <v>0</v>
      </c>
      <c r="R287" s="6">
        <v>0</v>
      </c>
      <c r="S287" s="7">
        <v>0</v>
      </c>
      <c r="T287" s="8">
        <v>0</v>
      </c>
      <c r="U287" s="8">
        <v>0</v>
      </c>
    </row>
    <row r="288" spans="1:21" s="3" customFormat="1" ht="18" customHeight="1" x14ac:dyDescent="0.3">
      <c r="A288" s="5" t="s">
        <v>657</v>
      </c>
      <c r="B28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7">
        <v>0</v>
      </c>
      <c r="R288" s="6">
        <v>0</v>
      </c>
      <c r="S288" s="7">
        <v>0</v>
      </c>
      <c r="T288" s="8">
        <v>0</v>
      </c>
      <c r="U288" s="8">
        <v>0</v>
      </c>
    </row>
    <row r="289" spans="1:21" s="3" customFormat="1" ht="18" customHeight="1" x14ac:dyDescent="0.3">
      <c r="A289" s="5" t="s">
        <v>38</v>
      </c>
      <c r="B28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25.999998900000001</v>
      </c>
      <c r="C289" s="19">
        <v>2.6000000999999999</v>
      </c>
      <c r="D289" s="19">
        <v>15.6</v>
      </c>
      <c r="E289" s="19">
        <v>7.7999988</v>
      </c>
      <c r="F289" s="19">
        <v>0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7">
        <v>3.9999999000000001E-2</v>
      </c>
      <c r="R289" s="6">
        <v>1.6</v>
      </c>
      <c r="S289" s="7">
        <v>0.10000002</v>
      </c>
      <c r="T289" s="8">
        <v>6.6666670000000003</v>
      </c>
      <c r="U289" s="8">
        <v>1</v>
      </c>
    </row>
    <row r="290" spans="1:21" s="3" customFormat="1" ht="18" customHeight="1" x14ac:dyDescent="0.3">
      <c r="A290" s="5" t="s">
        <v>44</v>
      </c>
      <c r="B29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35.999998400000003</v>
      </c>
      <c r="C290" s="19">
        <v>3.6000000999999999</v>
      </c>
      <c r="D290" s="19">
        <v>30.6</v>
      </c>
      <c r="E290" s="19">
        <v>1.7999982999999999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7">
        <v>5.9999998999999998E-2</v>
      </c>
      <c r="R290" s="6">
        <v>1.8</v>
      </c>
      <c r="S290" s="7">
        <v>0.27999996999999999</v>
      </c>
      <c r="T290" s="8">
        <v>5.8333335000000002</v>
      </c>
      <c r="U290" s="8">
        <v>1</v>
      </c>
    </row>
    <row r="291" spans="1:21" s="3" customFormat="1" ht="18" customHeight="1" x14ac:dyDescent="0.3">
      <c r="A291" s="5" t="s">
        <v>450</v>
      </c>
      <c r="B29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291" s="19">
        <v>7.5</v>
      </c>
      <c r="D291" s="19">
        <v>7.5</v>
      </c>
      <c r="E291" s="19">
        <v>15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7">
        <v>7.0000000000000007E-2</v>
      </c>
      <c r="R291" s="6">
        <v>1.5</v>
      </c>
      <c r="S291" s="7">
        <v>0.14999998</v>
      </c>
      <c r="T291" s="8">
        <v>6.2500004999999996</v>
      </c>
      <c r="U291" s="8">
        <v>1</v>
      </c>
    </row>
    <row r="292" spans="1:21" s="3" customFormat="1" ht="18" customHeight="1" x14ac:dyDescent="0.3">
      <c r="A292" s="5" t="s">
        <v>637</v>
      </c>
      <c r="B29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92" s="19">
        <v>0</v>
      </c>
      <c r="D292" s="19">
        <v>0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7">
        <v>0</v>
      </c>
      <c r="R292" s="6">
        <v>0</v>
      </c>
      <c r="S292" s="7">
        <v>0</v>
      </c>
      <c r="T292" s="8">
        <v>0</v>
      </c>
      <c r="U292" s="8">
        <v>0</v>
      </c>
    </row>
    <row r="293" spans="1:21" s="3" customFormat="1" ht="18" customHeight="1" x14ac:dyDescent="0.3">
      <c r="A293" s="5" t="s">
        <v>376</v>
      </c>
      <c r="B29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129.9999938</v>
      </c>
      <c r="C293" s="19">
        <v>19.5</v>
      </c>
      <c r="D293" s="19">
        <v>104</v>
      </c>
      <c r="E293" s="19">
        <v>6.4999938000000004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7">
        <v>0.30000000999999998</v>
      </c>
      <c r="R293" s="6">
        <v>3</v>
      </c>
      <c r="S293" s="7">
        <v>0.11000001</v>
      </c>
      <c r="T293" s="8">
        <v>1</v>
      </c>
      <c r="U293" s="8">
        <v>0</v>
      </c>
    </row>
    <row r="294" spans="1:21" s="3" customFormat="1" ht="18" customHeight="1" x14ac:dyDescent="0.3">
      <c r="A294" s="5" t="s">
        <v>619</v>
      </c>
      <c r="B29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7">
        <v>0</v>
      </c>
      <c r="R294" s="6">
        <v>0</v>
      </c>
      <c r="S294" s="7">
        <v>0</v>
      </c>
      <c r="T294" s="8">
        <v>0</v>
      </c>
      <c r="U294" s="8">
        <v>0</v>
      </c>
    </row>
    <row r="295" spans="1:21" s="3" customFormat="1" ht="18" customHeight="1" x14ac:dyDescent="0.3">
      <c r="A295" s="5" t="s">
        <v>653</v>
      </c>
      <c r="B29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7">
        <v>0</v>
      </c>
      <c r="R295" s="6">
        <v>0</v>
      </c>
      <c r="S295" s="7">
        <v>0</v>
      </c>
      <c r="T295" s="8">
        <v>0</v>
      </c>
      <c r="U295" s="8">
        <v>0</v>
      </c>
    </row>
    <row r="296" spans="1:21" s="3" customFormat="1" ht="18" customHeight="1" x14ac:dyDescent="0.3">
      <c r="A296" s="5" t="s">
        <v>79</v>
      </c>
      <c r="B29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36.000000200000002</v>
      </c>
      <c r="C296" s="19">
        <v>2.1599998</v>
      </c>
      <c r="D296" s="19">
        <v>30.960000999999998</v>
      </c>
      <c r="E296" s="19">
        <v>2.8799994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7">
        <v>0.23999999</v>
      </c>
      <c r="R296" s="6">
        <v>2.2000000000000002</v>
      </c>
      <c r="S296" s="7">
        <v>0.10000002</v>
      </c>
      <c r="T296" s="8">
        <v>7.0000004999999996</v>
      </c>
      <c r="U296" s="8">
        <v>1</v>
      </c>
    </row>
    <row r="297" spans="1:21" s="3" customFormat="1" ht="18" customHeight="1" x14ac:dyDescent="0.3">
      <c r="A297" s="5" t="s">
        <v>91</v>
      </c>
      <c r="B29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46.000000399999998</v>
      </c>
      <c r="C297" s="19">
        <v>2.76</v>
      </c>
      <c r="D297" s="19">
        <v>39.560001</v>
      </c>
      <c r="E297" s="19">
        <v>3.6799993999999998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7">
        <v>0.28000000000000003</v>
      </c>
      <c r="R297" s="6">
        <v>2.2000000000000002</v>
      </c>
      <c r="S297" s="7">
        <v>0.19999998999999999</v>
      </c>
      <c r="T297" s="8">
        <v>7.0000004999999996</v>
      </c>
      <c r="U297" s="8">
        <v>1</v>
      </c>
    </row>
    <row r="298" spans="1:21" s="3" customFormat="1" ht="18" customHeight="1" x14ac:dyDescent="0.3">
      <c r="A298" s="5" t="s">
        <v>604</v>
      </c>
      <c r="B29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7">
        <v>0</v>
      </c>
      <c r="R298" s="6">
        <v>0</v>
      </c>
      <c r="S298" s="7">
        <v>0</v>
      </c>
      <c r="T298" s="8">
        <v>0</v>
      </c>
      <c r="U298" s="8">
        <v>0</v>
      </c>
    </row>
    <row r="299" spans="1:21" s="3" customFormat="1" ht="18" customHeight="1" x14ac:dyDescent="0.3">
      <c r="A299" s="5" t="s">
        <v>544</v>
      </c>
      <c r="B29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33</v>
      </c>
      <c r="C299" s="19">
        <v>0</v>
      </c>
      <c r="D299" s="19">
        <v>0</v>
      </c>
      <c r="E299" s="19">
        <v>0</v>
      </c>
      <c r="F299" s="19">
        <v>33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7">
        <v>0.11</v>
      </c>
      <c r="R299" s="6">
        <v>2</v>
      </c>
      <c r="S299" s="7">
        <v>0.26999997999999997</v>
      </c>
      <c r="T299" s="8">
        <v>8</v>
      </c>
      <c r="U299" s="8">
        <v>1</v>
      </c>
    </row>
    <row r="300" spans="1:21" s="3" customFormat="1" ht="18" customHeight="1" x14ac:dyDescent="0.3">
      <c r="A300" s="5" t="s">
        <v>543</v>
      </c>
      <c r="B30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</v>
      </c>
      <c r="C300" s="19">
        <v>0</v>
      </c>
      <c r="D300" s="19">
        <v>0</v>
      </c>
      <c r="E300" s="19">
        <v>0</v>
      </c>
      <c r="F300" s="19">
        <v>35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7">
        <v>0.17</v>
      </c>
      <c r="R300" s="6">
        <v>2.5</v>
      </c>
      <c r="S300" s="7">
        <v>0.28999996</v>
      </c>
      <c r="T300" s="8">
        <v>8</v>
      </c>
      <c r="U300" s="8">
        <v>1</v>
      </c>
    </row>
    <row r="301" spans="1:21" s="3" customFormat="1" ht="18" customHeight="1" x14ac:dyDescent="0.3">
      <c r="A301" s="5" t="s">
        <v>314</v>
      </c>
      <c r="B30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</v>
      </c>
      <c r="C301" s="19">
        <v>20</v>
      </c>
      <c r="D301" s="19">
        <v>17.5</v>
      </c>
      <c r="E301" s="19">
        <v>12.5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7">
        <v>0.23999999</v>
      </c>
      <c r="R301" s="6">
        <v>2</v>
      </c>
      <c r="S301" s="7">
        <v>0.12</v>
      </c>
      <c r="T301" s="8">
        <v>16.666668000000001</v>
      </c>
      <c r="U301" s="8">
        <v>1</v>
      </c>
    </row>
    <row r="302" spans="1:21" s="3" customFormat="1" ht="18" customHeight="1" x14ac:dyDescent="0.3">
      <c r="A302" s="5" t="s">
        <v>313</v>
      </c>
      <c r="B30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</v>
      </c>
      <c r="C302" s="19">
        <v>20</v>
      </c>
      <c r="D302" s="19">
        <v>17.5</v>
      </c>
      <c r="E302" s="19">
        <v>12.5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7">
        <v>0.28000000000000003</v>
      </c>
      <c r="R302" s="6">
        <v>2.4000001000000002</v>
      </c>
      <c r="S302" s="7">
        <v>0.12</v>
      </c>
      <c r="T302" s="8">
        <v>25.000001999999999</v>
      </c>
      <c r="U302" s="8">
        <v>1</v>
      </c>
    </row>
    <row r="303" spans="1:21" s="3" customFormat="1" ht="18" customHeight="1" x14ac:dyDescent="0.3">
      <c r="A303" s="5" t="s">
        <v>35</v>
      </c>
      <c r="B30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360</v>
      </c>
      <c r="C303" s="19">
        <v>36</v>
      </c>
      <c r="D303" s="19">
        <v>144</v>
      </c>
      <c r="E303" s="19">
        <v>180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7">
        <v>0.22</v>
      </c>
      <c r="R303" s="6">
        <v>2</v>
      </c>
      <c r="S303" s="7">
        <v>0.22000003000000001</v>
      </c>
      <c r="T303" s="8">
        <v>0.75000005999999997</v>
      </c>
      <c r="U303" s="8">
        <v>0</v>
      </c>
    </row>
    <row r="304" spans="1:21" s="3" customFormat="1" ht="18" customHeight="1" x14ac:dyDescent="0.3">
      <c r="A304" s="5" t="s">
        <v>603</v>
      </c>
      <c r="B30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04" s="19">
        <v>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7">
        <v>0</v>
      </c>
      <c r="R304" s="6">
        <v>0</v>
      </c>
      <c r="S304" s="7">
        <v>0</v>
      </c>
      <c r="T304" s="8">
        <v>0</v>
      </c>
      <c r="U304" s="8">
        <v>0</v>
      </c>
    </row>
    <row r="305" spans="1:21" s="3" customFormat="1" ht="18" customHeight="1" x14ac:dyDescent="0.3">
      <c r="A305" s="5" t="s">
        <v>579</v>
      </c>
      <c r="B30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300</v>
      </c>
      <c r="C305" s="19">
        <v>204</v>
      </c>
      <c r="D305" s="19">
        <v>0</v>
      </c>
      <c r="E305" s="19">
        <v>96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7">
        <v>0.25</v>
      </c>
      <c r="R305" s="6">
        <v>2</v>
      </c>
      <c r="S305" s="7">
        <v>0.30000000999999998</v>
      </c>
      <c r="T305" s="8">
        <v>1</v>
      </c>
      <c r="U305" s="8">
        <v>0</v>
      </c>
    </row>
    <row r="306" spans="1:21" s="3" customFormat="1" ht="18" customHeight="1" x14ac:dyDescent="0.3">
      <c r="A306" s="5" t="s">
        <v>578</v>
      </c>
      <c r="B30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300</v>
      </c>
      <c r="C306" s="19">
        <v>204</v>
      </c>
      <c r="D306" s="19">
        <v>0</v>
      </c>
      <c r="E306" s="19">
        <v>96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7">
        <v>0.25</v>
      </c>
      <c r="R306" s="6">
        <v>2</v>
      </c>
      <c r="S306" s="7">
        <v>0.30000000999999998</v>
      </c>
      <c r="T306" s="8">
        <v>1</v>
      </c>
      <c r="U306" s="8">
        <v>0</v>
      </c>
    </row>
    <row r="307" spans="1:21" s="3" customFormat="1" ht="18" customHeight="1" x14ac:dyDescent="0.3">
      <c r="A307" s="5" t="s">
        <v>597</v>
      </c>
      <c r="B30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470</v>
      </c>
      <c r="C307" s="19">
        <v>70.5</v>
      </c>
      <c r="D307" s="19">
        <v>70.5</v>
      </c>
      <c r="E307" s="19">
        <v>329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7">
        <v>0.44999999000000002</v>
      </c>
      <c r="R307" s="6">
        <v>3</v>
      </c>
      <c r="S307" s="7">
        <v>1</v>
      </c>
      <c r="T307" s="8">
        <v>0.83333336999999996</v>
      </c>
      <c r="U307" s="8">
        <v>0</v>
      </c>
    </row>
    <row r="308" spans="1:21" s="3" customFormat="1" ht="18" customHeight="1" x14ac:dyDescent="0.3">
      <c r="A308" s="5" t="s">
        <v>693</v>
      </c>
      <c r="B30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7">
        <v>0</v>
      </c>
      <c r="R308" s="6">
        <v>0</v>
      </c>
      <c r="S308" s="7">
        <v>0</v>
      </c>
      <c r="T308" s="8">
        <v>0</v>
      </c>
      <c r="U308" s="8">
        <v>0</v>
      </c>
    </row>
    <row r="309" spans="1:21" s="3" customFormat="1" ht="18" customHeight="1" x14ac:dyDescent="0.3">
      <c r="A309" s="5" t="s">
        <v>696</v>
      </c>
      <c r="B30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7">
        <v>0</v>
      </c>
      <c r="R309" s="6">
        <v>0</v>
      </c>
      <c r="S309" s="7">
        <v>0</v>
      </c>
      <c r="T309" s="8">
        <v>0</v>
      </c>
      <c r="U309" s="8">
        <v>0</v>
      </c>
    </row>
    <row r="310" spans="1:21" s="3" customFormat="1" ht="18" customHeight="1" x14ac:dyDescent="0.3">
      <c r="A310" s="5" t="s">
        <v>424</v>
      </c>
      <c r="B31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199.99999249999999</v>
      </c>
      <c r="C310" s="19">
        <v>160</v>
      </c>
      <c r="D310" s="19">
        <v>30.000001999999999</v>
      </c>
      <c r="E310" s="19">
        <v>9.9999904999999991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7">
        <v>0.15000000999999999</v>
      </c>
      <c r="R310" s="6">
        <v>2</v>
      </c>
      <c r="S310" s="7">
        <v>0.25</v>
      </c>
      <c r="T310" s="8">
        <v>1</v>
      </c>
      <c r="U310" s="8">
        <v>0</v>
      </c>
    </row>
    <row r="311" spans="1:21" s="3" customFormat="1" ht="18" customHeight="1" x14ac:dyDescent="0.3">
      <c r="A311" s="5" t="s">
        <v>410</v>
      </c>
      <c r="B31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218</v>
      </c>
      <c r="C311" s="19">
        <v>79</v>
      </c>
      <c r="D311" s="19">
        <v>13</v>
      </c>
      <c r="E311" s="19">
        <v>45</v>
      </c>
      <c r="F311" s="19">
        <v>81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7">
        <v>0.34999998999999998</v>
      </c>
      <c r="R311" s="6">
        <v>2.5</v>
      </c>
      <c r="S311" s="7">
        <v>0.19</v>
      </c>
      <c r="T311" s="8">
        <v>0.83333336999999996</v>
      </c>
      <c r="U311" s="8">
        <v>0</v>
      </c>
    </row>
    <row r="312" spans="1:21" s="3" customFormat="1" ht="18" customHeight="1" x14ac:dyDescent="0.3">
      <c r="A312" s="5" t="s">
        <v>438</v>
      </c>
      <c r="B31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280</v>
      </c>
      <c r="C312" s="19">
        <v>0</v>
      </c>
      <c r="D312" s="19">
        <v>0</v>
      </c>
      <c r="E312" s="19">
        <v>0</v>
      </c>
      <c r="F312" s="19">
        <v>280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7">
        <v>0.2</v>
      </c>
      <c r="R312" s="6">
        <v>2</v>
      </c>
      <c r="S312" s="7">
        <v>0.25</v>
      </c>
      <c r="T312" s="8">
        <v>3.3333335000000002</v>
      </c>
      <c r="U312" s="8">
        <v>1</v>
      </c>
    </row>
    <row r="313" spans="1:21" s="3" customFormat="1" ht="18" customHeight="1" x14ac:dyDescent="0.3">
      <c r="A313" s="5" t="s">
        <v>158</v>
      </c>
      <c r="B31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</v>
      </c>
      <c r="C313" s="19">
        <v>6</v>
      </c>
      <c r="D313" s="19">
        <v>24</v>
      </c>
      <c r="E313" s="19">
        <v>90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7">
        <v>7.9999998000000003E-2</v>
      </c>
      <c r="R313" s="6">
        <v>1.5</v>
      </c>
      <c r="S313" s="7">
        <v>0.15999996999999999</v>
      </c>
      <c r="T313" s="8">
        <v>0.91666669000000001</v>
      </c>
      <c r="U313" s="8">
        <v>0</v>
      </c>
    </row>
    <row r="314" spans="1:21" s="3" customFormat="1" ht="18" customHeight="1" x14ac:dyDescent="0.3">
      <c r="A314" s="5" t="s">
        <v>701</v>
      </c>
      <c r="B31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7">
        <v>0</v>
      </c>
      <c r="R314" s="6">
        <v>0</v>
      </c>
      <c r="S314" s="7">
        <v>0</v>
      </c>
      <c r="T314" s="8">
        <v>0</v>
      </c>
      <c r="U314" s="8">
        <v>0</v>
      </c>
    </row>
    <row r="315" spans="1:21" s="3" customFormat="1" ht="18" customHeight="1" x14ac:dyDescent="0.3">
      <c r="A315" s="5" t="s">
        <v>617</v>
      </c>
      <c r="B31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7">
        <v>0</v>
      </c>
      <c r="R315" s="6">
        <v>0</v>
      </c>
      <c r="S315" s="7">
        <v>0</v>
      </c>
      <c r="T315" s="8">
        <v>0</v>
      </c>
      <c r="U315" s="8">
        <v>0</v>
      </c>
    </row>
    <row r="316" spans="1:21" s="3" customFormat="1" ht="18" customHeight="1" x14ac:dyDescent="0.3">
      <c r="A316" s="5" t="s">
        <v>732</v>
      </c>
      <c r="B31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7">
        <v>0</v>
      </c>
      <c r="R316" s="6">
        <v>0</v>
      </c>
      <c r="S316" s="7">
        <v>0</v>
      </c>
      <c r="T316" s="8">
        <v>0</v>
      </c>
      <c r="U316" s="8">
        <v>0</v>
      </c>
    </row>
    <row r="317" spans="1:21" s="3" customFormat="1" ht="18" customHeight="1" x14ac:dyDescent="0.3">
      <c r="A317" s="5" t="s">
        <v>226</v>
      </c>
      <c r="B31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90.000001999999995</v>
      </c>
      <c r="C317" s="19">
        <v>13.500000999999999</v>
      </c>
      <c r="D317" s="19">
        <v>13.500000999999999</v>
      </c>
      <c r="E317" s="19">
        <v>63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7">
        <v>0.12</v>
      </c>
      <c r="R317" s="6">
        <v>1.8</v>
      </c>
      <c r="S317" s="7">
        <v>0.10000002</v>
      </c>
      <c r="T317" s="8">
        <v>1.1666666999999999</v>
      </c>
      <c r="U317" s="8">
        <v>0</v>
      </c>
    </row>
    <row r="318" spans="1:21" s="3" customFormat="1" ht="18" customHeight="1" x14ac:dyDescent="0.3">
      <c r="A318" s="5" t="s">
        <v>444</v>
      </c>
      <c r="B31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28.999999799999998</v>
      </c>
      <c r="C318" s="19">
        <v>13.049999</v>
      </c>
      <c r="D318" s="19">
        <v>8.7000007999999998</v>
      </c>
      <c r="E318" s="19">
        <v>7.25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7">
        <v>9.0000003999999995E-2</v>
      </c>
      <c r="R318" s="6">
        <v>1.5</v>
      </c>
      <c r="S318" s="7">
        <v>0.14999998</v>
      </c>
      <c r="T318" s="8">
        <v>11.666667</v>
      </c>
      <c r="U318" s="8">
        <v>1</v>
      </c>
    </row>
    <row r="319" spans="1:21" s="3" customFormat="1" ht="18" customHeight="1" x14ac:dyDescent="0.3">
      <c r="A319" s="5" t="s">
        <v>443</v>
      </c>
      <c r="B31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31.000000199999999</v>
      </c>
      <c r="C319" s="19">
        <v>13.95</v>
      </c>
      <c r="D319" s="19">
        <v>9.3000001999999995</v>
      </c>
      <c r="E319" s="19">
        <v>7.75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7">
        <v>0.13</v>
      </c>
      <c r="R319" s="6">
        <v>2</v>
      </c>
      <c r="S319" s="7">
        <v>0.25</v>
      </c>
      <c r="T319" s="8">
        <v>11.666667</v>
      </c>
      <c r="U319" s="8">
        <v>1</v>
      </c>
    </row>
    <row r="320" spans="1:21" s="3" customFormat="1" ht="18" customHeight="1" x14ac:dyDescent="0.3">
      <c r="A320" s="5" t="s">
        <v>154</v>
      </c>
      <c r="B32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273.00000799999998</v>
      </c>
      <c r="C320" s="19">
        <v>30</v>
      </c>
      <c r="D320" s="19">
        <v>84</v>
      </c>
      <c r="E320" s="19">
        <v>72.000007999999994</v>
      </c>
      <c r="F320" s="19">
        <v>0</v>
      </c>
      <c r="G320" s="19">
        <v>0</v>
      </c>
      <c r="H320" s="19">
        <v>0</v>
      </c>
      <c r="I320" s="19">
        <v>87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7">
        <v>0.1</v>
      </c>
      <c r="R320" s="6">
        <v>2</v>
      </c>
      <c r="S320" s="7">
        <v>0.25999999000000001</v>
      </c>
      <c r="T320" s="8">
        <v>0.75000005999999997</v>
      </c>
      <c r="U320" s="8">
        <v>0</v>
      </c>
    </row>
    <row r="321" spans="1:21" s="3" customFormat="1" ht="18" customHeight="1" x14ac:dyDescent="0.3">
      <c r="A321" s="5" t="s">
        <v>146</v>
      </c>
      <c r="B32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344.00001599999996</v>
      </c>
      <c r="C321" s="19">
        <v>50</v>
      </c>
      <c r="D321" s="19">
        <v>96.000007999999994</v>
      </c>
      <c r="E321" s="19">
        <v>102</v>
      </c>
      <c r="F321" s="19">
        <v>0</v>
      </c>
      <c r="G321" s="19">
        <v>0</v>
      </c>
      <c r="H321" s="19">
        <v>0</v>
      </c>
      <c r="I321" s="19">
        <v>96.000007999999994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7">
        <v>0.23999999</v>
      </c>
      <c r="R321" s="6">
        <v>2.2000000000000002</v>
      </c>
      <c r="S321" s="7">
        <v>0.30000000999999998</v>
      </c>
      <c r="T321" s="8">
        <v>0.66666669000000001</v>
      </c>
      <c r="U321" s="8">
        <v>0</v>
      </c>
    </row>
    <row r="322" spans="1:21" s="3" customFormat="1" ht="18" customHeight="1" x14ac:dyDescent="0.3">
      <c r="A322" s="5" t="s">
        <v>767</v>
      </c>
      <c r="B32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392.00000199999999</v>
      </c>
      <c r="C322" s="19">
        <v>19.600000000000001</v>
      </c>
      <c r="D322" s="19">
        <v>313.60001</v>
      </c>
      <c r="E322" s="19">
        <v>58.799992000000003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7">
        <v>0.15000000999999999</v>
      </c>
      <c r="R322" s="6">
        <v>2</v>
      </c>
      <c r="S322" s="7">
        <v>0.19999998999999999</v>
      </c>
      <c r="T322" s="8">
        <v>1</v>
      </c>
      <c r="U322" s="8">
        <v>0</v>
      </c>
    </row>
    <row r="323" spans="1:21" s="3" customFormat="1" ht="18" customHeight="1" x14ac:dyDescent="0.3">
      <c r="A323" s="5" t="s">
        <v>377</v>
      </c>
      <c r="B32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244</v>
      </c>
      <c r="C323" s="19">
        <v>79</v>
      </c>
      <c r="D323" s="19">
        <v>45</v>
      </c>
      <c r="E323" s="19">
        <v>87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33</v>
      </c>
      <c r="O323" s="19">
        <v>0</v>
      </c>
      <c r="P323" s="19">
        <v>0</v>
      </c>
      <c r="Q323" s="7">
        <v>0.13</v>
      </c>
      <c r="R323" s="6">
        <v>2.0999998999999998</v>
      </c>
      <c r="S323" s="7">
        <v>0.28999996</v>
      </c>
      <c r="T323" s="8">
        <v>0.91666669000000001</v>
      </c>
      <c r="U323" s="8">
        <v>0</v>
      </c>
    </row>
    <row r="324" spans="1:21" s="3" customFormat="1" ht="18" customHeight="1" x14ac:dyDescent="0.3">
      <c r="A324" s="5" t="s">
        <v>425</v>
      </c>
      <c r="B32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241.00000199999999</v>
      </c>
      <c r="C324" s="19">
        <v>96.400002000000001</v>
      </c>
      <c r="D324" s="19">
        <v>24.1</v>
      </c>
      <c r="E324" s="19">
        <v>120.5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7">
        <v>0.19</v>
      </c>
      <c r="R324" s="6">
        <v>2.5</v>
      </c>
      <c r="S324" s="7">
        <v>0.23000002</v>
      </c>
      <c r="T324" s="8">
        <v>0.83333336999999996</v>
      </c>
      <c r="U324" s="8">
        <v>0</v>
      </c>
    </row>
    <row r="325" spans="1:21" s="3" customFormat="1" ht="18" customHeight="1" x14ac:dyDescent="0.3">
      <c r="A325" s="5" t="s">
        <v>217</v>
      </c>
      <c r="B32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83.999996999999993</v>
      </c>
      <c r="C325" s="19">
        <v>58.799999</v>
      </c>
      <c r="D325" s="19">
        <v>12.6</v>
      </c>
      <c r="E325" s="19">
        <v>12.599997999999999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7">
        <v>0.1</v>
      </c>
      <c r="R325" s="6">
        <v>2</v>
      </c>
      <c r="S325" s="7">
        <v>0.10000002</v>
      </c>
      <c r="T325" s="8">
        <v>1.0833333999999999</v>
      </c>
      <c r="U325" s="8">
        <v>0</v>
      </c>
    </row>
    <row r="326" spans="1:21" s="3" customFormat="1" ht="18" customHeight="1" x14ac:dyDescent="0.3">
      <c r="A326" s="5" t="s">
        <v>750</v>
      </c>
      <c r="B32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7">
        <v>0</v>
      </c>
      <c r="R326" s="6">
        <v>0</v>
      </c>
      <c r="S326" s="7">
        <v>0</v>
      </c>
      <c r="T326" s="8">
        <v>0</v>
      </c>
      <c r="U326" s="8">
        <v>0</v>
      </c>
    </row>
    <row r="327" spans="1:21" s="3" customFormat="1" ht="18" customHeight="1" x14ac:dyDescent="0.3">
      <c r="A327" s="5" t="s">
        <v>670</v>
      </c>
      <c r="B32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7">
        <v>0</v>
      </c>
      <c r="R327" s="6">
        <v>0</v>
      </c>
      <c r="S327" s="7">
        <v>0</v>
      </c>
      <c r="T327" s="8">
        <v>0</v>
      </c>
      <c r="U327" s="8">
        <v>0</v>
      </c>
    </row>
    <row r="328" spans="1:21" s="3" customFormat="1" ht="18" customHeight="1" x14ac:dyDescent="0.3">
      <c r="A328" s="5" t="s">
        <v>730</v>
      </c>
      <c r="B32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7">
        <v>0</v>
      </c>
      <c r="R328" s="6">
        <v>0</v>
      </c>
      <c r="S328" s="7">
        <v>0</v>
      </c>
      <c r="T328" s="8">
        <v>0</v>
      </c>
      <c r="U328" s="8">
        <v>0</v>
      </c>
    </row>
    <row r="329" spans="1:21" s="3" customFormat="1" ht="18" customHeight="1" x14ac:dyDescent="0.3">
      <c r="A329" s="5" t="s">
        <v>68</v>
      </c>
      <c r="B32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149.99999600000001</v>
      </c>
      <c r="C329" s="19">
        <v>62.999996000000003</v>
      </c>
      <c r="D329" s="19">
        <v>69</v>
      </c>
      <c r="E329" s="19">
        <v>18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7">
        <v>0.2</v>
      </c>
      <c r="R329" s="6">
        <v>1.5</v>
      </c>
      <c r="S329" s="7">
        <v>5.0000012000000003E-2</v>
      </c>
      <c r="T329" s="8">
        <v>4</v>
      </c>
      <c r="U329" s="8">
        <v>1</v>
      </c>
    </row>
    <row r="330" spans="1:21" s="3" customFormat="1" ht="18" customHeight="1" x14ac:dyDescent="0.3">
      <c r="A330" s="5" t="s">
        <v>90</v>
      </c>
      <c r="B33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180.000001</v>
      </c>
      <c r="C330" s="19">
        <v>75.599997999999999</v>
      </c>
      <c r="D330" s="19">
        <v>82.800003000000004</v>
      </c>
      <c r="E330" s="19">
        <v>21.6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7">
        <v>0.40000001000000002</v>
      </c>
      <c r="R330" s="6">
        <v>2</v>
      </c>
      <c r="S330" s="7">
        <v>0.10000002</v>
      </c>
      <c r="T330" s="8">
        <v>5.0000004999999996</v>
      </c>
      <c r="U330" s="8">
        <v>1</v>
      </c>
    </row>
    <row r="331" spans="1:21" s="3" customFormat="1" ht="18" customHeight="1" x14ac:dyDescent="0.3">
      <c r="A331" s="5" t="s">
        <v>768</v>
      </c>
      <c r="B33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445.00000599999998</v>
      </c>
      <c r="C331" s="19">
        <v>400.5</v>
      </c>
      <c r="D331" s="19">
        <v>22.25</v>
      </c>
      <c r="E331" s="19">
        <v>22.250005999999999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7">
        <v>0.13</v>
      </c>
      <c r="R331" s="6">
        <v>2</v>
      </c>
      <c r="S331" s="7">
        <v>0.30000000999999998</v>
      </c>
      <c r="T331" s="8">
        <v>1</v>
      </c>
      <c r="U331" s="8">
        <v>0</v>
      </c>
    </row>
    <row r="332" spans="1:21" s="3" customFormat="1" ht="18" customHeight="1" x14ac:dyDescent="0.3">
      <c r="A332" s="5" t="s">
        <v>237</v>
      </c>
      <c r="B33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119.999996</v>
      </c>
      <c r="C332" s="19">
        <v>84</v>
      </c>
      <c r="D332" s="19">
        <v>18</v>
      </c>
      <c r="E332" s="19">
        <v>17.999995999999999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7">
        <v>0.2</v>
      </c>
      <c r="R332" s="6">
        <v>2</v>
      </c>
      <c r="S332" s="7">
        <v>0.10000002</v>
      </c>
      <c r="T332" s="8">
        <v>0.91666669000000001</v>
      </c>
      <c r="U332" s="8">
        <v>0</v>
      </c>
    </row>
    <row r="333" spans="1:21" s="3" customFormat="1" ht="18" customHeight="1" x14ac:dyDescent="0.3">
      <c r="A333" s="5" t="s">
        <v>187</v>
      </c>
      <c r="B33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241.999988</v>
      </c>
      <c r="C333" s="19">
        <v>169.39999</v>
      </c>
      <c r="D333" s="19">
        <v>36.300002999999997</v>
      </c>
      <c r="E333" s="19">
        <v>36.299995000000003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7">
        <v>0.16</v>
      </c>
      <c r="R333" s="6">
        <v>1.8</v>
      </c>
      <c r="S333" s="7">
        <v>0.38</v>
      </c>
      <c r="T333" s="8">
        <v>0.91666669000000001</v>
      </c>
      <c r="U333" s="8">
        <v>0</v>
      </c>
    </row>
    <row r="334" spans="1:21" s="3" customFormat="1" ht="18" customHeight="1" x14ac:dyDescent="0.3">
      <c r="A334" s="5" t="s">
        <v>431</v>
      </c>
      <c r="B33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334" s="19">
        <v>6</v>
      </c>
      <c r="D334" s="19">
        <v>6</v>
      </c>
      <c r="E334" s="19">
        <v>18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7">
        <v>0.11</v>
      </c>
      <c r="R334" s="6">
        <v>2.2999999999999998</v>
      </c>
      <c r="S334" s="7">
        <v>8.3333313000000006E-2</v>
      </c>
      <c r="T334" s="8">
        <v>3.6666666999999999</v>
      </c>
      <c r="U334" s="8">
        <v>9</v>
      </c>
    </row>
    <row r="335" spans="1:21" s="3" customFormat="1" ht="18" customHeight="1" x14ac:dyDescent="0.3">
      <c r="A335" s="5" t="s">
        <v>396</v>
      </c>
      <c r="B33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335" s="19">
        <v>6</v>
      </c>
      <c r="D335" s="19">
        <v>6</v>
      </c>
      <c r="E335" s="19">
        <v>18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7">
        <v>0.11</v>
      </c>
      <c r="R335" s="6">
        <v>2</v>
      </c>
      <c r="S335" s="7">
        <v>0.13800001000000001</v>
      </c>
      <c r="T335" s="8">
        <v>5.0000004999999996</v>
      </c>
      <c r="U335" s="8">
        <v>5</v>
      </c>
    </row>
    <row r="336" spans="1:21" s="3" customFormat="1" ht="18" customHeight="1" x14ac:dyDescent="0.3">
      <c r="A336" s="5" t="s">
        <v>513</v>
      </c>
      <c r="B33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96.9999988</v>
      </c>
      <c r="C336" s="19">
        <v>9.6999998000000005</v>
      </c>
      <c r="D336" s="19">
        <v>40.739998</v>
      </c>
      <c r="E336" s="19">
        <v>46.560001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7">
        <v>0.16</v>
      </c>
      <c r="R336" s="6">
        <v>2.0999998999999998</v>
      </c>
      <c r="S336" s="7">
        <v>0.35000002000000002</v>
      </c>
      <c r="T336" s="8">
        <v>5.0000004999999996</v>
      </c>
      <c r="U336" s="8">
        <v>1</v>
      </c>
    </row>
    <row r="337" spans="1:21" s="3" customFormat="1" ht="18" customHeight="1" x14ac:dyDescent="0.3">
      <c r="A337" s="5" t="s">
        <v>66</v>
      </c>
      <c r="B33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</v>
      </c>
      <c r="C337" s="19">
        <v>0</v>
      </c>
      <c r="D337" s="19">
        <v>0</v>
      </c>
      <c r="E337" s="19">
        <v>0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2</v>
      </c>
      <c r="O337" s="19">
        <v>0</v>
      </c>
      <c r="P337" s="19">
        <v>0</v>
      </c>
      <c r="Q337" s="7">
        <v>5.9999998999999998E-2</v>
      </c>
      <c r="R337" s="6">
        <v>1.8</v>
      </c>
      <c r="S337" s="7">
        <v>0.30000000999999998</v>
      </c>
      <c r="T337" s="8">
        <v>3.3333335000000002</v>
      </c>
      <c r="U337" s="8">
        <v>4</v>
      </c>
    </row>
    <row r="338" spans="1:21" s="3" customFormat="1" ht="18" customHeight="1" x14ac:dyDescent="0.3">
      <c r="A338" s="5" t="s">
        <v>713</v>
      </c>
      <c r="B33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7">
        <v>0</v>
      </c>
      <c r="R338" s="6">
        <v>0</v>
      </c>
      <c r="S338" s="7">
        <v>0</v>
      </c>
      <c r="T338" s="8">
        <v>0</v>
      </c>
      <c r="U338" s="8">
        <v>0</v>
      </c>
    </row>
    <row r="339" spans="1:21" s="3" customFormat="1" ht="18" customHeight="1" x14ac:dyDescent="0.3">
      <c r="A339" s="5" t="s">
        <v>406</v>
      </c>
      <c r="B33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193.00000500000002</v>
      </c>
      <c r="C339" s="19">
        <v>110.01</v>
      </c>
      <c r="D339" s="19">
        <v>5.79</v>
      </c>
      <c r="E339" s="19">
        <v>77.200005000000004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7">
        <v>0.31</v>
      </c>
      <c r="R339" s="6">
        <v>2.5</v>
      </c>
      <c r="S339" s="7">
        <v>9.0000032999999993E-2</v>
      </c>
      <c r="T339" s="8">
        <v>0.83333336999999996</v>
      </c>
      <c r="U339" s="8">
        <v>0</v>
      </c>
    </row>
    <row r="340" spans="1:21" s="3" customFormat="1" ht="18" customHeight="1" x14ac:dyDescent="0.3">
      <c r="A340" s="5" t="s">
        <v>550</v>
      </c>
      <c r="B34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259.99999000000003</v>
      </c>
      <c r="C340" s="19">
        <v>52</v>
      </c>
      <c r="D340" s="19">
        <v>104</v>
      </c>
      <c r="E340" s="19">
        <v>103.99999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7">
        <v>0.23999999</v>
      </c>
      <c r="R340" s="6">
        <v>2.2000000000000002</v>
      </c>
      <c r="S340" s="7">
        <v>0.30000000999999998</v>
      </c>
      <c r="T340" s="8">
        <v>1</v>
      </c>
      <c r="U340" s="8">
        <v>0</v>
      </c>
    </row>
    <row r="341" spans="1:21" s="3" customFormat="1" ht="18" customHeight="1" x14ac:dyDescent="0.3">
      <c r="A341" s="5" t="s">
        <v>469</v>
      </c>
      <c r="B34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49</v>
      </c>
      <c r="C341" s="19">
        <v>36.75</v>
      </c>
      <c r="D341" s="19">
        <v>6.125</v>
      </c>
      <c r="E341" s="19">
        <v>6.125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7">
        <v>5.0000001000000002E-2</v>
      </c>
      <c r="R341" s="6">
        <v>2</v>
      </c>
      <c r="S341" s="7">
        <v>0.13</v>
      </c>
      <c r="T341" s="8">
        <v>4.4155845999999999</v>
      </c>
      <c r="U341" s="8">
        <v>1</v>
      </c>
    </row>
    <row r="342" spans="1:21" s="3" customFormat="1" ht="18" customHeight="1" x14ac:dyDescent="0.3">
      <c r="A342" s="5" t="s">
        <v>498</v>
      </c>
      <c r="B34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189.99999700000001</v>
      </c>
      <c r="C342" s="19">
        <v>29.999998000000001</v>
      </c>
      <c r="D342" s="19">
        <v>14.999999000000001</v>
      </c>
      <c r="E342" s="19">
        <v>45</v>
      </c>
      <c r="F342" s="19">
        <v>100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7">
        <v>0.14000000000000001</v>
      </c>
      <c r="R342" s="6">
        <v>2</v>
      </c>
      <c r="S342" s="7">
        <v>0.22000003000000001</v>
      </c>
      <c r="T342" s="8">
        <v>0.91666669000000001</v>
      </c>
      <c r="U342" s="8">
        <v>0</v>
      </c>
    </row>
    <row r="343" spans="1:21" s="3" customFormat="1" ht="18" customHeight="1" x14ac:dyDescent="0.3">
      <c r="A343" s="5" t="s">
        <v>609</v>
      </c>
      <c r="B34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43" s="19">
        <v>0</v>
      </c>
      <c r="D343" s="19">
        <v>0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7">
        <v>0</v>
      </c>
      <c r="R343" s="6">
        <v>0</v>
      </c>
      <c r="S343" s="7">
        <v>0</v>
      </c>
      <c r="T343" s="8">
        <v>0</v>
      </c>
      <c r="U343" s="8">
        <v>0</v>
      </c>
    </row>
    <row r="344" spans="1:21" s="3" customFormat="1" ht="18" customHeight="1" x14ac:dyDescent="0.3">
      <c r="A344" s="5" t="s">
        <v>412</v>
      </c>
      <c r="B34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216.99999</v>
      </c>
      <c r="C344" s="19">
        <v>26.039999000000002</v>
      </c>
      <c r="D344" s="19">
        <v>39.060001</v>
      </c>
      <c r="E344" s="19">
        <v>151.89999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7">
        <v>0.28999998999999999</v>
      </c>
      <c r="R344" s="6">
        <v>2.2999999999999998</v>
      </c>
      <c r="S344" s="7">
        <v>0.19</v>
      </c>
      <c r="T344" s="8">
        <v>0.83333336999999996</v>
      </c>
      <c r="U344" s="8">
        <v>0</v>
      </c>
    </row>
    <row r="345" spans="1:21" s="3" customFormat="1" ht="18" customHeight="1" x14ac:dyDescent="0.3">
      <c r="A345" s="5" t="s">
        <v>120</v>
      </c>
      <c r="B34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130</v>
      </c>
      <c r="C345" s="19">
        <v>13</v>
      </c>
      <c r="D345" s="19">
        <v>13</v>
      </c>
      <c r="E345" s="19">
        <v>104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7">
        <v>0.1</v>
      </c>
      <c r="R345" s="6">
        <v>1.5</v>
      </c>
      <c r="S345" s="7">
        <v>0.19999998999999999</v>
      </c>
      <c r="T345" s="8">
        <v>1.0833333999999999</v>
      </c>
      <c r="U345" s="8">
        <v>0</v>
      </c>
    </row>
    <row r="346" spans="1:21" s="3" customFormat="1" ht="18" customHeight="1" x14ac:dyDescent="0.3">
      <c r="A346" s="5" t="s">
        <v>119</v>
      </c>
      <c r="B34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212.000012</v>
      </c>
      <c r="C346" s="19">
        <v>21.200001</v>
      </c>
      <c r="D346" s="19">
        <v>21.200001</v>
      </c>
      <c r="E346" s="19">
        <v>169.60001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7">
        <v>0.22</v>
      </c>
      <c r="R346" s="6">
        <v>2</v>
      </c>
      <c r="S346" s="7">
        <v>0.34000003000000001</v>
      </c>
      <c r="T346" s="8">
        <v>1.1666666999999999</v>
      </c>
      <c r="U346" s="8">
        <v>0</v>
      </c>
    </row>
    <row r="347" spans="1:21" s="3" customFormat="1" ht="18" customHeight="1" x14ac:dyDescent="0.3">
      <c r="A347" s="5" t="s">
        <v>710</v>
      </c>
      <c r="B34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7">
        <v>0</v>
      </c>
      <c r="R347" s="6">
        <v>0</v>
      </c>
      <c r="S347" s="7">
        <v>0</v>
      </c>
      <c r="T347" s="8">
        <v>0</v>
      </c>
      <c r="U347" s="8">
        <v>0</v>
      </c>
    </row>
    <row r="348" spans="1:21" s="3" customFormat="1" ht="18" customHeight="1" x14ac:dyDescent="0.3">
      <c r="A348" s="5" t="s">
        <v>710</v>
      </c>
      <c r="B34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7">
        <v>0</v>
      </c>
      <c r="R348" s="6">
        <v>0</v>
      </c>
      <c r="S348" s="7">
        <v>0</v>
      </c>
      <c r="T348" s="8">
        <v>0</v>
      </c>
      <c r="U348" s="8">
        <v>0</v>
      </c>
    </row>
    <row r="349" spans="1:21" s="3" customFormat="1" ht="18" customHeight="1" x14ac:dyDescent="0.3">
      <c r="A349" s="5" t="s">
        <v>704</v>
      </c>
      <c r="B34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7">
        <v>0</v>
      </c>
      <c r="R349" s="6">
        <v>0</v>
      </c>
      <c r="S349" s="7">
        <v>0</v>
      </c>
      <c r="T349" s="8">
        <v>0</v>
      </c>
      <c r="U349" s="8">
        <v>0</v>
      </c>
    </row>
    <row r="350" spans="1:21" s="3" customFormat="1" ht="18" customHeight="1" x14ac:dyDescent="0.3">
      <c r="A350" s="5" t="s">
        <v>394</v>
      </c>
      <c r="B35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500</v>
      </c>
      <c r="C350" s="19">
        <v>200</v>
      </c>
      <c r="D350" s="19">
        <v>0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300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7">
        <v>0.17</v>
      </c>
      <c r="R350" s="6">
        <v>2.2999999999999998</v>
      </c>
      <c r="S350" s="7">
        <v>0.19</v>
      </c>
      <c r="T350" s="8">
        <v>2</v>
      </c>
      <c r="U350" s="8">
        <v>1</v>
      </c>
    </row>
    <row r="351" spans="1:21" s="3" customFormat="1" ht="18" customHeight="1" x14ac:dyDescent="0.3">
      <c r="A351" s="5" t="s">
        <v>40</v>
      </c>
      <c r="B35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45.999998599999998</v>
      </c>
      <c r="C351" s="19">
        <v>4.5999999000000003</v>
      </c>
      <c r="D351" s="19">
        <v>34.5</v>
      </c>
      <c r="E351" s="19">
        <v>6.8999987000000003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7">
        <v>7.9999998000000003E-2</v>
      </c>
      <c r="R351" s="6">
        <v>1.6</v>
      </c>
      <c r="S351" s="7">
        <v>7.9999982999999997E-2</v>
      </c>
      <c r="T351" s="8">
        <v>3.3333335000000002</v>
      </c>
      <c r="U351" s="8">
        <v>1</v>
      </c>
    </row>
    <row r="352" spans="1:21" s="3" customFormat="1" ht="18" customHeight="1" x14ac:dyDescent="0.3">
      <c r="A352" s="5" t="s">
        <v>467</v>
      </c>
      <c r="B35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274</v>
      </c>
      <c r="C352" s="19">
        <v>87</v>
      </c>
      <c r="D352" s="19">
        <v>0</v>
      </c>
      <c r="E352" s="19">
        <v>0</v>
      </c>
      <c r="F352" s="19">
        <v>0</v>
      </c>
      <c r="G352" s="19">
        <v>0</v>
      </c>
      <c r="H352" s="19">
        <v>0</v>
      </c>
      <c r="I352" s="19">
        <v>0</v>
      </c>
      <c r="J352" s="19">
        <v>187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7">
        <v>0.34999998999999998</v>
      </c>
      <c r="R352" s="6">
        <v>2</v>
      </c>
      <c r="S352" s="7">
        <v>0.19999998999999999</v>
      </c>
      <c r="T352" s="8">
        <v>4.5833335000000002</v>
      </c>
      <c r="U352" s="8">
        <v>1</v>
      </c>
    </row>
    <row r="353" spans="1:21" s="3" customFormat="1" ht="18" customHeight="1" x14ac:dyDescent="0.3">
      <c r="A353" s="5" t="s">
        <v>455</v>
      </c>
      <c r="B35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</v>
      </c>
      <c r="C353" s="19">
        <v>6.75</v>
      </c>
      <c r="D353" s="19">
        <v>3.75</v>
      </c>
      <c r="E353" s="19">
        <v>4.5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7">
        <v>0.28999998999999999</v>
      </c>
      <c r="R353" s="6">
        <v>2</v>
      </c>
      <c r="S353" s="7">
        <v>0.111</v>
      </c>
      <c r="T353" s="8">
        <v>5.0000004999999996</v>
      </c>
      <c r="U353" s="8">
        <v>10</v>
      </c>
    </row>
    <row r="354" spans="1:21" s="3" customFormat="1" ht="18" customHeight="1" x14ac:dyDescent="0.3">
      <c r="A354" s="5" t="s">
        <v>472</v>
      </c>
      <c r="B35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1026</v>
      </c>
      <c r="C354" s="19">
        <v>187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839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7">
        <v>0.34999998999999998</v>
      </c>
      <c r="R354" s="6">
        <v>2.0999998999999998</v>
      </c>
      <c r="S354" s="7">
        <v>0.20999998</v>
      </c>
      <c r="T354" s="8">
        <v>0.66666669000000001</v>
      </c>
      <c r="U354" s="8">
        <v>1</v>
      </c>
    </row>
    <row r="355" spans="1:21" s="3" customFormat="1" ht="18" customHeight="1" x14ac:dyDescent="0.3">
      <c r="A355" s="5" t="s">
        <v>433</v>
      </c>
      <c r="B35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366</v>
      </c>
      <c r="C355" s="19">
        <v>260</v>
      </c>
      <c r="D355" s="19">
        <v>52</v>
      </c>
      <c r="E355" s="19">
        <v>29</v>
      </c>
      <c r="F355" s="19">
        <v>0</v>
      </c>
      <c r="G355" s="19">
        <v>0</v>
      </c>
      <c r="H355" s="19">
        <v>0</v>
      </c>
      <c r="I355" s="19">
        <v>0</v>
      </c>
      <c r="J355" s="19">
        <v>25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7">
        <v>0.5</v>
      </c>
      <c r="R355" s="6">
        <v>2.2999999999999998</v>
      </c>
      <c r="S355" s="7">
        <v>0.26999997999999997</v>
      </c>
      <c r="T355" s="8">
        <v>1.1666666999999999</v>
      </c>
      <c r="U355" s="8">
        <v>1</v>
      </c>
    </row>
    <row r="356" spans="1:21" s="3" customFormat="1" ht="18" customHeight="1" x14ac:dyDescent="0.3">
      <c r="A356" s="5" t="s">
        <v>465</v>
      </c>
      <c r="B35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45.9999988</v>
      </c>
      <c r="C356" s="19">
        <v>4.5999999000000003</v>
      </c>
      <c r="D356" s="19">
        <v>4.5999999000000003</v>
      </c>
      <c r="E356" s="19">
        <v>36.799999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7">
        <v>0.19</v>
      </c>
      <c r="R356" s="6">
        <v>2.0999998999999998</v>
      </c>
      <c r="S356" s="7">
        <v>8.9999973999999996E-2</v>
      </c>
      <c r="T356" s="8">
        <v>3.3333335000000002</v>
      </c>
      <c r="U356" s="8">
        <v>10</v>
      </c>
    </row>
    <row r="357" spans="1:21" s="3" customFormat="1" ht="18" customHeight="1" x14ac:dyDescent="0.3">
      <c r="A357" s="5" t="s">
        <v>466</v>
      </c>
      <c r="B35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204.9999981</v>
      </c>
      <c r="C357" s="19">
        <v>5</v>
      </c>
      <c r="D357" s="19">
        <v>40</v>
      </c>
      <c r="E357" s="19">
        <v>4.9999981</v>
      </c>
      <c r="F357" s="19">
        <v>0</v>
      </c>
      <c r="G357" s="19">
        <v>0</v>
      </c>
      <c r="H357" s="19">
        <v>0</v>
      </c>
      <c r="I357" s="19">
        <v>0</v>
      </c>
      <c r="J357" s="19">
        <v>155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7">
        <v>0.27000001000000001</v>
      </c>
      <c r="R357" s="6">
        <v>2.0999998999999998</v>
      </c>
      <c r="S357" s="7">
        <v>0.26999997999999997</v>
      </c>
      <c r="T357" s="8">
        <v>5.5500002000000004</v>
      </c>
      <c r="U357" s="8">
        <v>1</v>
      </c>
    </row>
    <row r="358" spans="1:21" s="3" customFormat="1" ht="18" customHeight="1" x14ac:dyDescent="0.3">
      <c r="A358" s="5" t="s">
        <v>464</v>
      </c>
      <c r="B35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87.000001999999995</v>
      </c>
      <c r="C358" s="19">
        <v>13.05</v>
      </c>
      <c r="D358" s="19">
        <v>56.549999</v>
      </c>
      <c r="E358" s="19">
        <v>17.400003000000002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7">
        <v>0.23</v>
      </c>
      <c r="R358" s="6">
        <v>2.0999998999999998</v>
      </c>
      <c r="S358" s="7">
        <v>0.13285714000000001</v>
      </c>
      <c r="T358" s="8">
        <v>2.1666666999999999</v>
      </c>
      <c r="U358" s="8">
        <v>7</v>
      </c>
    </row>
    <row r="359" spans="1:21" s="3" customFormat="1" ht="18" customHeight="1" x14ac:dyDescent="0.3">
      <c r="A359" s="5" t="s">
        <v>463</v>
      </c>
      <c r="B35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359" s="19">
        <v>7.5</v>
      </c>
      <c r="D359" s="19">
        <v>7.5</v>
      </c>
      <c r="E359" s="19">
        <v>15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7">
        <v>0.25</v>
      </c>
      <c r="R359" s="6">
        <v>2.0999998999999998</v>
      </c>
      <c r="S359" s="7">
        <v>0.33000003999999999</v>
      </c>
      <c r="T359" s="8">
        <v>9.0909099999999992</v>
      </c>
      <c r="U359" s="8">
        <v>1</v>
      </c>
    </row>
    <row r="360" spans="1:21" s="3" customFormat="1" ht="18" customHeight="1" x14ac:dyDescent="0.3">
      <c r="A360" s="5" t="s">
        <v>462</v>
      </c>
      <c r="B36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22.999999000000003</v>
      </c>
      <c r="C360" s="19">
        <v>7.1300001000000002</v>
      </c>
      <c r="D360" s="19">
        <v>6.21</v>
      </c>
      <c r="E360" s="19">
        <v>9.6599988999999997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7">
        <v>0.23</v>
      </c>
      <c r="R360" s="6">
        <v>2.0999998999999998</v>
      </c>
      <c r="S360" s="7">
        <v>0.31</v>
      </c>
      <c r="T360" s="8">
        <v>11.666667</v>
      </c>
      <c r="U360" s="8">
        <v>1</v>
      </c>
    </row>
    <row r="361" spans="1:21" s="3" customFormat="1" ht="18" customHeight="1" x14ac:dyDescent="0.3">
      <c r="A361" s="5" t="s">
        <v>461</v>
      </c>
      <c r="B36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</v>
      </c>
      <c r="C361" s="19">
        <v>4</v>
      </c>
      <c r="D361" s="19">
        <v>4</v>
      </c>
      <c r="E361" s="19">
        <v>12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7">
        <v>0.19</v>
      </c>
      <c r="R361" s="6">
        <v>2.2999999999999998</v>
      </c>
      <c r="S361" s="7">
        <v>0.10000002</v>
      </c>
      <c r="T361" s="8">
        <v>4.1666670000000003</v>
      </c>
      <c r="U361" s="8">
        <v>9</v>
      </c>
    </row>
    <row r="362" spans="1:21" s="3" customFormat="1" ht="18" customHeight="1" x14ac:dyDescent="0.3">
      <c r="A362" s="5" t="s">
        <v>454</v>
      </c>
      <c r="B36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43</v>
      </c>
      <c r="C362" s="19">
        <v>32.25</v>
      </c>
      <c r="D362" s="19">
        <v>5.375</v>
      </c>
      <c r="E362" s="19">
        <v>5.375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7">
        <v>0.20999999</v>
      </c>
      <c r="R362" s="6">
        <v>2.2999999999999998</v>
      </c>
      <c r="S362" s="7">
        <v>0.28999996</v>
      </c>
      <c r="T362" s="8">
        <v>6.7729087000000003</v>
      </c>
      <c r="U362" s="8">
        <v>1</v>
      </c>
    </row>
    <row r="363" spans="1:21" s="3" customFormat="1" ht="18" customHeight="1" x14ac:dyDescent="0.3">
      <c r="A363" s="5" t="s">
        <v>453</v>
      </c>
      <c r="B36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21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7">
        <v>7.0000000000000007E-2</v>
      </c>
      <c r="R363" s="6">
        <v>5</v>
      </c>
      <c r="S363" s="7">
        <v>0.5</v>
      </c>
      <c r="T363" s="8">
        <v>10.000000999999999</v>
      </c>
      <c r="U363" s="8">
        <v>1</v>
      </c>
    </row>
    <row r="364" spans="1:21" s="3" customFormat="1" ht="18" customHeight="1" x14ac:dyDescent="0.3">
      <c r="A364" s="5" t="s">
        <v>460</v>
      </c>
      <c r="B36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713.99998000000005</v>
      </c>
      <c r="C364" s="19">
        <v>18.899999999999999</v>
      </c>
      <c r="D364" s="19">
        <v>191.10001</v>
      </c>
      <c r="E364" s="19">
        <v>155</v>
      </c>
      <c r="F364" s="19">
        <v>0</v>
      </c>
      <c r="G364" s="19">
        <v>0</v>
      </c>
      <c r="H364" s="19">
        <v>0</v>
      </c>
      <c r="I364" s="19">
        <v>0</v>
      </c>
      <c r="J364" s="19">
        <v>348.99997000000002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7">
        <v>9.0000003999999995E-2</v>
      </c>
      <c r="R364" s="6">
        <v>2</v>
      </c>
      <c r="S364" s="7">
        <v>0.47000003000000001</v>
      </c>
      <c r="T364" s="8">
        <v>1.5000001000000001</v>
      </c>
      <c r="U364" s="8">
        <v>1</v>
      </c>
    </row>
    <row r="365" spans="1:21" s="3" customFormat="1" ht="18" customHeight="1" x14ac:dyDescent="0.3">
      <c r="A365" s="5" t="s">
        <v>459</v>
      </c>
      <c r="B36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54.000003</v>
      </c>
      <c r="C365" s="19">
        <v>19.98</v>
      </c>
      <c r="D365" s="19">
        <v>15.66</v>
      </c>
      <c r="E365" s="19">
        <v>18.360002999999999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7">
        <v>0.20999999</v>
      </c>
      <c r="R365" s="6">
        <v>1.9</v>
      </c>
      <c r="S365" s="7">
        <v>0.33000003999999999</v>
      </c>
      <c r="T365" s="8">
        <v>4.8333335000000002</v>
      </c>
      <c r="U365" s="8">
        <v>1</v>
      </c>
    </row>
    <row r="366" spans="1:21" s="3" customFormat="1" ht="18" customHeight="1" x14ac:dyDescent="0.3">
      <c r="A366" s="5" t="s">
        <v>452</v>
      </c>
      <c r="B36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366" s="19">
        <v>26.200001</v>
      </c>
      <c r="D366" s="19">
        <v>68.119995000000003</v>
      </c>
      <c r="E366" s="19">
        <v>36.680003999999997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69</v>
      </c>
      <c r="P366" s="19">
        <v>0</v>
      </c>
      <c r="Q366" s="7">
        <v>0.20999999</v>
      </c>
      <c r="R366" s="6">
        <v>1.9</v>
      </c>
      <c r="S366" s="7">
        <v>0.33000003999999999</v>
      </c>
      <c r="T366" s="8">
        <v>2.5000002000000001</v>
      </c>
      <c r="U366" s="8">
        <v>1</v>
      </c>
    </row>
    <row r="367" spans="1:21" s="3" customFormat="1" ht="18" customHeight="1" x14ac:dyDescent="0.3">
      <c r="A367" s="5" t="s">
        <v>409</v>
      </c>
      <c r="B36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204.99999500000001</v>
      </c>
      <c r="C367" s="19">
        <v>75.849997999999999</v>
      </c>
      <c r="D367" s="19">
        <v>100.45</v>
      </c>
      <c r="E367" s="19">
        <v>28.699997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7">
        <v>0.31</v>
      </c>
      <c r="R367" s="6">
        <v>2.7</v>
      </c>
      <c r="S367" s="7">
        <v>0.26999997999999997</v>
      </c>
      <c r="T367" s="8">
        <v>0.91666669000000001</v>
      </c>
      <c r="U367" s="8">
        <v>0</v>
      </c>
    </row>
    <row r="368" spans="1:21" s="3" customFormat="1" ht="18" customHeight="1" x14ac:dyDescent="0.3">
      <c r="A368" s="5" t="s">
        <v>458</v>
      </c>
      <c r="B36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77</v>
      </c>
      <c r="C368" s="19">
        <v>57.75</v>
      </c>
      <c r="D368" s="19">
        <v>9.625</v>
      </c>
      <c r="E368" s="19">
        <v>9.625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7">
        <v>0.20999999</v>
      </c>
      <c r="R368" s="6">
        <v>2.2999999999999998</v>
      </c>
      <c r="S368" s="7">
        <v>0.20999998</v>
      </c>
      <c r="T368" s="8">
        <v>2.5000002000000001</v>
      </c>
      <c r="U368" s="8">
        <v>5</v>
      </c>
    </row>
    <row r="369" spans="1:21" s="3" customFormat="1" ht="18" customHeight="1" x14ac:dyDescent="0.3">
      <c r="A369" s="5" t="s">
        <v>457</v>
      </c>
      <c r="B36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733</v>
      </c>
      <c r="C369" s="19">
        <v>0</v>
      </c>
      <c r="D369" s="19">
        <v>227</v>
      </c>
      <c r="E369" s="19">
        <v>204</v>
      </c>
      <c r="F369" s="19">
        <v>0</v>
      </c>
      <c r="G369" s="19">
        <v>0</v>
      </c>
      <c r="H369" s="19">
        <v>0</v>
      </c>
      <c r="I369" s="19">
        <v>0</v>
      </c>
      <c r="J369" s="19">
        <v>302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7">
        <v>0.30000000999999998</v>
      </c>
      <c r="R369" s="6">
        <v>2.5</v>
      </c>
      <c r="S369" s="7">
        <v>0.17000002</v>
      </c>
      <c r="T369" s="8">
        <v>3.1666666999999999</v>
      </c>
      <c r="U369" s="8">
        <v>1</v>
      </c>
    </row>
    <row r="370" spans="1:21" s="3" customFormat="1" ht="18" customHeight="1" x14ac:dyDescent="0.3">
      <c r="A370" s="5" t="s">
        <v>451</v>
      </c>
      <c r="B37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27.000000999999997</v>
      </c>
      <c r="C370" s="19">
        <v>11.610001</v>
      </c>
      <c r="D370" s="19">
        <v>2.7</v>
      </c>
      <c r="E370" s="19">
        <v>12.69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7">
        <v>0.23</v>
      </c>
      <c r="R370" s="6">
        <v>1.9</v>
      </c>
      <c r="S370" s="7">
        <v>0.31</v>
      </c>
      <c r="T370" s="8">
        <v>10.000000999999999</v>
      </c>
      <c r="U370" s="8">
        <v>1</v>
      </c>
    </row>
    <row r="371" spans="1:21" s="3" customFormat="1" ht="18" customHeight="1" x14ac:dyDescent="0.3">
      <c r="A371" s="5" t="s">
        <v>456</v>
      </c>
      <c r="B37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723</v>
      </c>
      <c r="C371" s="19">
        <v>50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673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7">
        <v>0.25</v>
      </c>
      <c r="R371" s="6">
        <v>2.5</v>
      </c>
      <c r="S371" s="7">
        <v>0.31</v>
      </c>
      <c r="T371" s="8">
        <v>2.1666666999999999</v>
      </c>
      <c r="U371" s="8">
        <v>1</v>
      </c>
    </row>
    <row r="372" spans="1:21" s="3" customFormat="1" ht="18" customHeight="1" x14ac:dyDescent="0.3">
      <c r="A372" s="5" t="s">
        <v>705</v>
      </c>
      <c r="B37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7">
        <v>0</v>
      </c>
      <c r="R372" s="6">
        <v>0</v>
      </c>
      <c r="S372" s="7">
        <v>0</v>
      </c>
      <c r="T372" s="8">
        <v>0</v>
      </c>
      <c r="U372" s="8">
        <v>0</v>
      </c>
    </row>
    <row r="373" spans="1:21" s="3" customFormat="1" ht="18" customHeight="1" x14ac:dyDescent="0.3">
      <c r="A373" s="5" t="s">
        <v>137</v>
      </c>
      <c r="B37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216</v>
      </c>
      <c r="C373" s="19">
        <v>12</v>
      </c>
      <c r="D373" s="19">
        <v>38</v>
      </c>
      <c r="E373" s="19">
        <v>66</v>
      </c>
      <c r="F373" s="19">
        <v>0</v>
      </c>
      <c r="G373" s="19">
        <v>0</v>
      </c>
      <c r="H373" s="19">
        <v>100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7">
        <v>5.0000001000000002E-2</v>
      </c>
      <c r="R373" s="6">
        <v>2</v>
      </c>
      <c r="S373" s="7">
        <v>0.44999999000000002</v>
      </c>
      <c r="T373" s="8">
        <v>0.91666669000000001</v>
      </c>
      <c r="U373" s="8">
        <v>0</v>
      </c>
    </row>
    <row r="374" spans="1:21" s="3" customFormat="1" ht="18" customHeight="1" x14ac:dyDescent="0.3">
      <c r="A374" s="5" t="s">
        <v>640</v>
      </c>
      <c r="B37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152</v>
      </c>
      <c r="C374" s="19">
        <v>76</v>
      </c>
      <c r="D374" s="19">
        <v>0</v>
      </c>
      <c r="E374" s="19">
        <v>76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7">
        <v>0.1</v>
      </c>
      <c r="R374" s="6">
        <v>3</v>
      </c>
      <c r="S374" s="7">
        <v>0.14999998</v>
      </c>
      <c r="T374" s="8">
        <v>1</v>
      </c>
      <c r="U374" s="8">
        <v>0</v>
      </c>
    </row>
    <row r="375" spans="1:21" s="3" customFormat="1" ht="18" customHeight="1" x14ac:dyDescent="0.3">
      <c r="A375" s="5" t="s">
        <v>33</v>
      </c>
      <c r="B37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160</v>
      </c>
      <c r="C375" s="19">
        <v>64</v>
      </c>
      <c r="D375" s="19">
        <v>0</v>
      </c>
      <c r="E375" s="19">
        <v>96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7">
        <v>0.22</v>
      </c>
      <c r="R375" s="6">
        <v>2.2000000000000002</v>
      </c>
      <c r="S375" s="7">
        <v>0.22000003000000001</v>
      </c>
      <c r="T375" s="8">
        <v>2.5000002000000001</v>
      </c>
      <c r="U375" s="8">
        <v>1</v>
      </c>
    </row>
    <row r="376" spans="1:21" s="3" customFormat="1" ht="18" customHeight="1" x14ac:dyDescent="0.3">
      <c r="A376" s="5" t="s">
        <v>706</v>
      </c>
      <c r="B37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76" s="19">
        <v>0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7">
        <v>0</v>
      </c>
      <c r="R376" s="6">
        <v>0</v>
      </c>
      <c r="S376" s="7">
        <v>0</v>
      </c>
      <c r="T376" s="8">
        <v>0</v>
      </c>
      <c r="U376" s="8">
        <v>0</v>
      </c>
    </row>
    <row r="377" spans="1:21" s="3" customFormat="1" ht="18" customHeight="1" x14ac:dyDescent="0.3">
      <c r="A377" s="5" t="s">
        <v>611</v>
      </c>
      <c r="B37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77" s="19">
        <v>0</v>
      </c>
      <c r="D377" s="19">
        <v>0</v>
      </c>
      <c r="E377" s="19">
        <v>0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7">
        <v>0</v>
      </c>
      <c r="R377" s="6">
        <v>0</v>
      </c>
      <c r="S377" s="7">
        <v>0</v>
      </c>
      <c r="T377" s="8">
        <v>0</v>
      </c>
      <c r="U377" s="8">
        <v>0</v>
      </c>
    </row>
    <row r="378" spans="1:21" s="3" customFormat="1" ht="18" customHeight="1" x14ac:dyDescent="0.3">
      <c r="A378" s="5" t="s">
        <v>535</v>
      </c>
      <c r="B37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525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525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7">
        <v>0.2</v>
      </c>
      <c r="R378" s="6">
        <v>2</v>
      </c>
      <c r="S378" s="7">
        <v>0.25</v>
      </c>
      <c r="T378" s="8">
        <v>0</v>
      </c>
      <c r="U378" s="8">
        <v>1</v>
      </c>
    </row>
    <row r="379" spans="1:21" s="3" customFormat="1" ht="18" customHeight="1" x14ac:dyDescent="0.3">
      <c r="A379" s="5" t="s">
        <v>302</v>
      </c>
      <c r="B37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</v>
      </c>
      <c r="C379" s="19">
        <v>10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80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7">
        <v>0.1</v>
      </c>
      <c r="R379" s="6">
        <v>1.4</v>
      </c>
      <c r="S379" s="7">
        <v>0.5</v>
      </c>
      <c r="T379" s="8">
        <v>12.000000999999999</v>
      </c>
      <c r="U379" s="8">
        <v>1</v>
      </c>
    </row>
    <row r="380" spans="1:21" s="3" customFormat="1" ht="18" customHeight="1" x14ac:dyDescent="0.3">
      <c r="A380" s="5" t="s">
        <v>310</v>
      </c>
      <c r="B38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</v>
      </c>
      <c r="C380" s="19">
        <v>10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80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7">
        <v>0.14000000000000001</v>
      </c>
      <c r="R380" s="6">
        <v>1.6</v>
      </c>
      <c r="S380" s="7">
        <v>0.5</v>
      </c>
      <c r="T380" s="8">
        <v>12.000000999999999</v>
      </c>
      <c r="U380" s="8">
        <v>1</v>
      </c>
    </row>
    <row r="381" spans="1:21" s="3" customFormat="1" ht="18" customHeight="1" x14ac:dyDescent="0.3">
      <c r="A381" s="5" t="s">
        <v>563</v>
      </c>
      <c r="B38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7.9999998199999993</v>
      </c>
      <c r="C381" s="19">
        <v>0.80000000999999998</v>
      </c>
      <c r="D381" s="19">
        <v>6.4000000999999997</v>
      </c>
      <c r="E381" s="19">
        <v>0.79999971000000003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7">
        <v>2.5000000000000001E-2</v>
      </c>
      <c r="R381" s="6">
        <v>1.25</v>
      </c>
      <c r="S381" s="7">
        <v>1.9999981E-2</v>
      </c>
      <c r="T381" s="8">
        <v>1.6666666999999999</v>
      </c>
      <c r="U381" s="8">
        <v>1</v>
      </c>
    </row>
    <row r="382" spans="1:21" s="3" customFormat="1" ht="18" customHeight="1" x14ac:dyDescent="0.3">
      <c r="A382" s="5" t="s">
        <v>106</v>
      </c>
      <c r="B38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40</v>
      </c>
      <c r="C382" s="19">
        <v>10</v>
      </c>
      <c r="D382" s="19">
        <v>10</v>
      </c>
      <c r="E382" s="19">
        <v>20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7">
        <v>0.1</v>
      </c>
      <c r="R382" s="6">
        <v>1.8</v>
      </c>
      <c r="S382" s="7">
        <v>6.0000001999999997E-2</v>
      </c>
      <c r="T382" s="8">
        <v>4.5</v>
      </c>
      <c r="U382" s="8">
        <v>1</v>
      </c>
    </row>
    <row r="383" spans="1:21" s="3" customFormat="1" ht="18" customHeight="1" x14ac:dyDescent="0.3">
      <c r="A383" s="5" t="s">
        <v>108</v>
      </c>
      <c r="B38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60</v>
      </c>
      <c r="C383" s="19">
        <v>6</v>
      </c>
      <c r="D383" s="19">
        <v>12</v>
      </c>
      <c r="E383" s="19">
        <v>42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7">
        <v>0.30000000999999998</v>
      </c>
      <c r="R383" s="6">
        <v>2.5999998999999998</v>
      </c>
      <c r="S383" s="7">
        <v>0.19999998999999999</v>
      </c>
      <c r="T383" s="8">
        <v>5.0000004999999996</v>
      </c>
      <c r="U383" s="8">
        <v>1</v>
      </c>
    </row>
    <row r="384" spans="1:21" s="3" customFormat="1" ht="18" customHeight="1" x14ac:dyDescent="0.3">
      <c r="A384" s="5" t="s">
        <v>107</v>
      </c>
      <c r="B38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46.000000100000001</v>
      </c>
      <c r="C384" s="19">
        <v>6.9000000999999997</v>
      </c>
      <c r="D384" s="19">
        <v>11.5</v>
      </c>
      <c r="E384" s="19">
        <v>27.6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7">
        <v>0.25999999000000001</v>
      </c>
      <c r="R384" s="6">
        <v>2.4000001000000002</v>
      </c>
      <c r="S384" s="7">
        <v>0.10000002</v>
      </c>
      <c r="T384" s="8">
        <v>5.0000004999999996</v>
      </c>
      <c r="U384" s="8">
        <v>1</v>
      </c>
    </row>
    <row r="385" spans="1:21" s="3" customFormat="1" ht="18" customHeight="1" x14ac:dyDescent="0.3">
      <c r="A385" s="5" t="s">
        <v>60</v>
      </c>
      <c r="B38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54.999999000000003</v>
      </c>
      <c r="C385" s="19">
        <v>8.25</v>
      </c>
      <c r="D385" s="19">
        <v>38.5</v>
      </c>
      <c r="E385" s="19">
        <v>8.2499990000000007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7">
        <v>0.12</v>
      </c>
      <c r="R385" s="6">
        <v>2</v>
      </c>
      <c r="S385" s="7">
        <v>0.12</v>
      </c>
      <c r="T385" s="8">
        <v>4.1666670000000003</v>
      </c>
      <c r="U385" s="8">
        <v>1</v>
      </c>
    </row>
    <row r="386" spans="1:21" s="3" customFormat="1" ht="18" customHeight="1" x14ac:dyDescent="0.3">
      <c r="A386" s="5" t="s">
        <v>0</v>
      </c>
      <c r="B38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89.999997100000002</v>
      </c>
      <c r="C386" s="19">
        <v>9</v>
      </c>
      <c r="D386" s="19">
        <v>72</v>
      </c>
      <c r="E386" s="19">
        <v>8.9999970999999999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7">
        <v>0.22</v>
      </c>
      <c r="R386" s="6">
        <v>2.8</v>
      </c>
      <c r="S386" s="7">
        <v>0.25999999000000001</v>
      </c>
      <c r="T386" s="8">
        <v>4.1666670000000003</v>
      </c>
      <c r="U386" s="8">
        <v>1</v>
      </c>
    </row>
    <row r="387" spans="1:21" s="3" customFormat="1" ht="18" customHeight="1" x14ac:dyDescent="0.3">
      <c r="A387" s="5" t="s">
        <v>243</v>
      </c>
      <c r="B38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61.999998899999994</v>
      </c>
      <c r="C387" s="19">
        <v>15.5</v>
      </c>
      <c r="D387" s="19">
        <v>43.399997999999997</v>
      </c>
      <c r="E387" s="19">
        <v>3.1000008999999999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7">
        <v>0.25999999000000001</v>
      </c>
      <c r="R387" s="6">
        <v>2.8</v>
      </c>
      <c r="S387" s="7">
        <v>0.13999998999999999</v>
      </c>
      <c r="T387" s="8">
        <v>5.0000004999999996</v>
      </c>
      <c r="U387" s="8">
        <v>1</v>
      </c>
    </row>
    <row r="388" spans="1:21" s="3" customFormat="1" ht="18" customHeight="1" x14ac:dyDescent="0.3">
      <c r="A388" s="5" t="s">
        <v>489</v>
      </c>
      <c r="B38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101</v>
      </c>
      <c r="C388" s="19">
        <v>0</v>
      </c>
      <c r="D388" s="19">
        <v>20</v>
      </c>
      <c r="E388" s="19">
        <v>25</v>
      </c>
      <c r="F388" s="19">
        <v>0</v>
      </c>
      <c r="G388" s="19">
        <v>0</v>
      </c>
      <c r="H388" s="19">
        <v>56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7">
        <v>5.0000001000000002E-2</v>
      </c>
      <c r="R388" s="6">
        <v>1.5</v>
      </c>
      <c r="S388" s="7">
        <v>0.25</v>
      </c>
      <c r="T388" s="8">
        <v>1</v>
      </c>
      <c r="U388" s="8">
        <v>0</v>
      </c>
    </row>
    <row r="389" spans="1:21" s="3" customFormat="1" ht="18" customHeight="1" x14ac:dyDescent="0.3">
      <c r="A389" s="5" t="s">
        <v>669</v>
      </c>
      <c r="B38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89" s="19">
        <v>0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7">
        <v>0</v>
      </c>
      <c r="R389" s="6">
        <v>0</v>
      </c>
      <c r="S389" s="7">
        <v>0</v>
      </c>
      <c r="T389" s="8">
        <v>0</v>
      </c>
      <c r="U389" s="8">
        <v>0</v>
      </c>
    </row>
    <row r="390" spans="1:21" s="3" customFormat="1" ht="18" customHeight="1" x14ac:dyDescent="0.3">
      <c r="A390" s="5" t="s">
        <v>606</v>
      </c>
      <c r="B39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90" s="19">
        <v>0</v>
      </c>
      <c r="D390" s="19">
        <v>0</v>
      </c>
      <c r="E390" s="19"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7">
        <v>0</v>
      </c>
      <c r="R390" s="6">
        <v>0</v>
      </c>
      <c r="S390" s="7">
        <v>0</v>
      </c>
      <c r="T390" s="8">
        <v>0</v>
      </c>
      <c r="U390" s="8">
        <v>0</v>
      </c>
    </row>
    <row r="391" spans="1:21" s="3" customFormat="1" ht="18" customHeight="1" x14ac:dyDescent="0.3">
      <c r="A391" s="5" t="s">
        <v>524</v>
      </c>
      <c r="B39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60</v>
      </c>
      <c r="C391" s="19">
        <v>50</v>
      </c>
      <c r="D391" s="19">
        <v>0</v>
      </c>
      <c r="E391" s="19">
        <v>0</v>
      </c>
      <c r="F391" s="19">
        <v>0</v>
      </c>
      <c r="G391" s="19">
        <v>10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7">
        <v>0.5</v>
      </c>
      <c r="R391" s="6">
        <v>2</v>
      </c>
      <c r="S391" s="7">
        <v>5.0000012000000003E-2</v>
      </c>
      <c r="T391" s="8">
        <v>1</v>
      </c>
      <c r="U391" s="8">
        <v>1</v>
      </c>
    </row>
    <row r="392" spans="1:21" s="3" customFormat="1" ht="18" customHeight="1" x14ac:dyDescent="0.3">
      <c r="A392" s="5" t="s">
        <v>370</v>
      </c>
      <c r="B39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237.00000199999999</v>
      </c>
      <c r="C392" s="19">
        <v>47.400002000000001</v>
      </c>
      <c r="D392" s="19">
        <v>11.85</v>
      </c>
      <c r="E392" s="19">
        <v>177.75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7">
        <v>0.15000000999999999</v>
      </c>
      <c r="R392" s="6">
        <v>2</v>
      </c>
      <c r="S392" s="7">
        <v>0.37</v>
      </c>
      <c r="T392" s="8">
        <v>1</v>
      </c>
      <c r="U392" s="8">
        <v>0</v>
      </c>
    </row>
    <row r="393" spans="1:21" s="3" customFormat="1" ht="18" customHeight="1" x14ac:dyDescent="0.3">
      <c r="A393" s="5" t="s">
        <v>109</v>
      </c>
      <c r="B39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129.99999500000001</v>
      </c>
      <c r="C393" s="19">
        <v>13</v>
      </c>
      <c r="D393" s="19">
        <v>104</v>
      </c>
      <c r="E393" s="19">
        <v>12.999995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7">
        <v>0.2</v>
      </c>
      <c r="R393" s="6">
        <v>2</v>
      </c>
      <c r="S393" s="7">
        <v>0.10000002</v>
      </c>
      <c r="T393" s="8">
        <v>1.0833333999999999</v>
      </c>
      <c r="U393" s="8">
        <v>1</v>
      </c>
    </row>
    <row r="394" spans="1:21" s="3" customFormat="1" ht="18" customHeight="1" x14ac:dyDescent="0.3">
      <c r="A394" s="5" t="s">
        <v>89</v>
      </c>
      <c r="B39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179.99999400000002</v>
      </c>
      <c r="C394" s="19">
        <v>18</v>
      </c>
      <c r="D394" s="19">
        <v>144</v>
      </c>
      <c r="E394" s="19">
        <v>17.999994000000001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7">
        <v>0.25</v>
      </c>
      <c r="R394" s="6">
        <v>2</v>
      </c>
      <c r="S394" s="7">
        <v>0.25</v>
      </c>
      <c r="T394" s="8">
        <v>2.0833335000000002</v>
      </c>
      <c r="U394" s="8">
        <v>1</v>
      </c>
    </row>
    <row r="395" spans="1:21" s="3" customFormat="1" ht="18" customHeight="1" x14ac:dyDescent="0.3">
      <c r="A395" s="5" t="s">
        <v>733</v>
      </c>
      <c r="B39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95" s="19">
        <v>0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7">
        <v>0</v>
      </c>
      <c r="R395" s="6">
        <v>0</v>
      </c>
      <c r="S395" s="7">
        <v>0</v>
      </c>
      <c r="T395" s="8">
        <v>0</v>
      </c>
      <c r="U395" s="8">
        <v>0</v>
      </c>
    </row>
    <row r="396" spans="1:21" s="3" customFormat="1" ht="18" customHeight="1" x14ac:dyDescent="0.3">
      <c r="A396" s="5" t="s">
        <v>762</v>
      </c>
      <c r="B39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96" s="19">
        <v>0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7">
        <v>0</v>
      </c>
      <c r="R396" s="6">
        <v>0</v>
      </c>
      <c r="S396" s="7">
        <v>0</v>
      </c>
      <c r="T396" s="8">
        <v>0</v>
      </c>
      <c r="U396" s="8">
        <v>0</v>
      </c>
    </row>
    <row r="397" spans="1:21" s="3" customFormat="1" ht="18" customHeight="1" x14ac:dyDescent="0.3">
      <c r="A397" s="5" t="s">
        <v>422</v>
      </c>
      <c r="B39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</v>
      </c>
      <c r="C397" s="19">
        <v>18</v>
      </c>
      <c r="D397" s="19">
        <v>18</v>
      </c>
      <c r="E397" s="19">
        <v>84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7">
        <v>0.1</v>
      </c>
      <c r="R397" s="6">
        <v>1.5</v>
      </c>
      <c r="S397" s="7">
        <v>0.14999998</v>
      </c>
      <c r="T397" s="8">
        <v>0.91666669000000001</v>
      </c>
      <c r="U397" s="8">
        <v>0</v>
      </c>
    </row>
    <row r="398" spans="1:21" s="3" customFormat="1" ht="18" customHeight="1" x14ac:dyDescent="0.3">
      <c r="A398" s="5" t="s">
        <v>419</v>
      </c>
      <c r="B39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211.00000399999999</v>
      </c>
      <c r="C398" s="19">
        <v>31.650002000000001</v>
      </c>
      <c r="D398" s="19">
        <v>31.650002000000001</v>
      </c>
      <c r="E398" s="19">
        <v>147.69999999999999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7">
        <v>0.19</v>
      </c>
      <c r="R398" s="6">
        <v>2.0999998999999998</v>
      </c>
      <c r="S398" s="7">
        <v>0.33000003999999999</v>
      </c>
      <c r="T398" s="8">
        <v>1.0833333999999999</v>
      </c>
      <c r="U398" s="8">
        <v>0</v>
      </c>
    </row>
    <row r="399" spans="1:21" s="3" customFormat="1" ht="18" customHeight="1" x14ac:dyDescent="0.3">
      <c r="A399" s="5" t="s">
        <v>680</v>
      </c>
      <c r="B39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7">
        <v>0</v>
      </c>
      <c r="R399" s="6">
        <v>0</v>
      </c>
      <c r="S399" s="7">
        <v>0</v>
      </c>
      <c r="T399" s="8">
        <v>0</v>
      </c>
      <c r="U399" s="8">
        <v>0</v>
      </c>
    </row>
    <row r="400" spans="1:21" s="3" customFormat="1" ht="18" customHeight="1" x14ac:dyDescent="0.3">
      <c r="A400" s="5" t="s">
        <v>679</v>
      </c>
      <c r="B40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7">
        <v>0</v>
      </c>
      <c r="R400" s="6">
        <v>0</v>
      </c>
      <c r="S400" s="7">
        <v>0</v>
      </c>
      <c r="T400" s="8">
        <v>0</v>
      </c>
      <c r="U400" s="8">
        <v>0</v>
      </c>
    </row>
    <row r="401" spans="1:21" s="3" customFormat="1" ht="18" customHeight="1" x14ac:dyDescent="0.3">
      <c r="A401" s="5" t="s">
        <v>200</v>
      </c>
      <c r="B40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209.99999199999999</v>
      </c>
      <c r="C401" s="19">
        <v>168</v>
      </c>
      <c r="D401" s="19">
        <v>31.500001999999999</v>
      </c>
      <c r="E401" s="19">
        <v>10.49999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7">
        <v>0.2</v>
      </c>
      <c r="R401" s="6">
        <v>2</v>
      </c>
      <c r="S401" s="7">
        <v>0.10000002</v>
      </c>
      <c r="T401" s="8">
        <v>0.83333336999999996</v>
      </c>
      <c r="U401" s="8">
        <v>0</v>
      </c>
    </row>
    <row r="402" spans="1:21" s="3" customFormat="1" ht="18" customHeight="1" x14ac:dyDescent="0.3">
      <c r="A402" s="5" t="s">
        <v>99</v>
      </c>
      <c r="B40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97.999995999999996</v>
      </c>
      <c r="C402" s="19">
        <v>44.099997999999999</v>
      </c>
      <c r="D402" s="19">
        <v>26.950001</v>
      </c>
      <c r="E402" s="19">
        <v>26.949997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7">
        <v>0.22</v>
      </c>
      <c r="R402" s="6">
        <v>2</v>
      </c>
      <c r="S402" s="7">
        <v>0.22000003000000001</v>
      </c>
      <c r="T402" s="8">
        <v>4.3333335000000002</v>
      </c>
      <c r="U402" s="8">
        <v>1</v>
      </c>
    </row>
    <row r="403" spans="1:21" s="3" customFormat="1" ht="18" customHeight="1" x14ac:dyDescent="0.3">
      <c r="A403" s="5" t="s">
        <v>88</v>
      </c>
      <c r="B40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97.999995999999996</v>
      </c>
      <c r="C403" s="19">
        <v>44.099997999999999</v>
      </c>
      <c r="D403" s="19">
        <v>26.950001</v>
      </c>
      <c r="E403" s="19">
        <v>26.949997</v>
      </c>
      <c r="F403" s="19">
        <v>0</v>
      </c>
      <c r="G403" s="19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7">
        <v>0.28000000000000003</v>
      </c>
      <c r="R403" s="6">
        <v>2.8</v>
      </c>
      <c r="S403" s="7">
        <v>0.27999996999999999</v>
      </c>
      <c r="T403" s="8">
        <v>5.0000004999999996</v>
      </c>
      <c r="U403" s="8">
        <v>1</v>
      </c>
    </row>
    <row r="404" spans="1:21" s="3" customFormat="1" ht="18" customHeight="1" x14ac:dyDescent="0.3">
      <c r="A404" s="5" t="s">
        <v>303</v>
      </c>
      <c r="B40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90.000001999999995</v>
      </c>
      <c r="C404" s="19">
        <v>25.000001999999999</v>
      </c>
      <c r="D404" s="19">
        <v>15</v>
      </c>
      <c r="E404" s="19">
        <v>10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40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7">
        <v>0.25</v>
      </c>
      <c r="R404" s="6">
        <v>2</v>
      </c>
      <c r="S404" s="7">
        <v>0.14999998</v>
      </c>
      <c r="T404" s="8">
        <v>3.0000002000000001</v>
      </c>
      <c r="U404" s="8">
        <v>8</v>
      </c>
    </row>
    <row r="405" spans="1:21" s="3" customFormat="1" ht="18" customHeight="1" x14ac:dyDescent="0.3">
      <c r="A405" s="5" t="s">
        <v>25</v>
      </c>
      <c r="B40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40</v>
      </c>
      <c r="C405" s="19">
        <v>0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40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7">
        <v>7.9999998000000003E-2</v>
      </c>
      <c r="R405" s="6">
        <v>1.5</v>
      </c>
      <c r="S405" s="7">
        <v>0.13714290000000001</v>
      </c>
      <c r="T405" s="8">
        <v>3.3333335000000002</v>
      </c>
      <c r="U405" s="8">
        <v>7</v>
      </c>
    </row>
    <row r="406" spans="1:21" s="3" customFormat="1" ht="18" customHeight="1" x14ac:dyDescent="0.3">
      <c r="A406" s="5" t="s">
        <v>400</v>
      </c>
      <c r="B40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159.99999600000001</v>
      </c>
      <c r="C406" s="19">
        <v>80</v>
      </c>
      <c r="D406" s="19">
        <v>16</v>
      </c>
      <c r="E406" s="19">
        <v>63.999996000000003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7">
        <v>0.15000000999999999</v>
      </c>
      <c r="R406" s="6">
        <v>1.5</v>
      </c>
      <c r="S406" s="7">
        <v>0.30000000999999998</v>
      </c>
      <c r="T406" s="8">
        <v>2</v>
      </c>
      <c r="U406" s="8">
        <v>1</v>
      </c>
    </row>
    <row r="407" spans="1:21" s="3" customFormat="1" ht="18" customHeight="1" x14ac:dyDescent="0.3">
      <c r="A407" s="5" t="s">
        <v>132</v>
      </c>
      <c r="B40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241.00001000000003</v>
      </c>
      <c r="C407" s="19">
        <v>134.96001000000001</v>
      </c>
      <c r="D407" s="19">
        <v>0</v>
      </c>
      <c r="E407" s="19">
        <v>106.04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7">
        <v>0.23999999</v>
      </c>
      <c r="R407" s="6">
        <v>2</v>
      </c>
      <c r="S407" s="7">
        <v>0.27999996999999999</v>
      </c>
      <c r="T407" s="8">
        <v>1</v>
      </c>
      <c r="U407" s="8">
        <v>0</v>
      </c>
    </row>
    <row r="408" spans="1:21" s="3" customFormat="1" ht="18" customHeight="1" x14ac:dyDescent="0.3">
      <c r="A408" s="5" t="s">
        <v>144</v>
      </c>
      <c r="B40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260.00000999999997</v>
      </c>
      <c r="C408" s="19">
        <v>145.60001</v>
      </c>
      <c r="D408" s="19">
        <v>0</v>
      </c>
      <c r="E408" s="19">
        <v>114.4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7">
        <v>0.25999999000000001</v>
      </c>
      <c r="R408" s="6">
        <v>2.2000000000000002</v>
      </c>
      <c r="S408" s="7">
        <v>0.36000000999999998</v>
      </c>
      <c r="T408" s="8">
        <v>1.0833333999999999</v>
      </c>
      <c r="U408" s="8">
        <v>0</v>
      </c>
    </row>
    <row r="409" spans="1:21" s="3" customFormat="1" ht="18" customHeight="1" x14ac:dyDescent="0.3">
      <c r="A409" s="5" t="s">
        <v>305</v>
      </c>
      <c r="B40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</v>
      </c>
      <c r="C409" s="19">
        <v>24</v>
      </c>
      <c r="D409" s="19">
        <v>46</v>
      </c>
      <c r="E409" s="19">
        <v>0</v>
      </c>
      <c r="F409" s="19">
        <v>50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7">
        <v>0.30000000999999998</v>
      </c>
      <c r="R409" s="6">
        <v>2.2000000000000002</v>
      </c>
      <c r="S409" s="7">
        <v>0.25999999000000001</v>
      </c>
      <c r="T409" s="8">
        <v>8.3333340000000007</v>
      </c>
      <c r="U409" s="8">
        <v>1</v>
      </c>
    </row>
    <row r="410" spans="1:21" s="3" customFormat="1" ht="18" customHeight="1" x14ac:dyDescent="0.3">
      <c r="A410" s="5" t="s">
        <v>305</v>
      </c>
      <c r="B41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</v>
      </c>
      <c r="C410" s="19">
        <v>24</v>
      </c>
      <c r="D410" s="19">
        <v>46</v>
      </c>
      <c r="E410" s="19">
        <v>0</v>
      </c>
      <c r="F410" s="19">
        <v>50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7">
        <v>0.30000000999999998</v>
      </c>
      <c r="R410" s="6">
        <v>2.2000000000000002</v>
      </c>
      <c r="S410" s="7">
        <v>0.25999999000000001</v>
      </c>
      <c r="T410" s="8">
        <v>8.3333340000000007</v>
      </c>
      <c r="U410" s="8">
        <v>1</v>
      </c>
    </row>
    <row r="411" spans="1:21" s="3" customFormat="1" ht="18" customHeight="1" x14ac:dyDescent="0.3">
      <c r="A411" s="5" t="s">
        <v>305</v>
      </c>
      <c r="B41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</v>
      </c>
      <c r="C411" s="19">
        <v>24</v>
      </c>
      <c r="D411" s="19">
        <v>46</v>
      </c>
      <c r="E411" s="19">
        <v>0</v>
      </c>
      <c r="F411" s="19">
        <v>50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7">
        <v>0.30000000999999998</v>
      </c>
      <c r="R411" s="6">
        <v>2.2000000000000002</v>
      </c>
      <c r="S411" s="7">
        <v>0.25999999000000001</v>
      </c>
      <c r="T411" s="8">
        <v>8.3333340000000007</v>
      </c>
      <c r="U411" s="8">
        <v>1</v>
      </c>
    </row>
    <row r="412" spans="1:21" s="3" customFormat="1" ht="18" customHeight="1" x14ac:dyDescent="0.3">
      <c r="A412" s="5" t="s">
        <v>646</v>
      </c>
      <c r="B41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12" s="19">
        <v>0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7">
        <v>0</v>
      </c>
      <c r="R412" s="6">
        <v>0</v>
      </c>
      <c r="S412" s="7">
        <v>0</v>
      </c>
      <c r="T412" s="8">
        <v>0</v>
      </c>
      <c r="U412" s="8">
        <v>0</v>
      </c>
    </row>
    <row r="413" spans="1:21" s="3" customFormat="1" ht="18" customHeight="1" x14ac:dyDescent="0.3">
      <c r="A413" s="5" t="s">
        <v>711</v>
      </c>
      <c r="B41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7">
        <v>0</v>
      </c>
      <c r="R413" s="6">
        <v>0</v>
      </c>
      <c r="S413" s="7">
        <v>0</v>
      </c>
      <c r="T413" s="8">
        <v>0</v>
      </c>
      <c r="U413" s="8">
        <v>0</v>
      </c>
    </row>
    <row r="414" spans="1:21" s="3" customFormat="1" ht="18" customHeight="1" x14ac:dyDescent="0.3">
      <c r="A414" s="5" t="s">
        <v>711</v>
      </c>
      <c r="B41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7">
        <v>0</v>
      </c>
      <c r="R414" s="6">
        <v>0</v>
      </c>
      <c r="S414" s="7">
        <v>0</v>
      </c>
      <c r="T414" s="8">
        <v>0</v>
      </c>
      <c r="U414" s="8">
        <v>0</v>
      </c>
    </row>
    <row r="415" spans="1:21" s="3" customFormat="1" ht="18" customHeight="1" x14ac:dyDescent="0.3">
      <c r="A415" s="5" t="s">
        <v>372</v>
      </c>
      <c r="B41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177.00000399999999</v>
      </c>
      <c r="C415" s="19">
        <v>53.100002000000003</v>
      </c>
      <c r="D415" s="19">
        <v>44.25</v>
      </c>
      <c r="E415" s="19">
        <v>79.650002000000001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7">
        <v>0.19</v>
      </c>
      <c r="R415" s="6">
        <v>2</v>
      </c>
      <c r="S415" s="7">
        <v>0.25</v>
      </c>
      <c r="T415" s="8">
        <v>1.0833333999999999</v>
      </c>
      <c r="U415" s="8">
        <v>0</v>
      </c>
    </row>
    <row r="416" spans="1:21" s="3" customFormat="1" ht="18" customHeight="1" x14ac:dyDescent="0.3">
      <c r="A416" s="5" t="s">
        <v>371</v>
      </c>
      <c r="B41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158</v>
      </c>
      <c r="C416" s="19">
        <v>23</v>
      </c>
      <c r="D416" s="19">
        <v>23</v>
      </c>
      <c r="E416" s="19">
        <v>47</v>
      </c>
      <c r="F416" s="19">
        <v>0</v>
      </c>
      <c r="G416" s="19">
        <v>0</v>
      </c>
      <c r="H416" s="19">
        <v>0</v>
      </c>
      <c r="I416" s="19">
        <v>65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7">
        <v>9.0000003999999995E-2</v>
      </c>
      <c r="R416" s="6">
        <v>1.5</v>
      </c>
      <c r="S416" s="7">
        <v>0.31</v>
      </c>
      <c r="T416" s="8">
        <v>1.0833333999999999</v>
      </c>
      <c r="U416" s="8">
        <v>0</v>
      </c>
    </row>
    <row r="417" spans="1:21" s="3" customFormat="1" ht="18" customHeight="1" x14ac:dyDescent="0.3">
      <c r="A417" s="5" t="s">
        <v>442</v>
      </c>
      <c r="B41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250</v>
      </c>
      <c r="C417" s="19">
        <v>12.5</v>
      </c>
      <c r="D417" s="19">
        <v>12.5</v>
      </c>
      <c r="E417" s="19">
        <v>225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7">
        <v>5.0000001000000002E-2</v>
      </c>
      <c r="R417" s="6">
        <v>2</v>
      </c>
      <c r="S417" s="7">
        <v>0.5</v>
      </c>
      <c r="T417" s="8">
        <v>2.5000002000000001</v>
      </c>
      <c r="U417" s="8">
        <v>1</v>
      </c>
    </row>
    <row r="418" spans="1:21" s="3" customFormat="1" ht="18" customHeight="1" x14ac:dyDescent="0.3">
      <c r="A418" s="5" t="s">
        <v>361</v>
      </c>
      <c r="B41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</v>
      </c>
      <c r="C418" s="19">
        <v>81</v>
      </c>
      <c r="D418" s="19">
        <v>9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7">
        <v>0.1</v>
      </c>
      <c r="R418" s="6">
        <v>2</v>
      </c>
      <c r="S418" s="7">
        <v>0.10000002</v>
      </c>
      <c r="T418" s="8">
        <v>1</v>
      </c>
      <c r="U418" s="8">
        <v>0</v>
      </c>
    </row>
    <row r="419" spans="1:21" s="3" customFormat="1" ht="18" customHeight="1" x14ac:dyDescent="0.3">
      <c r="A419" s="5" t="s">
        <v>58</v>
      </c>
      <c r="B41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</v>
      </c>
      <c r="C419" s="19">
        <v>4.5</v>
      </c>
      <c r="D419" s="19">
        <v>4.5</v>
      </c>
      <c r="E419" s="19">
        <v>9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7">
        <v>7.9999998000000003E-2</v>
      </c>
      <c r="R419" s="6">
        <v>1.5</v>
      </c>
      <c r="S419" s="7">
        <v>5.0000012000000003E-2</v>
      </c>
      <c r="T419" s="8">
        <v>7.5000004999999996</v>
      </c>
      <c r="U419" s="8">
        <v>1</v>
      </c>
    </row>
    <row r="420" spans="1:21" s="3" customFormat="1" ht="18" customHeight="1" x14ac:dyDescent="0.3">
      <c r="A420" s="5" t="s">
        <v>360</v>
      </c>
      <c r="B42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89.999999000000003</v>
      </c>
      <c r="C420" s="19">
        <v>63</v>
      </c>
      <c r="D420" s="19">
        <v>13.500000999999999</v>
      </c>
      <c r="E420" s="19">
        <v>13.499998</v>
      </c>
      <c r="F420" s="19">
        <v>0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7">
        <v>0.2</v>
      </c>
      <c r="R420" s="6">
        <v>2</v>
      </c>
      <c r="S420" s="7">
        <v>0.10000002</v>
      </c>
      <c r="T420" s="8">
        <v>1</v>
      </c>
      <c r="U420" s="8">
        <v>0</v>
      </c>
    </row>
    <row r="421" spans="1:21" s="3" customFormat="1" ht="18" customHeight="1" x14ac:dyDescent="0.3">
      <c r="A421" s="5" t="s">
        <v>359</v>
      </c>
      <c r="B42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12.999999099999998</v>
      </c>
      <c r="C421" s="19">
        <v>1.95</v>
      </c>
      <c r="D421" s="19">
        <v>9.0999993999999997</v>
      </c>
      <c r="E421" s="19">
        <v>1.9499997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7">
        <v>5.0000001000000002E-2</v>
      </c>
      <c r="R421" s="6">
        <v>2</v>
      </c>
      <c r="S421" s="7">
        <v>9.9999909999999997E-3</v>
      </c>
      <c r="T421" s="8">
        <v>8.3333340000000007</v>
      </c>
      <c r="U421" s="8">
        <v>1</v>
      </c>
    </row>
    <row r="422" spans="1:21" s="3" customFormat="1" ht="18" customHeight="1" x14ac:dyDescent="0.3">
      <c r="A422" s="5" t="s">
        <v>358</v>
      </c>
      <c r="B42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39.999999000000003</v>
      </c>
      <c r="C422" s="19">
        <v>4</v>
      </c>
      <c r="D422" s="19">
        <v>30</v>
      </c>
      <c r="E422" s="19">
        <v>5.9999989999999999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7">
        <v>5.0000001000000002E-2</v>
      </c>
      <c r="R422" s="6">
        <v>2</v>
      </c>
      <c r="S422" s="7">
        <v>2.4999976E-2</v>
      </c>
      <c r="T422" s="8">
        <v>3.3333335000000002</v>
      </c>
      <c r="U422" s="8">
        <v>1</v>
      </c>
    </row>
    <row r="423" spans="1:21" s="3" customFormat="1" ht="18" customHeight="1" x14ac:dyDescent="0.3">
      <c r="A423" s="5" t="s">
        <v>357</v>
      </c>
      <c r="B42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229.99999600000001</v>
      </c>
      <c r="C423" s="19">
        <v>11.5</v>
      </c>
      <c r="D423" s="19">
        <v>184</v>
      </c>
      <c r="E423" s="19">
        <v>34.499996000000003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7">
        <v>0.30000000999999998</v>
      </c>
      <c r="R423" s="6">
        <v>2</v>
      </c>
      <c r="S423" s="7">
        <v>0.14999998</v>
      </c>
      <c r="T423" s="8">
        <v>1</v>
      </c>
      <c r="U423" s="8">
        <v>1</v>
      </c>
    </row>
    <row r="424" spans="1:21" s="3" customFormat="1" ht="18" customHeight="1" x14ac:dyDescent="0.3">
      <c r="A424" s="5" t="s">
        <v>356</v>
      </c>
      <c r="B42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17.9999997</v>
      </c>
      <c r="C424" s="19">
        <v>9.9000006000000003</v>
      </c>
      <c r="D424" s="19">
        <v>2.7</v>
      </c>
      <c r="E424" s="19">
        <v>5.3999990999999996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7">
        <v>7.5000002999999996E-2</v>
      </c>
      <c r="R424" s="6">
        <v>2</v>
      </c>
      <c r="S424" s="7">
        <v>6.0000001999999997E-2</v>
      </c>
      <c r="T424" s="8">
        <v>2.0833335000000002</v>
      </c>
      <c r="U424" s="8">
        <v>10</v>
      </c>
    </row>
    <row r="425" spans="1:21" s="3" customFormat="1" ht="18" customHeight="1" x14ac:dyDescent="0.3">
      <c r="A425" s="5" t="s">
        <v>304</v>
      </c>
      <c r="B42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196</v>
      </c>
      <c r="C425" s="19">
        <v>32</v>
      </c>
      <c r="D425" s="19">
        <v>0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164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7">
        <v>0.30000000999999998</v>
      </c>
      <c r="R425" s="6">
        <v>2.2000000000000002</v>
      </c>
      <c r="S425" s="7">
        <v>0.27999996999999999</v>
      </c>
      <c r="T425" s="8">
        <v>6.0000004999999996</v>
      </c>
      <c r="U425" s="8">
        <v>1</v>
      </c>
    </row>
    <row r="426" spans="1:21" s="3" customFormat="1" ht="18" customHeight="1" x14ac:dyDescent="0.3">
      <c r="A426" s="5" t="s">
        <v>724</v>
      </c>
      <c r="B42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26" s="19">
        <v>0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7">
        <v>0</v>
      </c>
      <c r="R426" s="6">
        <v>0</v>
      </c>
      <c r="S426" s="7">
        <v>0</v>
      </c>
      <c r="T426" s="8">
        <v>0</v>
      </c>
      <c r="U426" s="8">
        <v>0</v>
      </c>
    </row>
    <row r="427" spans="1:21" s="3" customFormat="1" ht="18" customHeight="1" x14ac:dyDescent="0.3">
      <c r="A427" s="5" t="s">
        <v>722</v>
      </c>
      <c r="B42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27" s="19">
        <v>0</v>
      </c>
      <c r="D427" s="19">
        <v>0</v>
      </c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7">
        <v>0</v>
      </c>
      <c r="R427" s="6">
        <v>0</v>
      </c>
      <c r="S427" s="7">
        <v>0</v>
      </c>
      <c r="T427" s="8">
        <v>0</v>
      </c>
      <c r="U427" s="8">
        <v>0</v>
      </c>
    </row>
    <row r="428" spans="1:21" s="3" customFormat="1" ht="18" customHeight="1" x14ac:dyDescent="0.3">
      <c r="A428" s="5" t="s">
        <v>723</v>
      </c>
      <c r="B42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7">
        <v>0</v>
      </c>
      <c r="R428" s="6">
        <v>0</v>
      </c>
      <c r="S428" s="7">
        <v>0</v>
      </c>
      <c r="T428" s="8">
        <v>0</v>
      </c>
      <c r="U428" s="8">
        <v>0</v>
      </c>
    </row>
    <row r="429" spans="1:21" s="3" customFormat="1" ht="18" customHeight="1" x14ac:dyDescent="0.3">
      <c r="A429" s="5" t="s">
        <v>571</v>
      </c>
      <c r="B42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</v>
      </c>
      <c r="C429" s="19">
        <v>1.25</v>
      </c>
      <c r="D429" s="19">
        <v>3.75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7">
        <v>0.125</v>
      </c>
      <c r="R429" s="6">
        <v>1.75</v>
      </c>
      <c r="S429" s="7">
        <v>5.0000012000000003E-2</v>
      </c>
      <c r="T429" s="8">
        <v>3.3333335000000002</v>
      </c>
      <c r="U429" s="8">
        <v>1</v>
      </c>
    </row>
    <row r="430" spans="1:21" s="3" customFormat="1" ht="18" customHeight="1" x14ac:dyDescent="0.3">
      <c r="A430" s="5" t="s">
        <v>624</v>
      </c>
      <c r="B43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30" s="19">
        <v>0</v>
      </c>
      <c r="D430" s="19">
        <v>0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7">
        <v>0</v>
      </c>
      <c r="R430" s="6">
        <v>0</v>
      </c>
      <c r="S430" s="7">
        <v>0</v>
      </c>
      <c r="T430" s="8">
        <v>0</v>
      </c>
      <c r="U430" s="8">
        <v>0</v>
      </c>
    </row>
    <row r="431" spans="1:21" s="3" customFormat="1" ht="18" customHeight="1" x14ac:dyDescent="0.3">
      <c r="A431" s="5" t="s">
        <v>388</v>
      </c>
      <c r="B43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415.00000599999998</v>
      </c>
      <c r="C431" s="19">
        <v>369</v>
      </c>
      <c r="D431" s="19">
        <v>20.5</v>
      </c>
      <c r="E431" s="19">
        <v>20.500005999999999</v>
      </c>
      <c r="F431" s="19">
        <v>0</v>
      </c>
      <c r="G431" s="19">
        <v>0</v>
      </c>
      <c r="H431" s="19">
        <v>0</v>
      </c>
      <c r="I431" s="19">
        <v>5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7">
        <v>0.15000000999999999</v>
      </c>
      <c r="R431" s="6">
        <v>2</v>
      </c>
      <c r="S431" s="7">
        <v>0.49000000999999999</v>
      </c>
      <c r="T431" s="8">
        <v>1</v>
      </c>
      <c r="U431" s="8">
        <v>1</v>
      </c>
    </row>
    <row r="432" spans="1:21" s="3" customFormat="1" ht="18" customHeight="1" x14ac:dyDescent="0.3">
      <c r="A432" s="5" t="s">
        <v>386</v>
      </c>
      <c r="B43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24.999999999999996</v>
      </c>
      <c r="C432" s="19">
        <v>2.5</v>
      </c>
      <c r="D432" s="19">
        <v>15.000000999999999</v>
      </c>
      <c r="E432" s="19">
        <v>7.4999989999999999</v>
      </c>
      <c r="F432" s="19">
        <v>0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7">
        <v>2.5000000000000001E-2</v>
      </c>
      <c r="R432" s="6">
        <v>1.5</v>
      </c>
      <c r="S432" s="7">
        <v>0.14999998</v>
      </c>
      <c r="T432" s="8">
        <v>10.000000999999999</v>
      </c>
      <c r="U432" s="8">
        <v>1</v>
      </c>
    </row>
    <row r="433" spans="1:21" s="3" customFormat="1" ht="18" customHeight="1" x14ac:dyDescent="0.3">
      <c r="A433" s="5" t="s">
        <v>287</v>
      </c>
      <c r="B43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158.9999899</v>
      </c>
      <c r="C433" s="19">
        <v>1.5899999</v>
      </c>
      <c r="D433" s="19">
        <v>14.31</v>
      </c>
      <c r="E433" s="19">
        <v>143.09998999999999</v>
      </c>
      <c r="F433" s="19">
        <v>0</v>
      </c>
      <c r="G433" s="19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7">
        <v>0.15000000999999999</v>
      </c>
      <c r="R433" s="6">
        <v>2.2999999999999998</v>
      </c>
      <c r="S433" s="7">
        <v>0.38999999000000002</v>
      </c>
      <c r="T433" s="8">
        <v>2.5000002000000001</v>
      </c>
      <c r="U433" s="8">
        <v>1</v>
      </c>
    </row>
    <row r="434" spans="1:21" s="3" customFormat="1" ht="18" customHeight="1" x14ac:dyDescent="0.3">
      <c r="A434" s="5" t="s">
        <v>275</v>
      </c>
      <c r="B43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173.000001</v>
      </c>
      <c r="C434" s="19">
        <v>1.73</v>
      </c>
      <c r="D434" s="19">
        <v>15.570001</v>
      </c>
      <c r="E434" s="19">
        <v>155.69999999999999</v>
      </c>
      <c r="F434" s="19">
        <v>0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7">
        <v>0.25</v>
      </c>
      <c r="R434" s="6">
        <v>2.2999999999999998</v>
      </c>
      <c r="S434" s="7">
        <v>0.38999999000000002</v>
      </c>
      <c r="T434" s="8">
        <v>2.5000002000000001</v>
      </c>
      <c r="U434" s="8">
        <v>1</v>
      </c>
    </row>
    <row r="435" spans="1:21" s="3" customFormat="1" ht="18" customHeight="1" x14ac:dyDescent="0.3">
      <c r="A435" s="5" t="s">
        <v>167</v>
      </c>
      <c r="B43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125</v>
      </c>
      <c r="C435" s="19">
        <v>18.75</v>
      </c>
      <c r="D435" s="19">
        <v>18.75</v>
      </c>
      <c r="E435" s="19">
        <v>87.5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7">
        <v>0.1</v>
      </c>
      <c r="R435" s="6">
        <v>1.5</v>
      </c>
      <c r="S435" s="7">
        <v>0.14999998</v>
      </c>
      <c r="T435" s="8">
        <v>0.91666669000000001</v>
      </c>
      <c r="U435" s="8">
        <v>0</v>
      </c>
    </row>
    <row r="436" spans="1:21" s="3" customFormat="1" ht="18" customHeight="1" x14ac:dyDescent="0.3">
      <c r="A436" s="5" t="s">
        <v>143</v>
      </c>
      <c r="B43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180</v>
      </c>
      <c r="C436" s="19">
        <v>18</v>
      </c>
      <c r="D436" s="19">
        <v>36</v>
      </c>
      <c r="E436" s="19">
        <v>126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7">
        <v>0.22</v>
      </c>
      <c r="R436" s="6">
        <v>2</v>
      </c>
      <c r="S436" s="7">
        <v>0.34000003000000001</v>
      </c>
      <c r="T436" s="8">
        <v>1.3333333999999999</v>
      </c>
      <c r="U436" s="8">
        <v>0</v>
      </c>
    </row>
    <row r="437" spans="1:21" s="3" customFormat="1" ht="18" customHeight="1" x14ac:dyDescent="0.3">
      <c r="A437" s="5" t="s">
        <v>166</v>
      </c>
      <c r="B43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172.00000199999999</v>
      </c>
      <c r="C437" s="19">
        <v>25.800001000000002</v>
      </c>
      <c r="D437" s="19">
        <v>25.800001000000002</v>
      </c>
      <c r="E437" s="19">
        <v>120.4</v>
      </c>
      <c r="F437" s="19">
        <v>0</v>
      </c>
      <c r="G437" s="19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7">
        <v>0.15000000999999999</v>
      </c>
      <c r="R437" s="6">
        <v>2</v>
      </c>
      <c r="S437" s="7">
        <v>0.25</v>
      </c>
      <c r="T437" s="8">
        <v>1</v>
      </c>
      <c r="U437" s="8">
        <v>0</v>
      </c>
    </row>
    <row r="438" spans="1:21" s="3" customFormat="1" ht="18" customHeight="1" x14ac:dyDescent="0.3">
      <c r="A438" s="5" t="s">
        <v>298</v>
      </c>
      <c r="B43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899.99996999999996</v>
      </c>
      <c r="C438" s="19">
        <v>0</v>
      </c>
      <c r="D438" s="19">
        <v>648</v>
      </c>
      <c r="E438" s="19">
        <v>251.99996999999999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7">
        <v>0.2</v>
      </c>
      <c r="R438" s="6">
        <v>1.8</v>
      </c>
      <c r="S438" s="7">
        <v>0.5</v>
      </c>
      <c r="T438" s="8">
        <v>0.66666669000000001</v>
      </c>
      <c r="U438" s="8">
        <v>1</v>
      </c>
    </row>
    <row r="439" spans="1:21" s="3" customFormat="1" ht="18" customHeight="1" x14ac:dyDescent="0.3">
      <c r="A439" s="5" t="s">
        <v>652</v>
      </c>
      <c r="B43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39" s="19">
        <v>0</v>
      </c>
      <c r="D439" s="19">
        <v>0</v>
      </c>
      <c r="E439" s="19">
        <v>0</v>
      </c>
      <c r="F439" s="19">
        <v>0</v>
      </c>
      <c r="G439" s="19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7">
        <v>0</v>
      </c>
      <c r="R439" s="6">
        <v>0</v>
      </c>
      <c r="S439" s="7">
        <v>0</v>
      </c>
      <c r="T439" s="8">
        <v>0</v>
      </c>
      <c r="U439" s="8">
        <v>0</v>
      </c>
    </row>
    <row r="440" spans="1:21" s="3" customFormat="1" ht="18" customHeight="1" x14ac:dyDescent="0.3">
      <c r="A440" s="5" t="s">
        <v>551</v>
      </c>
      <c r="B44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261</v>
      </c>
      <c r="C440" s="19">
        <v>21</v>
      </c>
      <c r="D440" s="19">
        <v>63</v>
      </c>
      <c r="E440" s="19">
        <v>85</v>
      </c>
      <c r="F440" s="19">
        <v>92</v>
      </c>
      <c r="G440" s="19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7">
        <v>0.20999999</v>
      </c>
      <c r="R440" s="6">
        <v>2.2999999999999998</v>
      </c>
      <c r="S440" s="7">
        <v>0.33000003999999999</v>
      </c>
      <c r="T440" s="8">
        <v>1</v>
      </c>
      <c r="U440" s="8">
        <v>0</v>
      </c>
    </row>
    <row r="441" spans="1:21" s="3" customFormat="1" ht="18" customHeight="1" x14ac:dyDescent="0.3">
      <c r="A441" s="5" t="s">
        <v>156</v>
      </c>
      <c r="B44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141.99999990000001</v>
      </c>
      <c r="C441" s="19">
        <v>7.0999999000000003</v>
      </c>
      <c r="D441" s="19">
        <v>14.2</v>
      </c>
      <c r="E441" s="19">
        <v>120.7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7">
        <v>0.16</v>
      </c>
      <c r="R441" s="6">
        <v>2</v>
      </c>
      <c r="S441" s="7">
        <v>0.15999996999999999</v>
      </c>
      <c r="T441" s="8">
        <v>0.91666669000000001</v>
      </c>
      <c r="U441" s="8">
        <v>0</v>
      </c>
    </row>
    <row r="442" spans="1:21" s="3" customFormat="1" ht="18" customHeight="1" x14ac:dyDescent="0.3">
      <c r="A442" s="5" t="s">
        <v>145</v>
      </c>
      <c r="B44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198.00000119999999</v>
      </c>
      <c r="C442" s="19">
        <v>9.9000006000000003</v>
      </c>
      <c r="D442" s="19">
        <v>9.9000006000000003</v>
      </c>
      <c r="E442" s="19">
        <v>178.2</v>
      </c>
      <c r="F442" s="19">
        <v>0</v>
      </c>
      <c r="G442" s="19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7">
        <v>0.28000000000000003</v>
      </c>
      <c r="R442" s="6">
        <v>2.4000001000000002</v>
      </c>
      <c r="S442" s="7">
        <v>0.27999996999999999</v>
      </c>
      <c r="T442" s="8">
        <v>1.0833333999999999</v>
      </c>
      <c r="U442" s="8">
        <v>0</v>
      </c>
    </row>
    <row r="443" spans="1:21" s="3" customFormat="1" ht="18" customHeight="1" x14ac:dyDescent="0.3">
      <c r="A443" s="5" t="s">
        <v>199</v>
      </c>
      <c r="B44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190</v>
      </c>
      <c r="C443" s="19">
        <v>90</v>
      </c>
      <c r="D443" s="19">
        <v>0</v>
      </c>
      <c r="E443" s="19">
        <v>0</v>
      </c>
      <c r="F443" s="19">
        <v>0</v>
      </c>
      <c r="G443" s="19">
        <v>0</v>
      </c>
      <c r="H443" s="19">
        <v>100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7">
        <v>0.1</v>
      </c>
      <c r="R443" s="6">
        <v>2</v>
      </c>
      <c r="S443" s="7">
        <v>0.35000002000000002</v>
      </c>
      <c r="T443" s="8">
        <v>1</v>
      </c>
      <c r="U443" s="8">
        <v>0</v>
      </c>
    </row>
    <row r="444" spans="1:21" s="3" customFormat="1" ht="18" customHeight="1" x14ac:dyDescent="0.3">
      <c r="A444" s="5" t="s">
        <v>186</v>
      </c>
      <c r="B44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234</v>
      </c>
      <c r="C444" s="19">
        <v>66</v>
      </c>
      <c r="D444" s="19">
        <v>28</v>
      </c>
      <c r="E444" s="19">
        <v>50</v>
      </c>
      <c r="F444" s="19">
        <v>0</v>
      </c>
      <c r="G444" s="19">
        <v>0</v>
      </c>
      <c r="H444" s="19">
        <v>90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7">
        <v>0.22</v>
      </c>
      <c r="R444" s="6">
        <v>2.4000001000000002</v>
      </c>
      <c r="S444" s="7">
        <v>0.36000000999999998</v>
      </c>
      <c r="T444" s="8">
        <v>1</v>
      </c>
      <c r="U444" s="8">
        <v>0</v>
      </c>
    </row>
    <row r="445" spans="1:21" s="3" customFormat="1" ht="18" customHeight="1" x14ac:dyDescent="0.3">
      <c r="A445" s="5" t="s">
        <v>662</v>
      </c>
      <c r="B44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45" s="19">
        <v>0</v>
      </c>
      <c r="D445" s="19">
        <v>0</v>
      </c>
      <c r="E445" s="19">
        <v>0</v>
      </c>
      <c r="F445" s="19">
        <v>0</v>
      </c>
      <c r="G445" s="19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7">
        <v>0</v>
      </c>
      <c r="R445" s="6">
        <v>0</v>
      </c>
      <c r="S445" s="7">
        <v>0</v>
      </c>
      <c r="T445" s="8">
        <v>0</v>
      </c>
      <c r="U445" s="8">
        <v>0</v>
      </c>
    </row>
    <row r="446" spans="1:21" s="3" customFormat="1" ht="18" customHeight="1" x14ac:dyDescent="0.3">
      <c r="A446" s="5" t="s">
        <v>399</v>
      </c>
      <c r="B44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</v>
      </c>
      <c r="C446" s="19">
        <v>0</v>
      </c>
      <c r="D446" s="19">
        <v>0</v>
      </c>
      <c r="E446" s="19">
        <v>0</v>
      </c>
      <c r="F446" s="19">
        <v>0</v>
      </c>
      <c r="G446" s="19">
        <v>0</v>
      </c>
      <c r="H446" s="19">
        <v>0</v>
      </c>
      <c r="I446" s="19">
        <v>0</v>
      </c>
      <c r="J446" s="19">
        <v>0</v>
      </c>
      <c r="K446" s="19">
        <v>22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7">
        <v>2.9999998999999999E-2</v>
      </c>
      <c r="R446" s="6">
        <v>4</v>
      </c>
      <c r="S446" s="7">
        <v>0.28999996</v>
      </c>
      <c r="T446" s="8">
        <v>10.000000999999999</v>
      </c>
      <c r="U446" s="8">
        <v>1</v>
      </c>
    </row>
    <row r="447" spans="1:21" s="3" customFormat="1" ht="18" customHeight="1" x14ac:dyDescent="0.3">
      <c r="A447" s="5" t="s">
        <v>612</v>
      </c>
      <c r="B44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47" s="19">
        <v>0</v>
      </c>
      <c r="D447" s="19">
        <v>0</v>
      </c>
      <c r="E447" s="19">
        <v>0</v>
      </c>
      <c r="F447" s="19">
        <v>0</v>
      </c>
      <c r="G447" s="19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7">
        <v>0</v>
      </c>
      <c r="R447" s="6">
        <v>0</v>
      </c>
      <c r="S447" s="7">
        <v>0</v>
      </c>
      <c r="T447" s="8">
        <v>0</v>
      </c>
      <c r="U447" s="8">
        <v>0</v>
      </c>
    </row>
    <row r="448" spans="1:21" s="3" customFormat="1" ht="18" customHeight="1" x14ac:dyDescent="0.3">
      <c r="A448" s="5" t="s">
        <v>493</v>
      </c>
      <c r="B44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119.999996</v>
      </c>
      <c r="C448" s="19">
        <v>84</v>
      </c>
      <c r="D448" s="19">
        <v>18</v>
      </c>
      <c r="E448" s="19">
        <v>17.999995999999999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7">
        <v>0.25</v>
      </c>
      <c r="R448" s="6">
        <v>2</v>
      </c>
      <c r="S448" s="7">
        <v>0.10000002</v>
      </c>
      <c r="T448" s="8">
        <v>1</v>
      </c>
      <c r="U448" s="8">
        <v>0</v>
      </c>
    </row>
    <row r="449" spans="1:21" s="3" customFormat="1" ht="18" customHeight="1" x14ac:dyDescent="0.3">
      <c r="A449" s="5" t="s">
        <v>475</v>
      </c>
      <c r="B44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</v>
      </c>
      <c r="C449" s="19">
        <v>0</v>
      </c>
      <c r="D449" s="19">
        <v>1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0</v>
      </c>
      <c r="K449" s="19">
        <v>10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7">
        <v>0.16</v>
      </c>
      <c r="R449" s="6">
        <v>1.8</v>
      </c>
      <c r="S449" s="7">
        <v>0.24000001000000001</v>
      </c>
      <c r="T449" s="8">
        <v>12.000000999999999</v>
      </c>
      <c r="U449" s="8">
        <v>1</v>
      </c>
    </row>
    <row r="450" spans="1:21" s="3" customFormat="1" ht="18" customHeight="1" x14ac:dyDescent="0.3">
      <c r="A450" s="5" t="s">
        <v>542</v>
      </c>
      <c r="B45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700</v>
      </c>
      <c r="C450" s="19">
        <v>0</v>
      </c>
      <c r="D450" s="19">
        <v>0</v>
      </c>
      <c r="E450" s="19">
        <v>0</v>
      </c>
      <c r="F450" s="19">
        <v>0</v>
      </c>
      <c r="G450" s="19">
        <v>0</v>
      </c>
      <c r="H450" s="19">
        <v>0</v>
      </c>
      <c r="I450" s="19">
        <v>0</v>
      </c>
      <c r="J450" s="19">
        <v>700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7">
        <v>5.0000001000000002E-2</v>
      </c>
      <c r="R450" s="6">
        <v>2</v>
      </c>
      <c r="S450" s="7">
        <v>0.35000002000000002</v>
      </c>
      <c r="T450" s="8">
        <v>1.5000001000000001</v>
      </c>
      <c r="U450" s="8">
        <v>1</v>
      </c>
    </row>
    <row r="451" spans="1:21" s="3" customFormat="1" ht="18" customHeight="1" x14ac:dyDescent="0.3">
      <c r="A451" s="5" t="s">
        <v>499</v>
      </c>
      <c r="B45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224</v>
      </c>
      <c r="C451" s="19">
        <v>76</v>
      </c>
      <c r="D451" s="19">
        <v>0</v>
      </c>
      <c r="E451" s="19">
        <v>38</v>
      </c>
      <c r="F451" s="19">
        <v>0</v>
      </c>
      <c r="G451" s="19">
        <v>0</v>
      </c>
      <c r="H451" s="19">
        <v>110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7">
        <v>0.15000000999999999</v>
      </c>
      <c r="R451" s="6">
        <v>2</v>
      </c>
      <c r="S451" s="7">
        <v>0.30000000999999998</v>
      </c>
      <c r="T451" s="8">
        <v>0.91666669000000001</v>
      </c>
      <c r="U451" s="8">
        <v>0</v>
      </c>
    </row>
    <row r="452" spans="1:21" s="3" customFormat="1" ht="18" customHeight="1" x14ac:dyDescent="0.3">
      <c r="A452" s="5" t="s">
        <v>134</v>
      </c>
      <c r="B45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140</v>
      </c>
      <c r="C452" s="19">
        <v>7</v>
      </c>
      <c r="D452" s="19">
        <v>63</v>
      </c>
      <c r="E452" s="19">
        <v>70</v>
      </c>
      <c r="F452" s="19">
        <v>0</v>
      </c>
      <c r="G452" s="19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7">
        <v>0.16</v>
      </c>
      <c r="R452" s="6">
        <v>2</v>
      </c>
      <c r="S452" s="7">
        <v>0.19999998999999999</v>
      </c>
      <c r="T452" s="8">
        <v>1.0833333999999999</v>
      </c>
      <c r="U452" s="8">
        <v>0</v>
      </c>
    </row>
    <row r="453" spans="1:21" s="3" customFormat="1" ht="18" customHeight="1" x14ac:dyDescent="0.3">
      <c r="A453" s="5" t="s">
        <v>142</v>
      </c>
      <c r="B45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184.00000180000001</v>
      </c>
      <c r="C453" s="19">
        <v>9.1999998000000005</v>
      </c>
      <c r="D453" s="19">
        <v>64.400002000000001</v>
      </c>
      <c r="E453" s="19">
        <v>110.4</v>
      </c>
      <c r="F453" s="19">
        <v>0</v>
      </c>
      <c r="G453" s="19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7">
        <v>0.30000000999999998</v>
      </c>
      <c r="R453" s="6">
        <v>2.5999998999999998</v>
      </c>
      <c r="S453" s="7">
        <v>0.24000001000000001</v>
      </c>
      <c r="T453" s="8">
        <v>1.1666666999999999</v>
      </c>
      <c r="U453" s="8">
        <v>0</v>
      </c>
    </row>
    <row r="454" spans="1:21" s="3" customFormat="1" ht="18" customHeight="1" x14ac:dyDescent="0.3">
      <c r="A454" s="5" t="s">
        <v>613</v>
      </c>
      <c r="B45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54" s="19">
        <v>0</v>
      </c>
      <c r="D454" s="19">
        <v>0</v>
      </c>
      <c r="E454" s="19">
        <v>0</v>
      </c>
      <c r="F454" s="19">
        <v>0</v>
      </c>
      <c r="G454" s="19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7">
        <v>0</v>
      </c>
      <c r="R454" s="6">
        <v>0</v>
      </c>
      <c r="S454" s="7">
        <v>0</v>
      </c>
      <c r="T454" s="8">
        <v>0</v>
      </c>
      <c r="U454" s="8">
        <v>0</v>
      </c>
    </row>
    <row r="455" spans="1:21" s="3" customFormat="1" ht="18" customHeight="1" x14ac:dyDescent="0.3">
      <c r="A455" s="5" t="s">
        <v>769</v>
      </c>
      <c r="B45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412.00001199999997</v>
      </c>
      <c r="C455" s="19">
        <v>123.60001</v>
      </c>
      <c r="D455" s="19">
        <v>82.400002000000001</v>
      </c>
      <c r="E455" s="19">
        <v>206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7">
        <v>0.15000000999999999</v>
      </c>
      <c r="R455" s="6">
        <v>1.25</v>
      </c>
      <c r="S455" s="7">
        <v>5.0000012000000003E-2</v>
      </c>
      <c r="T455" s="8">
        <v>1</v>
      </c>
      <c r="U455" s="8">
        <v>0</v>
      </c>
    </row>
    <row r="456" spans="1:21" s="3" customFormat="1" ht="18" customHeight="1" x14ac:dyDescent="0.3">
      <c r="A456" s="5" t="s">
        <v>30</v>
      </c>
      <c r="B45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220</v>
      </c>
      <c r="C456" s="19">
        <v>0</v>
      </c>
      <c r="D456" s="19">
        <v>220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7">
        <v>0.25999999000000001</v>
      </c>
      <c r="R456" s="6">
        <v>2.4000001000000002</v>
      </c>
      <c r="S456" s="7">
        <v>0.22000003000000001</v>
      </c>
      <c r="T456" s="8">
        <v>1.4000001</v>
      </c>
      <c r="U456" s="8">
        <v>1</v>
      </c>
    </row>
    <row r="457" spans="1:21" s="3" customFormat="1" ht="18" customHeight="1" x14ac:dyDescent="0.3">
      <c r="A457" s="5" t="s">
        <v>712</v>
      </c>
      <c r="B45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57" s="19">
        <v>0</v>
      </c>
      <c r="D457" s="19">
        <v>0</v>
      </c>
      <c r="E457" s="19">
        <v>0</v>
      </c>
      <c r="F457" s="19">
        <v>0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7">
        <v>0</v>
      </c>
      <c r="R457" s="6">
        <v>0</v>
      </c>
      <c r="S457" s="7">
        <v>0</v>
      </c>
      <c r="T457" s="8">
        <v>0</v>
      </c>
      <c r="U457" s="8">
        <v>0</v>
      </c>
    </row>
    <row r="458" spans="1:21" s="3" customFormat="1" ht="18" customHeight="1" x14ac:dyDescent="0.3">
      <c r="A458" s="5" t="s">
        <v>712</v>
      </c>
      <c r="B45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58" s="19">
        <v>0</v>
      </c>
      <c r="D458" s="19">
        <v>0</v>
      </c>
      <c r="E458" s="19">
        <v>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7">
        <v>0</v>
      </c>
      <c r="R458" s="6">
        <v>0</v>
      </c>
      <c r="S458" s="7">
        <v>0</v>
      </c>
      <c r="T458" s="8">
        <v>0</v>
      </c>
      <c r="U458" s="8">
        <v>0</v>
      </c>
    </row>
    <row r="459" spans="1:21" s="3" customFormat="1" ht="18" customHeight="1" x14ac:dyDescent="0.3">
      <c r="A459" s="5" t="s">
        <v>518</v>
      </c>
      <c r="B45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999.999954</v>
      </c>
      <c r="C459" s="19">
        <v>100</v>
      </c>
      <c r="D459" s="19">
        <v>850</v>
      </c>
      <c r="E459" s="19">
        <v>49.999954000000002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7">
        <v>0.2</v>
      </c>
      <c r="R459" s="6">
        <v>2.5</v>
      </c>
      <c r="S459" s="7">
        <v>0.19999998999999999</v>
      </c>
      <c r="T459" s="8">
        <v>1</v>
      </c>
      <c r="U459" s="8">
        <v>1</v>
      </c>
    </row>
    <row r="460" spans="1:21" s="3" customFormat="1" ht="18" customHeight="1" x14ac:dyDescent="0.3">
      <c r="A460" s="5" t="s">
        <v>519</v>
      </c>
      <c r="B46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399.99999200000002</v>
      </c>
      <c r="C460" s="19">
        <v>40</v>
      </c>
      <c r="D460" s="19">
        <v>280</v>
      </c>
      <c r="E460" s="19">
        <v>79.999992000000006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7">
        <v>0.23999999</v>
      </c>
      <c r="R460" s="6">
        <v>2.5999998999999998</v>
      </c>
      <c r="S460" s="7">
        <v>0.30000000999999998</v>
      </c>
      <c r="T460" s="8">
        <v>2</v>
      </c>
      <c r="U460" s="8">
        <v>1</v>
      </c>
    </row>
    <row r="461" spans="1:21" s="3" customFormat="1" ht="18" customHeight="1" x14ac:dyDescent="0.3">
      <c r="A461" s="5" t="s">
        <v>191</v>
      </c>
      <c r="B46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185.00000399999999</v>
      </c>
      <c r="C461" s="19">
        <v>27.750001999999999</v>
      </c>
      <c r="D461" s="19">
        <v>27.750001999999999</v>
      </c>
      <c r="E461" s="19">
        <v>129.5</v>
      </c>
      <c r="F461" s="19">
        <v>0</v>
      </c>
      <c r="G461" s="19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7">
        <v>5.9999998999999998E-2</v>
      </c>
      <c r="R461" s="6">
        <v>1.5</v>
      </c>
      <c r="S461" s="7">
        <v>0.18000000999999999</v>
      </c>
      <c r="T461" s="8">
        <v>0.91666669000000001</v>
      </c>
      <c r="U461" s="8">
        <v>0</v>
      </c>
    </row>
    <row r="462" spans="1:21" s="3" customFormat="1" ht="18" customHeight="1" x14ac:dyDescent="0.3">
      <c r="A462" s="5" t="s">
        <v>190</v>
      </c>
      <c r="B46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234.00000400000002</v>
      </c>
      <c r="C462" s="19">
        <v>35.100002000000003</v>
      </c>
      <c r="D462" s="19">
        <v>35.100002000000003</v>
      </c>
      <c r="E462" s="19">
        <v>163.80000000000001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7">
        <v>0.23999999</v>
      </c>
      <c r="R462" s="6">
        <v>2.2000000000000002</v>
      </c>
      <c r="S462" s="7">
        <v>0.36000000999999998</v>
      </c>
      <c r="T462" s="8">
        <v>1.1666666999999999</v>
      </c>
      <c r="U462" s="8">
        <v>0</v>
      </c>
    </row>
    <row r="463" spans="1:21" s="3" customFormat="1" ht="18" customHeight="1" x14ac:dyDescent="0.3">
      <c r="A463" s="5" t="s">
        <v>214</v>
      </c>
      <c r="B46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195</v>
      </c>
      <c r="C463" s="19">
        <v>39</v>
      </c>
      <c r="D463" s="19">
        <v>9.75</v>
      </c>
      <c r="E463" s="19">
        <v>146.25</v>
      </c>
      <c r="F463" s="19">
        <v>0</v>
      </c>
      <c r="G463" s="19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7">
        <v>0.18000000999999999</v>
      </c>
      <c r="R463" s="6">
        <v>2</v>
      </c>
      <c r="S463" s="7">
        <v>0.18000000999999999</v>
      </c>
      <c r="T463" s="8">
        <v>0.75000005999999997</v>
      </c>
      <c r="U463" s="8">
        <v>0</v>
      </c>
    </row>
    <row r="464" spans="1:21" s="3" customFormat="1" ht="18" customHeight="1" x14ac:dyDescent="0.3">
      <c r="A464" s="5" t="s">
        <v>683</v>
      </c>
      <c r="B46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7">
        <v>0</v>
      </c>
      <c r="R464" s="6">
        <v>0</v>
      </c>
      <c r="S464" s="7">
        <v>0</v>
      </c>
      <c r="T464" s="8">
        <v>0</v>
      </c>
      <c r="U464" s="8">
        <v>0</v>
      </c>
    </row>
    <row r="465" spans="1:21" s="3" customFormat="1" ht="18" customHeight="1" x14ac:dyDescent="0.3">
      <c r="A465" s="5" t="s">
        <v>72</v>
      </c>
      <c r="B46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72</v>
      </c>
      <c r="C465" s="19">
        <v>18</v>
      </c>
      <c r="D465" s="19">
        <v>18</v>
      </c>
      <c r="E465" s="19">
        <v>36</v>
      </c>
      <c r="F465" s="19">
        <v>0</v>
      </c>
      <c r="G465" s="19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7">
        <v>0.30000000999999998</v>
      </c>
      <c r="R465" s="6">
        <v>2.8</v>
      </c>
      <c r="S465" s="7">
        <v>0.10000002</v>
      </c>
      <c r="T465" s="8">
        <v>3.0000002000000001</v>
      </c>
      <c r="U465" s="8">
        <v>1</v>
      </c>
    </row>
    <row r="466" spans="1:21" s="3" customFormat="1" ht="18" customHeight="1" x14ac:dyDescent="0.3">
      <c r="A466" s="5" t="s">
        <v>87</v>
      </c>
      <c r="B46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104</v>
      </c>
      <c r="C466" s="19">
        <v>26</v>
      </c>
      <c r="D466" s="19">
        <v>26</v>
      </c>
      <c r="E466" s="19">
        <v>52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7">
        <v>0.30000000999999998</v>
      </c>
      <c r="R466" s="6">
        <v>2.8</v>
      </c>
      <c r="S466" s="7">
        <v>0.24000001000000001</v>
      </c>
      <c r="T466" s="8">
        <v>3.0000002000000001</v>
      </c>
      <c r="U466" s="8">
        <v>1</v>
      </c>
    </row>
    <row r="467" spans="1:21" s="3" customFormat="1" ht="18" customHeight="1" x14ac:dyDescent="0.3">
      <c r="A467" s="5" t="s">
        <v>141</v>
      </c>
      <c r="B46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248.00001200000003</v>
      </c>
      <c r="C467" s="19">
        <v>12.400001</v>
      </c>
      <c r="D467" s="19">
        <v>37.200001</v>
      </c>
      <c r="E467" s="19">
        <v>198.40001000000001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7">
        <v>0.25999999000000001</v>
      </c>
      <c r="R467" s="6">
        <v>2.2000000000000002</v>
      </c>
      <c r="S467" s="7">
        <v>0.30000000999999998</v>
      </c>
      <c r="T467" s="8">
        <v>0.91666669000000001</v>
      </c>
      <c r="U467" s="8">
        <v>0</v>
      </c>
    </row>
    <row r="468" spans="1:21" s="3" customFormat="1" ht="18" customHeight="1" x14ac:dyDescent="0.3">
      <c r="A468" s="5" t="s">
        <v>151</v>
      </c>
      <c r="B46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150</v>
      </c>
      <c r="C468" s="19">
        <v>7.5</v>
      </c>
      <c r="D468" s="19">
        <v>22.5</v>
      </c>
      <c r="E468" s="19">
        <v>120</v>
      </c>
      <c r="F468" s="19">
        <v>0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7">
        <v>7.9999998000000003E-2</v>
      </c>
      <c r="R468" s="6">
        <v>1.5</v>
      </c>
      <c r="S468" s="7">
        <v>0.22000003000000001</v>
      </c>
      <c r="T468" s="8">
        <v>0.91666669000000001</v>
      </c>
      <c r="U468" s="8">
        <v>0</v>
      </c>
    </row>
    <row r="469" spans="1:21" s="3" customFormat="1" ht="18" customHeight="1" x14ac:dyDescent="0.3">
      <c r="A469" s="5" t="s">
        <v>284</v>
      </c>
      <c r="B46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100</v>
      </c>
      <c r="C469" s="19">
        <v>20</v>
      </c>
      <c r="D469" s="19">
        <v>10</v>
      </c>
      <c r="E469" s="19">
        <v>70</v>
      </c>
      <c r="F469" s="19">
        <v>0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7">
        <v>0.12</v>
      </c>
      <c r="R469" s="6">
        <v>2</v>
      </c>
      <c r="S469" s="7">
        <v>0.24000001000000001</v>
      </c>
      <c r="T469" s="8">
        <v>3.0000002000000001</v>
      </c>
      <c r="U469" s="8">
        <v>1</v>
      </c>
    </row>
    <row r="470" spans="1:21" s="3" customFormat="1" ht="18" customHeight="1" x14ac:dyDescent="0.3">
      <c r="A470" s="5" t="s">
        <v>274</v>
      </c>
      <c r="B47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</v>
      </c>
      <c r="C470" s="19">
        <v>20</v>
      </c>
      <c r="D470" s="19">
        <v>10</v>
      </c>
      <c r="E470" s="19">
        <v>90</v>
      </c>
      <c r="F470" s="19">
        <v>0</v>
      </c>
      <c r="G470" s="19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7">
        <v>0.18000000999999999</v>
      </c>
      <c r="R470" s="6">
        <v>2</v>
      </c>
      <c r="S470" s="7">
        <v>0.30000000999999998</v>
      </c>
      <c r="T470" s="8">
        <v>3.6666666999999999</v>
      </c>
      <c r="U470" s="8">
        <v>1</v>
      </c>
    </row>
    <row r="471" spans="1:21" s="3" customFormat="1" ht="18" customHeight="1" x14ac:dyDescent="0.3">
      <c r="A471" s="5" t="s">
        <v>643</v>
      </c>
      <c r="B47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71" s="19">
        <v>0</v>
      </c>
      <c r="D471" s="19">
        <v>0</v>
      </c>
      <c r="E471" s="19">
        <v>0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7">
        <v>0</v>
      </c>
      <c r="R471" s="6">
        <v>0</v>
      </c>
      <c r="S471" s="7">
        <v>0</v>
      </c>
      <c r="T471" s="8">
        <v>0</v>
      </c>
      <c r="U471" s="8">
        <v>0</v>
      </c>
    </row>
    <row r="472" spans="1:21" s="3" customFormat="1" ht="18" customHeight="1" x14ac:dyDescent="0.3">
      <c r="A472" s="5" t="s">
        <v>614</v>
      </c>
      <c r="B47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72" s="19">
        <v>0</v>
      </c>
      <c r="D472" s="19">
        <v>0</v>
      </c>
      <c r="E472" s="19">
        <v>0</v>
      </c>
      <c r="F472" s="19">
        <v>0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7">
        <v>0</v>
      </c>
      <c r="R472" s="6">
        <v>0</v>
      </c>
      <c r="S472" s="7">
        <v>0</v>
      </c>
      <c r="T472" s="8">
        <v>0</v>
      </c>
      <c r="U472" s="8">
        <v>0</v>
      </c>
    </row>
    <row r="473" spans="1:21" s="3" customFormat="1" ht="18" customHeight="1" x14ac:dyDescent="0.3">
      <c r="A473" s="5" t="s">
        <v>353</v>
      </c>
      <c r="B47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221.99999000000003</v>
      </c>
      <c r="C473" s="19">
        <v>48.84</v>
      </c>
      <c r="D473" s="19">
        <v>17.760000000000002</v>
      </c>
      <c r="E473" s="19">
        <v>155.39999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7">
        <v>0.31</v>
      </c>
      <c r="R473" s="6">
        <v>2.5999998999999998</v>
      </c>
      <c r="S473" s="7">
        <v>0.22000003000000001</v>
      </c>
      <c r="T473" s="8">
        <v>0.91666669000000001</v>
      </c>
      <c r="U473" s="8">
        <v>0</v>
      </c>
    </row>
    <row r="474" spans="1:21" s="3" customFormat="1" ht="18" customHeight="1" x14ac:dyDescent="0.3">
      <c r="A474" s="5" t="s">
        <v>383</v>
      </c>
      <c r="B47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33</v>
      </c>
      <c r="C474" s="19">
        <v>0</v>
      </c>
      <c r="D474" s="19">
        <v>0</v>
      </c>
      <c r="E474" s="19">
        <v>0</v>
      </c>
      <c r="F474" s="19">
        <v>0</v>
      </c>
      <c r="G474" s="19">
        <v>0</v>
      </c>
      <c r="H474" s="19">
        <v>0</v>
      </c>
      <c r="I474" s="19">
        <v>33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7">
        <v>0.1</v>
      </c>
      <c r="R474" s="6">
        <v>2</v>
      </c>
      <c r="S474" s="7">
        <v>0.30000000999999998</v>
      </c>
      <c r="T474" s="8">
        <v>11.111112</v>
      </c>
      <c r="U474" s="8">
        <v>1</v>
      </c>
    </row>
    <row r="475" spans="1:21" s="3" customFormat="1" ht="18" customHeight="1" x14ac:dyDescent="0.3">
      <c r="A475" s="5" t="s">
        <v>294</v>
      </c>
      <c r="B47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319.99999200000002</v>
      </c>
      <c r="C475" s="19">
        <v>16</v>
      </c>
      <c r="D475" s="19">
        <v>256</v>
      </c>
      <c r="E475" s="19">
        <v>47.999991999999999</v>
      </c>
      <c r="F475" s="19">
        <v>0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7">
        <v>0.30000000999999998</v>
      </c>
      <c r="R475" s="6">
        <v>2</v>
      </c>
      <c r="S475" s="7">
        <v>0.10000002</v>
      </c>
      <c r="T475" s="8">
        <v>1</v>
      </c>
      <c r="U475" s="8">
        <v>1</v>
      </c>
    </row>
    <row r="476" spans="1:21" s="3" customFormat="1" ht="18" customHeight="1" x14ac:dyDescent="0.3">
      <c r="A476" s="5" t="s">
        <v>293</v>
      </c>
      <c r="B47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360.00000399999999</v>
      </c>
      <c r="C476" s="19">
        <v>9</v>
      </c>
      <c r="D476" s="19">
        <v>288</v>
      </c>
      <c r="E476" s="19">
        <v>63.000003999999997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7">
        <v>0.44999999000000002</v>
      </c>
      <c r="R476" s="6">
        <v>2</v>
      </c>
      <c r="S476" s="7">
        <v>0.19999998999999999</v>
      </c>
      <c r="T476" s="8">
        <v>1</v>
      </c>
      <c r="U476" s="8">
        <v>1</v>
      </c>
    </row>
    <row r="477" spans="1:21" s="3" customFormat="1" ht="18" customHeight="1" x14ac:dyDescent="0.3">
      <c r="A477" s="5" t="s">
        <v>379</v>
      </c>
      <c r="B47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262</v>
      </c>
      <c r="C477" s="19">
        <v>57</v>
      </c>
      <c r="D477" s="19">
        <v>55</v>
      </c>
      <c r="E477" s="19">
        <v>61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89</v>
      </c>
      <c r="O477" s="19">
        <v>0</v>
      </c>
      <c r="P477" s="19">
        <v>0</v>
      </c>
      <c r="Q477" s="7">
        <v>0.15000000999999999</v>
      </c>
      <c r="R477" s="6">
        <v>2.0999998999999998</v>
      </c>
      <c r="S477" s="7">
        <v>0.30000000999999998</v>
      </c>
      <c r="T477" s="8">
        <v>0.66666669000000001</v>
      </c>
      <c r="U477" s="8">
        <v>0</v>
      </c>
    </row>
    <row r="478" spans="1:21" s="3" customFormat="1" ht="18" customHeight="1" x14ac:dyDescent="0.3">
      <c r="A478" s="5" t="s">
        <v>728</v>
      </c>
      <c r="B47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78" s="19">
        <v>0</v>
      </c>
      <c r="D478" s="19">
        <v>0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7">
        <v>0</v>
      </c>
      <c r="R478" s="6">
        <v>0</v>
      </c>
      <c r="S478" s="7">
        <v>0</v>
      </c>
      <c r="T478" s="8">
        <v>0</v>
      </c>
      <c r="U478" s="8">
        <v>0</v>
      </c>
    </row>
    <row r="479" spans="1:21" s="3" customFormat="1" ht="18" customHeight="1" x14ac:dyDescent="0.3">
      <c r="A479" s="5" t="s">
        <v>130</v>
      </c>
      <c r="B47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199.99999600000001</v>
      </c>
      <c r="C479" s="19">
        <v>20</v>
      </c>
      <c r="D479" s="19">
        <v>140</v>
      </c>
      <c r="E479" s="19">
        <v>39.999996000000003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7">
        <v>0.31999999000000001</v>
      </c>
      <c r="R479" s="6">
        <v>2.4000001000000002</v>
      </c>
      <c r="S479" s="7">
        <v>0.10000002</v>
      </c>
      <c r="T479" s="8">
        <v>0.91666669000000001</v>
      </c>
      <c r="U479" s="8">
        <v>0</v>
      </c>
    </row>
    <row r="480" spans="1:21" s="3" customFormat="1" ht="18" customHeight="1" x14ac:dyDescent="0.3">
      <c r="A480" s="5" t="s">
        <v>505</v>
      </c>
      <c r="B48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425</v>
      </c>
      <c r="C480" s="19">
        <v>75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350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7">
        <v>0.1</v>
      </c>
      <c r="R480" s="6">
        <v>2</v>
      </c>
      <c r="S480" s="7">
        <v>0.10000002</v>
      </c>
      <c r="T480" s="8">
        <v>1</v>
      </c>
      <c r="U480" s="8">
        <v>1</v>
      </c>
    </row>
    <row r="481" spans="1:21" s="3" customFormat="1" ht="18" customHeight="1" x14ac:dyDescent="0.3">
      <c r="A481" s="5" t="s">
        <v>251</v>
      </c>
      <c r="B48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171.99999600000001</v>
      </c>
      <c r="C481" s="19">
        <v>20.639999</v>
      </c>
      <c r="D481" s="19">
        <v>96.32</v>
      </c>
      <c r="E481" s="19">
        <v>55.039997</v>
      </c>
      <c r="F481" s="19">
        <v>0</v>
      </c>
      <c r="G481" s="19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7">
        <v>0.28000000000000003</v>
      </c>
      <c r="R481" s="6">
        <v>2.5999998999999998</v>
      </c>
      <c r="S481" s="7">
        <v>0.15999996999999999</v>
      </c>
      <c r="T481" s="8">
        <v>6.0606064999999996</v>
      </c>
      <c r="U481" s="8">
        <v>1</v>
      </c>
    </row>
    <row r="482" spans="1:21" s="3" customFormat="1" ht="18" customHeight="1" x14ac:dyDescent="0.3">
      <c r="A482" s="5" t="s">
        <v>703</v>
      </c>
      <c r="B48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82" s="19">
        <v>0</v>
      </c>
      <c r="D482" s="19">
        <v>0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7">
        <v>0</v>
      </c>
      <c r="R482" s="6">
        <v>0</v>
      </c>
      <c r="S482" s="7">
        <v>0</v>
      </c>
      <c r="T482" s="8">
        <v>0</v>
      </c>
      <c r="U482" s="8">
        <v>0</v>
      </c>
    </row>
    <row r="483" spans="1:21" s="3" customFormat="1" ht="18" customHeight="1" x14ac:dyDescent="0.3">
      <c r="A483" s="5" t="s">
        <v>317</v>
      </c>
      <c r="B48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55.999999299999999</v>
      </c>
      <c r="C483" s="19">
        <v>14</v>
      </c>
      <c r="D483" s="19">
        <v>36.399997999999997</v>
      </c>
      <c r="E483" s="19">
        <v>5.6000012999999997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7">
        <v>0.14000000000000001</v>
      </c>
      <c r="R483" s="6">
        <v>2</v>
      </c>
      <c r="S483" s="7">
        <v>0.30000000999999998</v>
      </c>
      <c r="T483" s="8">
        <v>18.750001999999999</v>
      </c>
      <c r="U483" s="8">
        <v>1</v>
      </c>
    </row>
    <row r="484" spans="1:21" s="3" customFormat="1" ht="18" customHeight="1" x14ac:dyDescent="0.3">
      <c r="A484" s="5" t="s">
        <v>382</v>
      </c>
      <c r="B48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</v>
      </c>
      <c r="C484" s="19">
        <v>0</v>
      </c>
      <c r="D484" s="19">
        <v>0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5</v>
      </c>
      <c r="O484" s="19">
        <v>0</v>
      </c>
      <c r="P484" s="19">
        <v>0</v>
      </c>
      <c r="Q484" s="7">
        <v>0.19</v>
      </c>
      <c r="R484" s="6">
        <v>2</v>
      </c>
      <c r="S484" s="7">
        <v>0.15499996999999999</v>
      </c>
      <c r="T484" s="8">
        <v>12.000000999999999</v>
      </c>
      <c r="U484" s="8">
        <v>7</v>
      </c>
    </row>
    <row r="485" spans="1:21" s="3" customFormat="1" ht="18" customHeight="1" x14ac:dyDescent="0.3">
      <c r="A485" s="5" t="s">
        <v>735</v>
      </c>
      <c r="B48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85" s="19">
        <v>0</v>
      </c>
      <c r="D485" s="19">
        <v>0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7">
        <v>0</v>
      </c>
      <c r="R485" s="6">
        <v>0</v>
      </c>
      <c r="S485" s="7">
        <v>0</v>
      </c>
      <c r="T485" s="8">
        <v>0</v>
      </c>
      <c r="U485" s="8">
        <v>0</v>
      </c>
    </row>
    <row r="486" spans="1:21" s="3" customFormat="1" ht="18" customHeight="1" x14ac:dyDescent="0.3">
      <c r="A486" s="5" t="s">
        <v>261</v>
      </c>
      <c r="B48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</v>
      </c>
      <c r="C486" s="19">
        <v>5</v>
      </c>
      <c r="D486" s="19">
        <v>0</v>
      </c>
      <c r="E486" s="19">
        <v>0</v>
      </c>
      <c r="F486" s="19">
        <v>0</v>
      </c>
      <c r="G486" s="19">
        <v>0</v>
      </c>
      <c r="H486" s="19">
        <v>0</v>
      </c>
      <c r="I486" s="19">
        <v>0</v>
      </c>
      <c r="J486" s="19">
        <v>0</v>
      </c>
      <c r="K486" s="19">
        <v>10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7">
        <v>2.9999998999999999E-2</v>
      </c>
      <c r="R486" s="6">
        <v>1.5</v>
      </c>
      <c r="S486" s="7">
        <v>0.222</v>
      </c>
      <c r="T486" s="8">
        <v>12.000000999999999</v>
      </c>
      <c r="U486" s="8">
        <v>6</v>
      </c>
    </row>
    <row r="487" spans="1:21" s="3" customFormat="1" ht="18" customHeight="1" x14ac:dyDescent="0.3">
      <c r="A487" s="5" t="s">
        <v>273</v>
      </c>
      <c r="B48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</v>
      </c>
      <c r="C487" s="19">
        <v>5</v>
      </c>
      <c r="D487" s="19">
        <v>0</v>
      </c>
      <c r="E487" s="19">
        <v>0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19">
        <v>10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7">
        <v>0.11</v>
      </c>
      <c r="R487" s="6">
        <v>1.9</v>
      </c>
      <c r="S487" s="7">
        <v>0.222</v>
      </c>
      <c r="T487" s="8">
        <v>12.000000999999999</v>
      </c>
      <c r="U487" s="8">
        <v>6</v>
      </c>
    </row>
    <row r="488" spans="1:21" s="3" customFormat="1" ht="18" customHeight="1" x14ac:dyDescent="0.3">
      <c r="A488" s="5" t="s">
        <v>647</v>
      </c>
      <c r="B48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88" s="19">
        <v>0</v>
      </c>
      <c r="D488" s="19">
        <v>0</v>
      </c>
      <c r="E488" s="19">
        <v>0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7">
        <v>0</v>
      </c>
      <c r="R488" s="6">
        <v>0</v>
      </c>
      <c r="S488" s="7">
        <v>0</v>
      </c>
      <c r="T488" s="8">
        <v>0</v>
      </c>
      <c r="U488" s="8">
        <v>0</v>
      </c>
    </row>
    <row r="489" spans="1:21" s="3" customFormat="1" ht="18" customHeight="1" x14ac:dyDescent="0.3">
      <c r="A489" s="5" t="s">
        <v>625</v>
      </c>
      <c r="B48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89" s="19">
        <v>0</v>
      </c>
      <c r="D489" s="19">
        <v>0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7">
        <v>0</v>
      </c>
      <c r="R489" s="6">
        <v>0</v>
      </c>
      <c r="S489" s="7">
        <v>0</v>
      </c>
      <c r="T489" s="8">
        <v>0</v>
      </c>
      <c r="U489" s="8">
        <v>0</v>
      </c>
    </row>
    <row r="490" spans="1:21" s="3" customFormat="1" ht="18" customHeight="1" x14ac:dyDescent="0.3">
      <c r="A490" s="5" t="s">
        <v>36</v>
      </c>
      <c r="B49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140</v>
      </c>
      <c r="C490" s="19">
        <v>0</v>
      </c>
      <c r="D490" s="19">
        <v>42</v>
      </c>
      <c r="E490" s="19">
        <v>98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7">
        <v>0.2</v>
      </c>
      <c r="R490" s="6">
        <v>2</v>
      </c>
      <c r="S490" s="7">
        <v>0.19999998999999999</v>
      </c>
      <c r="T490" s="8">
        <v>3.0000002000000001</v>
      </c>
      <c r="U490" s="8">
        <v>1</v>
      </c>
    </row>
    <row r="491" spans="1:21" s="3" customFormat="1" ht="18" customHeight="1" x14ac:dyDescent="0.3">
      <c r="A491" s="5" t="s">
        <v>675</v>
      </c>
      <c r="B49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91" s="19">
        <v>0</v>
      </c>
      <c r="D491" s="19">
        <v>0</v>
      </c>
      <c r="E491" s="19">
        <v>0</v>
      </c>
      <c r="F491" s="19">
        <v>0</v>
      </c>
      <c r="G491" s="19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7">
        <v>0</v>
      </c>
      <c r="R491" s="6">
        <v>0</v>
      </c>
      <c r="S491" s="7">
        <v>0</v>
      </c>
      <c r="T491" s="8">
        <v>0</v>
      </c>
      <c r="U491" s="8">
        <v>0</v>
      </c>
    </row>
    <row r="492" spans="1:21" s="3" customFormat="1" ht="18" customHeight="1" x14ac:dyDescent="0.3">
      <c r="A492" s="5" t="s">
        <v>600</v>
      </c>
      <c r="B49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92" s="19">
        <v>0</v>
      </c>
      <c r="D492" s="19">
        <v>0</v>
      </c>
      <c r="E492" s="19">
        <v>0</v>
      </c>
      <c r="F492" s="19">
        <v>0</v>
      </c>
      <c r="G492" s="19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7">
        <v>0</v>
      </c>
      <c r="R492" s="6">
        <v>0</v>
      </c>
      <c r="S492" s="7">
        <v>0</v>
      </c>
      <c r="T492" s="8">
        <v>0</v>
      </c>
      <c r="U492" s="8">
        <v>0</v>
      </c>
    </row>
    <row r="493" spans="1:21" s="3" customFormat="1" ht="18" customHeight="1" x14ac:dyDescent="0.3">
      <c r="A493" s="5" t="s">
        <v>718</v>
      </c>
      <c r="B49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93" s="19">
        <v>0</v>
      </c>
      <c r="D493" s="19">
        <v>0</v>
      </c>
      <c r="E493" s="19">
        <v>0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7">
        <v>0</v>
      </c>
      <c r="R493" s="6">
        <v>0</v>
      </c>
      <c r="S493" s="7">
        <v>0</v>
      </c>
      <c r="T493" s="8">
        <v>0</v>
      </c>
      <c r="U493" s="8">
        <v>0</v>
      </c>
    </row>
    <row r="494" spans="1:21" s="3" customFormat="1" ht="18" customHeight="1" x14ac:dyDescent="0.3">
      <c r="A494" s="5" t="s">
        <v>719</v>
      </c>
      <c r="B49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94" s="19">
        <v>0</v>
      </c>
      <c r="D494" s="19">
        <v>0</v>
      </c>
      <c r="E494" s="19">
        <v>0</v>
      </c>
      <c r="F494" s="19">
        <v>0</v>
      </c>
      <c r="G494" s="19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7">
        <v>0</v>
      </c>
      <c r="R494" s="6">
        <v>0</v>
      </c>
      <c r="S494" s="7">
        <v>0</v>
      </c>
      <c r="T494" s="8">
        <v>0</v>
      </c>
      <c r="U494" s="8">
        <v>0</v>
      </c>
    </row>
    <row r="495" spans="1:21" s="3" customFormat="1" ht="18" customHeight="1" x14ac:dyDescent="0.3">
      <c r="A495" s="5" t="s">
        <v>721</v>
      </c>
      <c r="B49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95" s="19">
        <v>0</v>
      </c>
      <c r="D495" s="19">
        <v>0</v>
      </c>
      <c r="E495" s="19">
        <v>0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7">
        <v>0</v>
      </c>
      <c r="R495" s="6">
        <v>0</v>
      </c>
      <c r="S495" s="7">
        <v>0</v>
      </c>
      <c r="T495" s="8">
        <v>0</v>
      </c>
      <c r="U495" s="8">
        <v>0</v>
      </c>
    </row>
    <row r="496" spans="1:21" s="3" customFormat="1" ht="18" customHeight="1" x14ac:dyDescent="0.3">
      <c r="A496" s="5" t="s">
        <v>721</v>
      </c>
      <c r="B49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96" s="19">
        <v>0</v>
      </c>
      <c r="D496" s="19">
        <v>0</v>
      </c>
      <c r="E496" s="19">
        <v>0</v>
      </c>
      <c r="F496" s="19">
        <v>0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7">
        <v>0</v>
      </c>
      <c r="R496" s="6">
        <v>0</v>
      </c>
      <c r="S496" s="7">
        <v>0</v>
      </c>
      <c r="T496" s="8">
        <v>0</v>
      </c>
      <c r="U496" s="8">
        <v>0</v>
      </c>
    </row>
    <row r="497" spans="1:21" s="3" customFormat="1" ht="18" customHeight="1" x14ac:dyDescent="0.3">
      <c r="A497" s="5" t="s">
        <v>720</v>
      </c>
      <c r="B49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97" s="19">
        <v>0</v>
      </c>
      <c r="D497" s="19">
        <v>0</v>
      </c>
      <c r="E497" s="19">
        <v>0</v>
      </c>
      <c r="F497" s="19">
        <v>0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7">
        <v>0</v>
      </c>
      <c r="R497" s="6">
        <v>0</v>
      </c>
      <c r="S497" s="7">
        <v>0</v>
      </c>
      <c r="T497" s="8">
        <v>0</v>
      </c>
      <c r="U497" s="8">
        <v>0</v>
      </c>
    </row>
    <row r="498" spans="1:21" s="3" customFormat="1" ht="18" customHeight="1" x14ac:dyDescent="0.3">
      <c r="A498" s="5" t="s">
        <v>720</v>
      </c>
      <c r="B49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498" s="19">
        <v>0</v>
      </c>
      <c r="D498" s="19">
        <v>0</v>
      </c>
      <c r="E498" s="19">
        <v>0</v>
      </c>
      <c r="F498" s="19">
        <v>0</v>
      </c>
      <c r="G498" s="19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7">
        <v>0</v>
      </c>
      <c r="R498" s="6">
        <v>0</v>
      </c>
      <c r="S498" s="7">
        <v>0</v>
      </c>
      <c r="T498" s="8">
        <v>0</v>
      </c>
      <c r="U498" s="8">
        <v>0</v>
      </c>
    </row>
    <row r="499" spans="1:21" s="3" customFormat="1" ht="18" customHeight="1" x14ac:dyDescent="0.3">
      <c r="A499" s="5" t="s">
        <v>150</v>
      </c>
      <c r="B49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499" s="19">
        <v>34</v>
      </c>
      <c r="D499" s="19">
        <v>12</v>
      </c>
      <c r="E499" s="19">
        <v>88</v>
      </c>
      <c r="F499" s="19">
        <v>0</v>
      </c>
      <c r="G499" s="19">
        <v>0</v>
      </c>
      <c r="H499" s="19">
        <v>66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7">
        <v>0.18000000999999999</v>
      </c>
      <c r="R499" s="6">
        <v>2</v>
      </c>
      <c r="S499" s="7">
        <v>0.18000000999999999</v>
      </c>
      <c r="T499" s="8">
        <v>0.66666669000000001</v>
      </c>
      <c r="U499" s="8">
        <v>0</v>
      </c>
    </row>
    <row r="500" spans="1:21" s="3" customFormat="1" ht="18" customHeight="1" x14ac:dyDescent="0.3">
      <c r="A500" s="5" t="s">
        <v>474</v>
      </c>
      <c r="B50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46</v>
      </c>
      <c r="C500" s="19">
        <v>0</v>
      </c>
      <c r="D500" s="19">
        <v>26</v>
      </c>
      <c r="E500" s="19">
        <v>0</v>
      </c>
      <c r="F500" s="19">
        <v>20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7">
        <v>0.31999999000000001</v>
      </c>
      <c r="R500" s="6">
        <v>3</v>
      </c>
      <c r="S500" s="7">
        <v>4.0000020999999997E-2</v>
      </c>
      <c r="T500" s="8">
        <v>3.3333335000000002</v>
      </c>
      <c r="U500" s="8">
        <v>1</v>
      </c>
    </row>
    <row r="501" spans="1:21" s="3" customFormat="1" ht="18" customHeight="1" x14ac:dyDescent="0.3">
      <c r="A501" s="5" t="s">
        <v>367</v>
      </c>
      <c r="B50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70</v>
      </c>
      <c r="C501" s="19">
        <v>0</v>
      </c>
      <c r="D501" s="19">
        <v>0</v>
      </c>
      <c r="E501" s="19">
        <v>0</v>
      </c>
      <c r="F501" s="19">
        <v>0</v>
      </c>
      <c r="G501" s="19">
        <v>0</v>
      </c>
      <c r="H501" s="19">
        <v>0</v>
      </c>
      <c r="I501" s="19">
        <v>70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7">
        <v>0.01</v>
      </c>
      <c r="R501" s="6">
        <v>2</v>
      </c>
      <c r="S501" s="7">
        <v>0.35000002000000002</v>
      </c>
      <c r="T501" s="8">
        <v>2.0833335000000002</v>
      </c>
      <c r="U501" s="8">
        <v>1</v>
      </c>
    </row>
    <row r="502" spans="1:21" s="3" customFormat="1" ht="18" customHeight="1" x14ac:dyDescent="0.3">
      <c r="A502" s="5" t="s">
        <v>601</v>
      </c>
      <c r="B50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02" s="19">
        <v>0</v>
      </c>
      <c r="D502" s="19">
        <v>0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7">
        <v>0</v>
      </c>
      <c r="R502" s="6">
        <v>0</v>
      </c>
      <c r="S502" s="7">
        <v>0</v>
      </c>
      <c r="T502" s="8">
        <v>0</v>
      </c>
      <c r="U502" s="8">
        <v>0</v>
      </c>
    </row>
    <row r="503" spans="1:21" s="3" customFormat="1" ht="18" customHeight="1" x14ac:dyDescent="0.3">
      <c r="A503" s="5" t="s">
        <v>34</v>
      </c>
      <c r="B50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503" s="19">
        <v>20</v>
      </c>
      <c r="D503" s="19">
        <v>20</v>
      </c>
      <c r="E503" s="19">
        <v>160</v>
      </c>
      <c r="F503" s="19">
        <v>0</v>
      </c>
      <c r="G503" s="19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7">
        <v>0.2</v>
      </c>
      <c r="R503" s="6">
        <v>2</v>
      </c>
      <c r="S503" s="7">
        <v>0.19999998999999999</v>
      </c>
      <c r="T503" s="8">
        <v>1.1666666999999999</v>
      </c>
      <c r="U503" s="8">
        <v>0</v>
      </c>
    </row>
    <row r="504" spans="1:21" s="3" customFormat="1" ht="18" customHeight="1" x14ac:dyDescent="0.3">
      <c r="A504" s="5" t="s">
        <v>560</v>
      </c>
      <c r="B50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11.999999499999998</v>
      </c>
      <c r="C504" s="19">
        <v>1.2</v>
      </c>
      <c r="D504" s="19">
        <v>8.3999995999999992</v>
      </c>
      <c r="E504" s="19">
        <v>2.3999999000000001</v>
      </c>
      <c r="F504" s="19">
        <v>0</v>
      </c>
      <c r="G504" s="19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7">
        <v>0.15000000999999999</v>
      </c>
      <c r="R504" s="6">
        <v>1.5</v>
      </c>
      <c r="S504" s="7">
        <v>5.0000012000000003E-2</v>
      </c>
      <c r="T504" s="8">
        <v>10.000000999999999</v>
      </c>
      <c r="U504" s="8">
        <v>1</v>
      </c>
    </row>
    <row r="505" spans="1:21" s="3" customFormat="1" ht="18" customHeight="1" x14ac:dyDescent="0.3">
      <c r="A505" s="5" t="s">
        <v>478</v>
      </c>
      <c r="B50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450</v>
      </c>
      <c r="C505" s="19">
        <v>0</v>
      </c>
      <c r="D505" s="19">
        <v>0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9">
        <v>450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7">
        <v>0.18000000999999999</v>
      </c>
      <c r="R505" s="6">
        <v>2.2000000000000002</v>
      </c>
      <c r="S505" s="7">
        <v>0.25999999000000001</v>
      </c>
      <c r="T505" s="8">
        <v>2</v>
      </c>
      <c r="U505" s="8">
        <v>1</v>
      </c>
    </row>
    <row r="506" spans="1:21" s="3" customFormat="1" ht="18" customHeight="1" x14ac:dyDescent="0.3">
      <c r="A506" s="5" t="s">
        <v>558</v>
      </c>
      <c r="B50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9.9999995199999994</v>
      </c>
      <c r="C506" s="19">
        <v>1</v>
      </c>
      <c r="D506" s="19">
        <v>8.5</v>
      </c>
      <c r="E506" s="19">
        <v>0.49999951999999998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7">
        <v>5.0000001000000002E-2</v>
      </c>
      <c r="R506" s="6">
        <v>2</v>
      </c>
      <c r="S506" s="7">
        <v>0.10000002</v>
      </c>
      <c r="T506" s="8">
        <v>1.6071428000000001</v>
      </c>
      <c r="U506" s="8">
        <v>1</v>
      </c>
    </row>
    <row r="507" spans="1:21" s="3" customFormat="1" ht="18" customHeight="1" x14ac:dyDescent="0.3">
      <c r="A507" s="5" t="s">
        <v>421</v>
      </c>
      <c r="B50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133</v>
      </c>
      <c r="C507" s="19">
        <v>13.3</v>
      </c>
      <c r="D507" s="19">
        <v>13.3</v>
      </c>
      <c r="E507" s="19">
        <v>106.4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7">
        <v>0.25</v>
      </c>
      <c r="R507" s="6">
        <v>3</v>
      </c>
      <c r="S507" s="7">
        <v>0.25</v>
      </c>
      <c r="T507" s="8">
        <v>1</v>
      </c>
      <c r="U507" s="8">
        <v>0</v>
      </c>
    </row>
    <row r="508" spans="1:21" s="3" customFormat="1" ht="18" customHeight="1" x14ac:dyDescent="0.3">
      <c r="A508" s="5" t="s">
        <v>316</v>
      </c>
      <c r="B50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109.99999800000001</v>
      </c>
      <c r="C508" s="19">
        <v>49.5</v>
      </c>
      <c r="D508" s="19">
        <v>30.25</v>
      </c>
      <c r="E508" s="19">
        <v>30.249998000000001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7">
        <v>0.30000000999999998</v>
      </c>
      <c r="R508" s="6">
        <v>2.2000000000000002</v>
      </c>
      <c r="S508" s="7">
        <v>0.24000001000000001</v>
      </c>
      <c r="T508" s="8">
        <v>12.500000999999999</v>
      </c>
      <c r="U508" s="8">
        <v>1</v>
      </c>
    </row>
    <row r="509" spans="1:21" s="3" customFormat="1" ht="18" customHeight="1" x14ac:dyDescent="0.3">
      <c r="A509" s="5" t="s">
        <v>429</v>
      </c>
      <c r="B50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23.000000700000001</v>
      </c>
      <c r="C509" s="19">
        <v>17.25</v>
      </c>
      <c r="D509" s="19">
        <v>3.45</v>
      </c>
      <c r="E509" s="19">
        <v>2.3000007</v>
      </c>
      <c r="F509" s="19">
        <v>0</v>
      </c>
      <c r="G509" s="19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7">
        <v>0.30000000999999998</v>
      </c>
      <c r="R509" s="6">
        <v>2.2999999999999998</v>
      </c>
      <c r="S509" s="7">
        <v>0.14999998</v>
      </c>
      <c r="T509" s="8">
        <v>14.166667</v>
      </c>
      <c r="U509" s="8">
        <v>1</v>
      </c>
    </row>
    <row r="510" spans="1:21" s="3" customFormat="1" ht="18" customHeight="1" x14ac:dyDescent="0.3">
      <c r="A510" s="5" t="s">
        <v>27</v>
      </c>
      <c r="B51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</v>
      </c>
      <c r="C510" s="19">
        <v>6</v>
      </c>
      <c r="D510" s="19">
        <v>4.9999947999999996</v>
      </c>
      <c r="E510" s="19">
        <v>4.0000052000000004</v>
      </c>
      <c r="F510" s="19">
        <v>0</v>
      </c>
      <c r="G510" s="19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7">
        <v>0.25</v>
      </c>
      <c r="R510" s="6">
        <v>2.5</v>
      </c>
      <c r="S510" s="7">
        <v>0.20999998</v>
      </c>
      <c r="T510" s="8">
        <v>21.666668000000001</v>
      </c>
      <c r="U510" s="8">
        <v>1</v>
      </c>
    </row>
    <row r="511" spans="1:21" s="3" customFormat="1" ht="18" customHeight="1" x14ac:dyDescent="0.3">
      <c r="A511" s="5" t="s">
        <v>445</v>
      </c>
      <c r="B51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187.00000399999999</v>
      </c>
      <c r="C511" s="19">
        <v>74.800003000000004</v>
      </c>
      <c r="D511" s="19">
        <v>18.700001</v>
      </c>
      <c r="E511" s="19">
        <v>93.5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7">
        <v>0.20999999</v>
      </c>
      <c r="R511" s="6">
        <v>2.9000001000000002</v>
      </c>
      <c r="S511" s="7">
        <v>0.37</v>
      </c>
      <c r="T511" s="8">
        <v>1.6666666999999999</v>
      </c>
      <c r="U511" s="8">
        <v>1</v>
      </c>
    </row>
    <row r="512" spans="1:21" s="3" customFormat="1" ht="18" customHeight="1" x14ac:dyDescent="0.3">
      <c r="A512" s="5" t="s">
        <v>525</v>
      </c>
      <c r="B51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66</v>
      </c>
      <c r="C512" s="19">
        <v>56</v>
      </c>
      <c r="D512" s="19">
        <v>0</v>
      </c>
      <c r="E512" s="19">
        <v>0</v>
      </c>
      <c r="F512" s="19">
        <v>0</v>
      </c>
      <c r="G512" s="19">
        <v>10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7">
        <v>0.5</v>
      </c>
      <c r="R512" s="6">
        <v>2.8</v>
      </c>
      <c r="S512" s="7">
        <v>0.15999996999999999</v>
      </c>
      <c r="T512" s="8">
        <v>1</v>
      </c>
      <c r="U512" s="8">
        <v>1</v>
      </c>
    </row>
    <row r="513" spans="1:21" s="3" customFormat="1" ht="18" customHeight="1" x14ac:dyDescent="0.3">
      <c r="A513" s="5" t="s">
        <v>420</v>
      </c>
      <c r="B51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192.99999199999999</v>
      </c>
      <c r="C513" s="19">
        <v>28.950001</v>
      </c>
      <c r="D513" s="19">
        <v>28.950001</v>
      </c>
      <c r="E513" s="19">
        <v>135.09998999999999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7">
        <v>0.15000000999999999</v>
      </c>
      <c r="R513" s="6">
        <v>1.9</v>
      </c>
      <c r="S513" s="7">
        <v>0.31</v>
      </c>
      <c r="T513" s="8">
        <v>0.91666669000000001</v>
      </c>
      <c r="U513" s="8">
        <v>0</v>
      </c>
    </row>
    <row r="514" spans="1:21" s="3" customFormat="1" ht="18" customHeight="1" x14ac:dyDescent="0.3">
      <c r="A514" s="5" t="s">
        <v>492</v>
      </c>
      <c r="B51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149.99999600000001</v>
      </c>
      <c r="C514" s="19">
        <v>105</v>
      </c>
      <c r="D514" s="19">
        <v>22.5</v>
      </c>
      <c r="E514" s="19">
        <v>22.499995999999999</v>
      </c>
      <c r="F514" s="19">
        <v>0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7">
        <v>0.25</v>
      </c>
      <c r="R514" s="6">
        <v>2</v>
      </c>
      <c r="S514" s="7">
        <v>0.30000000999999998</v>
      </c>
      <c r="T514" s="8">
        <v>1.3333333999999999</v>
      </c>
      <c r="U514" s="8">
        <v>0</v>
      </c>
    </row>
    <row r="515" spans="1:21" s="3" customFormat="1" ht="18" customHeight="1" x14ac:dyDescent="0.3">
      <c r="A515" s="5" t="s">
        <v>500</v>
      </c>
      <c r="B51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250</v>
      </c>
      <c r="C515" s="19">
        <v>82</v>
      </c>
      <c r="D515" s="19">
        <v>0</v>
      </c>
      <c r="E515" s="19">
        <v>44</v>
      </c>
      <c r="F515" s="19">
        <v>0</v>
      </c>
      <c r="G515" s="19">
        <v>0</v>
      </c>
      <c r="H515" s="19">
        <v>124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7">
        <v>0.30000000999999998</v>
      </c>
      <c r="R515" s="6">
        <v>2.2000000000000002</v>
      </c>
      <c r="S515" s="7">
        <v>0.19999998999999999</v>
      </c>
      <c r="T515" s="8">
        <v>1</v>
      </c>
      <c r="U515" s="8">
        <v>0</v>
      </c>
    </row>
    <row r="516" spans="1:21" s="3" customFormat="1" ht="18" customHeight="1" x14ac:dyDescent="0.3">
      <c r="A516" s="5" t="s">
        <v>26</v>
      </c>
      <c r="B51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170.00000399999999</v>
      </c>
      <c r="C516" s="19">
        <v>25.500001999999999</v>
      </c>
      <c r="D516" s="19">
        <v>25.500001999999999</v>
      </c>
      <c r="E516" s="19">
        <v>119</v>
      </c>
      <c r="F516" s="19">
        <v>0</v>
      </c>
      <c r="G516" s="19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7">
        <v>0.28000000000000003</v>
      </c>
      <c r="R516" s="6">
        <v>2.2000000000000002</v>
      </c>
      <c r="S516" s="7">
        <v>0.15999996999999999</v>
      </c>
      <c r="T516" s="8">
        <v>1</v>
      </c>
      <c r="U516" s="8">
        <v>0</v>
      </c>
    </row>
    <row r="517" spans="1:21" s="3" customFormat="1" ht="18" customHeight="1" x14ac:dyDescent="0.3">
      <c r="A517" s="5" t="s">
        <v>521</v>
      </c>
      <c r="B51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37.999999899999999</v>
      </c>
      <c r="C517" s="19">
        <v>7.5999999000000003</v>
      </c>
      <c r="D517" s="19">
        <v>30.4</v>
      </c>
      <c r="E517" s="19">
        <v>0</v>
      </c>
      <c r="F517" s="19">
        <v>0</v>
      </c>
      <c r="G517" s="19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7">
        <v>0.1</v>
      </c>
      <c r="R517" s="6">
        <v>2</v>
      </c>
      <c r="S517" s="7">
        <v>0.24000001000000001</v>
      </c>
      <c r="T517" s="8">
        <v>7.0833335000000002</v>
      </c>
      <c r="U517" s="8">
        <v>1</v>
      </c>
    </row>
    <row r="518" spans="1:21" s="3" customFormat="1" ht="18" customHeight="1" x14ac:dyDescent="0.3">
      <c r="A518" s="5" t="s">
        <v>403</v>
      </c>
      <c r="B51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</v>
      </c>
      <c r="C518" s="19">
        <v>2.97</v>
      </c>
      <c r="D518" s="19">
        <v>12.69</v>
      </c>
      <c r="E518" s="19">
        <v>11.34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7">
        <v>0.23</v>
      </c>
      <c r="R518" s="6">
        <v>1.9</v>
      </c>
      <c r="S518" s="7">
        <v>0.23000002</v>
      </c>
      <c r="T518" s="8">
        <v>8.8333340000000007</v>
      </c>
      <c r="U518" s="8">
        <v>1</v>
      </c>
    </row>
    <row r="519" spans="1:21" s="3" customFormat="1" ht="18" customHeight="1" x14ac:dyDescent="0.3">
      <c r="A519" s="5" t="s">
        <v>770</v>
      </c>
      <c r="B51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393.99999400000002</v>
      </c>
      <c r="C519" s="19">
        <v>59.100002000000003</v>
      </c>
      <c r="D519" s="19">
        <v>59.100002000000003</v>
      </c>
      <c r="E519" s="19">
        <v>275.79998999999998</v>
      </c>
      <c r="F519" s="19">
        <v>0</v>
      </c>
      <c r="G519" s="19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7">
        <v>0.30000000999999998</v>
      </c>
      <c r="R519" s="6">
        <v>2</v>
      </c>
      <c r="S519" s="7">
        <v>0.19999998999999999</v>
      </c>
      <c r="T519" s="8">
        <v>1</v>
      </c>
      <c r="U519" s="8">
        <v>0</v>
      </c>
    </row>
    <row r="520" spans="1:21" s="3" customFormat="1" ht="18" customHeight="1" x14ac:dyDescent="0.3">
      <c r="A520" s="5" t="s">
        <v>296</v>
      </c>
      <c r="B52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279.000001</v>
      </c>
      <c r="C520" s="19">
        <v>103.23</v>
      </c>
      <c r="D520" s="19">
        <v>30.690000999999999</v>
      </c>
      <c r="E520" s="19">
        <v>145.08000000000001</v>
      </c>
      <c r="F520" s="19">
        <v>0</v>
      </c>
      <c r="G520" s="19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7">
        <v>7.0000000000000007E-2</v>
      </c>
      <c r="R520" s="6">
        <v>1.9</v>
      </c>
      <c r="S520" s="7">
        <v>0.43000000999999999</v>
      </c>
      <c r="T520" s="8">
        <v>1</v>
      </c>
      <c r="U520" s="8">
        <v>1</v>
      </c>
    </row>
    <row r="521" spans="1:21" s="3" customFormat="1" ht="18" customHeight="1" x14ac:dyDescent="0.3">
      <c r="A521" s="5" t="s">
        <v>673</v>
      </c>
      <c r="B52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21" s="19">
        <v>0</v>
      </c>
      <c r="D521" s="19">
        <v>0</v>
      </c>
      <c r="E521" s="19">
        <v>0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7">
        <v>0</v>
      </c>
      <c r="R521" s="6">
        <v>0</v>
      </c>
      <c r="S521" s="7">
        <v>0</v>
      </c>
      <c r="T521" s="8">
        <v>0</v>
      </c>
      <c r="U521" s="8">
        <v>0</v>
      </c>
    </row>
    <row r="522" spans="1:21" s="3" customFormat="1" ht="18" customHeight="1" x14ac:dyDescent="0.3">
      <c r="A522" s="5" t="s">
        <v>537</v>
      </c>
      <c r="B52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128</v>
      </c>
      <c r="C522" s="19">
        <v>52</v>
      </c>
      <c r="D522" s="19">
        <v>0</v>
      </c>
      <c r="E522" s="19">
        <v>0</v>
      </c>
      <c r="F522" s="19">
        <v>0</v>
      </c>
      <c r="G522" s="19">
        <v>0</v>
      </c>
      <c r="H522" s="19">
        <v>76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7">
        <v>0.14000000000000001</v>
      </c>
      <c r="R522" s="6">
        <v>2</v>
      </c>
      <c r="S522" s="7">
        <v>0.15999996999999999</v>
      </c>
      <c r="T522" s="8">
        <v>1</v>
      </c>
      <c r="U522" s="8">
        <v>0</v>
      </c>
    </row>
    <row r="523" spans="1:21" s="3" customFormat="1" ht="18" customHeight="1" x14ac:dyDescent="0.3">
      <c r="A523" s="5" t="s">
        <v>534</v>
      </c>
      <c r="B52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198</v>
      </c>
      <c r="C523" s="19">
        <v>80</v>
      </c>
      <c r="D523" s="19">
        <v>0</v>
      </c>
      <c r="E523" s="19">
        <v>0</v>
      </c>
      <c r="F523" s="19">
        <v>0</v>
      </c>
      <c r="G523" s="19">
        <v>0</v>
      </c>
      <c r="H523" s="19">
        <v>118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7">
        <v>0.14000000000000001</v>
      </c>
      <c r="R523" s="6">
        <v>2</v>
      </c>
      <c r="S523" s="7">
        <v>0.31999999000000001</v>
      </c>
      <c r="T523" s="8">
        <v>1</v>
      </c>
      <c r="U523" s="8">
        <v>0</v>
      </c>
    </row>
    <row r="524" spans="1:21" s="3" customFormat="1" ht="18" customHeight="1" x14ac:dyDescent="0.3">
      <c r="A524" s="5" t="s">
        <v>374</v>
      </c>
      <c r="B52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290.00002000000001</v>
      </c>
      <c r="C524" s="19">
        <v>193.00002000000001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97</v>
      </c>
      <c r="O524" s="19">
        <v>0</v>
      </c>
      <c r="P524" s="19">
        <v>0</v>
      </c>
      <c r="Q524" s="7">
        <v>0.19</v>
      </c>
      <c r="R524" s="6">
        <v>2.2999999999999998</v>
      </c>
      <c r="S524" s="7">
        <v>0.33000003999999999</v>
      </c>
      <c r="T524" s="8">
        <v>0.91666669000000001</v>
      </c>
      <c r="U524" s="8">
        <v>0</v>
      </c>
    </row>
    <row r="525" spans="1:21" s="3" customFormat="1" ht="18" customHeight="1" x14ac:dyDescent="0.3">
      <c r="A525" s="5" t="s">
        <v>373</v>
      </c>
      <c r="B52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284</v>
      </c>
      <c r="C525" s="19">
        <v>139</v>
      </c>
      <c r="D525" s="19">
        <v>0</v>
      </c>
      <c r="E525" s="19">
        <v>0</v>
      </c>
      <c r="F525" s="19">
        <v>0</v>
      </c>
      <c r="G525" s="19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145</v>
      </c>
      <c r="O525" s="19">
        <v>0</v>
      </c>
      <c r="P525" s="19">
        <v>0</v>
      </c>
      <c r="Q525" s="7">
        <v>0.13</v>
      </c>
      <c r="R525" s="6">
        <v>1.5</v>
      </c>
      <c r="S525" s="7">
        <v>0.26999997999999997</v>
      </c>
      <c r="T525" s="8">
        <v>0.83333336999999996</v>
      </c>
      <c r="U525" s="8">
        <v>0</v>
      </c>
    </row>
    <row r="526" spans="1:21" s="3" customFormat="1" ht="18" customHeight="1" x14ac:dyDescent="0.3">
      <c r="A526" s="5" t="s">
        <v>77</v>
      </c>
      <c r="B52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</v>
      </c>
      <c r="C526" s="19">
        <v>2.2000000000000002</v>
      </c>
      <c r="D526" s="19">
        <v>2.2000000000000002</v>
      </c>
      <c r="E526" s="19">
        <v>17.600000000000001</v>
      </c>
      <c r="F526" s="19">
        <v>0</v>
      </c>
      <c r="G526" s="19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7">
        <v>0.2</v>
      </c>
      <c r="R526" s="6">
        <v>2</v>
      </c>
      <c r="S526" s="7">
        <v>2.4999976E-2</v>
      </c>
      <c r="T526" s="8">
        <v>4.1666670000000003</v>
      </c>
      <c r="U526" s="8">
        <v>12</v>
      </c>
    </row>
    <row r="527" spans="1:21" s="3" customFormat="1" ht="18" customHeight="1" x14ac:dyDescent="0.3">
      <c r="A527" s="5" t="s">
        <v>86</v>
      </c>
      <c r="B52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</v>
      </c>
      <c r="C527" s="19">
        <v>1.92</v>
      </c>
      <c r="D527" s="19">
        <v>1.92</v>
      </c>
      <c r="E527" s="19">
        <v>20.16</v>
      </c>
      <c r="F527" s="19">
        <v>0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7">
        <v>0.23999999</v>
      </c>
      <c r="R527" s="6">
        <v>2.2000000000000002</v>
      </c>
      <c r="S527" s="7">
        <v>3.6000012999999997E-2</v>
      </c>
      <c r="T527" s="8">
        <v>4</v>
      </c>
      <c r="U527" s="8">
        <v>10</v>
      </c>
    </row>
    <row r="528" spans="1:21" s="3" customFormat="1" ht="18" customHeight="1" x14ac:dyDescent="0.3">
      <c r="A528" s="5" t="s">
        <v>510</v>
      </c>
      <c r="B52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</v>
      </c>
      <c r="C528" s="19">
        <v>0</v>
      </c>
      <c r="D528" s="19">
        <v>0</v>
      </c>
      <c r="E528" s="19">
        <v>0</v>
      </c>
      <c r="F528" s="19">
        <v>0</v>
      </c>
      <c r="G528" s="19">
        <v>0</v>
      </c>
      <c r="H528" s="19">
        <v>10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7">
        <v>0.16</v>
      </c>
      <c r="R528" s="6">
        <v>2.2000000000000002</v>
      </c>
      <c r="S528" s="7">
        <v>0.24000001000000001</v>
      </c>
      <c r="T528" s="8">
        <v>12.000000999999999</v>
      </c>
      <c r="U528" s="8">
        <v>2</v>
      </c>
    </row>
    <row r="529" spans="1:21" s="3" customFormat="1" ht="18" customHeight="1" x14ac:dyDescent="0.3">
      <c r="A529" s="5" t="s">
        <v>509</v>
      </c>
      <c r="B52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13</v>
      </c>
      <c r="C529" s="19">
        <v>0</v>
      </c>
      <c r="D529" s="19">
        <v>0</v>
      </c>
      <c r="E529" s="19">
        <v>0</v>
      </c>
      <c r="F529" s="19">
        <v>0</v>
      </c>
      <c r="G529" s="19">
        <v>0</v>
      </c>
      <c r="H529" s="19">
        <v>13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7">
        <v>0.22</v>
      </c>
      <c r="R529" s="6">
        <v>2.4000001000000002</v>
      </c>
      <c r="S529" s="7">
        <v>0.44999999000000002</v>
      </c>
      <c r="T529" s="8">
        <v>12.000000999999999</v>
      </c>
      <c r="U529" s="8">
        <v>2</v>
      </c>
    </row>
    <row r="530" spans="1:21" s="3" customFormat="1" ht="18" customHeight="1" x14ac:dyDescent="0.3">
      <c r="A530" s="5" t="s">
        <v>437</v>
      </c>
      <c r="B53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49.000003</v>
      </c>
      <c r="C530" s="19">
        <v>18.130001</v>
      </c>
      <c r="D530" s="19">
        <v>14.21</v>
      </c>
      <c r="E530" s="19">
        <v>16.660001999999999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7">
        <v>0.19</v>
      </c>
      <c r="R530" s="6">
        <v>2.2999999999999998</v>
      </c>
      <c r="S530" s="7">
        <v>0.26999997999999997</v>
      </c>
      <c r="T530" s="8">
        <v>6.3333335000000002</v>
      </c>
      <c r="U530" s="8">
        <v>1</v>
      </c>
    </row>
    <row r="531" spans="1:21" s="3" customFormat="1" ht="18" customHeight="1" x14ac:dyDescent="0.3">
      <c r="A531" s="5" t="s">
        <v>117</v>
      </c>
      <c r="B53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230.00000800000001</v>
      </c>
      <c r="C531" s="19">
        <v>27.599997999999999</v>
      </c>
      <c r="D531" s="19">
        <v>46</v>
      </c>
      <c r="E531" s="19">
        <v>156.40001000000001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7">
        <v>0.30000000999999998</v>
      </c>
      <c r="R531" s="6">
        <v>2</v>
      </c>
      <c r="S531" s="7">
        <v>0.12</v>
      </c>
      <c r="T531" s="8">
        <v>0.83333336999999996</v>
      </c>
      <c r="U531" s="8">
        <v>0</v>
      </c>
    </row>
    <row r="532" spans="1:21" s="3" customFormat="1" ht="18" customHeight="1" x14ac:dyDescent="0.3">
      <c r="A532" s="5" t="s">
        <v>398</v>
      </c>
      <c r="B53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</v>
      </c>
      <c r="C532" s="19">
        <v>9</v>
      </c>
      <c r="D532" s="19">
        <v>2</v>
      </c>
      <c r="E532" s="19">
        <v>7</v>
      </c>
      <c r="F532" s="19">
        <v>0</v>
      </c>
      <c r="G532" s="19">
        <v>0</v>
      </c>
      <c r="H532" s="19">
        <v>11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7">
        <v>0.13</v>
      </c>
      <c r="R532" s="6">
        <v>1.5</v>
      </c>
      <c r="S532" s="7">
        <v>0.26999997999999997</v>
      </c>
      <c r="T532" s="8">
        <v>15.000000999999999</v>
      </c>
      <c r="U532" s="8">
        <v>1</v>
      </c>
    </row>
    <row r="533" spans="1:21" s="3" customFormat="1" ht="18" customHeight="1" x14ac:dyDescent="0.3">
      <c r="A533" s="5" t="s">
        <v>250</v>
      </c>
      <c r="B53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58</v>
      </c>
      <c r="C533" s="19">
        <v>8</v>
      </c>
      <c r="D533" s="19">
        <v>22</v>
      </c>
      <c r="E533" s="19">
        <v>12</v>
      </c>
      <c r="F533" s="19">
        <v>0</v>
      </c>
      <c r="G533" s="19">
        <v>16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7">
        <v>0.12</v>
      </c>
      <c r="R533" s="6">
        <v>1.6</v>
      </c>
      <c r="S533" s="7">
        <v>0.38</v>
      </c>
      <c r="T533" s="8">
        <v>6.0000004999999996</v>
      </c>
      <c r="U533" s="8">
        <v>1</v>
      </c>
    </row>
    <row r="534" spans="1:21" s="3" customFormat="1" ht="18" customHeight="1" x14ac:dyDescent="0.3">
      <c r="A534" s="5" t="s">
        <v>717</v>
      </c>
      <c r="B53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34" s="19">
        <v>0</v>
      </c>
      <c r="D534" s="19">
        <v>0</v>
      </c>
      <c r="E534" s="19">
        <v>0</v>
      </c>
      <c r="F534" s="19">
        <v>0</v>
      </c>
      <c r="G534" s="19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7">
        <v>0</v>
      </c>
      <c r="R534" s="6">
        <v>0</v>
      </c>
      <c r="S534" s="7">
        <v>0</v>
      </c>
      <c r="T534" s="8">
        <v>0</v>
      </c>
      <c r="U534" s="8">
        <v>0</v>
      </c>
    </row>
    <row r="535" spans="1:21" s="3" customFormat="1" ht="18" customHeight="1" x14ac:dyDescent="0.3">
      <c r="A535" s="5" t="s">
        <v>734</v>
      </c>
      <c r="B53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35" s="19">
        <v>0</v>
      </c>
      <c r="D535" s="19">
        <v>0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7">
        <v>0</v>
      </c>
      <c r="R535" s="6">
        <v>0</v>
      </c>
      <c r="S535" s="7">
        <v>0</v>
      </c>
      <c r="T535" s="8">
        <v>0</v>
      </c>
      <c r="U535" s="8">
        <v>0</v>
      </c>
    </row>
    <row r="536" spans="1:21" s="3" customFormat="1" ht="18" customHeight="1" x14ac:dyDescent="0.3">
      <c r="A536" s="5" t="s">
        <v>629</v>
      </c>
      <c r="B53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36" s="19">
        <v>0</v>
      </c>
      <c r="D536" s="19">
        <v>0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7">
        <v>0</v>
      </c>
      <c r="R536" s="6">
        <v>0</v>
      </c>
      <c r="S536" s="7">
        <v>0</v>
      </c>
      <c r="T536" s="8">
        <v>0</v>
      </c>
      <c r="U536" s="8">
        <v>0</v>
      </c>
    </row>
    <row r="537" spans="1:21" s="3" customFormat="1" ht="18" customHeight="1" x14ac:dyDescent="0.3">
      <c r="A537" s="5" t="s">
        <v>334</v>
      </c>
      <c r="B53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300.00000399999999</v>
      </c>
      <c r="C537" s="19">
        <v>15</v>
      </c>
      <c r="D537" s="19">
        <v>270</v>
      </c>
      <c r="E537" s="19">
        <v>15.000004000000001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7">
        <v>5.0000001000000002E-2</v>
      </c>
      <c r="R537" s="6">
        <v>1.5</v>
      </c>
      <c r="S537" s="7">
        <v>0.10000002</v>
      </c>
      <c r="T537" s="8">
        <v>3.3333335000000002</v>
      </c>
      <c r="U537" s="8">
        <v>1</v>
      </c>
    </row>
    <row r="538" spans="1:21" s="3" customFormat="1" ht="18" customHeight="1" x14ac:dyDescent="0.3">
      <c r="A538" s="5" t="s">
        <v>336</v>
      </c>
      <c r="B53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470.00000599999998</v>
      </c>
      <c r="C538" s="19">
        <v>423</v>
      </c>
      <c r="D538" s="19">
        <v>23.5</v>
      </c>
      <c r="E538" s="19">
        <v>23.500005999999999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7">
        <v>0.34999998999999998</v>
      </c>
      <c r="R538" s="6">
        <v>2</v>
      </c>
      <c r="S538" s="7">
        <v>0.14999998</v>
      </c>
      <c r="T538" s="8">
        <v>1</v>
      </c>
      <c r="U538" s="8">
        <v>1</v>
      </c>
    </row>
    <row r="539" spans="1:21" s="3" customFormat="1" ht="18" customHeight="1" x14ac:dyDescent="0.3">
      <c r="A539" s="5" t="s">
        <v>335</v>
      </c>
      <c r="B53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246</v>
      </c>
      <c r="C539" s="19">
        <v>0</v>
      </c>
      <c r="D539" s="19">
        <v>88</v>
      </c>
      <c r="E539" s="19">
        <v>62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19">
        <v>96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7">
        <v>0.12</v>
      </c>
      <c r="R539" s="6">
        <v>1.8</v>
      </c>
      <c r="S539" s="7">
        <v>0.30000000999999998</v>
      </c>
      <c r="T539" s="8">
        <v>1</v>
      </c>
      <c r="U539" s="8">
        <v>0</v>
      </c>
    </row>
    <row r="540" spans="1:21" s="3" customFormat="1" ht="18" customHeight="1" x14ac:dyDescent="0.3">
      <c r="A540" s="5" t="s">
        <v>761</v>
      </c>
      <c r="B54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40" s="19">
        <v>0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7">
        <v>0</v>
      </c>
      <c r="R540" s="6">
        <v>0</v>
      </c>
      <c r="S540" s="7">
        <v>0</v>
      </c>
      <c r="T540" s="8">
        <v>0</v>
      </c>
      <c r="U540" s="8">
        <v>0</v>
      </c>
    </row>
    <row r="541" spans="1:21" s="3" customFormat="1" ht="18" customHeight="1" x14ac:dyDescent="0.3">
      <c r="A541" s="5" t="s">
        <v>757</v>
      </c>
      <c r="B54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7">
        <v>0</v>
      </c>
      <c r="R541" s="6">
        <v>0</v>
      </c>
      <c r="S541" s="7">
        <v>0</v>
      </c>
      <c r="T541" s="8">
        <v>0</v>
      </c>
      <c r="U541" s="8">
        <v>0</v>
      </c>
    </row>
    <row r="542" spans="1:21" s="3" customFormat="1" ht="18" customHeight="1" x14ac:dyDescent="0.3">
      <c r="A542" s="5" t="s">
        <v>725</v>
      </c>
      <c r="B54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42" s="19">
        <v>0</v>
      </c>
      <c r="D542" s="19">
        <v>0</v>
      </c>
      <c r="E542" s="19">
        <v>0</v>
      </c>
      <c r="F542" s="19">
        <v>0</v>
      </c>
      <c r="G542" s="19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7">
        <v>0</v>
      </c>
      <c r="R542" s="6">
        <v>0</v>
      </c>
      <c r="S542" s="7">
        <v>0</v>
      </c>
      <c r="T542" s="8">
        <v>0</v>
      </c>
      <c r="U542" s="8">
        <v>0</v>
      </c>
    </row>
    <row r="543" spans="1:21" s="3" customFormat="1" ht="18" customHeight="1" x14ac:dyDescent="0.3">
      <c r="A543" s="5" t="s">
        <v>771</v>
      </c>
      <c r="B54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449.999979</v>
      </c>
      <c r="C543" s="19">
        <v>360</v>
      </c>
      <c r="D543" s="19">
        <v>67.5</v>
      </c>
      <c r="E543" s="19">
        <v>22.499979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7">
        <v>0.2</v>
      </c>
      <c r="R543" s="6">
        <v>2</v>
      </c>
      <c r="S543" s="7">
        <v>0.12</v>
      </c>
      <c r="T543" s="8">
        <v>0.91666669000000001</v>
      </c>
      <c r="U543" s="8">
        <v>0</v>
      </c>
    </row>
    <row r="544" spans="1:21" s="3" customFormat="1" ht="18" customHeight="1" x14ac:dyDescent="0.3">
      <c r="A544" s="5" t="s">
        <v>743</v>
      </c>
      <c r="B54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44" s="19">
        <v>0</v>
      </c>
      <c r="D544" s="19">
        <v>0</v>
      </c>
      <c r="E544" s="19">
        <v>0</v>
      </c>
      <c r="F544" s="19">
        <v>0</v>
      </c>
      <c r="G544" s="19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7">
        <v>0</v>
      </c>
      <c r="R544" s="6">
        <v>0</v>
      </c>
      <c r="S544" s="7">
        <v>0</v>
      </c>
      <c r="T544" s="8">
        <v>0</v>
      </c>
      <c r="U544" s="8">
        <v>0</v>
      </c>
    </row>
    <row r="545" spans="1:21" s="3" customFormat="1" ht="18" customHeight="1" x14ac:dyDescent="0.3">
      <c r="A545" s="5" t="s">
        <v>283</v>
      </c>
      <c r="B54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130</v>
      </c>
      <c r="C545" s="19">
        <v>26</v>
      </c>
      <c r="D545" s="19">
        <v>26</v>
      </c>
      <c r="E545" s="19">
        <v>78</v>
      </c>
      <c r="F545" s="19">
        <v>0</v>
      </c>
      <c r="G545" s="19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7">
        <v>5.9999998999999998E-2</v>
      </c>
      <c r="R545" s="6">
        <v>2</v>
      </c>
      <c r="S545" s="7">
        <v>0.12</v>
      </c>
      <c r="T545" s="8">
        <v>0.80000006999999995</v>
      </c>
      <c r="U545" s="8">
        <v>8</v>
      </c>
    </row>
    <row r="546" spans="1:21" s="3" customFormat="1" ht="18" customHeight="1" x14ac:dyDescent="0.3">
      <c r="A546" s="5" t="s">
        <v>178</v>
      </c>
      <c r="B54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200.00000399999999</v>
      </c>
      <c r="C546" s="19">
        <v>30.000001999999999</v>
      </c>
      <c r="D546" s="19">
        <v>30.000001999999999</v>
      </c>
      <c r="E546" s="19">
        <v>140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7">
        <v>0.34999998999999998</v>
      </c>
      <c r="R546" s="6">
        <v>2.5</v>
      </c>
      <c r="S546" s="7">
        <v>0.25</v>
      </c>
      <c r="T546" s="8">
        <v>1.0833333999999999</v>
      </c>
      <c r="U546" s="8">
        <v>0</v>
      </c>
    </row>
    <row r="547" spans="1:21" s="3" customFormat="1" ht="18" customHeight="1" x14ac:dyDescent="0.3">
      <c r="A547" s="5" t="s">
        <v>210</v>
      </c>
      <c r="B54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180</v>
      </c>
      <c r="C547" s="19">
        <v>18</v>
      </c>
      <c r="D547" s="19">
        <v>36</v>
      </c>
      <c r="E547" s="19">
        <v>126</v>
      </c>
      <c r="F547" s="19">
        <v>0</v>
      </c>
      <c r="G547" s="19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7">
        <v>0.1</v>
      </c>
      <c r="R547" s="6">
        <v>1.8</v>
      </c>
      <c r="S547" s="7">
        <v>0.22000003000000001</v>
      </c>
      <c r="T547" s="8">
        <v>0.83333336999999996</v>
      </c>
      <c r="U547" s="8">
        <v>0</v>
      </c>
    </row>
    <row r="548" spans="1:21" s="3" customFormat="1" ht="18" customHeight="1" x14ac:dyDescent="0.3">
      <c r="A548" s="5" t="s">
        <v>211</v>
      </c>
      <c r="B54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211.99999300000002</v>
      </c>
      <c r="C548" s="19">
        <v>21.200001</v>
      </c>
      <c r="D548" s="19">
        <v>42.400002000000001</v>
      </c>
      <c r="E548" s="19">
        <v>148.39999</v>
      </c>
      <c r="F548" s="19">
        <v>0</v>
      </c>
      <c r="G548" s="19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7">
        <v>0.23999999</v>
      </c>
      <c r="R548" s="6">
        <v>2.2000000000000002</v>
      </c>
      <c r="S548" s="7">
        <v>0.30000000999999998</v>
      </c>
      <c r="T548" s="8">
        <v>0.91666669000000001</v>
      </c>
      <c r="U548" s="8">
        <v>0</v>
      </c>
    </row>
    <row r="549" spans="1:21" s="3" customFormat="1" ht="18" customHeight="1" x14ac:dyDescent="0.3">
      <c r="A549" s="5" t="s">
        <v>592</v>
      </c>
      <c r="B54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</v>
      </c>
      <c r="C549" s="19">
        <v>25</v>
      </c>
      <c r="D549" s="19">
        <v>12.5</v>
      </c>
      <c r="E549" s="19">
        <v>12.5</v>
      </c>
      <c r="F549" s="19">
        <v>0</v>
      </c>
      <c r="G549" s="19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7">
        <v>0.25</v>
      </c>
      <c r="R549" s="6">
        <v>3</v>
      </c>
      <c r="S549" s="7">
        <v>0.10000002</v>
      </c>
      <c r="T549" s="8">
        <v>14.800001</v>
      </c>
      <c r="U549" s="8">
        <v>1</v>
      </c>
    </row>
    <row r="550" spans="1:21" s="3" customFormat="1" ht="18" customHeight="1" x14ac:dyDescent="0.3">
      <c r="A550" s="5" t="s">
        <v>591</v>
      </c>
      <c r="B55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</v>
      </c>
      <c r="C550" s="19">
        <v>25</v>
      </c>
      <c r="D550" s="19">
        <v>12.5</v>
      </c>
      <c r="E550" s="19">
        <v>12.5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7">
        <v>0.25</v>
      </c>
      <c r="R550" s="6">
        <v>3</v>
      </c>
      <c r="S550" s="7">
        <v>0.10000002</v>
      </c>
      <c r="T550" s="8">
        <v>14.800001</v>
      </c>
      <c r="U550" s="8">
        <v>1</v>
      </c>
    </row>
    <row r="551" spans="1:21" s="3" customFormat="1" ht="18" customHeight="1" x14ac:dyDescent="0.3">
      <c r="A551" s="5" t="s">
        <v>427</v>
      </c>
      <c r="B55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173.00000160000002</v>
      </c>
      <c r="C551" s="19">
        <v>8.6500006000000003</v>
      </c>
      <c r="D551" s="19">
        <v>17.300001000000002</v>
      </c>
      <c r="E551" s="19">
        <v>147.05000000000001</v>
      </c>
      <c r="F551" s="19">
        <v>0</v>
      </c>
      <c r="G551" s="19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7">
        <v>0.2</v>
      </c>
      <c r="R551" s="6">
        <v>2</v>
      </c>
      <c r="S551" s="7">
        <v>0.14999998</v>
      </c>
      <c r="T551" s="8">
        <v>0.83333336999999996</v>
      </c>
      <c r="U551" s="8">
        <v>0</v>
      </c>
    </row>
    <row r="552" spans="1:21" s="3" customFormat="1" ht="18" customHeight="1" x14ac:dyDescent="0.3">
      <c r="A552" s="5" t="s">
        <v>288</v>
      </c>
      <c r="B55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179.99999339999999</v>
      </c>
      <c r="C552" s="19">
        <v>144</v>
      </c>
      <c r="D552" s="19">
        <v>27.000001999999999</v>
      </c>
      <c r="E552" s="19">
        <v>8.9999914000000008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7">
        <v>0.30000000999999998</v>
      </c>
      <c r="R552" s="6">
        <v>3</v>
      </c>
      <c r="S552" s="7">
        <v>0.12</v>
      </c>
      <c r="T552" s="8">
        <v>2.6666666999999999</v>
      </c>
      <c r="U552" s="8">
        <v>1</v>
      </c>
    </row>
    <row r="553" spans="1:21" s="3" customFormat="1" ht="18" customHeight="1" x14ac:dyDescent="0.3">
      <c r="A553" s="5" t="s">
        <v>260</v>
      </c>
      <c r="B55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187.00000180000001</v>
      </c>
      <c r="C553" s="19">
        <v>149.60001</v>
      </c>
      <c r="D553" s="19">
        <v>28.050001000000002</v>
      </c>
      <c r="E553" s="19">
        <v>9.3499908000000005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7">
        <v>0.38</v>
      </c>
      <c r="R553" s="6">
        <v>3</v>
      </c>
      <c r="S553" s="7">
        <v>0.15999996999999999</v>
      </c>
      <c r="T553" s="8">
        <v>3.6666666999999999</v>
      </c>
      <c r="U553" s="8">
        <v>1</v>
      </c>
    </row>
    <row r="554" spans="1:21" s="3" customFormat="1" ht="18" customHeight="1" x14ac:dyDescent="0.3">
      <c r="A554" s="5" t="s">
        <v>685</v>
      </c>
      <c r="B55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54" s="19">
        <v>0</v>
      </c>
      <c r="D554" s="19">
        <v>0</v>
      </c>
      <c r="E554" s="19">
        <v>0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7">
        <v>0</v>
      </c>
      <c r="R554" s="6">
        <v>0</v>
      </c>
      <c r="S554" s="7">
        <v>0</v>
      </c>
      <c r="T554" s="8">
        <v>0</v>
      </c>
      <c r="U554" s="8">
        <v>0</v>
      </c>
    </row>
    <row r="555" spans="1:21" s="3" customFormat="1" ht="18" customHeight="1" x14ac:dyDescent="0.3">
      <c r="A555" s="5" t="s">
        <v>688</v>
      </c>
      <c r="B55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55" s="19">
        <v>0</v>
      </c>
      <c r="D555" s="19">
        <v>0</v>
      </c>
      <c r="E555" s="19">
        <v>0</v>
      </c>
      <c r="F555" s="19">
        <v>0</v>
      </c>
      <c r="G555" s="19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7">
        <v>0</v>
      </c>
      <c r="R555" s="6">
        <v>0</v>
      </c>
      <c r="S555" s="7">
        <v>0</v>
      </c>
      <c r="T555" s="8">
        <v>0</v>
      </c>
      <c r="U555" s="8">
        <v>0</v>
      </c>
    </row>
    <row r="556" spans="1:21" s="3" customFormat="1" ht="18" customHeight="1" x14ac:dyDescent="0.3">
      <c r="A556" s="5" t="s">
        <v>355</v>
      </c>
      <c r="B55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300</v>
      </c>
      <c r="C556" s="19">
        <v>120</v>
      </c>
      <c r="D556" s="19">
        <v>0</v>
      </c>
      <c r="E556" s="19">
        <v>0</v>
      </c>
      <c r="F556" s="19">
        <v>0</v>
      </c>
      <c r="G556" s="19">
        <v>0</v>
      </c>
      <c r="H556" s="19">
        <v>180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7">
        <v>0.14000000000000001</v>
      </c>
      <c r="R556" s="6">
        <v>1.8</v>
      </c>
      <c r="S556" s="7">
        <v>0.39999997999999998</v>
      </c>
      <c r="T556" s="8">
        <v>0.66666669000000001</v>
      </c>
      <c r="U556" s="8">
        <v>0</v>
      </c>
    </row>
    <row r="557" spans="1:21" s="3" customFormat="1" ht="18" customHeight="1" x14ac:dyDescent="0.3">
      <c r="A557" s="5" t="s">
        <v>656</v>
      </c>
      <c r="B55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57" s="19">
        <v>0</v>
      </c>
      <c r="D557" s="19">
        <v>0</v>
      </c>
      <c r="E557" s="19">
        <v>0</v>
      </c>
      <c r="F557" s="19">
        <v>0</v>
      </c>
      <c r="G557" s="19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7">
        <v>0</v>
      </c>
      <c r="R557" s="6">
        <v>0</v>
      </c>
      <c r="S557" s="7">
        <v>0</v>
      </c>
      <c r="T557" s="8">
        <v>0</v>
      </c>
      <c r="U557" s="8">
        <v>0</v>
      </c>
    </row>
    <row r="558" spans="1:21" s="3" customFormat="1" ht="18" customHeight="1" x14ac:dyDescent="0.3">
      <c r="A558" s="5" t="s">
        <v>32</v>
      </c>
      <c r="B55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170</v>
      </c>
      <c r="C558" s="19">
        <v>170</v>
      </c>
      <c r="D558" s="19">
        <v>0</v>
      </c>
      <c r="E558" s="19">
        <v>0</v>
      </c>
      <c r="F558" s="19">
        <v>0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7">
        <v>0.25999999000000001</v>
      </c>
      <c r="R558" s="6">
        <v>2.2000000000000002</v>
      </c>
      <c r="S558" s="7">
        <v>0.19999998999999999</v>
      </c>
      <c r="T558" s="8">
        <v>1</v>
      </c>
      <c r="U558" s="8">
        <v>0</v>
      </c>
    </row>
    <row r="559" spans="1:21" s="3" customFormat="1" ht="18" customHeight="1" x14ac:dyDescent="0.3">
      <c r="A559" s="5" t="s">
        <v>209</v>
      </c>
      <c r="B55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247.99998399999998</v>
      </c>
      <c r="C559" s="19">
        <v>173.59998999999999</v>
      </c>
      <c r="D559" s="19">
        <v>37.200001</v>
      </c>
      <c r="E559" s="19">
        <v>37.199992999999999</v>
      </c>
      <c r="F559" s="19">
        <v>0</v>
      </c>
      <c r="G559" s="19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7">
        <v>0.30000000999999998</v>
      </c>
      <c r="R559" s="6">
        <v>3</v>
      </c>
      <c r="S559" s="7">
        <v>0.27999996999999999</v>
      </c>
      <c r="T559" s="8">
        <v>0.83333336999999996</v>
      </c>
      <c r="U559" s="8">
        <v>0</v>
      </c>
    </row>
    <row r="560" spans="1:21" s="3" customFormat="1" ht="18" customHeight="1" x14ac:dyDescent="0.3">
      <c r="A560" s="5" t="s">
        <v>340</v>
      </c>
      <c r="B56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300</v>
      </c>
      <c r="C560" s="19">
        <v>0</v>
      </c>
      <c r="D560" s="19">
        <v>0</v>
      </c>
      <c r="E560" s="19">
        <v>0</v>
      </c>
      <c r="F560" s="19">
        <v>0</v>
      </c>
      <c r="G560" s="19">
        <v>0</v>
      </c>
      <c r="H560" s="19">
        <v>300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7">
        <v>0.23999999</v>
      </c>
      <c r="R560" s="6">
        <v>2</v>
      </c>
      <c r="S560" s="7">
        <v>0.34000003000000001</v>
      </c>
      <c r="T560" s="8">
        <v>3.3333335000000002</v>
      </c>
      <c r="U560" s="8">
        <v>1</v>
      </c>
    </row>
    <row r="561" spans="1:21" s="3" customFormat="1" ht="18" customHeight="1" x14ac:dyDescent="0.3">
      <c r="A561" s="5" t="s">
        <v>341</v>
      </c>
      <c r="B56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239.999989</v>
      </c>
      <c r="C561" s="19">
        <v>192</v>
      </c>
      <c r="D561" s="19">
        <v>36</v>
      </c>
      <c r="E561" s="19">
        <v>11.999988999999999</v>
      </c>
      <c r="F561" s="19">
        <v>0</v>
      </c>
      <c r="G561" s="19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7">
        <v>0.30000000999999998</v>
      </c>
      <c r="R561" s="6">
        <v>2</v>
      </c>
      <c r="S561" s="7">
        <v>0.19999998999999999</v>
      </c>
      <c r="T561" s="8">
        <v>1</v>
      </c>
      <c r="U561" s="8">
        <v>0</v>
      </c>
    </row>
    <row r="562" spans="1:21" s="3" customFormat="1" ht="18" customHeight="1" x14ac:dyDescent="0.3">
      <c r="A562" s="5" t="s">
        <v>342</v>
      </c>
      <c r="B56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210</v>
      </c>
      <c r="C562" s="19">
        <v>21</v>
      </c>
      <c r="D562" s="19">
        <v>21</v>
      </c>
      <c r="E562" s="19">
        <v>168</v>
      </c>
      <c r="F562" s="19">
        <v>0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7">
        <v>0.15000000999999999</v>
      </c>
      <c r="R562" s="6">
        <v>1.5</v>
      </c>
      <c r="S562" s="7">
        <v>0.13999998999999999</v>
      </c>
      <c r="T562" s="8">
        <v>2</v>
      </c>
      <c r="U562" s="8">
        <v>6</v>
      </c>
    </row>
    <row r="563" spans="1:21" s="3" customFormat="1" ht="18" customHeight="1" x14ac:dyDescent="0.3">
      <c r="A563" s="5" t="s">
        <v>238</v>
      </c>
      <c r="B56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563" s="19">
        <v>80</v>
      </c>
      <c r="D563" s="19">
        <v>8</v>
      </c>
      <c r="E563" s="19">
        <v>112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7">
        <v>0.2</v>
      </c>
      <c r="R563" s="6">
        <v>2</v>
      </c>
      <c r="S563" s="7">
        <v>0.19999998999999999</v>
      </c>
      <c r="T563" s="8">
        <v>1.1666666999999999</v>
      </c>
      <c r="U563" s="8">
        <v>0</v>
      </c>
    </row>
    <row r="564" spans="1:21" s="3" customFormat="1" ht="18" customHeight="1" x14ac:dyDescent="0.3">
      <c r="A564" s="5" t="s">
        <v>212</v>
      </c>
      <c r="B56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160</v>
      </c>
      <c r="C564" s="19">
        <v>16</v>
      </c>
      <c r="D564" s="19">
        <v>32</v>
      </c>
      <c r="E564" s="19">
        <v>112</v>
      </c>
      <c r="F564" s="19">
        <v>0</v>
      </c>
      <c r="G564" s="19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7">
        <v>0.14000000000000001</v>
      </c>
      <c r="R564" s="6">
        <v>2</v>
      </c>
      <c r="S564" s="7">
        <v>0.27999996999999999</v>
      </c>
      <c r="T564" s="8">
        <v>1</v>
      </c>
      <c r="U564" s="8">
        <v>0</v>
      </c>
    </row>
    <row r="565" spans="1:21" s="3" customFormat="1" ht="18" customHeight="1" x14ac:dyDescent="0.3">
      <c r="A565" s="5" t="s">
        <v>241</v>
      </c>
      <c r="B56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565" s="19">
        <v>20</v>
      </c>
      <c r="D565" s="19">
        <v>20</v>
      </c>
      <c r="E565" s="19">
        <v>160</v>
      </c>
      <c r="F565" s="19">
        <v>0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7">
        <v>0.15000000999999999</v>
      </c>
      <c r="R565" s="6">
        <v>1.5</v>
      </c>
      <c r="S565" s="7">
        <v>0.10000002</v>
      </c>
      <c r="T565" s="8">
        <v>0.91666669000000001</v>
      </c>
      <c r="U565" s="8">
        <v>0</v>
      </c>
    </row>
    <row r="566" spans="1:21" s="3" customFormat="1" ht="18" customHeight="1" x14ac:dyDescent="0.3">
      <c r="A566" s="5" t="s">
        <v>242</v>
      </c>
      <c r="B56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250</v>
      </c>
      <c r="C566" s="19">
        <v>25</v>
      </c>
      <c r="D566" s="19">
        <v>25</v>
      </c>
      <c r="E566" s="19">
        <v>200</v>
      </c>
      <c r="F566" s="19">
        <v>0</v>
      </c>
      <c r="G566" s="19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7">
        <v>0.25999999000000001</v>
      </c>
      <c r="R566" s="6">
        <v>2.4000001000000002</v>
      </c>
      <c r="S566" s="7">
        <v>0.24000001000000001</v>
      </c>
      <c r="T566" s="8">
        <v>0.96666669999999999</v>
      </c>
      <c r="U566" s="8">
        <v>0</v>
      </c>
    </row>
    <row r="567" spans="1:21" s="3" customFormat="1" ht="18" customHeight="1" x14ac:dyDescent="0.3">
      <c r="A567" s="5" t="s">
        <v>369</v>
      </c>
      <c r="B56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150</v>
      </c>
      <c r="C567" s="19">
        <v>22.5</v>
      </c>
      <c r="D567" s="19">
        <v>22.5</v>
      </c>
      <c r="E567" s="19">
        <v>105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7">
        <v>0.13</v>
      </c>
      <c r="R567" s="6">
        <v>1.5</v>
      </c>
      <c r="S567" s="7">
        <v>0.28999996</v>
      </c>
      <c r="T567" s="8">
        <v>1.2500001000000001</v>
      </c>
      <c r="U567" s="8">
        <v>0</v>
      </c>
    </row>
    <row r="568" spans="1:21" s="3" customFormat="1" ht="18" customHeight="1" x14ac:dyDescent="0.3">
      <c r="A568" s="5" t="s">
        <v>252</v>
      </c>
      <c r="B56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125</v>
      </c>
      <c r="C568" s="19">
        <v>0</v>
      </c>
      <c r="D568" s="19">
        <v>0</v>
      </c>
      <c r="E568" s="19">
        <v>0</v>
      </c>
      <c r="F568" s="19">
        <v>0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125</v>
      </c>
      <c r="P568" s="19">
        <v>0</v>
      </c>
      <c r="Q568" s="7">
        <v>0.02</v>
      </c>
      <c r="R568" s="6">
        <v>1.5</v>
      </c>
      <c r="S568" s="7">
        <v>0.30000000999999998</v>
      </c>
      <c r="T568" s="8">
        <v>2.6666666999999999</v>
      </c>
      <c r="U568" s="8">
        <v>1</v>
      </c>
    </row>
    <row r="569" spans="1:21" s="3" customFormat="1" ht="18" customHeight="1" x14ac:dyDescent="0.3">
      <c r="A569" s="5" t="s">
        <v>272</v>
      </c>
      <c r="B56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140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140</v>
      </c>
      <c r="P569" s="19">
        <v>0</v>
      </c>
      <c r="Q569" s="7">
        <v>0.1</v>
      </c>
      <c r="R569" s="6">
        <v>2</v>
      </c>
      <c r="S569" s="7">
        <v>0.30000000999999998</v>
      </c>
      <c r="T569" s="8">
        <v>2.6666666999999999</v>
      </c>
      <c r="U569" s="8">
        <v>1</v>
      </c>
    </row>
    <row r="570" spans="1:21" s="3" customFormat="1" ht="18" customHeight="1" x14ac:dyDescent="0.3">
      <c r="A570" s="5" t="s">
        <v>337</v>
      </c>
      <c r="B57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27.999999899999999</v>
      </c>
      <c r="C570" s="19">
        <v>5.5999999000000003</v>
      </c>
      <c r="D570" s="19">
        <v>22.4</v>
      </c>
      <c r="E570" s="19">
        <v>0</v>
      </c>
      <c r="F570" s="19">
        <v>0</v>
      </c>
      <c r="G570" s="19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7">
        <v>0.16</v>
      </c>
      <c r="R570" s="6">
        <v>1.6</v>
      </c>
      <c r="S570" s="7">
        <v>0.27999996999999999</v>
      </c>
      <c r="T570" s="8">
        <v>12.500000999999999</v>
      </c>
      <c r="U570" s="8">
        <v>1</v>
      </c>
    </row>
    <row r="571" spans="1:21" s="3" customFormat="1" ht="18" customHeight="1" x14ac:dyDescent="0.3">
      <c r="A571" s="5" t="s">
        <v>338</v>
      </c>
      <c r="B57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176</v>
      </c>
      <c r="C571" s="19">
        <v>0</v>
      </c>
      <c r="D571" s="19">
        <v>30</v>
      </c>
      <c r="E571" s="19">
        <v>66</v>
      </c>
      <c r="F571" s="19">
        <v>0</v>
      </c>
      <c r="G571" s="19">
        <v>0</v>
      </c>
      <c r="H571" s="19">
        <v>80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7">
        <v>0.15000000999999999</v>
      </c>
      <c r="R571" s="6">
        <v>1.5</v>
      </c>
      <c r="S571" s="7">
        <v>0.30000000999999998</v>
      </c>
      <c r="T571" s="8">
        <v>1.2500001000000001</v>
      </c>
      <c r="U571" s="8">
        <v>0</v>
      </c>
    </row>
    <row r="572" spans="1:21" s="3" customFormat="1" ht="18" customHeight="1" x14ac:dyDescent="0.3">
      <c r="A572" s="5" t="s">
        <v>339</v>
      </c>
      <c r="B57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375</v>
      </c>
      <c r="C572" s="19">
        <v>75</v>
      </c>
      <c r="D572" s="19">
        <v>0</v>
      </c>
      <c r="E572" s="19">
        <v>0</v>
      </c>
      <c r="F572" s="19">
        <v>0</v>
      </c>
      <c r="G572" s="19">
        <v>0</v>
      </c>
      <c r="H572" s="19">
        <v>0</v>
      </c>
      <c r="I572" s="19">
        <v>0</v>
      </c>
      <c r="J572" s="19">
        <v>300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7">
        <v>0.25999999000000001</v>
      </c>
      <c r="R572" s="6">
        <v>2</v>
      </c>
      <c r="S572" s="7">
        <v>0.25999999000000001</v>
      </c>
      <c r="T572" s="8">
        <v>2</v>
      </c>
      <c r="U572" s="8">
        <v>1</v>
      </c>
    </row>
    <row r="573" spans="1:21" s="3" customFormat="1" ht="18" customHeight="1" x14ac:dyDescent="0.3">
      <c r="A573" s="5" t="s">
        <v>702</v>
      </c>
      <c r="B57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73" s="19">
        <v>0</v>
      </c>
      <c r="D573" s="19">
        <v>0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7">
        <v>0</v>
      </c>
      <c r="R573" s="6">
        <v>0</v>
      </c>
      <c r="S573" s="7">
        <v>0</v>
      </c>
      <c r="T573" s="8">
        <v>0</v>
      </c>
      <c r="U573" s="8">
        <v>0</v>
      </c>
    </row>
    <row r="574" spans="1:21" s="3" customFormat="1" ht="18" customHeight="1" x14ac:dyDescent="0.3">
      <c r="A574" s="5" t="s">
        <v>468</v>
      </c>
      <c r="B57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101</v>
      </c>
      <c r="C574" s="19">
        <v>33.666668000000001</v>
      </c>
      <c r="D574" s="19">
        <v>33.666668000000001</v>
      </c>
      <c r="E574" s="19">
        <v>33.666663999999997</v>
      </c>
      <c r="F574" s="19">
        <v>0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7">
        <v>5.0000001000000002E-2</v>
      </c>
      <c r="R574" s="6">
        <v>1.5</v>
      </c>
      <c r="S574" s="7">
        <v>0.13</v>
      </c>
      <c r="T574" s="8">
        <v>2</v>
      </c>
      <c r="U574" s="8">
        <v>1</v>
      </c>
    </row>
    <row r="575" spans="1:21" s="3" customFormat="1" ht="18" customHeight="1" x14ac:dyDescent="0.3">
      <c r="A575" s="5" t="s">
        <v>716</v>
      </c>
      <c r="B57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75" s="19">
        <v>0</v>
      </c>
      <c r="D575" s="19">
        <v>0</v>
      </c>
      <c r="E575" s="19">
        <v>0</v>
      </c>
      <c r="F575" s="19">
        <v>0</v>
      </c>
      <c r="G575" s="19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7">
        <v>0</v>
      </c>
      <c r="R575" s="6">
        <v>0</v>
      </c>
      <c r="S575" s="7">
        <v>0</v>
      </c>
      <c r="T575" s="8">
        <v>0</v>
      </c>
      <c r="U575" s="8">
        <v>0</v>
      </c>
    </row>
    <row r="576" spans="1:21" s="3" customFormat="1" ht="18" customHeight="1" x14ac:dyDescent="0.3">
      <c r="A576" s="5" t="s">
        <v>29</v>
      </c>
      <c r="B57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94.000001400000002</v>
      </c>
      <c r="C576" s="19">
        <v>9.6000004000000008</v>
      </c>
      <c r="D576" s="19">
        <v>26.880001</v>
      </c>
      <c r="E576" s="19">
        <v>11.52</v>
      </c>
      <c r="F576" s="19">
        <v>46</v>
      </c>
      <c r="G576" s="19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7">
        <v>0.30000000999999998</v>
      </c>
      <c r="R576" s="6">
        <v>2.2000000000000002</v>
      </c>
      <c r="S576" s="7">
        <v>0.13999998999999999</v>
      </c>
      <c r="T576" s="8">
        <v>3.6666664999999998</v>
      </c>
      <c r="U576" s="8">
        <v>1</v>
      </c>
    </row>
    <row r="577" spans="1:21" s="3" customFormat="1" ht="18" customHeight="1" x14ac:dyDescent="0.3">
      <c r="A577" s="5" t="s">
        <v>491</v>
      </c>
      <c r="B57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234</v>
      </c>
      <c r="C577" s="19">
        <v>0</v>
      </c>
      <c r="D577" s="19">
        <v>0</v>
      </c>
      <c r="E577" s="19">
        <v>96</v>
      </c>
      <c r="F577" s="19">
        <v>0</v>
      </c>
      <c r="G577" s="19">
        <v>0</v>
      </c>
      <c r="H577" s="19">
        <v>138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7">
        <v>7.9999998000000003E-2</v>
      </c>
      <c r="R577" s="6">
        <v>1.5</v>
      </c>
      <c r="S577" s="7">
        <v>0.25999999000000001</v>
      </c>
      <c r="T577" s="8">
        <v>0.91666669000000001</v>
      </c>
      <c r="U577" s="8">
        <v>0</v>
      </c>
    </row>
    <row r="578" spans="1:21" s="3" customFormat="1" ht="18" customHeight="1" x14ac:dyDescent="0.3">
      <c r="A578" s="5" t="s">
        <v>573</v>
      </c>
      <c r="B57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240</v>
      </c>
      <c r="C578" s="19">
        <v>72</v>
      </c>
      <c r="D578" s="19">
        <v>48</v>
      </c>
      <c r="E578" s="19">
        <v>120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7">
        <v>0.38</v>
      </c>
      <c r="R578" s="6">
        <v>2.5999998999999998</v>
      </c>
      <c r="S578" s="7">
        <v>0.24000001000000001</v>
      </c>
      <c r="T578" s="8">
        <v>1</v>
      </c>
      <c r="U578" s="8">
        <v>0</v>
      </c>
    </row>
    <row r="579" spans="1:21" s="3" customFormat="1" ht="18" customHeight="1" x14ac:dyDescent="0.3">
      <c r="A579" s="5" t="s">
        <v>198</v>
      </c>
      <c r="B57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180</v>
      </c>
      <c r="C579" s="19">
        <v>180</v>
      </c>
      <c r="D579" s="19">
        <v>0</v>
      </c>
      <c r="E579" s="19">
        <v>0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7">
        <v>0.18000000999999999</v>
      </c>
      <c r="R579" s="6">
        <v>2</v>
      </c>
      <c r="S579" s="7">
        <v>0.34000003000000001</v>
      </c>
      <c r="T579" s="8">
        <v>1.1666666999999999</v>
      </c>
      <c r="U579" s="8">
        <v>0</v>
      </c>
    </row>
    <row r="580" spans="1:21" s="3" customFormat="1" ht="18" customHeight="1" x14ac:dyDescent="0.3">
      <c r="A580" s="5" t="s">
        <v>350</v>
      </c>
      <c r="B58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158</v>
      </c>
      <c r="C580" s="19">
        <v>0</v>
      </c>
      <c r="D580" s="19">
        <v>0</v>
      </c>
      <c r="E580" s="19">
        <v>0</v>
      </c>
      <c r="F580" s="19">
        <v>71</v>
      </c>
      <c r="G580" s="19">
        <v>0</v>
      </c>
      <c r="H580" s="19">
        <v>87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7">
        <v>0.25</v>
      </c>
      <c r="R580" s="6">
        <v>2.0999998999999998</v>
      </c>
      <c r="S580" s="7">
        <v>0.23000002</v>
      </c>
      <c r="T580" s="8">
        <v>2.5000002000000001</v>
      </c>
      <c r="U580" s="8">
        <v>1</v>
      </c>
    </row>
    <row r="581" spans="1:21" s="3" customFormat="1" ht="18" customHeight="1" x14ac:dyDescent="0.3">
      <c r="A581" s="5" t="s">
        <v>426</v>
      </c>
      <c r="B58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270</v>
      </c>
      <c r="C581" s="19">
        <v>13.5</v>
      </c>
      <c r="D581" s="19">
        <v>13.5</v>
      </c>
      <c r="E581" s="19">
        <v>243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7">
        <v>0.13</v>
      </c>
      <c r="R581" s="6">
        <v>2.0999998999999998</v>
      </c>
      <c r="S581" s="7">
        <v>0.25</v>
      </c>
      <c r="T581" s="8">
        <v>0.66666669000000001</v>
      </c>
      <c r="U581" s="8">
        <v>0</v>
      </c>
    </row>
    <row r="582" spans="1:21" s="3" customFormat="1" ht="18" customHeight="1" x14ac:dyDescent="0.3">
      <c r="A582" s="5" t="s">
        <v>729</v>
      </c>
      <c r="B58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82" s="19">
        <v>0</v>
      </c>
      <c r="D582" s="19">
        <v>0</v>
      </c>
      <c r="E582" s="19">
        <v>0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7">
        <v>0</v>
      </c>
      <c r="R582" s="6">
        <v>0</v>
      </c>
      <c r="S582" s="7">
        <v>0</v>
      </c>
      <c r="T582" s="8">
        <v>0</v>
      </c>
      <c r="U582" s="8">
        <v>0</v>
      </c>
    </row>
    <row r="583" spans="1:21" s="3" customFormat="1" ht="18" customHeight="1" x14ac:dyDescent="0.3">
      <c r="A583" s="5" t="s">
        <v>738</v>
      </c>
      <c r="B58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83" s="19">
        <v>0</v>
      </c>
      <c r="D583" s="19">
        <v>0</v>
      </c>
      <c r="E583" s="19">
        <v>0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7">
        <v>0</v>
      </c>
      <c r="R583" s="6">
        <v>0</v>
      </c>
      <c r="S583" s="7">
        <v>0</v>
      </c>
      <c r="T583" s="8">
        <v>0</v>
      </c>
      <c r="U583" s="8">
        <v>0</v>
      </c>
    </row>
    <row r="584" spans="1:21" s="3" customFormat="1" ht="18" customHeight="1" x14ac:dyDescent="0.3">
      <c r="A584" s="5" t="s">
        <v>714</v>
      </c>
      <c r="B58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84" s="19">
        <v>0</v>
      </c>
      <c r="D584" s="19">
        <v>0</v>
      </c>
      <c r="E584" s="19"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7">
        <v>0</v>
      </c>
      <c r="R584" s="6">
        <v>0</v>
      </c>
      <c r="S584" s="7">
        <v>0</v>
      </c>
      <c r="T584" s="8">
        <v>0</v>
      </c>
      <c r="U584" s="8">
        <v>0</v>
      </c>
    </row>
    <row r="585" spans="1:21" s="3" customFormat="1" ht="18" customHeight="1" x14ac:dyDescent="0.3">
      <c r="A585" s="5" t="s">
        <v>726</v>
      </c>
      <c r="B58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85" s="19">
        <v>0</v>
      </c>
      <c r="D585" s="19">
        <v>0</v>
      </c>
      <c r="E585" s="19">
        <v>0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7">
        <v>0</v>
      </c>
      <c r="R585" s="6">
        <v>0</v>
      </c>
      <c r="S585" s="7">
        <v>0</v>
      </c>
      <c r="T585" s="8">
        <v>0</v>
      </c>
      <c r="U585" s="8">
        <v>0</v>
      </c>
    </row>
    <row r="586" spans="1:21" s="3" customFormat="1" ht="18" customHeight="1" x14ac:dyDescent="0.3">
      <c r="A586" s="5" t="s">
        <v>207</v>
      </c>
      <c r="B58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270</v>
      </c>
      <c r="C586" s="19">
        <v>70</v>
      </c>
      <c r="D586" s="19">
        <v>20</v>
      </c>
      <c r="E586" s="19">
        <v>50</v>
      </c>
      <c r="F586" s="19">
        <v>0</v>
      </c>
      <c r="G586" s="19">
        <v>130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7">
        <v>0.15000000999999999</v>
      </c>
      <c r="R586" s="6">
        <v>2</v>
      </c>
      <c r="S586" s="7">
        <v>0.30000000999999998</v>
      </c>
      <c r="T586" s="8">
        <v>1</v>
      </c>
      <c r="U586" s="8">
        <v>0</v>
      </c>
    </row>
    <row r="587" spans="1:21" s="3" customFormat="1" ht="18" customHeight="1" x14ac:dyDescent="0.3">
      <c r="A587" s="5" t="s">
        <v>112</v>
      </c>
      <c r="B58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29.999998999999999</v>
      </c>
      <c r="C587" s="19">
        <v>21</v>
      </c>
      <c r="D587" s="19">
        <v>4.5</v>
      </c>
      <c r="E587" s="19">
        <v>4.4999989999999999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7">
        <v>0.16</v>
      </c>
      <c r="R587" s="6">
        <v>2</v>
      </c>
      <c r="S587" s="7">
        <v>6.0000001999999997E-2</v>
      </c>
      <c r="T587" s="8">
        <v>7.3943662999999997</v>
      </c>
      <c r="U587" s="8">
        <v>1</v>
      </c>
    </row>
    <row r="588" spans="1:21" s="3" customFormat="1" ht="18" customHeight="1" x14ac:dyDescent="0.3">
      <c r="A588" s="5" t="s">
        <v>85</v>
      </c>
      <c r="B58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49.999998999999995</v>
      </c>
      <c r="C588" s="19">
        <v>20</v>
      </c>
      <c r="D588" s="19">
        <v>15.000000999999999</v>
      </c>
      <c r="E588" s="19">
        <v>14.999998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7">
        <v>0.25</v>
      </c>
      <c r="R588" s="6">
        <v>2</v>
      </c>
      <c r="S588" s="7">
        <v>0.19999998999999999</v>
      </c>
      <c r="T588" s="8">
        <v>9.375</v>
      </c>
      <c r="U588" s="8">
        <v>1</v>
      </c>
    </row>
    <row r="589" spans="1:21" s="3" customFormat="1" ht="18" customHeight="1" x14ac:dyDescent="0.3">
      <c r="A589" s="5" t="s">
        <v>123</v>
      </c>
      <c r="B58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173.999999</v>
      </c>
      <c r="C589" s="19">
        <v>38.279998999999997</v>
      </c>
      <c r="D589" s="19">
        <v>27.84</v>
      </c>
      <c r="E589" s="19">
        <v>107.88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7">
        <v>0.28000000000000003</v>
      </c>
      <c r="R589" s="6">
        <v>2.2000000000000002</v>
      </c>
      <c r="S589" s="7">
        <v>0.15999996999999999</v>
      </c>
      <c r="T589" s="8">
        <v>1.0833333999999999</v>
      </c>
      <c r="U589" s="8">
        <v>0</v>
      </c>
    </row>
    <row r="590" spans="1:21" s="3" customFormat="1" ht="18" customHeight="1" x14ac:dyDescent="0.3">
      <c r="A590" s="5" t="s">
        <v>126</v>
      </c>
      <c r="B59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98</v>
      </c>
      <c r="C590" s="19">
        <v>0</v>
      </c>
      <c r="D590" s="19">
        <v>0</v>
      </c>
      <c r="E590" s="19">
        <v>0</v>
      </c>
      <c r="F590" s="19">
        <v>98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7">
        <v>5.0000001000000002E-2</v>
      </c>
      <c r="R590" s="6">
        <v>1.5</v>
      </c>
      <c r="S590" s="7">
        <v>0.19999998999999999</v>
      </c>
      <c r="T590" s="8">
        <v>1</v>
      </c>
      <c r="U590" s="8">
        <v>0</v>
      </c>
    </row>
    <row r="591" spans="1:21" s="3" customFormat="1" ht="18" customHeight="1" x14ac:dyDescent="0.3">
      <c r="A591" s="5" t="s">
        <v>185</v>
      </c>
      <c r="B59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318</v>
      </c>
      <c r="C591" s="19">
        <v>0</v>
      </c>
      <c r="D591" s="19">
        <v>0</v>
      </c>
      <c r="E591" s="19">
        <v>0</v>
      </c>
      <c r="F591" s="19">
        <v>318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7">
        <v>0.25</v>
      </c>
      <c r="R591" s="6">
        <v>2</v>
      </c>
      <c r="S591" s="7">
        <v>0.30000000999999998</v>
      </c>
      <c r="T591" s="8">
        <v>0.75000005999999997</v>
      </c>
      <c r="U591" s="8">
        <v>0</v>
      </c>
    </row>
    <row r="592" spans="1:21" s="3" customFormat="1" ht="18" customHeight="1" x14ac:dyDescent="0.3">
      <c r="A592" s="5" t="s">
        <v>547</v>
      </c>
      <c r="B59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592" s="19">
        <v>0</v>
      </c>
      <c r="D592" s="19">
        <v>0</v>
      </c>
      <c r="E592" s="19">
        <v>0</v>
      </c>
      <c r="F592" s="19">
        <v>0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200</v>
      </c>
      <c r="N592" s="19">
        <v>0</v>
      </c>
      <c r="O592" s="19">
        <v>0</v>
      </c>
      <c r="P592" s="19">
        <v>0</v>
      </c>
      <c r="Q592" s="7">
        <v>0.12</v>
      </c>
      <c r="R592" s="6">
        <v>2</v>
      </c>
      <c r="S592" s="7">
        <v>0.30000000999999998</v>
      </c>
      <c r="T592" s="8">
        <v>3.0000002000000001</v>
      </c>
      <c r="U592" s="8">
        <v>1</v>
      </c>
    </row>
    <row r="593" spans="1:21" s="3" customFormat="1" ht="18" customHeight="1" x14ac:dyDescent="0.3">
      <c r="A593" s="5" t="s">
        <v>354</v>
      </c>
      <c r="B59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2000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2000</v>
      </c>
      <c r="Q593" s="7">
        <v>0.40000001000000002</v>
      </c>
      <c r="R593" s="6">
        <v>2</v>
      </c>
      <c r="S593" s="7">
        <v>0.19999998999999999</v>
      </c>
      <c r="T593" s="8">
        <v>3.0000002000000001</v>
      </c>
      <c r="U593" s="8">
        <v>1</v>
      </c>
    </row>
    <row r="594" spans="1:21" s="3" customFormat="1" ht="18" customHeight="1" x14ac:dyDescent="0.3">
      <c r="A594" s="5" t="s">
        <v>202</v>
      </c>
      <c r="B59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</v>
      </c>
      <c r="C594" s="19">
        <v>18</v>
      </c>
      <c r="D594" s="19">
        <v>18</v>
      </c>
      <c r="E594" s="19">
        <v>84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7">
        <v>5.0000001000000002E-2</v>
      </c>
      <c r="R594" s="6">
        <v>1.5</v>
      </c>
      <c r="S594" s="7">
        <v>0.15999996999999999</v>
      </c>
      <c r="T594" s="8">
        <v>0.83333336999999996</v>
      </c>
      <c r="U594" s="8">
        <v>0</v>
      </c>
    </row>
    <row r="595" spans="1:21" s="3" customFormat="1" ht="18" customHeight="1" x14ac:dyDescent="0.3">
      <c r="A595" s="5" t="s">
        <v>201</v>
      </c>
      <c r="B59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210.00000399999999</v>
      </c>
      <c r="C595" s="19">
        <v>31.500001999999999</v>
      </c>
      <c r="D595" s="19">
        <v>31.500001999999999</v>
      </c>
      <c r="E595" s="19">
        <v>147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7">
        <v>0.25999999000000001</v>
      </c>
      <c r="R595" s="6">
        <v>2.5999998999999998</v>
      </c>
      <c r="S595" s="7">
        <v>0.25999999000000001</v>
      </c>
      <c r="T595" s="8">
        <v>1</v>
      </c>
      <c r="U595" s="8">
        <v>0</v>
      </c>
    </row>
    <row r="596" spans="1:21" s="3" customFormat="1" ht="18" customHeight="1" x14ac:dyDescent="0.3">
      <c r="A596" s="5" t="s">
        <v>127</v>
      </c>
      <c r="B59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175.00000199999999</v>
      </c>
      <c r="C596" s="19">
        <v>26.250001999999999</v>
      </c>
      <c r="D596" s="19">
        <v>12.25</v>
      </c>
      <c r="E596" s="19">
        <v>136.5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7">
        <v>0.19</v>
      </c>
      <c r="R596" s="6">
        <v>2.0999998999999998</v>
      </c>
      <c r="S596" s="7">
        <v>0.30000000999999998</v>
      </c>
      <c r="T596" s="8">
        <v>1.1666666999999999</v>
      </c>
      <c r="U596" s="8">
        <v>0</v>
      </c>
    </row>
    <row r="597" spans="1:21" s="3" customFormat="1" ht="18" customHeight="1" x14ac:dyDescent="0.3">
      <c r="A597" s="5" t="s">
        <v>753</v>
      </c>
      <c r="B59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7">
        <v>0</v>
      </c>
      <c r="R597" s="6">
        <v>0</v>
      </c>
      <c r="S597" s="7">
        <v>0</v>
      </c>
      <c r="T597" s="8">
        <v>0</v>
      </c>
      <c r="U597" s="8">
        <v>0</v>
      </c>
    </row>
    <row r="598" spans="1:21" s="3" customFormat="1" ht="18" customHeight="1" x14ac:dyDescent="0.3">
      <c r="A598" s="5" t="s">
        <v>751</v>
      </c>
      <c r="B59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7">
        <v>0</v>
      </c>
      <c r="R598" s="6">
        <v>0</v>
      </c>
      <c r="S598" s="7">
        <v>0</v>
      </c>
      <c r="T598" s="8">
        <v>0</v>
      </c>
      <c r="U598" s="8">
        <v>0</v>
      </c>
    </row>
    <row r="599" spans="1:21" s="3" customFormat="1" ht="18" customHeight="1" x14ac:dyDescent="0.3">
      <c r="A599" s="5" t="s">
        <v>407</v>
      </c>
      <c r="B59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333</v>
      </c>
      <c r="C599" s="19">
        <v>73.260002</v>
      </c>
      <c r="D599" s="19">
        <v>93.239998</v>
      </c>
      <c r="E599" s="19">
        <v>166.5</v>
      </c>
      <c r="F599" s="19">
        <v>0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7">
        <v>0.20999999</v>
      </c>
      <c r="R599" s="6">
        <v>1.9</v>
      </c>
      <c r="S599" s="7">
        <v>0.35000002000000002</v>
      </c>
      <c r="T599" s="8">
        <v>0.83333336999999996</v>
      </c>
      <c r="U599" s="8">
        <v>0</v>
      </c>
    </row>
    <row r="600" spans="1:21" s="3" customFormat="1" ht="18" customHeight="1" x14ac:dyDescent="0.3">
      <c r="A600" s="5" t="s">
        <v>642</v>
      </c>
      <c r="B60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00" s="19">
        <v>0</v>
      </c>
      <c r="D600" s="19">
        <v>0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7">
        <v>0</v>
      </c>
      <c r="R600" s="6">
        <v>0</v>
      </c>
      <c r="S600" s="7">
        <v>0</v>
      </c>
      <c r="T600" s="8">
        <v>0</v>
      </c>
      <c r="U600" s="8">
        <v>0</v>
      </c>
    </row>
    <row r="601" spans="1:21" s="3" customFormat="1" ht="18" customHeight="1" x14ac:dyDescent="0.3">
      <c r="A601" s="5" t="s">
        <v>59</v>
      </c>
      <c r="B60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179.99999400000002</v>
      </c>
      <c r="C601" s="19">
        <v>18</v>
      </c>
      <c r="D601" s="19">
        <v>144</v>
      </c>
      <c r="E601" s="19">
        <v>17.999994000000001</v>
      </c>
      <c r="F601" s="19">
        <v>0</v>
      </c>
      <c r="G601" s="19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7">
        <v>0.30000000999999998</v>
      </c>
      <c r="R601" s="6">
        <v>1.5</v>
      </c>
      <c r="S601" s="7">
        <v>0.12</v>
      </c>
      <c r="T601" s="8">
        <v>2</v>
      </c>
      <c r="U601" s="8">
        <v>1</v>
      </c>
    </row>
    <row r="602" spans="1:21" s="3" customFormat="1" ht="18" customHeight="1" x14ac:dyDescent="0.3">
      <c r="A602" s="5" t="s">
        <v>54</v>
      </c>
      <c r="B60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200.00000199999999</v>
      </c>
      <c r="C602" s="19">
        <v>10</v>
      </c>
      <c r="D602" s="19">
        <v>180</v>
      </c>
      <c r="E602" s="19">
        <v>10.000002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7">
        <v>0.28000000000000003</v>
      </c>
      <c r="R602" s="6">
        <v>2</v>
      </c>
      <c r="S602" s="7">
        <v>0.15999996999999999</v>
      </c>
      <c r="T602" s="8">
        <v>2</v>
      </c>
      <c r="U602" s="8">
        <v>1</v>
      </c>
    </row>
    <row r="603" spans="1:21" s="3" customFormat="1" ht="18" customHeight="1" x14ac:dyDescent="0.3">
      <c r="A603" s="5" t="s">
        <v>53</v>
      </c>
      <c r="B60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70</v>
      </c>
      <c r="C603" s="19">
        <v>52.5</v>
      </c>
      <c r="D603" s="19">
        <v>8.75</v>
      </c>
      <c r="E603" s="19">
        <v>8.75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7">
        <v>0.11</v>
      </c>
      <c r="R603" s="6">
        <v>2</v>
      </c>
      <c r="S603" s="7">
        <v>0.16200000000000001</v>
      </c>
      <c r="T603" s="8">
        <v>2.5000002000000001</v>
      </c>
      <c r="U603" s="8">
        <v>5</v>
      </c>
    </row>
    <row r="604" spans="1:21" s="3" customFormat="1" ht="18" customHeight="1" x14ac:dyDescent="0.3">
      <c r="A604" s="5" t="s">
        <v>57</v>
      </c>
      <c r="B60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12.000000200000001</v>
      </c>
      <c r="C604" s="19">
        <v>1.2</v>
      </c>
      <c r="D604" s="19">
        <v>4.8000002000000004</v>
      </c>
      <c r="E604" s="19">
        <v>6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7">
        <v>0.30000000999999998</v>
      </c>
      <c r="R604" s="6">
        <v>3</v>
      </c>
      <c r="S604" s="7">
        <v>6.9999992999999996E-2</v>
      </c>
      <c r="T604" s="8">
        <v>15.000000999999999</v>
      </c>
      <c r="U604" s="8">
        <v>1</v>
      </c>
    </row>
    <row r="605" spans="1:21" s="3" customFormat="1" ht="18" customHeight="1" x14ac:dyDescent="0.3">
      <c r="A605" s="5" t="s">
        <v>271</v>
      </c>
      <c r="B60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12.000000200000001</v>
      </c>
      <c r="C605" s="19">
        <v>1.2</v>
      </c>
      <c r="D605" s="19">
        <v>4.8000002000000004</v>
      </c>
      <c r="E605" s="19">
        <v>6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7">
        <v>0.30000000999999998</v>
      </c>
      <c r="R605" s="6">
        <v>3</v>
      </c>
      <c r="S605" s="7">
        <v>0.10000002</v>
      </c>
      <c r="T605" s="8">
        <v>15.000000999999999</v>
      </c>
      <c r="U605" s="8">
        <v>1</v>
      </c>
    </row>
    <row r="606" spans="1:21" s="3" customFormat="1" ht="18" customHeight="1" x14ac:dyDescent="0.3">
      <c r="A606" s="5" t="s">
        <v>483</v>
      </c>
      <c r="B60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</v>
      </c>
      <c r="C606" s="19">
        <v>50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7">
        <v>0.1</v>
      </c>
      <c r="R606" s="6">
        <v>2</v>
      </c>
      <c r="S606" s="7">
        <v>0</v>
      </c>
      <c r="T606" s="8">
        <v>1.2500001000000001</v>
      </c>
      <c r="U606" s="8">
        <v>1</v>
      </c>
    </row>
    <row r="607" spans="1:21" s="3" customFormat="1" ht="18" customHeight="1" x14ac:dyDescent="0.3">
      <c r="A607" s="5" t="s">
        <v>755</v>
      </c>
      <c r="B60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07" s="19">
        <v>0</v>
      </c>
      <c r="D607" s="19">
        <v>0</v>
      </c>
      <c r="E607" s="19">
        <v>0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7">
        <v>0</v>
      </c>
      <c r="R607" s="6">
        <v>0</v>
      </c>
      <c r="S607" s="7">
        <v>0</v>
      </c>
      <c r="T607" s="8">
        <v>0</v>
      </c>
      <c r="U607" s="8">
        <v>0</v>
      </c>
    </row>
    <row r="608" spans="1:21" s="3" customFormat="1" ht="18" customHeight="1" x14ac:dyDescent="0.3">
      <c r="A608" s="5" t="s">
        <v>540</v>
      </c>
      <c r="B60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18.0000009</v>
      </c>
      <c r="C608" s="19">
        <v>0</v>
      </c>
      <c r="D608" s="19">
        <v>7.5599999000000002</v>
      </c>
      <c r="E608" s="19">
        <v>10.440001000000001</v>
      </c>
      <c r="F608" s="19">
        <v>0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7">
        <v>0.14000000000000001</v>
      </c>
      <c r="R608" s="6">
        <v>2</v>
      </c>
      <c r="S608" s="7">
        <v>0.22000003000000001</v>
      </c>
      <c r="T608" s="8">
        <v>12.000000999999999</v>
      </c>
      <c r="U608" s="8">
        <v>1</v>
      </c>
    </row>
    <row r="609" spans="1:21" s="3" customFormat="1" ht="18" customHeight="1" x14ac:dyDescent="0.3">
      <c r="A609" s="5" t="s">
        <v>484</v>
      </c>
      <c r="B60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22.000000800000002</v>
      </c>
      <c r="C609" s="19">
        <v>0</v>
      </c>
      <c r="D609" s="19">
        <v>9.2399997999999997</v>
      </c>
      <c r="E609" s="19">
        <v>12.760001000000001</v>
      </c>
      <c r="F609" s="19">
        <v>0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7">
        <v>0.2</v>
      </c>
      <c r="R609" s="6">
        <v>2</v>
      </c>
      <c r="S609" s="7">
        <v>0.27999996999999999</v>
      </c>
      <c r="T609" s="8">
        <v>12.000000999999999</v>
      </c>
      <c r="U609" s="8">
        <v>1</v>
      </c>
    </row>
    <row r="610" spans="1:21" s="3" customFormat="1" ht="18" customHeight="1" x14ac:dyDescent="0.3">
      <c r="A610" s="5" t="s">
        <v>46</v>
      </c>
      <c r="B61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81.999997800000003</v>
      </c>
      <c r="C610" s="19">
        <v>8.1999998000000005</v>
      </c>
      <c r="D610" s="19">
        <v>49.200001</v>
      </c>
      <c r="E610" s="19">
        <v>24.599996999999998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7">
        <v>0.30000000999999998</v>
      </c>
      <c r="R610" s="6">
        <v>2</v>
      </c>
      <c r="S610" s="7">
        <v>7.9999982999999997E-2</v>
      </c>
      <c r="T610" s="8">
        <v>2.5000002000000001</v>
      </c>
      <c r="U610" s="8">
        <v>1</v>
      </c>
    </row>
    <row r="611" spans="1:21" s="3" customFormat="1" ht="18" customHeight="1" x14ac:dyDescent="0.3">
      <c r="A611" s="5" t="s">
        <v>45</v>
      </c>
      <c r="B61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59.999998099999999</v>
      </c>
      <c r="C611" s="19">
        <v>6</v>
      </c>
      <c r="D611" s="19">
        <v>48</v>
      </c>
      <c r="E611" s="19">
        <v>5.9999981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7">
        <v>0.30000000999999998</v>
      </c>
      <c r="R611" s="6">
        <v>3</v>
      </c>
      <c r="S611" s="7">
        <v>0.13999998999999999</v>
      </c>
      <c r="T611" s="8">
        <v>3.3333335000000002</v>
      </c>
      <c r="U611" s="8">
        <v>1</v>
      </c>
    </row>
    <row r="612" spans="1:21" s="3" customFormat="1" ht="18" customHeight="1" x14ac:dyDescent="0.3">
      <c r="A612" s="5" t="s">
        <v>749</v>
      </c>
      <c r="B61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7">
        <v>0</v>
      </c>
      <c r="R612" s="6">
        <v>0</v>
      </c>
      <c r="S612" s="7">
        <v>0</v>
      </c>
      <c r="T612" s="8">
        <v>0</v>
      </c>
      <c r="U612" s="8">
        <v>0</v>
      </c>
    </row>
    <row r="613" spans="1:21" s="3" customFormat="1" ht="18" customHeight="1" x14ac:dyDescent="0.3">
      <c r="A613" s="5" t="s">
        <v>678</v>
      </c>
      <c r="B61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7">
        <v>0</v>
      </c>
      <c r="R613" s="6">
        <v>0</v>
      </c>
      <c r="S613" s="7">
        <v>0</v>
      </c>
      <c r="T613" s="8">
        <v>0</v>
      </c>
      <c r="U613" s="8">
        <v>0</v>
      </c>
    </row>
    <row r="614" spans="1:21" s="3" customFormat="1" ht="18" customHeight="1" x14ac:dyDescent="0.3">
      <c r="A614" s="5" t="s">
        <v>385</v>
      </c>
      <c r="B61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370.99999000000003</v>
      </c>
      <c r="C614" s="19">
        <v>100.17001</v>
      </c>
      <c r="D614" s="19">
        <v>115.01</v>
      </c>
      <c r="E614" s="19">
        <v>155.81997999999999</v>
      </c>
      <c r="F614" s="19">
        <v>0</v>
      </c>
      <c r="G614" s="19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7">
        <v>0.01</v>
      </c>
      <c r="R614" s="6">
        <v>3</v>
      </c>
      <c r="S614" s="7">
        <v>0.52999996999999999</v>
      </c>
      <c r="T614" s="8">
        <v>1.8333333999999999</v>
      </c>
      <c r="U614" s="8">
        <v>1</v>
      </c>
    </row>
    <row r="615" spans="1:21" s="3" customFormat="1" ht="18" customHeight="1" x14ac:dyDescent="0.3">
      <c r="A615" s="5" t="s">
        <v>514</v>
      </c>
      <c r="B61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52.0000012</v>
      </c>
      <c r="C615" s="19">
        <v>7.2800001999999999</v>
      </c>
      <c r="D615" s="19">
        <v>16.639999</v>
      </c>
      <c r="E615" s="19">
        <v>28.080002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7">
        <v>0.23999999</v>
      </c>
      <c r="R615" s="6">
        <v>1.8</v>
      </c>
      <c r="S615" s="7">
        <v>0.22000003000000001</v>
      </c>
      <c r="T615" s="8">
        <v>6.0000004999999996</v>
      </c>
      <c r="U615" s="8">
        <v>1</v>
      </c>
    </row>
    <row r="616" spans="1:21" s="3" customFormat="1" ht="18" customHeight="1" x14ac:dyDescent="0.3">
      <c r="A616" s="5" t="s">
        <v>480</v>
      </c>
      <c r="B61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150</v>
      </c>
      <c r="C616" s="19">
        <v>0</v>
      </c>
      <c r="D616" s="19">
        <v>0</v>
      </c>
      <c r="E616" s="19">
        <v>0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19">
        <v>150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7">
        <v>0.14000000000000001</v>
      </c>
      <c r="R616" s="6">
        <v>2.2000000000000002</v>
      </c>
      <c r="S616" s="7">
        <v>0.27999996999999999</v>
      </c>
      <c r="T616" s="8">
        <v>3.5000002000000001</v>
      </c>
      <c r="U616" s="8">
        <v>1</v>
      </c>
    </row>
    <row r="617" spans="1:21" s="3" customFormat="1" ht="18" customHeight="1" x14ac:dyDescent="0.3">
      <c r="A617" s="5" t="s">
        <v>739</v>
      </c>
      <c r="B61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17" s="19">
        <v>0</v>
      </c>
      <c r="D617" s="19">
        <v>0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7">
        <v>0</v>
      </c>
      <c r="R617" s="6">
        <v>0</v>
      </c>
      <c r="S617" s="7">
        <v>0</v>
      </c>
      <c r="T617" s="8">
        <v>0</v>
      </c>
      <c r="U617" s="8">
        <v>0</v>
      </c>
    </row>
    <row r="618" spans="1:21" s="3" customFormat="1" ht="18" customHeight="1" x14ac:dyDescent="0.3">
      <c r="A618" s="5" t="s">
        <v>663</v>
      </c>
      <c r="B61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18" s="19">
        <v>0</v>
      </c>
      <c r="D618" s="19">
        <v>0</v>
      </c>
      <c r="E618" s="19">
        <v>0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7">
        <v>0</v>
      </c>
      <c r="R618" s="6">
        <v>0</v>
      </c>
      <c r="S618" s="7">
        <v>0</v>
      </c>
      <c r="T618" s="8">
        <v>0</v>
      </c>
      <c r="U618" s="8">
        <v>0</v>
      </c>
    </row>
    <row r="619" spans="1:21" s="3" customFormat="1" ht="18" customHeight="1" x14ac:dyDescent="0.3">
      <c r="A619" s="5" t="s">
        <v>245</v>
      </c>
      <c r="B61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320</v>
      </c>
      <c r="C619" s="19">
        <v>130</v>
      </c>
      <c r="D619" s="19">
        <v>0</v>
      </c>
      <c r="E619" s="19">
        <v>0</v>
      </c>
      <c r="F619" s="19">
        <v>190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7">
        <v>0.14000000000000001</v>
      </c>
      <c r="R619" s="6">
        <v>2.2000000000000002</v>
      </c>
      <c r="S619" s="7">
        <v>0.22000003000000001</v>
      </c>
      <c r="T619" s="8">
        <v>3.0000002000000001</v>
      </c>
      <c r="U619" s="8">
        <v>1</v>
      </c>
    </row>
    <row r="620" spans="1:21" s="3" customFormat="1" ht="18" customHeight="1" x14ac:dyDescent="0.3">
      <c r="A620" s="5" t="s">
        <v>651</v>
      </c>
      <c r="B62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20" s="19">
        <v>0</v>
      </c>
      <c r="D620" s="19">
        <v>0</v>
      </c>
      <c r="E620" s="19">
        <v>0</v>
      </c>
      <c r="F620" s="19">
        <v>0</v>
      </c>
      <c r="G620" s="19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7">
        <v>0</v>
      </c>
      <c r="R620" s="6">
        <v>0</v>
      </c>
      <c r="S620" s="7">
        <v>0</v>
      </c>
      <c r="T620" s="8">
        <v>0</v>
      </c>
      <c r="U620" s="8">
        <v>0</v>
      </c>
    </row>
    <row r="621" spans="1:21" s="3" customFormat="1" ht="18" customHeight="1" x14ac:dyDescent="0.3">
      <c r="A621" s="5" t="s">
        <v>557</v>
      </c>
      <c r="B62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</v>
      </c>
      <c r="C621" s="19">
        <v>0</v>
      </c>
      <c r="D621" s="19">
        <v>0</v>
      </c>
      <c r="E621" s="19">
        <v>0</v>
      </c>
      <c r="F621" s="19">
        <v>0</v>
      </c>
      <c r="G621" s="19">
        <v>0</v>
      </c>
      <c r="H621" s="19">
        <v>0</v>
      </c>
      <c r="I621" s="19">
        <v>15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7">
        <v>2.5000000000000001E-2</v>
      </c>
      <c r="R621" s="6">
        <v>1.5</v>
      </c>
      <c r="S621" s="7">
        <v>5.0000012000000003E-2</v>
      </c>
      <c r="T621" s="8">
        <v>3.3333335000000002</v>
      </c>
      <c r="U621" s="8">
        <v>1</v>
      </c>
    </row>
    <row r="622" spans="1:21" s="3" customFormat="1" ht="18" customHeight="1" x14ac:dyDescent="0.3">
      <c r="A622" s="5" t="s">
        <v>748</v>
      </c>
      <c r="B62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22" s="19">
        <v>0</v>
      </c>
      <c r="D622" s="19">
        <v>0</v>
      </c>
      <c r="E622" s="19">
        <v>0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7">
        <v>0</v>
      </c>
      <c r="R622" s="6">
        <v>0</v>
      </c>
      <c r="S622" s="7">
        <v>0</v>
      </c>
      <c r="T622" s="8">
        <v>0</v>
      </c>
      <c r="U622" s="8">
        <v>0</v>
      </c>
    </row>
    <row r="623" spans="1:21" s="3" customFormat="1" ht="18" customHeight="1" x14ac:dyDescent="0.3">
      <c r="A623" s="5" t="s">
        <v>258</v>
      </c>
      <c r="B62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28.000000999999997</v>
      </c>
      <c r="C623" s="19">
        <v>9.8000001999999995</v>
      </c>
      <c r="D623" s="19">
        <v>9.8000001999999995</v>
      </c>
      <c r="E623" s="19">
        <v>8.4000006000000003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7">
        <v>0.23999999</v>
      </c>
      <c r="R623" s="6">
        <v>2</v>
      </c>
      <c r="S623" s="7">
        <v>0.12</v>
      </c>
      <c r="T623" s="8">
        <v>10.000000999999999</v>
      </c>
      <c r="U623" s="8">
        <v>1</v>
      </c>
    </row>
    <row r="624" spans="1:21" s="3" customFormat="1" ht="18" customHeight="1" x14ac:dyDescent="0.3">
      <c r="A624" s="5" t="s">
        <v>270</v>
      </c>
      <c r="B62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624" s="19">
        <v>10.5</v>
      </c>
      <c r="D624" s="19">
        <v>10.5</v>
      </c>
      <c r="E624" s="19">
        <v>9</v>
      </c>
      <c r="F624" s="19">
        <v>0</v>
      </c>
      <c r="G624" s="19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7">
        <v>0.23999999</v>
      </c>
      <c r="R624" s="6">
        <v>2.5999998999999998</v>
      </c>
      <c r="S624" s="7">
        <v>0.12</v>
      </c>
      <c r="T624" s="8">
        <v>10.000000999999999</v>
      </c>
      <c r="U624" s="8">
        <v>1</v>
      </c>
    </row>
    <row r="625" spans="1:21" s="3" customFormat="1" ht="18" customHeight="1" x14ac:dyDescent="0.3">
      <c r="A625" s="5" t="s">
        <v>495</v>
      </c>
      <c r="B62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219.999999</v>
      </c>
      <c r="C625" s="19">
        <v>61.599997999999999</v>
      </c>
      <c r="D625" s="19">
        <v>74.800003000000004</v>
      </c>
      <c r="E625" s="19">
        <v>83.599997999999999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7">
        <v>0.30000000999999998</v>
      </c>
      <c r="R625" s="6">
        <v>2.4000001000000002</v>
      </c>
      <c r="S625" s="7">
        <v>0.13999998999999999</v>
      </c>
      <c r="T625" s="8">
        <v>1</v>
      </c>
      <c r="U625" s="8">
        <v>0</v>
      </c>
    </row>
    <row r="626" spans="1:21" s="3" customFormat="1" ht="18" customHeight="1" x14ac:dyDescent="0.3">
      <c r="A626" s="5" t="s">
        <v>49</v>
      </c>
      <c r="B62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24.999999199999998</v>
      </c>
      <c r="C626" s="19">
        <v>13.75</v>
      </c>
      <c r="D626" s="19">
        <v>3.7500002000000001</v>
      </c>
      <c r="E626" s="19">
        <v>7.4999989999999999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7">
        <v>7.5000002999999996E-2</v>
      </c>
      <c r="R626" s="6">
        <v>1.5</v>
      </c>
      <c r="S626" s="7">
        <v>5.0000012000000003E-2</v>
      </c>
      <c r="T626" s="8">
        <v>2.5000002000000001</v>
      </c>
      <c r="U626" s="8">
        <v>12</v>
      </c>
    </row>
    <row r="627" spans="1:21" s="3" customFormat="1" ht="18" customHeight="1" x14ac:dyDescent="0.3">
      <c r="A627" s="5" t="s">
        <v>269</v>
      </c>
      <c r="B62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53.999997399999998</v>
      </c>
      <c r="C627" s="19">
        <v>24.299999</v>
      </c>
      <c r="D627" s="19">
        <v>8.1000004000000008</v>
      </c>
      <c r="E627" s="19">
        <v>21.599997999999999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7">
        <v>0.23999999</v>
      </c>
      <c r="R627" s="6">
        <v>2.2000000000000002</v>
      </c>
      <c r="S627" s="7">
        <v>6.6666663000000001E-2</v>
      </c>
      <c r="T627" s="8">
        <v>3.3333335000000002</v>
      </c>
      <c r="U627" s="8">
        <v>12</v>
      </c>
    </row>
    <row r="628" spans="1:21" s="3" customFormat="1" ht="18" customHeight="1" x14ac:dyDescent="0.3">
      <c r="A628" s="5" t="s">
        <v>48</v>
      </c>
      <c r="B62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40.000001900000001</v>
      </c>
      <c r="C628" s="19">
        <v>26</v>
      </c>
      <c r="D628" s="19">
        <v>6</v>
      </c>
      <c r="E628" s="19">
        <v>8.0000019000000009</v>
      </c>
      <c r="F628" s="19">
        <v>0</v>
      </c>
      <c r="G628" s="19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7">
        <v>0.18000000999999999</v>
      </c>
      <c r="R628" s="6">
        <v>2.2000000000000002</v>
      </c>
      <c r="S628" s="7">
        <v>0.12</v>
      </c>
      <c r="T628" s="8">
        <v>2.5000002000000001</v>
      </c>
      <c r="U628" s="8">
        <v>10</v>
      </c>
    </row>
    <row r="629" spans="1:21" s="3" customFormat="1" ht="18" customHeight="1" x14ac:dyDescent="0.3">
      <c r="A629" s="5" t="s">
        <v>393</v>
      </c>
      <c r="B62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33</v>
      </c>
      <c r="C629" s="19">
        <v>14.190001000000001</v>
      </c>
      <c r="D629" s="19">
        <v>3.3</v>
      </c>
      <c r="E629" s="19">
        <v>15.509999000000001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7">
        <v>0.23</v>
      </c>
      <c r="R629" s="6">
        <v>1.9</v>
      </c>
      <c r="S629" s="7">
        <v>0.13</v>
      </c>
      <c r="T629" s="8">
        <v>6.3333335000000002</v>
      </c>
      <c r="U629" s="8">
        <v>1</v>
      </c>
    </row>
    <row r="630" spans="1:21" s="3" customFormat="1" ht="18" customHeight="1" x14ac:dyDescent="0.3">
      <c r="A630" s="5" t="s">
        <v>402</v>
      </c>
      <c r="B63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79</v>
      </c>
      <c r="C630" s="19">
        <v>0</v>
      </c>
      <c r="D630" s="19">
        <v>0</v>
      </c>
      <c r="E630" s="19">
        <v>0</v>
      </c>
      <c r="F630" s="19">
        <v>0</v>
      </c>
      <c r="G630" s="19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79</v>
      </c>
      <c r="P630" s="19">
        <v>0</v>
      </c>
      <c r="Q630" s="7">
        <v>5.0000001000000002E-2</v>
      </c>
      <c r="R630" s="6">
        <v>1.5</v>
      </c>
      <c r="S630" s="7">
        <v>0</v>
      </c>
      <c r="T630" s="8">
        <v>4</v>
      </c>
      <c r="U630" s="8">
        <v>1</v>
      </c>
    </row>
    <row r="631" spans="1:21" s="3" customFormat="1" ht="18" customHeight="1" x14ac:dyDescent="0.3">
      <c r="A631" s="5" t="s">
        <v>552</v>
      </c>
      <c r="B63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189.99999800000001</v>
      </c>
      <c r="C631" s="19">
        <v>38</v>
      </c>
      <c r="D631" s="19">
        <v>45.599997999999999</v>
      </c>
      <c r="E631" s="19">
        <v>106.4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7">
        <v>0.2</v>
      </c>
      <c r="R631" s="6">
        <v>2.4000001000000002</v>
      </c>
      <c r="S631" s="7">
        <v>0.22000003000000001</v>
      </c>
      <c r="T631" s="8">
        <v>1</v>
      </c>
      <c r="U631" s="8">
        <v>0</v>
      </c>
    </row>
    <row r="632" spans="1:21" s="3" customFormat="1" ht="18" customHeight="1" x14ac:dyDescent="0.3">
      <c r="A632" s="5" t="s">
        <v>674</v>
      </c>
      <c r="B63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32" s="19">
        <v>0</v>
      </c>
      <c r="D632" s="19">
        <v>0</v>
      </c>
      <c r="E632" s="19">
        <v>0</v>
      </c>
      <c r="F632" s="19">
        <v>0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7">
        <v>0</v>
      </c>
      <c r="R632" s="6">
        <v>0</v>
      </c>
      <c r="S632" s="7">
        <v>0</v>
      </c>
      <c r="T632" s="8">
        <v>0</v>
      </c>
      <c r="U632" s="8">
        <v>0</v>
      </c>
    </row>
    <row r="633" spans="1:21" s="3" customFormat="1" ht="18" customHeight="1" x14ac:dyDescent="0.3">
      <c r="A633" s="5" t="s">
        <v>541</v>
      </c>
      <c r="B63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39.999999000000003</v>
      </c>
      <c r="C633" s="19">
        <v>4</v>
      </c>
      <c r="D633" s="19">
        <v>30</v>
      </c>
      <c r="E633" s="19">
        <v>5.9999989999999999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7">
        <v>0.12</v>
      </c>
      <c r="R633" s="6">
        <v>1.8</v>
      </c>
      <c r="S633" s="7">
        <v>0.30000000999999998</v>
      </c>
      <c r="T633" s="8">
        <v>12.500000999999999</v>
      </c>
      <c r="U633" s="8">
        <v>1</v>
      </c>
    </row>
    <row r="634" spans="1:21" s="3" customFormat="1" ht="18" customHeight="1" x14ac:dyDescent="0.3">
      <c r="A634" s="5" t="s">
        <v>504</v>
      </c>
      <c r="B63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39.999999000000003</v>
      </c>
      <c r="C634" s="19">
        <v>4</v>
      </c>
      <c r="D634" s="19">
        <v>30</v>
      </c>
      <c r="E634" s="19">
        <v>5.9999989999999999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7">
        <v>0.16</v>
      </c>
      <c r="R634" s="6">
        <v>2</v>
      </c>
      <c r="S634" s="7">
        <v>0.30000000999999998</v>
      </c>
      <c r="T634" s="8">
        <v>12.500000999999999</v>
      </c>
      <c r="U634" s="8">
        <v>1</v>
      </c>
    </row>
    <row r="635" spans="1:21" s="3" customFormat="1" ht="18" customHeight="1" x14ac:dyDescent="0.3">
      <c r="A635" s="5" t="s">
        <v>554</v>
      </c>
      <c r="B63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7.0000000399999998</v>
      </c>
      <c r="C635" s="19">
        <v>5.9500003000000001</v>
      </c>
      <c r="D635" s="19">
        <v>0.34999998999999998</v>
      </c>
      <c r="E635" s="19">
        <v>0.69999975000000003</v>
      </c>
      <c r="F635" s="19">
        <v>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7">
        <v>5.0000001000000002E-2</v>
      </c>
      <c r="R635" s="6">
        <v>1.5</v>
      </c>
      <c r="S635" s="7">
        <v>2.3333310999999999E-2</v>
      </c>
      <c r="T635" s="8">
        <v>1</v>
      </c>
      <c r="U635" s="8">
        <v>6</v>
      </c>
    </row>
    <row r="636" spans="1:21" s="3" customFormat="1" ht="18" customHeight="1" x14ac:dyDescent="0.3">
      <c r="A636" s="5" t="s">
        <v>559</v>
      </c>
      <c r="B63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9.9999996400000004</v>
      </c>
      <c r="C636" s="19">
        <v>8.5</v>
      </c>
      <c r="D636" s="19">
        <v>0.5</v>
      </c>
      <c r="E636" s="19">
        <v>0.99999963999999997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7">
        <v>5.0000001000000002E-2</v>
      </c>
      <c r="R636" s="6">
        <v>2</v>
      </c>
      <c r="S636" s="7">
        <v>2.4999976E-2</v>
      </c>
      <c r="T636" s="8">
        <v>1</v>
      </c>
      <c r="U636" s="8">
        <v>6</v>
      </c>
    </row>
    <row r="637" spans="1:21" s="3" customFormat="1" ht="18" customHeight="1" x14ac:dyDescent="0.3">
      <c r="A637" s="5" t="s">
        <v>759</v>
      </c>
      <c r="B63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7">
        <v>0</v>
      </c>
      <c r="R637" s="6">
        <v>0</v>
      </c>
      <c r="S637" s="7">
        <v>0</v>
      </c>
      <c r="T637" s="8">
        <v>0</v>
      </c>
      <c r="U637" s="8">
        <v>0</v>
      </c>
    </row>
    <row r="638" spans="1:21" s="3" customFormat="1" ht="18" customHeight="1" x14ac:dyDescent="0.3">
      <c r="A638" s="5" t="s">
        <v>163</v>
      </c>
      <c r="B63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269.99999000000003</v>
      </c>
      <c r="C638" s="19">
        <v>54</v>
      </c>
      <c r="D638" s="19">
        <v>108</v>
      </c>
      <c r="E638" s="19">
        <v>107.99999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7">
        <v>0.22</v>
      </c>
      <c r="R638" s="6">
        <v>2</v>
      </c>
      <c r="S638" s="7">
        <v>0.34000003000000001</v>
      </c>
      <c r="T638" s="8">
        <v>1</v>
      </c>
      <c r="U638" s="8">
        <v>0</v>
      </c>
    </row>
    <row r="639" spans="1:21" s="3" customFormat="1" ht="18" customHeight="1" x14ac:dyDescent="0.3">
      <c r="A639" s="5" t="s">
        <v>246</v>
      </c>
      <c r="B63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80.000000999999997</v>
      </c>
      <c r="C639" s="19">
        <v>26.400002000000001</v>
      </c>
      <c r="D639" s="19">
        <v>26.400002000000001</v>
      </c>
      <c r="E639" s="19">
        <v>27.199997</v>
      </c>
      <c r="F639" s="19">
        <v>0</v>
      </c>
      <c r="G639" s="19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7">
        <v>0.25</v>
      </c>
      <c r="R639" s="6">
        <v>2</v>
      </c>
      <c r="S639" s="7">
        <v>0.10000002</v>
      </c>
      <c r="T639" s="8">
        <v>3.9840639000000002</v>
      </c>
      <c r="U639" s="8">
        <v>1</v>
      </c>
    </row>
    <row r="640" spans="1:21" s="3" customFormat="1" ht="18" customHeight="1" x14ac:dyDescent="0.3">
      <c r="A640" s="5" t="s">
        <v>268</v>
      </c>
      <c r="B64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88</v>
      </c>
      <c r="C640" s="19">
        <v>29.040001</v>
      </c>
      <c r="D640" s="19">
        <v>29.040001</v>
      </c>
      <c r="E640" s="19">
        <v>29.919998</v>
      </c>
      <c r="F640" s="19">
        <v>0</v>
      </c>
      <c r="G640" s="19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7">
        <v>0.30000000999999998</v>
      </c>
      <c r="R640" s="6">
        <v>2</v>
      </c>
      <c r="S640" s="7">
        <v>0.25</v>
      </c>
      <c r="T640" s="8">
        <v>4.7169813999999999</v>
      </c>
      <c r="U640" s="8">
        <v>1</v>
      </c>
    </row>
    <row r="641" spans="1:21" s="3" customFormat="1" ht="18" customHeight="1" x14ac:dyDescent="0.3">
      <c r="A641" s="5" t="s">
        <v>405</v>
      </c>
      <c r="B64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225</v>
      </c>
      <c r="C641" s="19">
        <v>11.25</v>
      </c>
      <c r="D641" s="19">
        <v>213.75</v>
      </c>
      <c r="E641" s="19">
        <v>0</v>
      </c>
      <c r="F641" s="19">
        <v>0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7">
        <v>0.1</v>
      </c>
      <c r="R641" s="6">
        <v>2</v>
      </c>
      <c r="S641" s="7">
        <v>0.25</v>
      </c>
      <c r="T641" s="8">
        <v>0.91666669000000001</v>
      </c>
      <c r="U641" s="8">
        <v>0</v>
      </c>
    </row>
    <row r="642" spans="1:21" s="3" customFormat="1" ht="18" customHeight="1" x14ac:dyDescent="0.3">
      <c r="A642" s="5" t="s">
        <v>381</v>
      </c>
      <c r="B64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</v>
      </c>
      <c r="C642" s="19">
        <v>0</v>
      </c>
      <c r="D642" s="19">
        <v>0</v>
      </c>
      <c r="E642" s="19">
        <v>0</v>
      </c>
      <c r="F642" s="19">
        <v>0</v>
      </c>
      <c r="G642" s="19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20</v>
      </c>
      <c r="P642" s="19">
        <v>0</v>
      </c>
      <c r="Q642" s="7">
        <v>0.38999999000000002</v>
      </c>
      <c r="R642" s="6">
        <v>2.7</v>
      </c>
      <c r="S642" s="7">
        <v>0.13</v>
      </c>
      <c r="T642" s="8">
        <v>12.000000999999999</v>
      </c>
      <c r="U642" s="8">
        <v>1</v>
      </c>
    </row>
    <row r="643" spans="1:21" s="3" customFormat="1" ht="18" customHeight="1" x14ac:dyDescent="0.3">
      <c r="A643" s="5" t="s">
        <v>343</v>
      </c>
      <c r="B64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</v>
      </c>
      <c r="C643" s="19">
        <v>0</v>
      </c>
      <c r="D643" s="19">
        <v>0</v>
      </c>
      <c r="E643" s="19">
        <v>0</v>
      </c>
      <c r="F643" s="19">
        <v>0</v>
      </c>
      <c r="G643" s="19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21</v>
      </c>
      <c r="N643" s="19">
        <v>0</v>
      </c>
      <c r="O643" s="19">
        <v>0</v>
      </c>
      <c r="P643" s="19">
        <v>0</v>
      </c>
      <c r="Q643" s="7">
        <v>0.2</v>
      </c>
      <c r="R643" s="6">
        <v>2</v>
      </c>
      <c r="S643" s="7">
        <v>0.27999996999999999</v>
      </c>
      <c r="T643" s="8">
        <v>12.000000999999999</v>
      </c>
      <c r="U643" s="8">
        <v>1</v>
      </c>
    </row>
    <row r="644" spans="1:21" s="3" customFormat="1" ht="18" customHeight="1" x14ac:dyDescent="0.3">
      <c r="A644" s="5" t="s">
        <v>345</v>
      </c>
      <c r="B64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279.99998699999998</v>
      </c>
      <c r="C644" s="19">
        <v>238</v>
      </c>
      <c r="D644" s="19">
        <v>28</v>
      </c>
      <c r="E644" s="19">
        <v>13.999987000000001</v>
      </c>
      <c r="F644" s="19">
        <v>0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7">
        <v>0.16</v>
      </c>
      <c r="R644" s="6">
        <v>2</v>
      </c>
      <c r="S644" s="7">
        <v>0.39999997999999998</v>
      </c>
      <c r="T644" s="8">
        <v>1.0833333999999999</v>
      </c>
      <c r="U644" s="8">
        <v>0</v>
      </c>
    </row>
    <row r="645" spans="1:21" s="3" customFormat="1" ht="18" customHeight="1" x14ac:dyDescent="0.3">
      <c r="A645" s="5" t="s">
        <v>346</v>
      </c>
      <c r="B64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240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240</v>
      </c>
      <c r="N645" s="19">
        <v>0</v>
      </c>
      <c r="O645" s="19">
        <v>0</v>
      </c>
      <c r="P645" s="19">
        <v>0</v>
      </c>
      <c r="Q645" s="7">
        <v>0.14000000000000001</v>
      </c>
      <c r="R645" s="6">
        <v>2</v>
      </c>
      <c r="S645" s="7">
        <v>0.35000002000000002</v>
      </c>
      <c r="T645" s="8">
        <v>3.3333335000000002</v>
      </c>
      <c r="U645" s="8">
        <v>1</v>
      </c>
    </row>
    <row r="646" spans="1:21" s="3" customFormat="1" ht="18" customHeight="1" x14ac:dyDescent="0.3">
      <c r="A646" s="5" t="s">
        <v>41</v>
      </c>
      <c r="B64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120</v>
      </c>
      <c r="C646" s="19">
        <v>0</v>
      </c>
      <c r="D646" s="19">
        <v>0</v>
      </c>
      <c r="E646" s="19">
        <v>0</v>
      </c>
      <c r="F646" s="19">
        <v>0</v>
      </c>
      <c r="G646" s="19">
        <v>0</v>
      </c>
      <c r="H646" s="19">
        <v>0</v>
      </c>
      <c r="I646" s="19">
        <v>0</v>
      </c>
      <c r="J646" s="19">
        <v>120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7">
        <v>0.22</v>
      </c>
      <c r="R646" s="6">
        <v>2</v>
      </c>
      <c r="S646" s="7">
        <v>0.25999999000000001</v>
      </c>
      <c r="T646" s="8">
        <v>3.3333335000000002</v>
      </c>
      <c r="U646" s="8">
        <v>1</v>
      </c>
    </row>
    <row r="647" spans="1:21" s="3" customFormat="1" ht="18" customHeight="1" x14ac:dyDescent="0.3">
      <c r="A647" s="5" t="s">
        <v>129</v>
      </c>
      <c r="B64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214</v>
      </c>
      <c r="C647" s="19">
        <v>20</v>
      </c>
      <c r="D647" s="19">
        <v>54</v>
      </c>
      <c r="E647" s="19">
        <v>68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72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7">
        <v>0.16</v>
      </c>
      <c r="R647" s="6">
        <v>2</v>
      </c>
      <c r="S647" s="7">
        <v>0.27999996999999999</v>
      </c>
      <c r="T647" s="8">
        <v>1</v>
      </c>
      <c r="U647" s="8">
        <v>0</v>
      </c>
    </row>
    <row r="648" spans="1:21" s="3" customFormat="1" ht="18" customHeight="1" x14ac:dyDescent="0.3">
      <c r="A648" s="5" t="s">
        <v>140</v>
      </c>
      <c r="B64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230</v>
      </c>
      <c r="C648" s="19">
        <v>20</v>
      </c>
      <c r="D648" s="19">
        <v>54</v>
      </c>
      <c r="E648" s="19">
        <v>76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19">
        <v>80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7">
        <v>0.22</v>
      </c>
      <c r="R648" s="6">
        <v>2.4000001000000002</v>
      </c>
      <c r="S648" s="7">
        <v>0.30000000999999998</v>
      </c>
      <c r="T648" s="8">
        <v>1.1666666999999999</v>
      </c>
      <c r="U648" s="8">
        <v>0</v>
      </c>
    </row>
    <row r="649" spans="1:21" s="3" customFormat="1" ht="18" customHeight="1" x14ac:dyDescent="0.3">
      <c r="A649" s="5" t="s">
        <v>569</v>
      </c>
      <c r="B64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19">
        <v>6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7">
        <v>0.02</v>
      </c>
      <c r="R649" s="6">
        <v>1.5</v>
      </c>
      <c r="S649" s="7">
        <v>0.14999998</v>
      </c>
      <c r="T649" s="8">
        <v>8.3333340000000007</v>
      </c>
      <c r="U649" s="8">
        <v>1</v>
      </c>
    </row>
    <row r="650" spans="1:21" s="3" customFormat="1" ht="18" customHeight="1" x14ac:dyDescent="0.3">
      <c r="A650" s="5" t="s">
        <v>220</v>
      </c>
      <c r="B65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160</v>
      </c>
      <c r="C650" s="19">
        <v>32</v>
      </c>
      <c r="D650" s="19">
        <v>16</v>
      </c>
      <c r="E650" s="19">
        <v>112</v>
      </c>
      <c r="F650" s="19">
        <v>0</v>
      </c>
      <c r="G650" s="19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7">
        <v>0.30000000999999998</v>
      </c>
      <c r="R650" s="6">
        <v>2</v>
      </c>
      <c r="S650" s="7">
        <v>0.10000002</v>
      </c>
      <c r="T650" s="8">
        <v>0.91666669000000001</v>
      </c>
      <c r="U650" s="8">
        <v>0</v>
      </c>
    </row>
    <row r="651" spans="1:21" s="3" customFormat="1" ht="18" customHeight="1" x14ac:dyDescent="0.3">
      <c r="A651" s="5" t="s">
        <v>184</v>
      </c>
      <c r="B65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179.999999</v>
      </c>
      <c r="C651" s="19">
        <v>39.599997999999999</v>
      </c>
      <c r="D651" s="19">
        <v>25.200001</v>
      </c>
      <c r="E651" s="19">
        <v>115.2</v>
      </c>
      <c r="F651" s="19">
        <v>0</v>
      </c>
      <c r="G651" s="19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7">
        <v>0.30000000999999998</v>
      </c>
      <c r="R651" s="6">
        <v>2.4000001000000002</v>
      </c>
      <c r="S651" s="7">
        <v>0.25999999000000001</v>
      </c>
      <c r="T651" s="8">
        <v>1</v>
      </c>
      <c r="U651" s="8">
        <v>0</v>
      </c>
    </row>
    <row r="652" spans="1:21" s="3" customFormat="1" ht="18" customHeight="1" x14ac:dyDescent="0.3">
      <c r="A652" s="5" t="s">
        <v>347</v>
      </c>
      <c r="B65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70</v>
      </c>
      <c r="C652" s="19">
        <v>7</v>
      </c>
      <c r="D652" s="19">
        <v>63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7">
        <v>0.13</v>
      </c>
      <c r="R652" s="6">
        <v>2</v>
      </c>
      <c r="S652" s="7">
        <v>0.28999996</v>
      </c>
      <c r="T652" s="8">
        <v>5.0000004999999996</v>
      </c>
      <c r="U652" s="8">
        <v>1</v>
      </c>
    </row>
    <row r="653" spans="1:21" s="3" customFormat="1" ht="18" customHeight="1" x14ac:dyDescent="0.3">
      <c r="A653" s="5" t="s">
        <v>348</v>
      </c>
      <c r="B65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209.99999</v>
      </c>
      <c r="C653" s="19">
        <v>21</v>
      </c>
      <c r="D653" s="19">
        <v>178.5</v>
      </c>
      <c r="E653" s="19">
        <v>10.49999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7">
        <v>0.2</v>
      </c>
      <c r="R653" s="6">
        <v>2</v>
      </c>
      <c r="S653" s="7">
        <v>0.35000002000000002</v>
      </c>
      <c r="T653" s="8">
        <v>1.0833333999999999</v>
      </c>
      <c r="U653" s="8">
        <v>0</v>
      </c>
    </row>
    <row r="654" spans="1:21" s="3" customFormat="1" ht="18" customHeight="1" x14ac:dyDescent="0.3">
      <c r="A654" s="5" t="s">
        <v>349</v>
      </c>
      <c r="B65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654" s="19">
        <v>3</v>
      </c>
      <c r="D654" s="19">
        <v>27</v>
      </c>
      <c r="E654" s="19">
        <v>0</v>
      </c>
      <c r="F654" s="19">
        <v>0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7">
        <v>0.30000000999999998</v>
      </c>
      <c r="R654" s="6">
        <v>2.4000001000000002</v>
      </c>
      <c r="S654" s="7">
        <v>0.15999996999999999</v>
      </c>
      <c r="T654" s="8">
        <v>9.3333340000000007</v>
      </c>
      <c r="U654" s="8">
        <v>1</v>
      </c>
    </row>
    <row r="655" spans="1:21" s="3" customFormat="1" ht="18" customHeight="1" x14ac:dyDescent="0.3">
      <c r="A655" s="5" t="s">
        <v>490</v>
      </c>
      <c r="B65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260</v>
      </c>
      <c r="C655" s="19">
        <v>120</v>
      </c>
      <c r="D655" s="19">
        <v>0</v>
      </c>
      <c r="E655" s="19">
        <v>0</v>
      </c>
      <c r="F655" s="19">
        <v>0</v>
      </c>
      <c r="G655" s="19">
        <v>0</v>
      </c>
      <c r="H655" s="19">
        <v>140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7">
        <v>0.23999999</v>
      </c>
      <c r="R655" s="6">
        <v>2</v>
      </c>
      <c r="S655" s="7">
        <v>0.27999996999999999</v>
      </c>
      <c r="T655" s="8">
        <v>0.91666669000000001</v>
      </c>
      <c r="U655" s="8">
        <v>0</v>
      </c>
    </row>
    <row r="656" spans="1:21" s="3" customFormat="1" ht="18" customHeight="1" x14ac:dyDescent="0.3">
      <c r="A656" s="5" t="s">
        <v>533</v>
      </c>
      <c r="B65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760</v>
      </c>
      <c r="C656" s="19">
        <v>0</v>
      </c>
      <c r="D656" s="19">
        <v>0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760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7">
        <v>0.22</v>
      </c>
      <c r="R656" s="6">
        <v>2</v>
      </c>
      <c r="S656" s="7">
        <v>0.34000003000000001</v>
      </c>
      <c r="T656" s="8">
        <v>1</v>
      </c>
      <c r="U656" s="8">
        <v>1</v>
      </c>
    </row>
    <row r="657" spans="1:21" s="3" customFormat="1" ht="18" customHeight="1" x14ac:dyDescent="0.3">
      <c r="A657" s="5" t="s">
        <v>528</v>
      </c>
      <c r="B65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</v>
      </c>
      <c r="C657" s="19">
        <v>0</v>
      </c>
      <c r="D657" s="19">
        <v>0</v>
      </c>
      <c r="E657" s="19">
        <v>0</v>
      </c>
      <c r="F657" s="19">
        <v>22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7">
        <v>0.2</v>
      </c>
      <c r="R657" s="6">
        <v>1.8</v>
      </c>
      <c r="S657" s="7">
        <v>0.39999997999999998</v>
      </c>
      <c r="T657" s="8">
        <v>12.000000999999999</v>
      </c>
      <c r="U657" s="8">
        <v>1</v>
      </c>
    </row>
    <row r="658" spans="1:21" s="3" customFormat="1" ht="18" customHeight="1" x14ac:dyDescent="0.3">
      <c r="A658" s="5" t="s">
        <v>527</v>
      </c>
      <c r="B65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</v>
      </c>
      <c r="C658" s="19">
        <v>0</v>
      </c>
      <c r="D658" s="19">
        <v>0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26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7">
        <v>0.18000000999999999</v>
      </c>
      <c r="R658" s="6">
        <v>2</v>
      </c>
      <c r="S658" s="7">
        <v>0.10000002</v>
      </c>
      <c r="T658" s="8">
        <v>3.3333335000000002</v>
      </c>
      <c r="U658" s="8">
        <v>10</v>
      </c>
    </row>
    <row r="659" spans="1:21" s="3" customFormat="1" ht="18" customHeight="1" x14ac:dyDescent="0.3">
      <c r="A659" s="5" t="s">
        <v>482</v>
      </c>
      <c r="B65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27.999999200000001</v>
      </c>
      <c r="C659" s="19">
        <v>11.2</v>
      </c>
      <c r="D659" s="19">
        <v>8.9600000000000009</v>
      </c>
      <c r="E659" s="19">
        <v>7.8399992000000003</v>
      </c>
      <c r="F659" s="19">
        <v>0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7">
        <v>0.36000000999999998</v>
      </c>
      <c r="R659" s="6">
        <v>2.2000000000000002</v>
      </c>
      <c r="S659" s="7">
        <v>0.13999998999999999</v>
      </c>
      <c r="T659" s="8">
        <v>9.6666670000000003</v>
      </c>
      <c r="U659" s="8">
        <v>1</v>
      </c>
    </row>
    <row r="660" spans="1:21" s="3" customFormat="1" ht="18" customHeight="1" x14ac:dyDescent="0.3">
      <c r="A660" s="5" t="s">
        <v>517</v>
      </c>
      <c r="B66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740</v>
      </c>
      <c r="C660" s="19">
        <v>100</v>
      </c>
      <c r="D660" s="19">
        <v>0</v>
      </c>
      <c r="E660" s="19">
        <v>0</v>
      </c>
      <c r="F660" s="19">
        <v>0</v>
      </c>
      <c r="G660" s="19">
        <v>640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7">
        <v>0.28000000000000003</v>
      </c>
      <c r="R660" s="6">
        <v>2.5999998999999998</v>
      </c>
      <c r="S660" s="7">
        <v>0.24000001000000001</v>
      </c>
      <c r="T660" s="8">
        <v>0.83333336999999996</v>
      </c>
      <c r="U660" s="8">
        <v>1</v>
      </c>
    </row>
    <row r="661" spans="1:21" s="3" customFormat="1" ht="18" customHeight="1" x14ac:dyDescent="0.3">
      <c r="A661" s="5" t="s">
        <v>168</v>
      </c>
      <c r="B66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190.00000399999999</v>
      </c>
      <c r="C661" s="19">
        <v>102.60001</v>
      </c>
      <c r="D661" s="19">
        <v>0</v>
      </c>
      <c r="E661" s="19">
        <v>87.399994000000007</v>
      </c>
      <c r="F661" s="19">
        <v>0</v>
      </c>
      <c r="G661" s="19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7">
        <v>0.38</v>
      </c>
      <c r="R661" s="6">
        <v>2.4000001000000002</v>
      </c>
      <c r="S661" s="7">
        <v>0.22000003000000001</v>
      </c>
      <c r="T661" s="8">
        <v>1</v>
      </c>
      <c r="U661" s="8">
        <v>0</v>
      </c>
    </row>
    <row r="662" spans="1:21" s="3" customFormat="1" ht="18" customHeight="1" x14ac:dyDescent="0.3">
      <c r="A662" s="5" t="s">
        <v>532</v>
      </c>
      <c r="B66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199.99999600000001</v>
      </c>
      <c r="C662" s="19">
        <v>20</v>
      </c>
      <c r="D662" s="19">
        <v>140</v>
      </c>
      <c r="E662" s="19">
        <v>39.999996000000003</v>
      </c>
      <c r="F662" s="19">
        <v>0</v>
      </c>
      <c r="G662" s="19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7">
        <v>0.34</v>
      </c>
      <c r="R662" s="6">
        <v>3</v>
      </c>
      <c r="S662" s="7">
        <v>0.25999999000000001</v>
      </c>
      <c r="T662" s="8">
        <v>2.6666666999999999</v>
      </c>
      <c r="U662" s="8">
        <v>1</v>
      </c>
    </row>
    <row r="663" spans="1:21" s="3" customFormat="1" ht="18" customHeight="1" x14ac:dyDescent="0.3">
      <c r="A663" s="5" t="s">
        <v>531</v>
      </c>
      <c r="B66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22.000000200000002</v>
      </c>
      <c r="C663" s="19">
        <v>0</v>
      </c>
      <c r="D663" s="19">
        <v>4.8400002000000004</v>
      </c>
      <c r="E663" s="19">
        <v>17.16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7">
        <v>0.2</v>
      </c>
      <c r="R663" s="6">
        <v>1.8</v>
      </c>
      <c r="S663" s="7">
        <v>0.25999999000000001</v>
      </c>
      <c r="T663" s="8">
        <v>15.000000999999999</v>
      </c>
      <c r="U663" s="8">
        <v>1</v>
      </c>
    </row>
    <row r="664" spans="1:21" s="3" customFormat="1" ht="18" customHeight="1" x14ac:dyDescent="0.3">
      <c r="A664" s="5" t="s">
        <v>530</v>
      </c>
      <c r="B66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34</v>
      </c>
      <c r="C664" s="19">
        <v>0</v>
      </c>
      <c r="D664" s="19">
        <v>0</v>
      </c>
      <c r="E664" s="19">
        <v>0</v>
      </c>
      <c r="F664" s="19">
        <v>0</v>
      </c>
      <c r="G664" s="19">
        <v>34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7">
        <v>0.2</v>
      </c>
      <c r="R664" s="6">
        <v>2.2000000000000002</v>
      </c>
      <c r="S664" s="7">
        <v>0.39999997999999998</v>
      </c>
      <c r="T664" s="8">
        <v>12.000000999999999</v>
      </c>
      <c r="U664" s="8">
        <v>1</v>
      </c>
    </row>
    <row r="665" spans="1:21" s="3" customFormat="1" ht="18" customHeight="1" x14ac:dyDescent="0.3">
      <c r="A665" s="5" t="s">
        <v>501</v>
      </c>
      <c r="B66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228.0000019</v>
      </c>
      <c r="C665" s="19">
        <v>9.1199998999999998</v>
      </c>
      <c r="D665" s="19">
        <v>82.080001999999993</v>
      </c>
      <c r="E665" s="19">
        <v>136.80000000000001</v>
      </c>
      <c r="F665" s="19">
        <v>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7">
        <v>0.23999999</v>
      </c>
      <c r="R665" s="6">
        <v>1.6</v>
      </c>
      <c r="S665" s="7">
        <v>0.38</v>
      </c>
      <c r="T665" s="8">
        <v>1.0833333999999999</v>
      </c>
      <c r="U665" s="8">
        <v>0</v>
      </c>
    </row>
    <row r="666" spans="1:21" s="3" customFormat="1" ht="18" customHeight="1" x14ac:dyDescent="0.3">
      <c r="A666" s="5" t="s">
        <v>502</v>
      </c>
      <c r="B66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198.00000119999999</v>
      </c>
      <c r="C666" s="19">
        <v>9.9000006000000003</v>
      </c>
      <c r="D666" s="19">
        <v>9.9000006000000003</v>
      </c>
      <c r="E666" s="19">
        <v>178.2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7">
        <v>0.28000000000000003</v>
      </c>
      <c r="R666" s="6">
        <v>2.2000000000000002</v>
      </c>
      <c r="S666" s="7">
        <v>0.27999996999999999</v>
      </c>
      <c r="T666" s="8">
        <v>1.0833333999999999</v>
      </c>
      <c r="U666" s="8">
        <v>0</v>
      </c>
    </row>
    <row r="667" spans="1:21" s="3" customFormat="1" ht="18" customHeight="1" x14ac:dyDescent="0.3">
      <c r="A667" s="5" t="s">
        <v>526</v>
      </c>
      <c r="B66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70</v>
      </c>
      <c r="C667" s="19">
        <v>0</v>
      </c>
      <c r="D667" s="19">
        <v>40</v>
      </c>
      <c r="E667" s="19">
        <v>0</v>
      </c>
      <c r="F667" s="19">
        <v>30</v>
      </c>
      <c r="G667" s="19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7">
        <v>0.44</v>
      </c>
      <c r="R667" s="6">
        <v>3</v>
      </c>
      <c r="S667" s="7">
        <v>0.12</v>
      </c>
      <c r="T667" s="8">
        <v>3.3333335000000002</v>
      </c>
      <c r="U667" s="8">
        <v>1</v>
      </c>
    </row>
    <row r="668" spans="1:21" s="3" customFormat="1" ht="18" customHeight="1" x14ac:dyDescent="0.3">
      <c r="A668" s="5" t="s">
        <v>477</v>
      </c>
      <c r="B66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668" s="19">
        <v>40</v>
      </c>
      <c r="D668" s="19">
        <v>20</v>
      </c>
      <c r="E668" s="19">
        <v>0</v>
      </c>
      <c r="F668" s="19">
        <v>140</v>
      </c>
      <c r="G668" s="19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7">
        <v>0.25999999000000001</v>
      </c>
      <c r="R668" s="6">
        <v>2.4000001000000002</v>
      </c>
      <c r="S668" s="7">
        <v>0.39999997999999998</v>
      </c>
      <c r="T668" s="8">
        <v>2.3333335000000002</v>
      </c>
      <c r="U668" s="8">
        <v>1</v>
      </c>
    </row>
    <row r="669" spans="1:21" s="3" customFormat="1" ht="18" customHeight="1" x14ac:dyDescent="0.3">
      <c r="A669" s="5" t="s">
        <v>529</v>
      </c>
      <c r="B66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60</v>
      </c>
      <c r="C669" s="19">
        <v>13.2</v>
      </c>
      <c r="D669" s="19">
        <v>33.599997999999999</v>
      </c>
      <c r="E669" s="19">
        <v>13.200002</v>
      </c>
      <c r="F669" s="19">
        <v>0</v>
      </c>
      <c r="G669" s="19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7">
        <v>0.28000000000000003</v>
      </c>
      <c r="R669" s="6">
        <v>2.2000000000000002</v>
      </c>
      <c r="S669" s="7">
        <v>0.30000000999999998</v>
      </c>
      <c r="T669" s="8">
        <v>5.0000004999999996</v>
      </c>
      <c r="U669" s="8">
        <v>1</v>
      </c>
    </row>
    <row r="670" spans="1:21" s="3" customFormat="1" ht="18" customHeight="1" x14ac:dyDescent="0.3">
      <c r="A670" s="5" t="s">
        <v>256</v>
      </c>
      <c r="B67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23.999999600000002</v>
      </c>
      <c r="C670" s="19">
        <v>7.2000003000000001</v>
      </c>
      <c r="D670" s="19">
        <v>9.6000004000000008</v>
      </c>
      <c r="E670" s="19">
        <v>7.1999988999999998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7">
        <v>0.28000000000000003</v>
      </c>
      <c r="R670" s="6">
        <v>2</v>
      </c>
      <c r="S670" s="7">
        <v>0.15999996999999999</v>
      </c>
      <c r="T670" s="8">
        <v>11.666667</v>
      </c>
      <c r="U670" s="8">
        <v>1</v>
      </c>
    </row>
    <row r="671" spans="1:21" s="3" customFormat="1" ht="18" customHeight="1" x14ac:dyDescent="0.3">
      <c r="A671" s="5" t="s">
        <v>267</v>
      </c>
      <c r="B67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27.999999299999999</v>
      </c>
      <c r="C671" s="19">
        <v>8.4000006000000003</v>
      </c>
      <c r="D671" s="19">
        <v>11.2</v>
      </c>
      <c r="E671" s="19">
        <v>8.3999986999999994</v>
      </c>
      <c r="F671" s="19">
        <v>0</v>
      </c>
      <c r="G671" s="19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7">
        <v>0.30000000999999998</v>
      </c>
      <c r="R671" s="6">
        <v>2.2000000000000002</v>
      </c>
      <c r="S671" s="7">
        <v>0.24000001000000001</v>
      </c>
      <c r="T671" s="8">
        <v>12.666667</v>
      </c>
      <c r="U671" s="8">
        <v>1</v>
      </c>
    </row>
    <row r="672" spans="1:21" s="3" customFormat="1" ht="18" customHeight="1" x14ac:dyDescent="0.3">
      <c r="A672" s="5" t="s">
        <v>605</v>
      </c>
      <c r="B67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72" s="19">
        <v>0</v>
      </c>
      <c r="D672" s="19">
        <v>0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7">
        <v>0</v>
      </c>
      <c r="R672" s="6">
        <v>0</v>
      </c>
      <c r="S672" s="7">
        <v>0</v>
      </c>
      <c r="T672" s="8">
        <v>0</v>
      </c>
      <c r="U672" s="8">
        <v>0</v>
      </c>
    </row>
    <row r="673" spans="1:21" s="3" customFormat="1" ht="18" customHeight="1" x14ac:dyDescent="0.3">
      <c r="A673" s="5" t="s">
        <v>522</v>
      </c>
      <c r="B67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32.000000100000001</v>
      </c>
      <c r="C673" s="19">
        <v>6.4000000999999997</v>
      </c>
      <c r="D673" s="19">
        <v>25.6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7">
        <v>3.9999999000000001E-2</v>
      </c>
      <c r="R673" s="6">
        <v>1.5</v>
      </c>
      <c r="S673" s="7">
        <v>0.19999998999999999</v>
      </c>
      <c r="T673" s="8">
        <v>6.6666670000000003</v>
      </c>
      <c r="U673" s="8">
        <v>1</v>
      </c>
    </row>
    <row r="674" spans="1:21" s="3" customFormat="1" ht="18" customHeight="1" x14ac:dyDescent="0.3">
      <c r="A674" s="5" t="s">
        <v>659</v>
      </c>
      <c r="B67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74" s="19">
        <v>0</v>
      </c>
      <c r="D674" s="19">
        <v>0</v>
      </c>
      <c r="E674" s="19">
        <v>0</v>
      </c>
      <c r="F674" s="19">
        <v>0</v>
      </c>
      <c r="G674" s="19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7">
        <v>0</v>
      </c>
      <c r="R674" s="6">
        <v>0</v>
      </c>
      <c r="S674" s="7">
        <v>0</v>
      </c>
      <c r="T674" s="8">
        <v>0</v>
      </c>
      <c r="U674" s="8">
        <v>0</v>
      </c>
    </row>
    <row r="675" spans="1:21" s="3" customFormat="1" ht="18" customHeight="1" x14ac:dyDescent="0.3">
      <c r="A675" s="5" t="s">
        <v>756</v>
      </c>
      <c r="B67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75" s="19">
        <v>0</v>
      </c>
      <c r="D675" s="19">
        <v>0</v>
      </c>
      <c r="E675" s="19">
        <v>0</v>
      </c>
      <c r="F675" s="19">
        <v>0</v>
      </c>
      <c r="G675" s="19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7">
        <v>0</v>
      </c>
      <c r="R675" s="6">
        <v>0</v>
      </c>
      <c r="S675" s="7">
        <v>0</v>
      </c>
      <c r="T675" s="8">
        <v>0</v>
      </c>
      <c r="U675" s="8">
        <v>0</v>
      </c>
    </row>
    <row r="676" spans="1:21" s="3" customFormat="1" ht="18" customHeight="1" x14ac:dyDescent="0.3">
      <c r="A676" s="5" t="s">
        <v>682</v>
      </c>
      <c r="B67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76" s="19">
        <v>0</v>
      </c>
      <c r="D676" s="19">
        <v>0</v>
      </c>
      <c r="E676" s="19">
        <v>0</v>
      </c>
      <c r="F676" s="19">
        <v>0</v>
      </c>
      <c r="G676" s="19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7">
        <v>0</v>
      </c>
      <c r="R676" s="6">
        <v>0</v>
      </c>
      <c r="S676" s="7">
        <v>0</v>
      </c>
      <c r="T676" s="8">
        <v>0</v>
      </c>
      <c r="U676" s="8">
        <v>0</v>
      </c>
    </row>
    <row r="677" spans="1:21" s="3" customFormat="1" ht="18" customHeight="1" x14ac:dyDescent="0.3">
      <c r="A677" s="5" t="s">
        <v>616</v>
      </c>
      <c r="B67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7">
        <v>0</v>
      </c>
      <c r="R677" s="6">
        <v>0</v>
      </c>
      <c r="S677" s="7">
        <v>0</v>
      </c>
      <c r="T677" s="8">
        <v>0</v>
      </c>
      <c r="U677" s="8">
        <v>0</v>
      </c>
    </row>
    <row r="678" spans="1:21" s="3" customFormat="1" ht="18" customHeight="1" x14ac:dyDescent="0.3">
      <c r="A678" s="5" t="s">
        <v>289</v>
      </c>
      <c r="B67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44</v>
      </c>
      <c r="C678" s="19">
        <v>11</v>
      </c>
      <c r="D678" s="19">
        <v>22</v>
      </c>
      <c r="E678" s="19">
        <v>11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7">
        <v>0.25999999000000001</v>
      </c>
      <c r="R678" s="6">
        <v>2.4000001000000002</v>
      </c>
      <c r="S678" s="7">
        <v>0.15999996999999999</v>
      </c>
      <c r="T678" s="8">
        <v>9.0909099999999992</v>
      </c>
      <c r="U678" s="8">
        <v>1</v>
      </c>
    </row>
    <row r="679" spans="1:21" s="3" customFormat="1" ht="18" customHeight="1" x14ac:dyDescent="0.3">
      <c r="A679" s="5" t="s">
        <v>266</v>
      </c>
      <c r="B67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48</v>
      </c>
      <c r="C679" s="19">
        <v>14.400001</v>
      </c>
      <c r="D679" s="19">
        <v>19.200001</v>
      </c>
      <c r="E679" s="19">
        <v>14.399998</v>
      </c>
      <c r="F679" s="19">
        <v>0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7">
        <v>0.28000000000000003</v>
      </c>
      <c r="R679" s="6">
        <v>3</v>
      </c>
      <c r="S679" s="7">
        <v>0.19999998999999999</v>
      </c>
      <c r="T679" s="8">
        <v>6.8181820000000002</v>
      </c>
      <c r="U679" s="8">
        <v>1</v>
      </c>
    </row>
    <row r="680" spans="1:21" s="3" customFormat="1" ht="18" customHeight="1" x14ac:dyDescent="0.3">
      <c r="A680" s="5" t="s">
        <v>290</v>
      </c>
      <c r="B68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210</v>
      </c>
      <c r="C680" s="19">
        <v>21</v>
      </c>
      <c r="D680" s="19">
        <v>21</v>
      </c>
      <c r="E680" s="19">
        <v>168</v>
      </c>
      <c r="F680" s="19">
        <v>0</v>
      </c>
      <c r="G680" s="19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7">
        <v>0.1</v>
      </c>
      <c r="R680" s="6">
        <v>2</v>
      </c>
      <c r="S680" s="7">
        <v>0.16799997999999999</v>
      </c>
      <c r="T680" s="8">
        <v>2</v>
      </c>
      <c r="U680" s="8">
        <v>5</v>
      </c>
    </row>
    <row r="681" spans="1:21" s="3" customFormat="1" ht="18" customHeight="1" x14ac:dyDescent="0.3">
      <c r="A681" s="5" t="s">
        <v>265</v>
      </c>
      <c r="B68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195</v>
      </c>
      <c r="C681" s="19">
        <v>19.5</v>
      </c>
      <c r="D681" s="19">
        <v>19.5</v>
      </c>
      <c r="E681" s="19">
        <v>156</v>
      </c>
      <c r="F681" s="19">
        <v>0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7">
        <v>0.1</v>
      </c>
      <c r="R681" s="6">
        <v>2</v>
      </c>
      <c r="S681" s="7">
        <v>0.11250001</v>
      </c>
      <c r="T681" s="8">
        <v>2</v>
      </c>
      <c r="U681" s="8">
        <v>8</v>
      </c>
    </row>
    <row r="682" spans="1:21" s="3" customFormat="1" ht="18" customHeight="1" x14ac:dyDescent="0.3">
      <c r="A682" s="5" t="s">
        <v>175</v>
      </c>
      <c r="B68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124.00000700000001</v>
      </c>
      <c r="C682" s="19">
        <v>12.400001</v>
      </c>
      <c r="D682" s="19">
        <v>12.400001</v>
      </c>
      <c r="E682" s="19">
        <v>99.200005000000004</v>
      </c>
      <c r="F682" s="19">
        <v>0</v>
      </c>
      <c r="G682" s="19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7">
        <v>0.2</v>
      </c>
      <c r="R682" s="6">
        <v>2</v>
      </c>
      <c r="S682" s="7">
        <v>0.19999998999999999</v>
      </c>
      <c r="T682" s="8">
        <v>1.3333333999999999</v>
      </c>
      <c r="U682" s="8">
        <v>0</v>
      </c>
    </row>
    <row r="683" spans="1:21" s="3" customFormat="1" ht="18" customHeight="1" x14ac:dyDescent="0.3">
      <c r="A683" s="5" t="s">
        <v>173</v>
      </c>
      <c r="B68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170</v>
      </c>
      <c r="C683" s="19">
        <v>17</v>
      </c>
      <c r="D683" s="19">
        <v>17</v>
      </c>
      <c r="E683" s="19">
        <v>136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7">
        <v>0.23999999</v>
      </c>
      <c r="R683" s="6">
        <v>2.4000001000000002</v>
      </c>
      <c r="S683" s="7">
        <v>0.24000001000000001</v>
      </c>
      <c r="T683" s="8">
        <v>1.1666666999999999</v>
      </c>
      <c r="U683" s="8">
        <v>0</v>
      </c>
    </row>
    <row r="684" spans="1:21" s="3" customFormat="1" ht="18" customHeight="1" x14ac:dyDescent="0.3">
      <c r="A684" s="5" t="s">
        <v>742</v>
      </c>
      <c r="B68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84" s="19">
        <v>0</v>
      </c>
      <c r="D684" s="19">
        <v>0</v>
      </c>
      <c r="E684" s="19">
        <v>0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7">
        <v>0</v>
      </c>
      <c r="R684" s="6">
        <v>0</v>
      </c>
      <c r="S684" s="7">
        <v>0</v>
      </c>
      <c r="T684" s="8">
        <v>0</v>
      </c>
      <c r="U684" s="8">
        <v>0</v>
      </c>
    </row>
    <row r="685" spans="1:21" s="3" customFormat="1" ht="18" customHeight="1" x14ac:dyDescent="0.3">
      <c r="A685" s="5" t="s">
        <v>195</v>
      </c>
      <c r="B68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184</v>
      </c>
      <c r="C685" s="19">
        <v>18.399999999999999</v>
      </c>
      <c r="D685" s="19">
        <v>27.6</v>
      </c>
      <c r="E685" s="19">
        <v>138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7">
        <v>5.0000001000000002E-2</v>
      </c>
      <c r="R685" s="6">
        <v>2</v>
      </c>
      <c r="S685" s="7">
        <v>0.25</v>
      </c>
      <c r="T685" s="8">
        <v>1</v>
      </c>
      <c r="U685" s="8">
        <v>0</v>
      </c>
    </row>
    <row r="686" spans="1:21" s="3" customFormat="1" ht="18" customHeight="1" x14ac:dyDescent="0.3">
      <c r="A686" s="5" t="s">
        <v>435</v>
      </c>
      <c r="B68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725</v>
      </c>
      <c r="C686" s="19">
        <v>0</v>
      </c>
      <c r="D686" s="19">
        <v>75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650</v>
      </c>
      <c r="K686" s="19">
        <v>0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7">
        <v>0.25</v>
      </c>
      <c r="R686" s="6">
        <v>2.5</v>
      </c>
      <c r="S686" s="7">
        <v>0.10000002</v>
      </c>
      <c r="T686" s="8">
        <v>3.1666666999999999</v>
      </c>
      <c r="U686" s="8">
        <v>1</v>
      </c>
    </row>
    <row r="687" spans="1:21" s="3" customFormat="1" ht="18" customHeight="1" x14ac:dyDescent="0.3">
      <c r="A687" s="5" t="s">
        <v>545</v>
      </c>
      <c r="B68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140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0</v>
      </c>
      <c r="I687" s="19">
        <v>140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7">
        <v>0.15000000999999999</v>
      </c>
      <c r="R687" s="6">
        <v>2</v>
      </c>
      <c r="S687" s="7">
        <v>0.23000002</v>
      </c>
      <c r="T687" s="8">
        <v>1.5000001000000001</v>
      </c>
      <c r="U687" s="8">
        <v>1</v>
      </c>
    </row>
    <row r="688" spans="1:21" s="3" customFormat="1" ht="18" customHeight="1" x14ac:dyDescent="0.3">
      <c r="A688" s="5" t="s">
        <v>740</v>
      </c>
      <c r="B68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7">
        <v>0</v>
      </c>
      <c r="R688" s="6">
        <v>0</v>
      </c>
      <c r="S688" s="7">
        <v>0</v>
      </c>
      <c r="T688" s="8">
        <v>0</v>
      </c>
      <c r="U688" s="8">
        <v>0</v>
      </c>
    </row>
    <row r="689" spans="1:21" s="3" customFormat="1" ht="18" customHeight="1" x14ac:dyDescent="0.3">
      <c r="A689" s="5" t="s">
        <v>28</v>
      </c>
      <c r="B68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82</v>
      </c>
      <c r="C689" s="19">
        <v>29</v>
      </c>
      <c r="D689" s="19">
        <v>0</v>
      </c>
      <c r="E689" s="19">
        <v>0</v>
      </c>
      <c r="F689" s="19">
        <v>53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7">
        <v>0.23999999</v>
      </c>
      <c r="R689" s="6">
        <v>2.2000000000000002</v>
      </c>
      <c r="S689" s="7">
        <v>0.30000000999999998</v>
      </c>
      <c r="T689" s="8">
        <v>4.6666670000000003</v>
      </c>
      <c r="U689" s="8">
        <v>1</v>
      </c>
    </row>
    <row r="690" spans="1:21" s="3" customFormat="1" ht="18" customHeight="1" x14ac:dyDescent="0.3">
      <c r="A690" s="5" t="s">
        <v>621</v>
      </c>
      <c r="B69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7">
        <v>0</v>
      </c>
      <c r="R690" s="6">
        <v>0</v>
      </c>
      <c r="S690" s="7">
        <v>0</v>
      </c>
      <c r="T690" s="8">
        <v>0</v>
      </c>
      <c r="U690" s="8">
        <v>0</v>
      </c>
    </row>
    <row r="691" spans="1:21" s="3" customFormat="1" ht="18" customHeight="1" x14ac:dyDescent="0.3">
      <c r="A691" s="5" t="s">
        <v>414</v>
      </c>
      <c r="B69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210.00000900000001</v>
      </c>
      <c r="C691" s="19">
        <v>55.000003999999997</v>
      </c>
      <c r="D691" s="19">
        <v>15.000000999999999</v>
      </c>
      <c r="E691" s="19">
        <v>55.000003999999997</v>
      </c>
      <c r="F691" s="19">
        <v>85</v>
      </c>
      <c r="G691" s="19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7">
        <v>5.0000001000000002E-2</v>
      </c>
      <c r="R691" s="6">
        <v>2</v>
      </c>
      <c r="S691" s="7">
        <v>0.39999997999999998</v>
      </c>
      <c r="T691" s="8">
        <v>1</v>
      </c>
      <c r="U691" s="8">
        <v>0</v>
      </c>
    </row>
    <row r="692" spans="1:21" s="3" customFormat="1" ht="18" customHeight="1" x14ac:dyDescent="0.3">
      <c r="A692" s="5" t="s">
        <v>448</v>
      </c>
      <c r="B69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10</v>
      </c>
      <c r="C692" s="19">
        <v>4</v>
      </c>
      <c r="D692" s="19">
        <v>3.3333298999999998</v>
      </c>
      <c r="E692" s="19">
        <v>2.6666701000000002</v>
      </c>
      <c r="F692" s="19">
        <v>0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7">
        <v>0.25</v>
      </c>
      <c r="R692" s="6">
        <v>2.7</v>
      </c>
      <c r="S692" s="7">
        <v>0.16500002</v>
      </c>
      <c r="T692" s="8">
        <v>20.000001999999999</v>
      </c>
      <c r="U692" s="8">
        <v>2</v>
      </c>
    </row>
    <row r="693" spans="1:21" s="3" customFormat="1" ht="18" customHeight="1" x14ac:dyDescent="0.3">
      <c r="A693" s="5" t="s">
        <v>471</v>
      </c>
      <c r="B69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37.000000999999997</v>
      </c>
      <c r="C693" s="19">
        <v>12.333334000000001</v>
      </c>
      <c r="D693" s="19">
        <v>12.333334000000001</v>
      </c>
      <c r="E693" s="19">
        <v>12.333333</v>
      </c>
      <c r="F693" s="19">
        <v>0</v>
      </c>
      <c r="G693" s="19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7">
        <v>0.15000000999999999</v>
      </c>
      <c r="R693" s="6">
        <v>1.5</v>
      </c>
      <c r="S693" s="7">
        <v>0.14999998</v>
      </c>
      <c r="T693" s="8">
        <v>5.0000004999999996</v>
      </c>
      <c r="U693" s="8">
        <v>1</v>
      </c>
    </row>
    <row r="694" spans="1:21" s="3" customFormat="1" ht="18" customHeight="1" x14ac:dyDescent="0.3">
      <c r="A694" s="5" t="s">
        <v>667</v>
      </c>
      <c r="B69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694" s="19">
        <v>0</v>
      </c>
      <c r="D694" s="19">
        <v>0</v>
      </c>
      <c r="E694" s="19">
        <v>0</v>
      </c>
      <c r="F694" s="19">
        <v>0</v>
      </c>
      <c r="G694" s="19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7">
        <v>0</v>
      </c>
      <c r="R694" s="6">
        <v>0</v>
      </c>
      <c r="S694" s="7">
        <v>0</v>
      </c>
      <c r="T694" s="8">
        <v>0</v>
      </c>
      <c r="U694" s="8">
        <v>0</v>
      </c>
    </row>
    <row r="695" spans="1:21" s="3" customFormat="1" ht="18" customHeight="1" x14ac:dyDescent="0.3">
      <c r="A695" s="5" t="s">
        <v>397</v>
      </c>
      <c r="B69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695" s="19">
        <v>6</v>
      </c>
      <c r="D695" s="19">
        <v>6</v>
      </c>
      <c r="E695" s="19">
        <v>18</v>
      </c>
      <c r="F695" s="19">
        <v>0</v>
      </c>
      <c r="G695" s="19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7">
        <v>0.11</v>
      </c>
      <c r="R695" s="6">
        <v>2</v>
      </c>
      <c r="S695" s="7">
        <v>0.13800001000000001</v>
      </c>
      <c r="T695" s="8">
        <v>6.6666670000000003</v>
      </c>
      <c r="U695" s="8">
        <v>5</v>
      </c>
    </row>
    <row r="696" spans="1:21" s="3" customFormat="1" ht="18" customHeight="1" x14ac:dyDescent="0.3">
      <c r="A696" s="5" t="s">
        <v>413</v>
      </c>
      <c r="B69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250</v>
      </c>
      <c r="C696" s="19">
        <v>30</v>
      </c>
      <c r="D696" s="19">
        <v>45</v>
      </c>
      <c r="E696" s="19">
        <v>175</v>
      </c>
      <c r="F696" s="19">
        <v>0</v>
      </c>
      <c r="G696" s="19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7">
        <v>0.19</v>
      </c>
      <c r="R696" s="6">
        <v>1.7</v>
      </c>
      <c r="S696" s="7">
        <v>0.33000003999999999</v>
      </c>
      <c r="T696" s="8">
        <v>0.91666669000000001</v>
      </c>
      <c r="U696" s="8">
        <v>0</v>
      </c>
    </row>
    <row r="697" spans="1:21" s="3" customFormat="1" ht="18" customHeight="1" x14ac:dyDescent="0.3">
      <c r="A697" s="5" t="s">
        <v>395</v>
      </c>
      <c r="B69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47.000002200000004</v>
      </c>
      <c r="C697" s="19">
        <v>18.800001000000002</v>
      </c>
      <c r="D697" s="19">
        <v>23.5</v>
      </c>
      <c r="E697" s="19">
        <v>4.7000012</v>
      </c>
      <c r="F697" s="19">
        <v>0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7">
        <v>0.1</v>
      </c>
      <c r="R697" s="6">
        <v>2</v>
      </c>
      <c r="S697" s="7">
        <v>6.5999984999999997E-2</v>
      </c>
      <c r="T697" s="8">
        <v>2.5000002000000001</v>
      </c>
      <c r="U697" s="8">
        <v>15</v>
      </c>
    </row>
    <row r="698" spans="1:21" s="3" customFormat="1" ht="18" customHeight="1" x14ac:dyDescent="0.3">
      <c r="A698" s="5" t="s">
        <v>324</v>
      </c>
      <c r="B69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17.000000399999998</v>
      </c>
      <c r="C698" s="19">
        <v>10.200001</v>
      </c>
      <c r="D698" s="19">
        <v>1.7</v>
      </c>
      <c r="E698" s="19">
        <v>5.0999993999999997</v>
      </c>
      <c r="F698" s="19">
        <v>0</v>
      </c>
      <c r="G698" s="19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7">
        <v>0.15000000999999999</v>
      </c>
      <c r="R698" s="6">
        <v>1.5</v>
      </c>
      <c r="S698" s="7">
        <v>0.11000001</v>
      </c>
      <c r="T698" s="8">
        <v>25.000001999999999</v>
      </c>
      <c r="U698" s="8">
        <v>1</v>
      </c>
    </row>
    <row r="699" spans="1:21" s="3" customFormat="1" ht="18" customHeight="1" x14ac:dyDescent="0.3">
      <c r="A699" s="5" t="s">
        <v>390</v>
      </c>
      <c r="B69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18.000000500000002</v>
      </c>
      <c r="C699" s="19">
        <v>14.400001</v>
      </c>
      <c r="D699" s="19">
        <v>1.8000001000000001</v>
      </c>
      <c r="E699" s="19">
        <v>1.7999993999999999</v>
      </c>
      <c r="F699" s="19">
        <v>0</v>
      </c>
      <c r="G699" s="19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7">
        <v>0.19</v>
      </c>
      <c r="R699" s="6">
        <v>2</v>
      </c>
      <c r="S699" s="7">
        <v>9.0000032999999993E-2</v>
      </c>
      <c r="T699" s="8">
        <v>25.000001999999999</v>
      </c>
      <c r="U699" s="8">
        <v>1</v>
      </c>
    </row>
    <row r="700" spans="1:21" s="3" customFormat="1" ht="18" customHeight="1" x14ac:dyDescent="0.3">
      <c r="A700" s="5" t="s">
        <v>658</v>
      </c>
      <c r="B70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7">
        <v>0</v>
      </c>
      <c r="R700" s="6">
        <v>0</v>
      </c>
      <c r="S700" s="7">
        <v>0</v>
      </c>
      <c r="T700" s="8">
        <v>0</v>
      </c>
      <c r="U700" s="8">
        <v>0</v>
      </c>
    </row>
    <row r="701" spans="1:21" s="3" customFormat="1" ht="18" customHeight="1" x14ac:dyDescent="0.3">
      <c r="A701" s="5" t="s">
        <v>607</v>
      </c>
      <c r="B70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01" s="19">
        <v>0</v>
      </c>
      <c r="D701" s="19">
        <v>0</v>
      </c>
      <c r="E701" s="19">
        <v>0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7">
        <v>0</v>
      </c>
      <c r="R701" s="6">
        <v>0</v>
      </c>
      <c r="S701" s="7">
        <v>0</v>
      </c>
      <c r="T701" s="8">
        <v>0</v>
      </c>
      <c r="U701" s="8">
        <v>0</v>
      </c>
    </row>
    <row r="702" spans="1:21" s="3" customFormat="1" ht="18" customHeight="1" x14ac:dyDescent="0.3">
      <c r="A702" s="5" t="s">
        <v>364</v>
      </c>
      <c r="B70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76</v>
      </c>
      <c r="C702" s="19">
        <v>9</v>
      </c>
      <c r="D702" s="19">
        <v>23</v>
      </c>
      <c r="E702" s="19">
        <v>17</v>
      </c>
      <c r="F702" s="19">
        <v>0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27</v>
      </c>
      <c r="P702" s="19">
        <v>0</v>
      </c>
      <c r="Q702" s="7">
        <v>2.9999998999999999E-2</v>
      </c>
      <c r="R702" s="6">
        <v>1.5</v>
      </c>
      <c r="S702" s="7">
        <v>0.5</v>
      </c>
      <c r="T702" s="8">
        <v>2.5000002000000001</v>
      </c>
      <c r="U702" s="8">
        <v>1</v>
      </c>
    </row>
    <row r="703" spans="1:21" s="3" customFormat="1" ht="18" customHeight="1" x14ac:dyDescent="0.3">
      <c r="A703" s="5" t="s">
        <v>684</v>
      </c>
      <c r="B70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03" s="19">
        <v>0</v>
      </c>
      <c r="D703" s="19">
        <v>0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7">
        <v>0</v>
      </c>
      <c r="R703" s="6">
        <v>0</v>
      </c>
      <c r="S703" s="7">
        <v>0</v>
      </c>
      <c r="T703" s="8">
        <v>0</v>
      </c>
      <c r="U703" s="8">
        <v>0</v>
      </c>
    </row>
    <row r="704" spans="1:21" s="3" customFormat="1" ht="18" customHeight="1" x14ac:dyDescent="0.3">
      <c r="A704" s="5" t="s">
        <v>634</v>
      </c>
      <c r="B70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04" s="19">
        <v>0</v>
      </c>
      <c r="D704" s="19">
        <v>0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7">
        <v>0</v>
      </c>
      <c r="R704" s="6">
        <v>0</v>
      </c>
      <c r="S704" s="7">
        <v>0</v>
      </c>
      <c r="T704" s="8">
        <v>0</v>
      </c>
      <c r="U704" s="8">
        <v>0</v>
      </c>
    </row>
    <row r="705" spans="1:21" s="3" customFormat="1" ht="18" customHeight="1" x14ac:dyDescent="0.3">
      <c r="A705" s="5" t="s">
        <v>594</v>
      </c>
      <c r="B70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299.99998099999999</v>
      </c>
      <c r="C705" s="19">
        <v>99.989998</v>
      </c>
      <c r="D705" s="19">
        <v>99.999893</v>
      </c>
      <c r="E705" s="19">
        <v>100.01009000000001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7">
        <v>0.5</v>
      </c>
      <c r="R705" s="6">
        <v>2</v>
      </c>
      <c r="S705" s="7">
        <v>0</v>
      </c>
      <c r="T705" s="8">
        <v>1.5000001000000001</v>
      </c>
      <c r="U705" s="8">
        <v>0</v>
      </c>
    </row>
    <row r="706" spans="1:21" s="3" customFormat="1" ht="18" customHeight="1" x14ac:dyDescent="0.3">
      <c r="A706" s="5" t="s">
        <v>595</v>
      </c>
      <c r="B70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299.99998099999999</v>
      </c>
      <c r="C706" s="19">
        <v>99.989998</v>
      </c>
      <c r="D706" s="19">
        <v>99.999893</v>
      </c>
      <c r="E706" s="19">
        <v>100.01009000000001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7">
        <v>0.5</v>
      </c>
      <c r="R706" s="6">
        <v>2</v>
      </c>
      <c r="S706" s="7">
        <v>0</v>
      </c>
      <c r="T706" s="8">
        <v>1.5000001000000001</v>
      </c>
      <c r="U706" s="8">
        <v>0</v>
      </c>
    </row>
    <row r="707" spans="1:21" s="3" customFormat="1" ht="18" customHeight="1" x14ac:dyDescent="0.3">
      <c r="A707" s="5" t="s">
        <v>695</v>
      </c>
      <c r="B70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7">
        <v>0</v>
      </c>
      <c r="R707" s="6">
        <v>0</v>
      </c>
      <c r="S707" s="7">
        <v>0</v>
      </c>
      <c r="T707" s="8">
        <v>0</v>
      </c>
      <c r="U707" s="8">
        <v>0</v>
      </c>
    </row>
    <row r="708" spans="1:21" s="3" customFormat="1" ht="18" customHeight="1" x14ac:dyDescent="0.3">
      <c r="A708" s="5" t="s">
        <v>687</v>
      </c>
      <c r="B70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7">
        <v>0</v>
      </c>
      <c r="R708" s="6">
        <v>0</v>
      </c>
      <c r="S708" s="7">
        <v>0</v>
      </c>
      <c r="T708" s="8">
        <v>0</v>
      </c>
      <c r="U708" s="8">
        <v>0</v>
      </c>
    </row>
    <row r="709" spans="1:21" s="3" customFormat="1" ht="18" customHeight="1" x14ac:dyDescent="0.3">
      <c r="A709" s="5" t="s">
        <v>694</v>
      </c>
      <c r="B70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09" s="19">
        <v>0</v>
      </c>
      <c r="D709" s="19">
        <v>0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7">
        <v>0</v>
      </c>
      <c r="R709" s="6">
        <v>0</v>
      </c>
      <c r="S709" s="7">
        <v>0</v>
      </c>
      <c r="T709" s="8">
        <v>0</v>
      </c>
      <c r="U709" s="8">
        <v>0</v>
      </c>
    </row>
    <row r="710" spans="1:21" s="3" customFormat="1" ht="18" customHeight="1" x14ac:dyDescent="0.3">
      <c r="A710" s="5" t="s">
        <v>697</v>
      </c>
      <c r="B71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10" s="19">
        <v>0</v>
      </c>
      <c r="D710" s="19">
        <v>0</v>
      </c>
      <c r="E710" s="19">
        <v>0</v>
      </c>
      <c r="F710" s="19">
        <v>0</v>
      </c>
      <c r="G710" s="19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7">
        <v>0</v>
      </c>
      <c r="R710" s="6">
        <v>0</v>
      </c>
      <c r="S710" s="7">
        <v>0</v>
      </c>
      <c r="T710" s="8">
        <v>0</v>
      </c>
      <c r="U710" s="8">
        <v>0</v>
      </c>
    </row>
    <row r="711" spans="1:21" s="3" customFormat="1" ht="18" customHeight="1" x14ac:dyDescent="0.3">
      <c r="A711" s="5" t="s">
        <v>686</v>
      </c>
      <c r="B71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11" s="19">
        <v>0</v>
      </c>
      <c r="D711" s="19">
        <v>0</v>
      </c>
      <c r="E711" s="19">
        <v>0</v>
      </c>
      <c r="F711" s="19">
        <v>0</v>
      </c>
      <c r="G711" s="19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7">
        <v>0</v>
      </c>
      <c r="R711" s="6">
        <v>0</v>
      </c>
      <c r="S711" s="7">
        <v>0</v>
      </c>
      <c r="T711" s="8">
        <v>0</v>
      </c>
      <c r="U711" s="8">
        <v>0</v>
      </c>
    </row>
    <row r="712" spans="1:21" s="3" customFormat="1" ht="18" customHeight="1" x14ac:dyDescent="0.3">
      <c r="A712" s="5" t="s">
        <v>689</v>
      </c>
      <c r="B71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12" s="19">
        <v>0</v>
      </c>
      <c r="D712" s="19">
        <v>0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7">
        <v>0</v>
      </c>
      <c r="R712" s="6">
        <v>0</v>
      </c>
      <c r="S712" s="7">
        <v>0</v>
      </c>
      <c r="T712" s="8">
        <v>0</v>
      </c>
      <c r="U712" s="8">
        <v>0</v>
      </c>
    </row>
    <row r="713" spans="1:21" s="3" customFormat="1" ht="18" customHeight="1" x14ac:dyDescent="0.3">
      <c r="A713" s="5" t="s">
        <v>404</v>
      </c>
      <c r="B71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279.000022</v>
      </c>
      <c r="C713" s="19">
        <v>19.530000999999999</v>
      </c>
      <c r="D713" s="19">
        <v>25.110001</v>
      </c>
      <c r="E713" s="19">
        <v>234.36001999999999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7">
        <v>0.19</v>
      </c>
      <c r="R713" s="6">
        <v>1.7</v>
      </c>
      <c r="S713" s="7">
        <v>0.31</v>
      </c>
      <c r="T713" s="8">
        <v>1</v>
      </c>
      <c r="U713" s="8">
        <v>0</v>
      </c>
    </row>
    <row r="714" spans="1:21" s="3" customFormat="1" ht="18" customHeight="1" x14ac:dyDescent="0.3">
      <c r="A714" s="5" t="s">
        <v>105</v>
      </c>
      <c r="B71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</v>
      </c>
      <c r="C714" s="19">
        <v>22.5</v>
      </c>
      <c r="D714" s="19">
        <v>22.5</v>
      </c>
      <c r="E714" s="19">
        <v>45</v>
      </c>
      <c r="F714" s="19">
        <v>0</v>
      </c>
      <c r="G714" s="19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7">
        <v>0.2</v>
      </c>
      <c r="R714" s="6">
        <v>1.8</v>
      </c>
      <c r="S714" s="7">
        <v>7.9999982999999997E-2</v>
      </c>
      <c r="T714" s="8">
        <v>2.5000002000000001</v>
      </c>
      <c r="U714" s="8">
        <v>1</v>
      </c>
    </row>
    <row r="715" spans="1:21" s="3" customFormat="1" ht="18" customHeight="1" x14ac:dyDescent="0.3">
      <c r="A715" s="5" t="s">
        <v>83</v>
      </c>
      <c r="B71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110</v>
      </c>
      <c r="C715" s="19">
        <v>16.5</v>
      </c>
      <c r="D715" s="19">
        <v>16.5</v>
      </c>
      <c r="E715" s="19">
        <v>77</v>
      </c>
      <c r="F715" s="19">
        <v>0</v>
      </c>
      <c r="G715" s="19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7">
        <v>0.22</v>
      </c>
      <c r="R715" s="6">
        <v>2.4000001000000002</v>
      </c>
      <c r="S715" s="7">
        <v>0.22000003000000001</v>
      </c>
      <c r="T715" s="8">
        <v>2.5000002000000001</v>
      </c>
      <c r="U715" s="8">
        <v>1</v>
      </c>
    </row>
    <row r="716" spans="1:21" s="3" customFormat="1" ht="18" customHeight="1" x14ac:dyDescent="0.3">
      <c r="A716" s="5" t="s">
        <v>333</v>
      </c>
      <c r="B71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75.000004000000004</v>
      </c>
      <c r="C716" s="19">
        <v>11.25</v>
      </c>
      <c r="D716" s="19">
        <v>48.75</v>
      </c>
      <c r="E716" s="19">
        <v>15.000004000000001</v>
      </c>
      <c r="F716" s="19">
        <v>0</v>
      </c>
      <c r="G716" s="19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7">
        <v>0.25</v>
      </c>
      <c r="R716" s="6">
        <v>2</v>
      </c>
      <c r="S716" s="7">
        <v>0.10714287</v>
      </c>
      <c r="T716" s="8">
        <v>3.0000002000000001</v>
      </c>
      <c r="U716" s="8">
        <v>7</v>
      </c>
    </row>
    <row r="717" spans="1:21" s="3" customFormat="1" ht="18" customHeight="1" x14ac:dyDescent="0.3">
      <c r="A717" s="5" t="s">
        <v>331</v>
      </c>
      <c r="B71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159.99999199999999</v>
      </c>
      <c r="C717" s="19">
        <v>96</v>
      </c>
      <c r="D717" s="19">
        <v>16</v>
      </c>
      <c r="E717" s="19">
        <v>47.999991999999999</v>
      </c>
      <c r="F717" s="19">
        <v>0</v>
      </c>
      <c r="G717" s="19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7">
        <v>0.2</v>
      </c>
      <c r="R717" s="6">
        <v>1.5</v>
      </c>
      <c r="S717" s="7">
        <v>0.35000002000000002</v>
      </c>
      <c r="T717" s="8">
        <v>2</v>
      </c>
      <c r="U717" s="8">
        <v>1</v>
      </c>
    </row>
    <row r="718" spans="1:21" s="3" customFormat="1" ht="18" customHeight="1" x14ac:dyDescent="0.3">
      <c r="A718" s="5" t="s">
        <v>332</v>
      </c>
      <c r="B71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212.99999099999999</v>
      </c>
      <c r="C718" s="19">
        <v>10.650001</v>
      </c>
      <c r="D718" s="19">
        <v>202.34998999999999</v>
      </c>
      <c r="E718" s="19">
        <v>0</v>
      </c>
      <c r="F718" s="19">
        <v>0</v>
      </c>
      <c r="G718" s="19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7">
        <v>0.20999999</v>
      </c>
      <c r="R718" s="6">
        <v>2.5</v>
      </c>
      <c r="S718" s="7">
        <v>0.33000003999999999</v>
      </c>
      <c r="T718" s="8">
        <v>1.0833333999999999</v>
      </c>
      <c r="U718" s="8">
        <v>0</v>
      </c>
    </row>
    <row r="719" spans="1:21" s="3" customFormat="1" ht="18" customHeight="1" x14ac:dyDescent="0.3">
      <c r="A719" s="5" t="s">
        <v>56</v>
      </c>
      <c r="B71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225</v>
      </c>
      <c r="C719" s="19">
        <v>90</v>
      </c>
      <c r="D719" s="19">
        <v>78.75</v>
      </c>
      <c r="E719" s="19">
        <v>56.25</v>
      </c>
      <c r="F719" s="19">
        <v>0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7">
        <v>0.25</v>
      </c>
      <c r="R719" s="6">
        <v>2</v>
      </c>
      <c r="S719" s="7">
        <v>0.30000000999999998</v>
      </c>
      <c r="T719" s="8">
        <v>1.5000001000000001</v>
      </c>
      <c r="U719" s="8">
        <v>1</v>
      </c>
    </row>
    <row r="720" spans="1:21" s="3" customFormat="1" ht="18" customHeight="1" x14ac:dyDescent="0.3">
      <c r="A720" s="5" t="s">
        <v>264</v>
      </c>
      <c r="B72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349.99999200000002</v>
      </c>
      <c r="C720" s="19">
        <v>140</v>
      </c>
      <c r="D720" s="19">
        <v>157.5</v>
      </c>
      <c r="E720" s="19">
        <v>52.499991999999999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7">
        <v>0.30000000999999998</v>
      </c>
      <c r="R720" s="6">
        <v>2</v>
      </c>
      <c r="S720" s="7">
        <v>0.30000000999999998</v>
      </c>
      <c r="T720" s="8">
        <v>2.6666666999999999</v>
      </c>
      <c r="U720" s="8">
        <v>1</v>
      </c>
    </row>
    <row r="721" spans="1:21" s="3" customFormat="1" ht="18" customHeight="1" x14ac:dyDescent="0.3">
      <c r="A721" s="5" t="s">
        <v>249</v>
      </c>
      <c r="B72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90.000000999999997</v>
      </c>
      <c r="C721" s="19">
        <v>23.4</v>
      </c>
      <c r="D721" s="19">
        <v>23.4</v>
      </c>
      <c r="E721" s="19">
        <v>43.200001</v>
      </c>
      <c r="F721" s="19">
        <v>0</v>
      </c>
      <c r="G721" s="19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7">
        <v>0.22</v>
      </c>
      <c r="R721" s="6">
        <v>2.2000000000000002</v>
      </c>
      <c r="S721" s="7">
        <v>0.22000003000000001</v>
      </c>
      <c r="T721" s="8">
        <v>3.6666666999999999</v>
      </c>
      <c r="U721" s="8">
        <v>1</v>
      </c>
    </row>
    <row r="722" spans="1:21" s="3" customFormat="1" ht="18" customHeight="1" x14ac:dyDescent="0.3">
      <c r="A722" s="5" t="s">
        <v>309</v>
      </c>
      <c r="B72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1600</v>
      </c>
      <c r="C722" s="19">
        <v>400</v>
      </c>
      <c r="D722" s="19">
        <v>400</v>
      </c>
      <c r="E722" s="19">
        <v>400</v>
      </c>
      <c r="F722" s="19">
        <v>0</v>
      </c>
      <c r="G722" s="19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400</v>
      </c>
      <c r="N722" s="19">
        <v>0</v>
      </c>
      <c r="O722" s="19">
        <v>0</v>
      </c>
      <c r="P722" s="19">
        <v>0</v>
      </c>
      <c r="Q722" s="7">
        <v>0.30000000999999998</v>
      </c>
      <c r="R722" s="6">
        <v>2</v>
      </c>
      <c r="S722" s="7">
        <v>0.25</v>
      </c>
      <c r="T722" s="8">
        <v>5.0000004999999996</v>
      </c>
      <c r="U722" s="8">
        <v>1</v>
      </c>
    </row>
    <row r="723" spans="1:21" s="3" customFormat="1" ht="18" customHeight="1" x14ac:dyDescent="0.3">
      <c r="A723" s="5" t="s">
        <v>69</v>
      </c>
      <c r="B72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24</v>
      </c>
      <c r="C723" s="19">
        <v>4.3200002</v>
      </c>
      <c r="D723" s="19">
        <v>8.1599997999999996</v>
      </c>
      <c r="E723" s="19">
        <v>11.52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7">
        <v>0.14000000000000001</v>
      </c>
      <c r="R723" s="6">
        <v>1.8</v>
      </c>
      <c r="S723" s="7">
        <v>0.22000003000000001</v>
      </c>
      <c r="T723" s="8">
        <v>15.000000999999999</v>
      </c>
      <c r="U723" s="8">
        <v>1</v>
      </c>
    </row>
    <row r="724" spans="1:21" s="3" customFormat="1" ht="18" customHeight="1" x14ac:dyDescent="0.3">
      <c r="A724" s="5" t="s">
        <v>82</v>
      </c>
      <c r="B72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27.000000900000003</v>
      </c>
      <c r="C724" s="19">
        <v>6.48</v>
      </c>
      <c r="D724" s="19">
        <v>7.5599999000000002</v>
      </c>
      <c r="E724" s="19">
        <v>12.960001</v>
      </c>
      <c r="F724" s="19">
        <v>0</v>
      </c>
      <c r="G724" s="19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7">
        <v>0.14000000000000001</v>
      </c>
      <c r="R724" s="6">
        <v>2</v>
      </c>
      <c r="S724" s="7">
        <v>0.31999999000000001</v>
      </c>
      <c r="T724" s="8">
        <v>17</v>
      </c>
      <c r="U724" s="8">
        <v>1</v>
      </c>
    </row>
    <row r="725" spans="1:21" s="3" customFormat="1" ht="18" customHeight="1" x14ac:dyDescent="0.3">
      <c r="A725" s="5" t="s">
        <v>352</v>
      </c>
      <c r="B72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220.00000799999998</v>
      </c>
      <c r="C725" s="19">
        <v>33</v>
      </c>
      <c r="D725" s="19">
        <v>110</v>
      </c>
      <c r="E725" s="19">
        <v>77.000007999999994</v>
      </c>
      <c r="F725" s="19">
        <v>0</v>
      </c>
      <c r="G725" s="19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7">
        <v>0.27000001000000001</v>
      </c>
      <c r="R725" s="6">
        <v>2.0999998999999998</v>
      </c>
      <c r="S725" s="7">
        <v>0.24000001000000001</v>
      </c>
      <c r="T725" s="8">
        <v>1.0833333999999999</v>
      </c>
      <c r="U725" s="8">
        <v>0</v>
      </c>
    </row>
    <row r="726" spans="1:21" s="3" customFormat="1" ht="18" customHeight="1" x14ac:dyDescent="0.3">
      <c r="A726" s="5" t="s">
        <v>236</v>
      </c>
      <c r="B72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140</v>
      </c>
      <c r="C726" s="19">
        <v>7</v>
      </c>
      <c r="D726" s="19">
        <v>35</v>
      </c>
      <c r="E726" s="19">
        <v>98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7">
        <v>0.15000000999999999</v>
      </c>
      <c r="R726" s="6">
        <v>2</v>
      </c>
      <c r="S726" s="7">
        <v>0.14999998</v>
      </c>
      <c r="T726" s="8">
        <v>1</v>
      </c>
      <c r="U726" s="8">
        <v>0</v>
      </c>
    </row>
    <row r="727" spans="1:21" s="3" customFormat="1" ht="18" customHeight="1" x14ac:dyDescent="0.3">
      <c r="A727" s="5" t="s">
        <v>183</v>
      </c>
      <c r="B72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188.00000260000002</v>
      </c>
      <c r="C727" s="19">
        <v>9.4000006000000003</v>
      </c>
      <c r="D727" s="19">
        <v>37.600002000000003</v>
      </c>
      <c r="E727" s="19">
        <v>141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7">
        <v>0.31999999000000001</v>
      </c>
      <c r="R727" s="6">
        <v>2.5999998999999998</v>
      </c>
      <c r="S727" s="7">
        <v>0.24000001000000001</v>
      </c>
      <c r="T727" s="8">
        <v>1.0500001000000001</v>
      </c>
      <c r="U727" s="8">
        <v>0</v>
      </c>
    </row>
    <row r="728" spans="1:21" s="3" customFormat="1" ht="18" customHeight="1" x14ac:dyDescent="0.3">
      <c r="A728" s="5" t="s">
        <v>549</v>
      </c>
      <c r="B72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213.00000600000001</v>
      </c>
      <c r="C728" s="19">
        <v>21.300001000000002</v>
      </c>
      <c r="D728" s="19">
        <v>85.200005000000004</v>
      </c>
      <c r="E728" s="19">
        <v>106.5</v>
      </c>
      <c r="F728" s="19">
        <v>0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7">
        <v>0.30000000999999998</v>
      </c>
      <c r="R728" s="6">
        <v>2.5</v>
      </c>
      <c r="S728" s="7">
        <v>0.20999998</v>
      </c>
      <c r="T728" s="8">
        <v>1</v>
      </c>
      <c r="U728" s="8">
        <v>0</v>
      </c>
    </row>
    <row r="729" spans="1:21" s="3" customFormat="1" ht="18" customHeight="1" x14ac:dyDescent="0.3">
      <c r="A729" s="5" t="s">
        <v>553</v>
      </c>
      <c r="B72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26</v>
      </c>
      <c r="C729" s="19">
        <v>0</v>
      </c>
      <c r="D729" s="19">
        <v>0</v>
      </c>
      <c r="E729" s="19">
        <v>0</v>
      </c>
      <c r="F729" s="19">
        <v>0</v>
      </c>
      <c r="G729" s="19">
        <v>26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7">
        <v>7.9999998000000003E-2</v>
      </c>
      <c r="R729" s="6">
        <v>2</v>
      </c>
      <c r="S729" s="7">
        <v>0.34000003000000001</v>
      </c>
      <c r="T729" s="8">
        <v>12.000000999999999</v>
      </c>
      <c r="U729" s="8">
        <v>1</v>
      </c>
    </row>
    <row r="730" spans="1:21" s="3" customFormat="1" ht="18" customHeight="1" x14ac:dyDescent="0.3">
      <c r="A730" s="5" t="s">
        <v>116</v>
      </c>
      <c r="B73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180.00000900000001</v>
      </c>
      <c r="C730" s="19">
        <v>21.6</v>
      </c>
      <c r="D730" s="19">
        <v>28.799999</v>
      </c>
      <c r="E730" s="19">
        <v>129.60001</v>
      </c>
      <c r="F730" s="19">
        <v>0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7">
        <v>0.22</v>
      </c>
      <c r="R730" s="6">
        <v>2</v>
      </c>
      <c r="S730" s="7">
        <v>0.19999998999999999</v>
      </c>
      <c r="T730" s="8">
        <v>1</v>
      </c>
      <c r="U730" s="8">
        <v>0</v>
      </c>
    </row>
    <row r="731" spans="1:21" s="3" customFormat="1" ht="18" customHeight="1" x14ac:dyDescent="0.3">
      <c r="A731" s="5" t="s">
        <v>772</v>
      </c>
      <c r="B73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470</v>
      </c>
      <c r="C731" s="19">
        <v>70.5</v>
      </c>
      <c r="D731" s="19">
        <v>70.5</v>
      </c>
      <c r="E731" s="19">
        <v>329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7">
        <v>5.0000001000000002E-2</v>
      </c>
      <c r="R731" s="6">
        <v>1.5</v>
      </c>
      <c r="S731" s="7">
        <v>0.10000002</v>
      </c>
      <c r="T731" s="8">
        <v>0.83333336999999996</v>
      </c>
      <c r="U731" s="8">
        <v>0</v>
      </c>
    </row>
    <row r="732" spans="1:21" s="3" customFormat="1" ht="18" customHeight="1" x14ac:dyDescent="0.3">
      <c r="A732" s="5" t="s">
        <v>677</v>
      </c>
      <c r="B73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32" s="19">
        <v>0</v>
      </c>
      <c r="D732" s="19">
        <v>0</v>
      </c>
      <c r="E732" s="19">
        <v>0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7">
        <v>0</v>
      </c>
      <c r="R732" s="6">
        <v>0</v>
      </c>
      <c r="S732" s="7">
        <v>0</v>
      </c>
      <c r="T732" s="8">
        <v>0</v>
      </c>
      <c r="U732" s="8">
        <v>0</v>
      </c>
    </row>
    <row r="733" spans="1:21" s="3" customFormat="1" ht="18" customHeight="1" x14ac:dyDescent="0.3">
      <c r="A733" s="5" t="s">
        <v>470</v>
      </c>
      <c r="B73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17.000000399999998</v>
      </c>
      <c r="C733" s="19">
        <v>10.200001</v>
      </c>
      <c r="D733" s="19">
        <v>1.7</v>
      </c>
      <c r="E733" s="19">
        <v>5.0999993999999997</v>
      </c>
      <c r="F733" s="19">
        <v>0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7">
        <v>0.15000000999999999</v>
      </c>
      <c r="R733" s="6">
        <v>1.5</v>
      </c>
      <c r="S733" s="7">
        <v>0.11000001</v>
      </c>
      <c r="T733" s="8">
        <v>14.383334</v>
      </c>
      <c r="U733" s="8">
        <v>1</v>
      </c>
    </row>
    <row r="734" spans="1:21" s="3" customFormat="1" ht="18" customHeight="1" x14ac:dyDescent="0.3">
      <c r="A734" s="5" t="s">
        <v>391</v>
      </c>
      <c r="B73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18.000000500000002</v>
      </c>
      <c r="C734" s="19">
        <v>14.400001</v>
      </c>
      <c r="D734" s="19">
        <v>1.8000001000000001</v>
      </c>
      <c r="E734" s="19">
        <v>1.7999993999999999</v>
      </c>
      <c r="F734" s="19">
        <v>0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7">
        <v>0.19</v>
      </c>
      <c r="R734" s="6">
        <v>2</v>
      </c>
      <c r="S734" s="7">
        <v>9.0000032999999993E-2</v>
      </c>
      <c r="T734" s="8">
        <v>14.383334</v>
      </c>
      <c r="U734" s="8">
        <v>1</v>
      </c>
    </row>
    <row r="735" spans="1:21" s="3" customFormat="1" ht="18" customHeight="1" x14ac:dyDescent="0.3">
      <c r="A735" s="5" t="s">
        <v>598</v>
      </c>
      <c r="B73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35" s="19">
        <v>0</v>
      </c>
      <c r="D735" s="19">
        <v>0</v>
      </c>
      <c r="E735" s="19">
        <v>0</v>
      </c>
      <c r="F735" s="19">
        <v>0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7">
        <v>0</v>
      </c>
      <c r="R735" s="6">
        <v>0</v>
      </c>
      <c r="S735" s="7">
        <v>0</v>
      </c>
      <c r="T735" s="8">
        <v>0</v>
      </c>
      <c r="U735" s="8">
        <v>0</v>
      </c>
    </row>
    <row r="736" spans="1:21" s="3" customFormat="1" ht="18" customHeight="1" x14ac:dyDescent="0.3">
      <c r="A736" s="5" t="s">
        <v>153</v>
      </c>
      <c r="B73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333.00000399999999</v>
      </c>
      <c r="C736" s="19">
        <v>99.900002000000001</v>
      </c>
      <c r="D736" s="19">
        <v>99.900002000000001</v>
      </c>
      <c r="E736" s="19">
        <v>133.19999999999999</v>
      </c>
      <c r="F736" s="19">
        <v>0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7">
        <v>0.23</v>
      </c>
      <c r="R736" s="6">
        <v>2.2999999999999998</v>
      </c>
      <c r="S736" s="7">
        <v>0.33000003999999999</v>
      </c>
      <c r="T736" s="8">
        <v>0.83333336999999996</v>
      </c>
      <c r="U736" s="8">
        <v>0</v>
      </c>
    </row>
    <row r="737" spans="1:21" s="3" customFormat="1" ht="18" customHeight="1" x14ac:dyDescent="0.3">
      <c r="A737" s="5" t="s">
        <v>645</v>
      </c>
      <c r="B73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37" s="19">
        <v>0</v>
      </c>
      <c r="D737" s="19">
        <v>0</v>
      </c>
      <c r="E737" s="19">
        <v>0</v>
      </c>
      <c r="F737" s="19">
        <v>0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7">
        <v>0</v>
      </c>
      <c r="R737" s="6">
        <v>0</v>
      </c>
      <c r="S737" s="7">
        <v>0</v>
      </c>
      <c r="T737" s="8">
        <v>0</v>
      </c>
      <c r="U737" s="8">
        <v>0</v>
      </c>
    </row>
    <row r="738" spans="1:21" s="3" customFormat="1" ht="18" customHeight="1" x14ac:dyDescent="0.3">
      <c r="A738" s="5" t="s">
        <v>208</v>
      </c>
      <c r="B73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220.00001400000002</v>
      </c>
      <c r="C738" s="19">
        <v>48.400002000000001</v>
      </c>
      <c r="D738" s="19">
        <v>70.400002000000001</v>
      </c>
      <c r="E738" s="19">
        <v>101.20001000000001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7">
        <v>0.18000000999999999</v>
      </c>
      <c r="R738" s="6">
        <v>1.6</v>
      </c>
      <c r="S738" s="7">
        <v>0.30000000999999998</v>
      </c>
      <c r="T738" s="8">
        <v>1.2</v>
      </c>
      <c r="U738" s="8">
        <v>0</v>
      </c>
    </row>
    <row r="739" spans="1:21" s="3" customFormat="1" ht="18" customHeight="1" x14ac:dyDescent="0.3">
      <c r="A739" s="5" t="s">
        <v>182</v>
      </c>
      <c r="B73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250.00001</v>
      </c>
      <c r="C739" s="19">
        <v>55</v>
      </c>
      <c r="D739" s="19">
        <v>80</v>
      </c>
      <c r="E739" s="19">
        <v>115.00001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7">
        <v>0.2</v>
      </c>
      <c r="R739" s="6">
        <v>1.8</v>
      </c>
      <c r="S739" s="7">
        <v>0.34000003000000001</v>
      </c>
      <c r="T739" s="8">
        <v>1.2</v>
      </c>
      <c r="U739" s="8">
        <v>0</v>
      </c>
    </row>
    <row r="740" spans="1:21" s="3" customFormat="1" ht="18" customHeight="1" x14ac:dyDescent="0.3">
      <c r="A740" s="5" t="s">
        <v>568</v>
      </c>
      <c r="B74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35</v>
      </c>
      <c r="C740" s="19">
        <v>0</v>
      </c>
      <c r="D740" s="19">
        <v>0</v>
      </c>
      <c r="E740" s="19">
        <v>0</v>
      </c>
      <c r="F740" s="19">
        <v>35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7">
        <v>0.2</v>
      </c>
      <c r="R740" s="6">
        <v>2.5</v>
      </c>
      <c r="S740" s="7">
        <v>0.10000002</v>
      </c>
      <c r="T740" s="8">
        <v>1</v>
      </c>
      <c r="U740" s="8">
        <v>1</v>
      </c>
    </row>
    <row r="741" spans="1:21" s="3" customFormat="1" ht="18" customHeight="1" x14ac:dyDescent="0.3">
      <c r="A741" s="5" t="s">
        <v>441</v>
      </c>
      <c r="B74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224.99999</v>
      </c>
      <c r="C741" s="19">
        <v>180</v>
      </c>
      <c r="D741" s="19">
        <v>33.75</v>
      </c>
      <c r="E741" s="19">
        <v>11.24999</v>
      </c>
      <c r="F741" s="19">
        <v>0</v>
      </c>
      <c r="G741" s="19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7">
        <v>0.2</v>
      </c>
      <c r="R741" s="6">
        <v>2</v>
      </c>
      <c r="S741" s="7">
        <v>0.25</v>
      </c>
      <c r="T741" s="8">
        <v>1.5000001000000001</v>
      </c>
      <c r="U741" s="8">
        <v>1</v>
      </c>
    </row>
    <row r="742" spans="1:21" s="3" customFormat="1" ht="18" customHeight="1" x14ac:dyDescent="0.3">
      <c r="A742" s="5" t="s">
        <v>440</v>
      </c>
      <c r="B74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273.000001</v>
      </c>
      <c r="C742" s="19">
        <v>245.7</v>
      </c>
      <c r="D742" s="19">
        <v>27.300001000000002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7">
        <v>0.2</v>
      </c>
      <c r="R742" s="6">
        <v>2</v>
      </c>
      <c r="S742" s="7">
        <v>0.25</v>
      </c>
      <c r="T742" s="8">
        <v>2</v>
      </c>
      <c r="U742" s="8">
        <v>1</v>
      </c>
    </row>
    <row r="743" spans="1:21" s="3" customFormat="1" ht="18" customHeight="1" x14ac:dyDescent="0.3">
      <c r="A743" s="5" t="s">
        <v>556</v>
      </c>
      <c r="B74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85</v>
      </c>
      <c r="C743" s="19">
        <v>0</v>
      </c>
      <c r="D743" s="19">
        <v>0</v>
      </c>
      <c r="E743" s="19">
        <v>0</v>
      </c>
      <c r="F743" s="19">
        <v>0</v>
      </c>
      <c r="G743" s="19">
        <v>0</v>
      </c>
      <c r="H743" s="19">
        <v>85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7">
        <v>0.34999998999999998</v>
      </c>
      <c r="R743" s="6">
        <v>2.5</v>
      </c>
      <c r="S743" s="7">
        <v>0.25</v>
      </c>
      <c r="T743" s="8">
        <v>0.15000000999999999</v>
      </c>
      <c r="U743" s="8">
        <v>1</v>
      </c>
    </row>
    <row r="744" spans="1:21" s="3" customFormat="1" ht="18" customHeight="1" x14ac:dyDescent="0.3">
      <c r="A744" s="5" t="s">
        <v>636</v>
      </c>
      <c r="B74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44" s="19">
        <v>0</v>
      </c>
      <c r="D744" s="19">
        <v>0</v>
      </c>
      <c r="E744" s="19">
        <v>0</v>
      </c>
      <c r="F744" s="19">
        <v>0</v>
      </c>
      <c r="G744" s="19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7">
        <v>0</v>
      </c>
      <c r="R744" s="6">
        <v>0</v>
      </c>
      <c r="S744" s="7">
        <v>0</v>
      </c>
      <c r="T744" s="8">
        <v>0</v>
      </c>
      <c r="U744" s="8">
        <v>0</v>
      </c>
    </row>
    <row r="745" spans="1:21" s="3" customFormat="1" ht="18" customHeight="1" x14ac:dyDescent="0.3">
      <c r="A745" s="5" t="s">
        <v>136</v>
      </c>
      <c r="B74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250.00000799999998</v>
      </c>
      <c r="C745" s="19">
        <v>120</v>
      </c>
      <c r="D745" s="19">
        <v>60</v>
      </c>
      <c r="E745" s="19">
        <v>70.000007999999994</v>
      </c>
      <c r="F745" s="19">
        <v>0</v>
      </c>
      <c r="G745" s="19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7">
        <v>0.25999999000000001</v>
      </c>
      <c r="R745" s="6">
        <v>2.5999998999999998</v>
      </c>
      <c r="S745" s="7">
        <v>0.25999999000000001</v>
      </c>
      <c r="T745" s="8">
        <v>0.91666669000000001</v>
      </c>
      <c r="U745" s="8">
        <v>0</v>
      </c>
    </row>
    <row r="746" spans="1:21" s="3" customFormat="1" ht="18" customHeight="1" x14ac:dyDescent="0.3">
      <c r="A746" s="5" t="s">
        <v>650</v>
      </c>
      <c r="B74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46" s="19">
        <v>0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7">
        <v>0</v>
      </c>
      <c r="R746" s="6">
        <v>0</v>
      </c>
      <c r="S746" s="7">
        <v>0</v>
      </c>
      <c r="T746" s="8">
        <v>0</v>
      </c>
      <c r="U746" s="8">
        <v>0</v>
      </c>
    </row>
    <row r="747" spans="1:21" s="3" customFormat="1" ht="18" customHeight="1" x14ac:dyDescent="0.3">
      <c r="A747" s="5" t="s">
        <v>205</v>
      </c>
      <c r="B74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259.00001000000003</v>
      </c>
      <c r="C747" s="19">
        <v>132.09</v>
      </c>
      <c r="D747" s="19">
        <v>7.77</v>
      </c>
      <c r="E747" s="19">
        <v>119.14001</v>
      </c>
      <c r="F747" s="19">
        <v>0</v>
      </c>
      <c r="G747" s="19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7">
        <v>0.17</v>
      </c>
      <c r="R747" s="6">
        <v>1.9</v>
      </c>
      <c r="S747" s="7">
        <v>0.33000003999999999</v>
      </c>
      <c r="T747" s="8">
        <v>1</v>
      </c>
      <c r="U747" s="8">
        <v>0</v>
      </c>
    </row>
    <row r="748" spans="1:21" s="3" customFormat="1" ht="18" customHeight="1" x14ac:dyDescent="0.3">
      <c r="A748" s="5" t="s">
        <v>497</v>
      </c>
      <c r="B74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119.99999600000001</v>
      </c>
      <c r="C748" s="19">
        <v>24</v>
      </c>
      <c r="D748" s="19">
        <v>40.799999</v>
      </c>
      <c r="E748" s="19">
        <v>55.199997000000003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7">
        <v>0.2</v>
      </c>
      <c r="R748" s="6">
        <v>2.4000001000000002</v>
      </c>
      <c r="S748" s="7">
        <v>0.18000000999999999</v>
      </c>
      <c r="T748" s="8">
        <v>1.1666666999999999</v>
      </c>
      <c r="U748" s="8">
        <v>0</v>
      </c>
    </row>
    <row r="749" spans="1:21" s="3" customFormat="1" ht="18" customHeight="1" x14ac:dyDescent="0.3">
      <c r="A749" s="5" t="s">
        <v>71</v>
      </c>
      <c r="B74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749" s="19">
        <v>12</v>
      </c>
      <c r="D749" s="19">
        <v>18</v>
      </c>
      <c r="E749" s="19">
        <v>0</v>
      </c>
      <c r="F749" s="19">
        <v>0</v>
      </c>
      <c r="G749" s="19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7">
        <v>0.02</v>
      </c>
      <c r="R749" s="6">
        <v>1.5</v>
      </c>
      <c r="S749" s="7">
        <v>0.19999998999999999</v>
      </c>
      <c r="T749" s="8">
        <v>5.0000004999999996</v>
      </c>
      <c r="U749" s="8">
        <v>1</v>
      </c>
    </row>
    <row r="750" spans="1:21" s="3" customFormat="1" ht="18" customHeight="1" x14ac:dyDescent="0.3">
      <c r="A750" s="5" t="s">
        <v>81</v>
      </c>
      <c r="B75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750" s="19">
        <v>12</v>
      </c>
      <c r="D750" s="19">
        <v>18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7">
        <v>7.9999998000000003E-2</v>
      </c>
      <c r="R750" s="6">
        <v>1.8</v>
      </c>
      <c r="S750" s="7">
        <v>0.41999996000000001</v>
      </c>
      <c r="T750" s="8">
        <v>5.0000004999999996</v>
      </c>
      <c r="U750" s="8">
        <v>1</v>
      </c>
    </row>
    <row r="751" spans="1:21" s="3" customFormat="1" ht="18" customHeight="1" x14ac:dyDescent="0.3">
      <c r="A751" s="5" t="s">
        <v>439</v>
      </c>
      <c r="B75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200</v>
      </c>
      <c r="C751" s="19">
        <v>25</v>
      </c>
      <c r="D751" s="19">
        <v>0</v>
      </c>
      <c r="E751" s="19"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175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7">
        <v>0.17</v>
      </c>
      <c r="R751" s="6">
        <v>2.5</v>
      </c>
      <c r="S751" s="7">
        <v>0.28999996</v>
      </c>
      <c r="T751" s="8">
        <v>1.6666666999999999</v>
      </c>
      <c r="U751" s="8">
        <v>1</v>
      </c>
    </row>
    <row r="752" spans="1:21" s="3" customFormat="1" ht="18" customHeight="1" x14ac:dyDescent="0.3">
      <c r="A752" s="5" t="s">
        <v>169</v>
      </c>
      <c r="B75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298</v>
      </c>
      <c r="C752" s="19">
        <v>80</v>
      </c>
      <c r="D752" s="19">
        <v>0</v>
      </c>
      <c r="E752" s="19">
        <v>68</v>
      </c>
      <c r="F752" s="19">
        <v>150</v>
      </c>
      <c r="G752" s="19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7">
        <v>0.1</v>
      </c>
      <c r="R752" s="6">
        <v>2</v>
      </c>
      <c r="S752" s="7">
        <v>0.30000000999999998</v>
      </c>
      <c r="T752" s="8">
        <v>0.83333336999999996</v>
      </c>
      <c r="U752" s="8">
        <v>0</v>
      </c>
    </row>
    <row r="753" spans="1:21" s="3" customFormat="1" ht="18" customHeight="1" x14ac:dyDescent="0.3">
      <c r="A753" s="5" t="s">
        <v>285</v>
      </c>
      <c r="B753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30</v>
      </c>
      <c r="C753" s="19">
        <v>4.5</v>
      </c>
      <c r="D753" s="19">
        <v>6</v>
      </c>
      <c r="E753" s="19">
        <v>19.5</v>
      </c>
      <c r="F753" s="19">
        <v>0</v>
      </c>
      <c r="G753" s="19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7">
        <v>0.1</v>
      </c>
      <c r="R753" s="6">
        <v>2</v>
      </c>
      <c r="S753" s="7">
        <v>0.34000003000000001</v>
      </c>
      <c r="T753" s="8">
        <v>10.833334000000001</v>
      </c>
      <c r="U753" s="8">
        <v>1</v>
      </c>
    </row>
    <row r="754" spans="1:21" s="3" customFormat="1" ht="18" customHeight="1" x14ac:dyDescent="0.3">
      <c r="A754" s="5" t="s">
        <v>262</v>
      </c>
      <c r="B754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99.999998000000005</v>
      </c>
      <c r="C754" s="19">
        <v>5</v>
      </c>
      <c r="D754" s="19">
        <v>75</v>
      </c>
      <c r="E754" s="19">
        <v>19.999998000000001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7">
        <v>0.2</v>
      </c>
      <c r="R754" s="6">
        <v>2</v>
      </c>
      <c r="S754" s="7">
        <v>0.35000002000000002</v>
      </c>
      <c r="T754" s="8">
        <v>4.1666670000000003</v>
      </c>
      <c r="U754" s="8">
        <v>1</v>
      </c>
    </row>
    <row r="755" spans="1:21" s="3" customFormat="1" ht="18" customHeight="1" x14ac:dyDescent="0.3">
      <c r="A755" s="5" t="s">
        <v>263</v>
      </c>
      <c r="B755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50.000001999999995</v>
      </c>
      <c r="C755" s="19">
        <v>10</v>
      </c>
      <c r="D755" s="19">
        <v>22.5</v>
      </c>
      <c r="E755" s="19">
        <v>17.500001999999999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7">
        <v>0.25999999000000001</v>
      </c>
      <c r="R755" s="6">
        <v>2</v>
      </c>
      <c r="S755" s="7">
        <v>0.30000000999999998</v>
      </c>
      <c r="T755" s="8">
        <v>5.5000004999999996</v>
      </c>
      <c r="U755" s="8">
        <v>1</v>
      </c>
    </row>
    <row r="756" spans="1:21" s="3" customFormat="1" ht="18" customHeight="1" x14ac:dyDescent="0.3">
      <c r="A756" s="5" t="s">
        <v>754</v>
      </c>
      <c r="B756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56" s="19">
        <v>0</v>
      </c>
      <c r="D756" s="19">
        <v>0</v>
      </c>
      <c r="E756" s="19">
        <v>0</v>
      </c>
      <c r="F756" s="19">
        <v>0</v>
      </c>
      <c r="G756" s="19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7">
        <v>0</v>
      </c>
      <c r="R756" s="6">
        <v>0</v>
      </c>
      <c r="S756" s="7">
        <v>0</v>
      </c>
      <c r="T756" s="8">
        <v>0</v>
      </c>
      <c r="U756" s="8">
        <v>0</v>
      </c>
    </row>
    <row r="757" spans="1:21" s="3" customFormat="1" ht="18" customHeight="1" x14ac:dyDescent="0.3">
      <c r="A757" s="5" t="s">
        <v>760</v>
      </c>
      <c r="B757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57" s="19">
        <v>0</v>
      </c>
      <c r="D757" s="19">
        <v>0</v>
      </c>
      <c r="E757" s="19">
        <v>0</v>
      </c>
      <c r="F757" s="19">
        <v>0</v>
      </c>
      <c r="G757" s="19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7">
        <v>0</v>
      </c>
      <c r="R757" s="6">
        <v>0</v>
      </c>
      <c r="S757" s="7">
        <v>0</v>
      </c>
      <c r="T757" s="8">
        <v>0</v>
      </c>
      <c r="U757" s="8">
        <v>0</v>
      </c>
    </row>
    <row r="758" spans="1:21" s="3" customFormat="1" ht="18" customHeight="1" x14ac:dyDescent="0.3">
      <c r="A758" s="5" t="s">
        <v>752</v>
      </c>
      <c r="B758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58" s="19">
        <v>0</v>
      </c>
      <c r="D758" s="19">
        <v>0</v>
      </c>
      <c r="E758" s="19">
        <v>0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7">
        <v>0</v>
      </c>
      <c r="R758" s="6">
        <v>0</v>
      </c>
      <c r="S758" s="7">
        <v>0</v>
      </c>
      <c r="T758" s="8">
        <v>0</v>
      </c>
      <c r="U758" s="8">
        <v>0</v>
      </c>
    </row>
    <row r="759" spans="1:21" s="3" customFormat="1" ht="18" customHeight="1" x14ac:dyDescent="0.3">
      <c r="A759" s="5" t="s">
        <v>635</v>
      </c>
      <c r="B759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0</v>
      </c>
      <c r="C759" s="19">
        <v>0</v>
      </c>
      <c r="D759" s="19">
        <v>0</v>
      </c>
      <c r="E759" s="19">
        <v>0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7">
        <v>0</v>
      </c>
      <c r="R759" s="6">
        <v>0</v>
      </c>
      <c r="S759" s="7">
        <v>0</v>
      </c>
      <c r="T759" s="8">
        <v>0</v>
      </c>
      <c r="U759" s="8">
        <v>0</v>
      </c>
    </row>
    <row r="760" spans="1:21" s="3" customFormat="1" ht="18" customHeight="1" x14ac:dyDescent="0.3">
      <c r="A760" s="5" t="s">
        <v>102</v>
      </c>
      <c r="B760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140</v>
      </c>
      <c r="C760" s="19">
        <v>44.799999</v>
      </c>
      <c r="D760" s="19">
        <v>16.799999</v>
      </c>
      <c r="E760" s="19">
        <v>78.400002000000001</v>
      </c>
      <c r="F760" s="19">
        <v>0</v>
      </c>
      <c r="G760" s="19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7">
        <v>7.9999998000000003E-2</v>
      </c>
      <c r="R760" s="6">
        <v>2</v>
      </c>
      <c r="S760" s="7">
        <v>0.25999999000000001</v>
      </c>
      <c r="T760" s="8">
        <v>1.5000001000000001</v>
      </c>
      <c r="U760" s="8">
        <v>1</v>
      </c>
    </row>
    <row r="761" spans="1:21" s="3" customFormat="1" ht="18" customHeight="1" x14ac:dyDescent="0.3">
      <c r="A761" s="5" t="s">
        <v>80</v>
      </c>
      <c r="B761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210.00001399999999</v>
      </c>
      <c r="C761" s="19">
        <v>63.000003999999997</v>
      </c>
      <c r="D761" s="19">
        <v>21</v>
      </c>
      <c r="E761" s="19">
        <v>126.00001</v>
      </c>
      <c r="F761" s="19">
        <v>0</v>
      </c>
      <c r="G761" s="19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7">
        <v>0.12</v>
      </c>
      <c r="R761" s="6">
        <v>2.4000001000000002</v>
      </c>
      <c r="S761" s="7">
        <v>0.36000000999999998</v>
      </c>
      <c r="T761" s="8">
        <v>1.5000001000000001</v>
      </c>
      <c r="U761" s="8">
        <v>1</v>
      </c>
    </row>
    <row r="762" spans="1:21" s="3" customFormat="1" ht="18" customHeight="1" x14ac:dyDescent="0.3">
      <c r="A762" s="5" t="s">
        <v>366</v>
      </c>
      <c r="B762" s="19">
        <f>SUM(WeaponData[[#This Row],[IMPACT]],WeaponData[[#This Row],[PUNC]],WeaponData[[#This Row],[SLASH]],WeaponData[[#This Row],[HEAT]],WeaponData[[#This Row],[COLD]],WeaponData[[#This Row],[ELEC]],WeaponData[[#This Row],[TOXIN]],WeaponData[[#This Row],[BLAST]],WeaponData[[#This Row],[RAD]],WeaponData[[#This Row],[GAS]],WeaponData[[#This Row],[MAG]],WeaponData[[#This Row],[VIRAL]],WeaponData[[#This Row],[CORR]],WeaponData[[#This Row],[VOID]])</f>
        <v>83.999999799999998</v>
      </c>
      <c r="C762" s="19">
        <v>9.1999998000000005</v>
      </c>
      <c r="D762" s="19">
        <v>13.8</v>
      </c>
      <c r="E762" s="19">
        <v>0</v>
      </c>
      <c r="F762" s="19">
        <v>0</v>
      </c>
      <c r="G762" s="19">
        <v>0</v>
      </c>
      <c r="H762" s="19">
        <v>0</v>
      </c>
      <c r="I762" s="19">
        <v>61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7">
        <v>5.0000001000000002E-2</v>
      </c>
      <c r="R762" s="6">
        <v>2.2999999999999998</v>
      </c>
      <c r="S762" s="7">
        <v>0.30000000999999998</v>
      </c>
      <c r="T762" s="8">
        <v>1.3333333999999999</v>
      </c>
      <c r="U762" s="8">
        <v>1</v>
      </c>
    </row>
  </sheetData>
  <mergeCells count="2">
    <mergeCell ref="A1:L1"/>
    <mergeCell ref="M1:U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Raw-Data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Eacret</dc:creator>
  <cp:lastModifiedBy>Alex Cacciola</cp:lastModifiedBy>
  <dcterms:created xsi:type="dcterms:W3CDTF">2024-07-31T01:02:05Z</dcterms:created>
  <dcterms:modified xsi:type="dcterms:W3CDTF">2024-08-26T06:43:12Z</dcterms:modified>
</cp:coreProperties>
</file>