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Rendimento\Release Burndown Jeferson\"/>
    </mc:Choice>
  </mc:AlternateContent>
  <xr:revisionPtr revIDLastSave="0" documentId="13_ncr:1_{9A249299-3E0C-498C-B92F-8B8B79A2EC8C}" xr6:coauthVersionLast="36" xr6:coauthVersionMax="36" xr10:uidLastSave="{00000000-0000-0000-0000-000000000000}"/>
  <bookViews>
    <workbookView xWindow="0" yWindow="0" windowWidth="20490" windowHeight="7650" firstSheet="2" activeTab="2" xr2:uid="{00000000-000D-0000-FFFF-FFFF00000000}"/>
  </bookViews>
  <sheets>
    <sheet name="Painel" sheetId="21" r:id="rId1"/>
    <sheet name="Release Burn" sheetId="14" r:id="rId2"/>
    <sheet name="Velocidade" sheetId="22" r:id="rId3"/>
    <sheet name="Velocity Chart" sheetId="15" state="hidden" r:id="rId4"/>
    <sheet name="Blocks" sheetId="19" state="hidden" r:id="rId5"/>
  </sheets>
  <externalReferences>
    <externalReference r:id="rId6"/>
  </externalReferences>
  <definedNames>
    <definedName name="Epics" localSheetId="0">[1]!Story9[ID]</definedName>
    <definedName name="Epics" localSheetId="3">#REF!</definedName>
    <definedName name="Epics">#REF!</definedName>
    <definedName name="PR">#REF!</definedName>
    <definedName name="Profissional" localSheetId="0">[1]!Equipe[Profissional]</definedName>
    <definedName name="Profissional" localSheetId="3">#REF!</definedName>
    <definedName name="Profissional">#REF!</definedName>
    <definedName name="Projeto" localSheetId="0">[1]!Projetos[Projetos]</definedName>
    <definedName name="Projeto" localSheetId="3">#REF!</definedName>
    <definedName name="Projeto">#REF!</definedName>
    <definedName name="Sprints" localSheetId="0">[1]!Prazos_Sprints[Sprint]</definedName>
    <definedName name="Sprints">#REF!</definedName>
    <definedName name="Status" localSheetId="0">[1]!Tabela12[Status]</definedName>
    <definedName name="Status">#REF!</definedName>
    <definedName name="Storys" localSheetId="0">[1]!Story[ID]</definedName>
    <definedName name="Storys" localSheetId="3">#REF!</definedName>
    <definedName name="Storys">#REF!</definedName>
    <definedName name="Tasks" localSheetId="0">[1]!Task[ID]</definedName>
    <definedName name="Tasks" localSheetId="3">#REF!</definedName>
    <definedName name="Tas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4" l="1"/>
  <c r="M9" i="21" l="1"/>
  <c r="M10" i="21"/>
  <c r="M8" i="21"/>
  <c r="C7" i="14"/>
  <c r="I15" i="14" l="1"/>
  <c r="C5" i="14" s="1"/>
  <c r="N10" i="21" l="1"/>
  <c r="N7" i="21"/>
  <c r="N8" i="21"/>
  <c r="N9" i="21"/>
  <c r="M7" i="21"/>
  <c r="D7" i="14" l="1"/>
  <c r="D8" i="14" s="1"/>
  <c r="C8" i="14"/>
  <c r="J13" i="14" l="1"/>
  <c r="J14" i="14" s="1"/>
  <c r="D9" i="14" l="1"/>
  <c r="C9" i="14"/>
  <c r="C10" i="14" s="1"/>
  <c r="C11" i="14" s="1"/>
  <c r="C12" i="14" s="1"/>
  <c r="C13" i="14" s="1"/>
  <c r="C14" i="14" s="1"/>
  <c r="J11" i="14"/>
  <c r="J10" i="14" s="1"/>
  <c r="J9" i="14" s="1"/>
  <c r="J8" i="14" s="1"/>
  <c r="D10" i="14" l="1"/>
  <c r="D11" i="14" s="1"/>
  <c r="D12" i="14" s="1"/>
  <c r="D13" i="14" s="1"/>
  <c r="D14" i="14" s="1"/>
  <c r="C7" i="15"/>
  <c r="B4" i="15"/>
  <c r="A3" i="15"/>
  <c r="G7" i="14" l="1"/>
  <c r="G8" i="14" l="1"/>
  <c r="G9" i="14" s="1"/>
  <c r="G10" i="14" s="1"/>
  <c r="G11" i="14" s="1"/>
  <c r="G12" i="14" s="1"/>
  <c r="E7" i="14"/>
  <c r="E8" i="14" s="1"/>
  <c r="E9" i="14" s="1"/>
  <c r="E10" i="14" l="1"/>
  <c r="E11" i="14" s="1"/>
  <c r="E12" i="14" s="1"/>
  <c r="G13" i="14"/>
  <c r="G14" i="14" s="1"/>
  <c r="B7" i="15"/>
  <c r="B13" i="15" s="1"/>
  <c r="B11" i="15"/>
  <c r="C10" i="15"/>
  <c r="C14" i="15"/>
  <c r="B8" i="15"/>
  <c r="B14" i="15" s="1"/>
  <c r="B12" i="15"/>
  <c r="C11" i="15"/>
  <c r="C15" i="15"/>
  <c r="B10" i="15"/>
  <c r="C9" i="15"/>
  <c r="B9" i="15"/>
  <c r="B15" i="15" s="1"/>
  <c r="C8" i="15"/>
  <c r="C12" i="15"/>
  <c r="C13" i="15"/>
</calcChain>
</file>

<file path=xl/sharedStrings.xml><?xml version="1.0" encoding="utf-8"?>
<sst xmlns="http://schemas.openxmlformats.org/spreadsheetml/2006/main" count="187" uniqueCount="103">
  <si>
    <t>ID</t>
  </si>
  <si>
    <t>Troca</t>
  </si>
  <si>
    <t>Status</t>
  </si>
  <si>
    <t>Sprint</t>
  </si>
  <si>
    <t>Sprint 3</t>
  </si>
  <si>
    <t>Sprint 1</t>
  </si>
  <si>
    <t>Sprint 2</t>
  </si>
  <si>
    <t>Projeto:</t>
  </si>
  <si>
    <t>Status:</t>
  </si>
  <si>
    <t>Sprint 4</t>
  </si>
  <si>
    <t>Sprint 5</t>
  </si>
  <si>
    <t>Sprint 6</t>
  </si>
  <si>
    <t>Sprint 7</t>
  </si>
  <si>
    <t>CODE REVIEW</t>
  </si>
  <si>
    <t>Work Remaining</t>
  </si>
  <si>
    <t>Work Completed</t>
  </si>
  <si>
    <t>Original Estimate</t>
  </si>
  <si>
    <t>Estimativa do Projeto:</t>
  </si>
  <si>
    <t>Sprint 8</t>
  </si>
  <si>
    <t>Commitment</t>
  </si>
  <si>
    <t>SPRINT</t>
  </si>
  <si>
    <t>GROOMING</t>
  </si>
  <si>
    <t>PLANNING</t>
  </si>
  <si>
    <t>DAILY</t>
  </si>
  <si>
    <t>REVIEW</t>
  </si>
  <si>
    <t>RETROSPECT</t>
  </si>
  <si>
    <t>Block</t>
  </si>
  <si>
    <t>História</t>
  </si>
  <si>
    <t>Resposta</t>
  </si>
  <si>
    <t>Como será apresentado? Por popup ou modal? No caso de popup devemos avisar o cliente de que deve desbloquear os popups e teremos que testar em varios navegadores para certificar que a chamada é portada para todos eles.</t>
  </si>
  <si>
    <t>A conexão terá que ter portabilidade para Android e IOS, ou seja, teremos que testar mobile?</t>
  </si>
  <si>
    <t>Existe uma lista de possiveis fraudes? A PayPal fornecerá massa para esse teste?</t>
  </si>
  <si>
    <t>Como a Netshoes tratará esses clientes marcados como fraudes? ou isso não será responsabilidade da nethoes?</t>
  </si>
  <si>
    <t>Aqui no Brasil o paypal pode fazer débitos em conta correntes! O contrato estabelicido com a paypal mexico permitira essa modalidade ou somente cartões de crédito?</t>
  </si>
  <si>
    <t>Como será a interação de disputas da netshoes e cliente? isso será interno no paypal ou a netshoes também irá intervir junto ao cliente?</t>
  </si>
  <si>
    <t>No documento ainda falta definição de campos do TBD</t>
  </si>
  <si>
    <t>Existe alguma definição de timeout para conexão?</t>
  </si>
  <si>
    <t>Existe alguma definição de tempo de resposta para testarmos performance?</t>
  </si>
  <si>
    <t>OK</t>
  </si>
  <si>
    <t>Pop-up. Chrome, Firefox, Safari, IE11</t>
  </si>
  <si>
    <t>Testaremos apenas a versão mobile do site. APP não entra no escopo do projeto.</t>
  </si>
  <si>
    <t>A princípio, não faz parte do escopo o teste de cenários de fraude.</t>
  </si>
  <si>
    <t>A PayPal assume o risco de inadimplência. Ou seja, qualquer problema de pagamento é tratado pela PayPal.</t>
  </si>
  <si>
    <t>Temos dois tipos de retorno da PayPal: Pagamento Aprovado ou Reprovado. Caso o retorno seja reprovado, os pedidos deverão ser direcionados para a equipe de recuperação de venda da Netshoes</t>
  </si>
  <si>
    <t>Inicio Previsto</t>
  </si>
  <si>
    <t>Sprint 0</t>
  </si>
  <si>
    <t>Build Complete</t>
  </si>
  <si>
    <t>UAT Complete</t>
  </si>
  <si>
    <t>Planned</t>
  </si>
  <si>
    <t>Burned</t>
  </si>
  <si>
    <t>Defects</t>
  </si>
  <si>
    <t>Retrab</t>
  </si>
  <si>
    <t>Quality Defect</t>
  </si>
  <si>
    <t>Backlog Groomed</t>
  </si>
  <si>
    <t>Hmg Defect</t>
  </si>
  <si>
    <t>&gt;= 90%</t>
  </si>
  <si>
    <t>&gt;= 1</t>
  </si>
  <si>
    <t>&lt;= 20%</t>
  </si>
  <si>
    <t>&lt;= 10%</t>
  </si>
  <si>
    <t>&gt; 90%</t>
  </si>
  <si>
    <t>&lt;= 5%</t>
  </si>
  <si>
    <t>TransPay</t>
  </si>
  <si>
    <t>Out of Plan</t>
  </si>
  <si>
    <t>Estimativa Atualizada</t>
  </si>
  <si>
    <t>Trend Original</t>
  </si>
  <si>
    <t>New Trend</t>
  </si>
  <si>
    <t>Cont Original</t>
  </si>
  <si>
    <t>Estimativa Inicial</t>
  </si>
  <si>
    <t>Homologado</t>
  </si>
  <si>
    <t>Sprint 1 - Transpay</t>
  </si>
  <si>
    <t>CONCLUIDA</t>
  </si>
  <si>
    <t>Sprint 2 - Transpay</t>
  </si>
  <si>
    <t>Sprint 3 - Transpay</t>
  </si>
  <si>
    <t>Sprint 4 - Transpay</t>
  </si>
  <si>
    <t>Sprint 5 - Transpay</t>
  </si>
  <si>
    <t>EM ANDAMENTO</t>
  </si>
  <si>
    <t>Sprint 6 - Transpay</t>
  </si>
  <si>
    <t>AGUARDANDO INÍCIO</t>
  </si>
  <si>
    <t>Sprint 7 - Transpay</t>
  </si>
  <si>
    <t>2 histórias = 13 pontos. Será incluído outras histórias. Aguardando grooming + pontuação destas histórias. Prazo: 20/03.</t>
  </si>
  <si>
    <t>Entraram 4 histórias (12 pontos)</t>
  </si>
  <si>
    <t>Velocity</t>
  </si>
  <si>
    <t>NA</t>
  </si>
  <si>
    <t>TOTAL STORY POINTS</t>
  </si>
  <si>
    <t>DATA INICIO</t>
  </si>
  <si>
    <t>DATA FIM</t>
  </si>
  <si>
    <t>STATUS</t>
  </si>
  <si>
    <t>N/A</t>
  </si>
  <si>
    <t>HOMOLOGAÇÃO</t>
  </si>
  <si>
    <t>Sprint 7 e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</si>
  <si>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</si>
  <si>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</si>
  <si>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</si>
  <si>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</si>
  <si>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</si>
  <si>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</si>
  <si>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</si>
  <si>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</si>
  <si>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</si>
  <si>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</si>
  <si>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</si>
  <si>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9 e 10</t>
  </si>
  <si>
    <t>Sprint 11 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</si>
</sst>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9"/>
      <color rgb="FFFFFFFF"/>
      <name val="Calibri"/>
      <family val="2"/>
    </font>
    <font>
      <b/>
      <sz val="10"/>
      <color theme="1" tint="0.249977111117893"/>
      <name val="Calibri"/>
      <family val="2"/>
    </font>
    <font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NumberFormat="1"/>
    <xf numFmtId="16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64" fontId="0" fillId="0" borderId="0" xfId="2" applyNumberFormat="1" applyFont="1" applyFill="1" applyBorder="1"/>
    <xf numFmtId="164" fontId="0" fillId="0" borderId="0" xfId="2" applyNumberFormat="1" applyFont="1"/>
    <xf numFmtId="164" fontId="0" fillId="0" borderId="0" xfId="2" applyNumberFormat="1" applyFont="1" applyFill="1"/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9" fontId="6" fillId="2" borderId="1" xfId="1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/>
    </xf>
    <xf numFmtId="9" fontId="6" fillId="3" borderId="1" xfId="1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 readingOrder="1"/>
    </xf>
    <xf numFmtId="9" fontId="10" fillId="4" borderId="1" xfId="0" quotePrefix="1" applyNumberFormat="1" applyFont="1" applyFill="1" applyBorder="1" applyAlignment="1">
      <alignment horizontal="center" vertical="center" wrapText="1" readingOrder="1"/>
    </xf>
    <xf numFmtId="165" fontId="10" fillId="4" borderId="1" xfId="2" quotePrefix="1" applyNumberFormat="1" applyFont="1" applyFill="1" applyBorder="1" applyAlignment="1">
      <alignment horizontal="center" vertical="center" wrapText="1" readingOrder="1"/>
    </xf>
    <xf numFmtId="9" fontId="10" fillId="4" borderId="1" xfId="1" applyFont="1" applyFill="1" applyBorder="1" applyAlignment="1">
      <alignment horizontal="center" vertical="center" wrapText="1" readingOrder="1"/>
    </xf>
    <xf numFmtId="9" fontId="10" fillId="4" borderId="1" xfId="1" quotePrefix="1" applyFont="1" applyFill="1" applyBorder="1" applyAlignment="1">
      <alignment horizontal="center" vertical="center" wrapText="1" readingOrder="1"/>
    </xf>
    <xf numFmtId="164" fontId="0" fillId="0" borderId="0" xfId="0" applyNumberFormat="1"/>
    <xf numFmtId="0" fontId="11" fillId="5" borderId="1" xfId="0" applyFont="1" applyFill="1" applyBorder="1" applyAlignment="1">
      <alignment wrapText="1"/>
    </xf>
    <xf numFmtId="14" fontId="4" fillId="6" borderId="1" xfId="0" applyNumberFormat="1" applyFont="1" applyFill="1" applyBorder="1" applyAlignment="1">
      <alignment horizontal="center" wrapText="1"/>
    </xf>
    <xf numFmtId="14" fontId="4" fillId="7" borderId="1" xfId="0" applyNumberFormat="1" applyFont="1" applyFill="1" applyBorder="1" applyAlignment="1">
      <alignment horizontal="center" wrapText="1"/>
    </xf>
    <xf numFmtId="14" fontId="4" fillId="8" borderId="1" xfId="0" applyNumberFormat="1" applyFont="1" applyFill="1" applyBorder="1" applyAlignment="1">
      <alignment horizontal="center" wrapText="1"/>
    </xf>
    <xf numFmtId="14" fontId="4" fillId="9" borderId="1" xfId="0" applyNumberFormat="1" applyFont="1" applyFill="1" applyBorder="1" applyAlignment="1">
      <alignment horizontal="center" wrapText="1"/>
    </xf>
    <xf numFmtId="14" fontId="4" fillId="10" borderId="1" xfId="0" applyNumberFormat="1" applyFont="1" applyFill="1" applyBorder="1" applyAlignment="1">
      <alignment horizontal="center" wrapText="1"/>
    </xf>
    <xf numFmtId="0" fontId="11" fillId="11" borderId="1" xfId="0" applyFont="1" applyFill="1" applyBorder="1" applyAlignment="1">
      <alignment horizontal="center" wrapText="1"/>
    </xf>
    <xf numFmtId="0" fontId="0" fillId="0" borderId="0" xfId="0" applyFill="1"/>
    <xf numFmtId="2" fontId="10" fillId="4" borderId="1" xfId="0" applyNumberFormat="1" applyFont="1" applyFill="1" applyBorder="1" applyAlignment="1">
      <alignment horizontal="center" vertical="center" wrapText="1" readingOrder="1"/>
    </xf>
    <xf numFmtId="10" fontId="10" fillId="4" borderId="1" xfId="0" applyNumberFormat="1" applyFont="1" applyFill="1" applyBorder="1" applyAlignment="1">
      <alignment horizontal="center" vertical="center" wrapText="1" readingOrder="1"/>
    </xf>
    <xf numFmtId="0" fontId="11" fillId="12" borderId="1" xfId="0" applyFont="1" applyFill="1" applyBorder="1" applyAlignment="1">
      <alignment horizontal="center" wrapText="1"/>
    </xf>
    <xf numFmtId="0" fontId="12" fillId="13" borderId="1" xfId="0" applyFont="1" applyFill="1" applyBorder="1" applyAlignment="1">
      <alignment wrapText="1"/>
    </xf>
    <xf numFmtId="14" fontId="13" fillId="6" borderId="1" xfId="0" applyNumberFormat="1" applyFont="1" applyFill="1" applyBorder="1" applyAlignment="1">
      <alignment horizontal="center" wrapText="1"/>
    </xf>
    <xf numFmtId="14" fontId="13" fillId="8" borderId="1" xfId="0" applyNumberFormat="1" applyFont="1" applyFill="1" applyBorder="1" applyAlignment="1">
      <alignment horizontal="center" wrapText="1"/>
    </xf>
    <xf numFmtId="14" fontId="13" fillId="9" borderId="1" xfId="0" applyNumberFormat="1" applyFont="1" applyFill="1" applyBorder="1" applyAlignment="1">
      <alignment horizontal="center" wrapText="1"/>
    </xf>
  </cellXfs>
  <cellStyles count="3">
    <cellStyle name="Normal" xfId="0" builtinId="0"/>
    <cellStyle name="Porcentagem" xfId="1" builtinId="5"/>
    <cellStyle name="Vírgula" xfId="2" builtinId="3"/>
  </cellStyles>
  <dxfs count="29"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numFmt numFmtId="0" formatCode="General"/>
    </dxf>
    <dxf>
      <numFmt numFmtId="164" formatCode="_-* #,##0_-;\-* #,##0_-;_-* &quot;-&quot;??_-;_-@_-"/>
    </dxf>
    <dxf>
      <alignment horizontal="center" vertical="center" textRotation="0" wrapText="1" indent="0" justifyLastLine="0" shrinkToFit="0" readingOrder="0"/>
    </dxf>
    <dxf>
      <fill>
        <patternFill patternType="solid">
          <fgColor theme="2" tint="-9.9948118533890809E-2"/>
          <bgColor theme="2" tint="-9.9948118533890809E-2"/>
        </patternFill>
      </fill>
    </dxf>
    <dxf>
      <fill>
        <patternFill patternType="solid">
          <fgColor theme="2"/>
          <bgColor theme="2" tint="-9.9948118533890809E-2"/>
        </patternFill>
      </fill>
    </dxf>
    <dxf>
      <font>
        <b/>
        <color theme="0"/>
      </font>
      <fill>
        <patternFill patternType="solid">
          <fgColor theme="2" tint="-0.749961851863155"/>
          <bgColor theme="2" tint="-0.749961851863155"/>
        </patternFill>
      </fill>
    </dxf>
    <dxf>
      <font>
        <b/>
        <color theme="0"/>
      </font>
      <fill>
        <patternFill patternType="solid">
          <fgColor theme="2" tint="-0.749961851863155"/>
          <bgColor theme="2" tint="-0.749961851863155"/>
        </patternFill>
      </fill>
    </dxf>
    <dxf>
      <font>
        <b/>
        <color theme="0"/>
      </font>
      <fill>
        <patternFill patternType="solid">
          <fgColor theme="2" tint="-0.749961851863155"/>
          <bgColor theme="2" tint="-0.749961851863155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2" tint="-0.749961851863155"/>
          <bgColor theme="2" tint="-0.749961851863155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2"/>
          <bgColor theme="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Personalizado" pivot="0" count="7" xr9:uid="{00000000-0011-0000-FFFF-FFFF00000000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MVP - Projeto TransPay</a:t>
            </a:r>
          </a:p>
        </c:rich>
      </c:tx>
      <c:layout>
        <c:manualLayout>
          <c:xMode val="edge"/>
          <c:yMode val="edge"/>
          <c:x val="0.36335770869977807"/>
          <c:y val="3.21790538726808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'Release Burn'!$G$6</c:f>
              <c:strCache>
                <c:ptCount val="1"/>
                <c:pt idx="0">
                  <c:v>Work Remaining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'Release Burn'!$B$7:$B$14</c:f>
              <c:strCache>
                <c:ptCount val="8"/>
                <c:pt idx="0">
                  <c:v>Original Estimate</c:v>
                </c:pt>
                <c:pt idx="1">
                  <c:v>Sprint 0</c:v>
                </c:pt>
                <c:pt idx="2">
                  <c:v>Sprint 1</c:v>
                </c:pt>
                <c:pt idx="3">
                  <c:v>Sprint 2</c:v>
                </c:pt>
                <c:pt idx="4">
                  <c:v>Sprint 3</c:v>
                </c:pt>
                <c:pt idx="5">
                  <c:v>Sprint 4</c:v>
                </c:pt>
                <c:pt idx="6">
                  <c:v>Sprint 5</c:v>
                </c:pt>
                <c:pt idx="7">
                  <c:v>Sprint 6</c:v>
                </c:pt>
              </c:strCache>
            </c:strRef>
          </c:cat>
          <c:val>
            <c:numRef>
              <c:f>'Release Burn'!$G$7:$G$14</c:f>
              <c:numCache>
                <c:formatCode>_-* #,##0_-;\-* #,##0_-;_-* "-"??_-;_-@_-</c:formatCode>
                <c:ptCount val="8"/>
                <c:pt idx="0">
                  <c:v>265</c:v>
                </c:pt>
                <c:pt idx="1">
                  <c:v>265</c:v>
                </c:pt>
                <c:pt idx="2">
                  <c:v>220</c:v>
                </c:pt>
                <c:pt idx="3">
                  <c:v>196</c:v>
                </c:pt>
                <c:pt idx="4">
                  <c:v>138</c:v>
                </c:pt>
                <c:pt idx="5">
                  <c:v>64</c:v>
                </c:pt>
                <c:pt idx="6">
                  <c:v>13</c:v>
                </c:pt>
                <c:pt idx="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E-4049-94AC-2D48C0F41608}"/>
            </c:ext>
          </c:extLst>
        </c:ser>
        <c:ser>
          <c:idx val="2"/>
          <c:order val="2"/>
          <c:tx>
            <c:strRef>
              <c:f>'Release Burn'!$H$6</c:f>
              <c:strCache>
                <c:ptCount val="1"/>
                <c:pt idx="0">
                  <c:v>Build Complete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'Release Burn'!$B$7:$B$14</c:f>
              <c:strCache>
                <c:ptCount val="8"/>
                <c:pt idx="0">
                  <c:v>Original Estimate</c:v>
                </c:pt>
                <c:pt idx="1">
                  <c:v>Sprint 0</c:v>
                </c:pt>
                <c:pt idx="2">
                  <c:v>Sprint 1</c:v>
                </c:pt>
                <c:pt idx="3">
                  <c:v>Sprint 2</c:v>
                </c:pt>
                <c:pt idx="4">
                  <c:v>Sprint 3</c:v>
                </c:pt>
                <c:pt idx="5">
                  <c:v>Sprint 4</c:v>
                </c:pt>
                <c:pt idx="6">
                  <c:v>Sprint 5</c:v>
                </c:pt>
                <c:pt idx="7">
                  <c:v>Sprint 6</c:v>
                </c:pt>
              </c:strCache>
            </c:strRef>
          </c:cat>
          <c:val>
            <c:numRef>
              <c:f>'Release Burn'!$H$7:$H$14</c:f>
              <c:numCache>
                <c:formatCode>_-* #,##0_-;\-* #,##0_-;_-* "-"??_-;_-@_-</c:formatCode>
                <c:ptCount val="8"/>
                <c:pt idx="0">
                  <c:v>0</c:v>
                </c:pt>
                <c:pt idx="2">
                  <c:v>45</c:v>
                </c:pt>
                <c:pt idx="3">
                  <c:v>24</c:v>
                </c:pt>
                <c:pt idx="4">
                  <c:v>58</c:v>
                </c:pt>
                <c:pt idx="5">
                  <c:v>74</c:v>
                </c:pt>
                <c:pt idx="6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9E-4049-94AC-2D48C0F41608}"/>
            </c:ext>
          </c:extLst>
        </c:ser>
        <c:ser>
          <c:idx val="4"/>
          <c:order val="4"/>
          <c:tx>
            <c:strRef>
              <c:f>'Release Burn'!$I$6</c:f>
              <c:strCache>
                <c:ptCount val="1"/>
                <c:pt idx="0">
                  <c:v>Out of Plan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'Release Burn'!$B$7:$B$14</c:f>
              <c:strCache>
                <c:ptCount val="8"/>
                <c:pt idx="0">
                  <c:v>Original Estimate</c:v>
                </c:pt>
                <c:pt idx="1">
                  <c:v>Sprint 0</c:v>
                </c:pt>
                <c:pt idx="2">
                  <c:v>Sprint 1</c:v>
                </c:pt>
                <c:pt idx="3">
                  <c:v>Sprint 2</c:v>
                </c:pt>
                <c:pt idx="4">
                  <c:v>Sprint 3</c:v>
                </c:pt>
                <c:pt idx="5">
                  <c:v>Sprint 4</c:v>
                </c:pt>
                <c:pt idx="6">
                  <c:v>Sprint 5</c:v>
                </c:pt>
                <c:pt idx="7">
                  <c:v>Sprint 6</c:v>
                </c:pt>
              </c:strCache>
            </c:strRef>
          </c:cat>
          <c:val>
            <c:numRef>
              <c:f>'Release Burn'!$I$7:$I$14</c:f>
              <c:numCache>
                <c:formatCode>_-* #,##0_-;\-* #,##0_-;_-* "-"??_-;_-@_-</c:formatCode>
                <c:ptCount val="8"/>
                <c:pt idx="5">
                  <c:v>-27</c:v>
                </c:pt>
                <c:pt idx="6">
                  <c:v>-39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C5-4F5A-A3BD-9A2DBA152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8380223"/>
        <c:axId val="1138378559"/>
      </c:barChart>
      <c:lineChart>
        <c:grouping val="standard"/>
        <c:varyColors val="0"/>
        <c:ser>
          <c:idx val="0"/>
          <c:order val="0"/>
          <c:tx>
            <c:strRef>
              <c:f>'Release Burn'!$C$6</c:f>
              <c:strCache>
                <c:ptCount val="1"/>
                <c:pt idx="0">
                  <c:v>Trend Original</c:v>
                </c:pt>
              </c:strCache>
            </c:strRef>
          </c:tx>
          <c:spPr>
            <a:ln w="22225" cap="rnd">
              <a:solidFill>
                <a:schemeClr val="tx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'Release Burn'!$B$7:$B$14</c:f>
              <c:strCache>
                <c:ptCount val="8"/>
                <c:pt idx="0">
                  <c:v>Original Estimate</c:v>
                </c:pt>
                <c:pt idx="1">
                  <c:v>Sprint 0</c:v>
                </c:pt>
                <c:pt idx="2">
                  <c:v>Sprint 1</c:v>
                </c:pt>
                <c:pt idx="3">
                  <c:v>Sprint 2</c:v>
                </c:pt>
                <c:pt idx="4">
                  <c:v>Sprint 3</c:v>
                </c:pt>
                <c:pt idx="5">
                  <c:v>Sprint 4</c:v>
                </c:pt>
                <c:pt idx="6">
                  <c:v>Sprint 5</c:v>
                </c:pt>
                <c:pt idx="7">
                  <c:v>Sprint 6</c:v>
                </c:pt>
              </c:strCache>
            </c:strRef>
          </c:cat>
          <c:val>
            <c:numRef>
              <c:f>'Release Burn'!$C$7:$C$14</c:f>
              <c:numCache>
                <c:formatCode>_-* #,##0_-;\-* #,##0_-;_-* "-"??_-;_-@_-</c:formatCode>
                <c:ptCount val="8"/>
                <c:pt idx="0">
                  <c:v>265</c:v>
                </c:pt>
                <c:pt idx="1">
                  <c:v>220.83333333333334</c:v>
                </c:pt>
                <c:pt idx="2">
                  <c:v>176.66666666666669</c:v>
                </c:pt>
                <c:pt idx="3">
                  <c:v>132.50000000000003</c:v>
                </c:pt>
                <c:pt idx="4">
                  <c:v>88.333333333333371</c:v>
                </c:pt>
                <c:pt idx="5">
                  <c:v>44.166666666666707</c:v>
                </c:pt>
                <c:pt idx="6">
                  <c:v>4.2632564145606011E-14</c:v>
                </c:pt>
                <c:pt idx="7">
                  <c:v>-44.166666666666622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E-4049-94AC-2D48C0F41608}"/>
            </c:ext>
          </c:extLst>
        </c:ser>
        <c:ser>
          <c:idx val="3"/>
          <c:order val="3"/>
          <c:tx>
            <c:strRef>
              <c:f>'Release Burn'!$E$6</c:f>
              <c:strCache>
                <c:ptCount val="1"/>
                <c:pt idx="0">
                  <c:v>Homologado</c:v>
                </c:pt>
              </c:strCache>
            </c:strRef>
          </c:tx>
          <c:spPr>
            <a:ln w="22225" cap="rnd">
              <a:solidFill>
                <a:schemeClr val="accent3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'Release Burn'!$B$7:$B$14</c:f>
              <c:strCache>
                <c:ptCount val="8"/>
                <c:pt idx="0">
                  <c:v>Original Estimate</c:v>
                </c:pt>
                <c:pt idx="1">
                  <c:v>Sprint 0</c:v>
                </c:pt>
                <c:pt idx="2">
                  <c:v>Sprint 1</c:v>
                </c:pt>
                <c:pt idx="3">
                  <c:v>Sprint 2</c:v>
                </c:pt>
                <c:pt idx="4">
                  <c:v>Sprint 3</c:v>
                </c:pt>
                <c:pt idx="5">
                  <c:v>Sprint 4</c:v>
                </c:pt>
                <c:pt idx="6">
                  <c:v>Sprint 5</c:v>
                </c:pt>
                <c:pt idx="7">
                  <c:v>Sprint 6</c:v>
                </c:pt>
              </c:strCache>
            </c:strRef>
          </c:cat>
          <c:val>
            <c:numRef>
              <c:f>'Release Burn'!$E$7:$E$14</c:f>
              <c:numCache>
                <c:formatCode>_-* #,##0_-;\-* #,##0_-;_-* "-"??_-;_-@_-</c:formatCode>
                <c:ptCount val="8"/>
                <c:pt idx="0">
                  <c:v>265</c:v>
                </c:pt>
                <c:pt idx="1">
                  <c:v>265</c:v>
                </c:pt>
                <c:pt idx="2">
                  <c:v>265</c:v>
                </c:pt>
                <c:pt idx="3">
                  <c:v>220</c:v>
                </c:pt>
                <c:pt idx="4">
                  <c:v>196</c:v>
                </c:pt>
                <c:pt idx="5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9-4526-804A-62F5634013C1}"/>
            </c:ext>
          </c:extLst>
        </c:ser>
        <c:ser>
          <c:idx val="5"/>
          <c:order val="5"/>
          <c:tx>
            <c:strRef>
              <c:f>'Release Burn'!$D$6</c:f>
              <c:strCache>
                <c:ptCount val="1"/>
                <c:pt idx="0">
                  <c:v>New Trend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'Release Burn'!$B$7:$B$14</c:f>
              <c:strCache>
                <c:ptCount val="8"/>
                <c:pt idx="0">
                  <c:v>Original Estimate</c:v>
                </c:pt>
                <c:pt idx="1">
                  <c:v>Sprint 0</c:v>
                </c:pt>
                <c:pt idx="2">
                  <c:v>Sprint 1</c:v>
                </c:pt>
                <c:pt idx="3">
                  <c:v>Sprint 2</c:v>
                </c:pt>
                <c:pt idx="4">
                  <c:v>Sprint 3</c:v>
                </c:pt>
                <c:pt idx="5">
                  <c:v>Sprint 4</c:v>
                </c:pt>
                <c:pt idx="6">
                  <c:v>Sprint 5</c:v>
                </c:pt>
                <c:pt idx="7">
                  <c:v>Sprint 6</c:v>
                </c:pt>
              </c:strCache>
            </c:strRef>
          </c:cat>
          <c:val>
            <c:numRef>
              <c:f>'Release Burn'!$D$7:$D$14</c:f>
              <c:numCache>
                <c:formatCode>_-* #,##0_-;\-* #,##0_-;_-* "-"??_-;_-@_-</c:formatCode>
                <c:ptCount val="8"/>
                <c:pt idx="0">
                  <c:v>265</c:v>
                </c:pt>
                <c:pt idx="1">
                  <c:v>221.57142857142856</c:v>
                </c:pt>
                <c:pt idx="2">
                  <c:v>178.14285714285711</c:v>
                </c:pt>
                <c:pt idx="3">
                  <c:v>134.71428571428567</c:v>
                </c:pt>
                <c:pt idx="4">
                  <c:v>91.285714285714235</c:v>
                </c:pt>
                <c:pt idx="5">
                  <c:v>47.857142857142804</c:v>
                </c:pt>
                <c:pt idx="6">
                  <c:v>4.4285714285713738</c:v>
                </c:pt>
                <c:pt idx="7">
                  <c:v>-39.000000000000057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C5-4F5A-A3BD-9A2DBA152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380223"/>
        <c:axId val="1138378559"/>
      </c:lineChart>
      <c:catAx>
        <c:axId val="11383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78559"/>
        <c:crosses val="autoZero"/>
        <c:auto val="1"/>
        <c:lblAlgn val="ctr"/>
        <c:lblOffset val="100"/>
        <c:noMultiLvlLbl val="0"/>
      </c:catAx>
      <c:valAx>
        <c:axId val="113837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802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Velocity</a:t>
            </a:r>
            <a:r>
              <a:rPr lang="pt-BR" baseline="0"/>
              <a:t> - Squad MP Projetos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8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08-4316-A3EC-5E6BFBE137D5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508-4316-A3EC-5E6BFBE137D5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508-4316-A3EC-5E6BFBE137D5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508-4316-A3EC-5E6BFBE137D5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08-4316-A3EC-5E6BFBE137D5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508-4316-A3EC-5E6BFBE137D5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508-4316-A3EC-5E6BFBE137D5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508-4316-A3EC-5E6BFBE137D5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508-4316-A3EC-5E6BFBE137D5}"/>
                </c:ext>
              </c:extLst>
            </c:dLbl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508-4316-A3EC-5E6BFBE137D5}"/>
                </c:ext>
              </c:extLst>
            </c:dLbl>
            <c:dLbl>
              <c:idx val="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508-4316-A3EC-5E6BFBE137D5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508-4316-A3EC-5E6BFBE137D5}"/>
                </c:ext>
              </c:extLst>
            </c:dLbl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508-4316-A3EC-5E6BFBE137D5}"/>
                </c:ext>
              </c:extLst>
            </c:dLbl>
            <c:dLbl>
              <c:idx val="1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08-4316-A3EC-5E6BFBE137D5}"/>
                </c:ext>
              </c:extLst>
            </c:dLbl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508-4316-A3EC-5E6BFBE137D5}"/>
                </c:ext>
              </c:extLst>
            </c:dLbl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508-4316-A3EC-5E6BFBE137D5}"/>
                </c:ext>
              </c:extLst>
            </c:dLbl>
            <c:dLbl>
              <c:idx val="1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508-4316-A3EC-5E6BFBE137D5}"/>
                </c:ext>
              </c:extLst>
            </c:dLbl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508-4316-A3EC-5E6BFBE137D5}"/>
                </c:ext>
              </c:extLst>
            </c:dLbl>
            <c:dLbl>
              <c:idx val="1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08-4316-A3EC-5E6BFBE137D5}"/>
                </c:ext>
              </c:extLst>
            </c:dLbl>
            <c:dLbl>
              <c:idx val="1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08-4316-A3EC-5E6BFBE137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Velocidade!$A$2:$A$20</c:f>
              <c:strCache>
                <c:ptCount val="19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  <c:pt idx="11">
                  <c:v>Sprint 12</c:v>
                </c:pt>
                <c:pt idx="12">
                  <c:v>Sprint 13</c:v>
                </c:pt>
                <c:pt idx="13">
                  <c:v>Sprint 14</c:v>
                </c:pt>
                <c:pt idx="14">
                  <c:v>Sprint 15</c:v>
                </c:pt>
                <c:pt idx="15">
                  <c:v>Sprint 16</c:v>
                </c:pt>
                <c:pt idx="16">
                  <c:v>Sprint 17</c:v>
                </c:pt>
                <c:pt idx="17">
                  <c:v>Sprint 18</c:v>
                </c:pt>
                <c:pt idx="18">
                  <c:v>Sprint 19</c:v>
                </c:pt>
              </c:strCache>
            </c:strRef>
          </c:cat>
          <c:val>
            <c:numRef>
              <c:f>Velocidade!$B$2:$B$20</c:f>
              <c:numCache>
                <c:formatCode>General</c:formatCode>
                <c:ptCount val="19"/>
                <c:pt idx="0">
                  <c:v>18</c:v>
                </c:pt>
                <c:pt idx="1">
                  <c:v>32</c:v>
                </c:pt>
                <c:pt idx="2">
                  <c:v>47</c:v>
                </c:pt>
                <c:pt idx="3">
                  <c:v>33</c:v>
                </c:pt>
                <c:pt idx="4">
                  <c:v>88</c:v>
                </c:pt>
                <c:pt idx="5">
                  <c:v>56</c:v>
                </c:pt>
                <c:pt idx="6">
                  <c:v>63</c:v>
                </c:pt>
                <c:pt idx="7">
                  <c:v>67</c:v>
                </c:pt>
                <c:pt idx="8">
                  <c:v>94</c:v>
                </c:pt>
                <c:pt idx="9">
                  <c:v>106</c:v>
                </c:pt>
                <c:pt idx="10">
                  <c:v>158</c:v>
                </c:pt>
                <c:pt idx="11">
                  <c:v>143</c:v>
                </c:pt>
                <c:pt idx="12">
                  <c:v>231</c:v>
                </c:pt>
                <c:pt idx="13">
                  <c:v>147</c:v>
                </c:pt>
                <c:pt idx="14">
                  <c:v>125</c:v>
                </c:pt>
                <c:pt idx="15">
                  <c:v>113</c:v>
                </c:pt>
                <c:pt idx="16">
                  <c:v>90</c:v>
                </c:pt>
                <c:pt idx="17">
                  <c:v>111</c:v>
                </c:pt>
                <c:pt idx="18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8-4316-A3EC-5E6BFBE13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294064"/>
        <c:axId val="1818731472"/>
      </c:barChart>
      <c:catAx>
        <c:axId val="172529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8731472"/>
        <c:crosses val="autoZero"/>
        <c:auto val="1"/>
        <c:lblAlgn val="ctr"/>
        <c:lblOffset val="100"/>
        <c:noMultiLvlLbl val="0"/>
      </c:catAx>
      <c:valAx>
        <c:axId val="18187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529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Velocity</a:t>
            </a:r>
            <a:r>
              <a:rPr lang="pt-BR" baseline="0"/>
              <a:t> - Squad Ripple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Velocidade!$A$38:$A$49</c:f>
              <c:strCache>
                <c:ptCount val="12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 e 8</c:v>
                </c:pt>
                <c:pt idx="7">
                  <c:v>Sprint 9 e 10</c:v>
                </c:pt>
                <c:pt idx="8">
                  <c:v>Sprint 11 e 12</c:v>
                </c:pt>
                <c:pt idx="9">
                  <c:v>Sprint 13</c:v>
                </c:pt>
                <c:pt idx="10">
                  <c:v>Sprint 14</c:v>
                </c:pt>
                <c:pt idx="11">
                  <c:v>Sprint 15</c:v>
                </c:pt>
              </c:strCache>
            </c:strRef>
          </c:cat>
          <c:val>
            <c:numRef>
              <c:f>Velocidade!$B$38:$B$49</c:f>
              <c:numCache>
                <c:formatCode>General</c:formatCode>
                <c:ptCount val="12"/>
                <c:pt idx="0">
                  <c:v>17</c:v>
                </c:pt>
                <c:pt idx="1">
                  <c:v>52</c:v>
                </c:pt>
                <c:pt idx="2">
                  <c:v>44</c:v>
                </c:pt>
                <c:pt idx="3">
                  <c:v>26</c:v>
                </c:pt>
                <c:pt idx="4">
                  <c:v>44</c:v>
                </c:pt>
                <c:pt idx="5">
                  <c:v>50</c:v>
                </c:pt>
                <c:pt idx="6">
                  <c:v>67</c:v>
                </c:pt>
                <c:pt idx="7">
                  <c:v>153</c:v>
                </c:pt>
                <c:pt idx="8">
                  <c:v>133</c:v>
                </c:pt>
                <c:pt idx="9">
                  <c:v>136</c:v>
                </c:pt>
                <c:pt idx="10">
                  <c:v>188</c:v>
                </c:pt>
                <c:pt idx="11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17-4FC0-BA61-5EA730A48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294064"/>
        <c:axId val="1818731472"/>
      </c:barChart>
      <c:catAx>
        <c:axId val="172529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8731472"/>
        <c:crosses val="autoZero"/>
        <c:auto val="1"/>
        <c:lblAlgn val="ctr"/>
        <c:lblOffset val="100"/>
        <c:noMultiLvlLbl val="0"/>
      </c:catAx>
      <c:valAx>
        <c:axId val="181873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529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'Velocity Chart'!$A$3</c:f>
          <c:strCache>
            <c:ptCount val="1"/>
            <c:pt idx="0">
              <c:v>Release Burndown - Projeto Troca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'Velocity Chart'!$C$6</c:f>
              <c:strCache>
                <c:ptCount val="1"/>
                <c:pt idx="0">
                  <c:v>Work Completed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'Velocity Chart'!$A$7:$A$15</c:f>
              <c:strCache>
                <c:ptCount val="9"/>
                <c:pt idx="0">
                  <c:v>Original Estimate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  <c:pt idx="7">
                  <c:v>Sprint 7</c:v>
                </c:pt>
                <c:pt idx="8">
                  <c:v>Sprint 8</c:v>
                </c:pt>
              </c:strCache>
            </c:strRef>
          </c:cat>
          <c:val>
            <c:numRef>
              <c:f>'Velocity Chart'!$C$7:$C$15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9-4A4A-BB85-96D98578D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1138380223"/>
        <c:axId val="1138378559"/>
      </c:barChart>
      <c:lineChart>
        <c:grouping val="standard"/>
        <c:varyColors val="0"/>
        <c:ser>
          <c:idx val="0"/>
          <c:order val="0"/>
          <c:tx>
            <c:strRef>
              <c:f>'Velocity Chart'!$B$6</c:f>
              <c:strCache>
                <c:ptCount val="1"/>
                <c:pt idx="0">
                  <c:v>Commitment</c:v>
                </c:pt>
              </c:strCache>
            </c:strRef>
          </c:tx>
          <c:spPr>
            <a:ln w="2222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'Velocity Chart'!$A$7:$A$15</c:f>
              <c:strCache>
                <c:ptCount val="9"/>
                <c:pt idx="0">
                  <c:v>Original Estimate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  <c:pt idx="7">
                  <c:v>Sprint 7</c:v>
                </c:pt>
                <c:pt idx="8">
                  <c:v>Sprint 8</c:v>
                </c:pt>
              </c:strCache>
            </c:strRef>
          </c:cat>
          <c:val>
            <c:numRef>
              <c:f>'Velocity Chart'!$B$7:$B$15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D9-4A4A-BB85-96D98578D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380223"/>
        <c:axId val="1138378559"/>
      </c:lineChart>
      <c:catAx>
        <c:axId val="113838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78559"/>
        <c:crosses val="autoZero"/>
        <c:auto val="1"/>
        <c:lblAlgn val="ctr"/>
        <c:lblOffset val="100"/>
        <c:noMultiLvlLbl val="0"/>
      </c:catAx>
      <c:valAx>
        <c:axId val="113837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838022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111438</xdr:colOff>
      <xdr:row>4</xdr:row>
      <xdr:rowOff>156881</xdr:rowOff>
    </xdr:from>
    <xdr:to>
      <xdr:col>21</xdr:col>
      <xdr:colOff>168087</xdr:colOff>
      <xdr:row>22</xdr:row>
      <xdr:rowOff>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8616703" y="930087"/>
          <a:ext cx="5861296" cy="3462619"/>
          <a:chOff x="8302938" y="190499"/>
          <a:chExt cx="5861297" cy="3843619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/>
        </xdr:nvGraphicFramePr>
        <xdr:xfrm>
          <a:off x="8302938" y="190499"/>
          <a:ext cx="5861297" cy="384361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GrpSpPr/>
        </xdr:nvGrpSpPr>
        <xdr:grpSpPr>
          <a:xfrm>
            <a:off x="12046325" y="728383"/>
            <a:ext cx="661147" cy="2252382"/>
            <a:chOff x="12046325" y="728383"/>
            <a:chExt cx="661147" cy="2252382"/>
          </a:xfrm>
        </xdr:grpSpPr>
        <xdr:cxnSp macro="">
          <xdr:nvCxnSpPr>
            <xdr:cNvPr id="4" name="Conector ret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CxnSpPr/>
          </xdr:nvCxnSpPr>
          <xdr:spPr>
            <a:xfrm>
              <a:off x="12539387" y="784412"/>
              <a:ext cx="11205" cy="2196353"/>
            </a:xfrm>
            <a:prstGeom prst="line">
              <a:avLst/>
            </a:prstGeom>
            <a:ln w="19050">
              <a:solidFill>
                <a:schemeClr val="bg1">
                  <a:lumMod val="50000"/>
                </a:schemeClr>
              </a:solidFill>
              <a:prstDash val="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2046325" y="728383"/>
              <a:ext cx="661147" cy="302559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200">
                  <a:solidFill>
                    <a:schemeClr val="bg1">
                      <a:lumMod val="50000"/>
                    </a:schemeClr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Atual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13110883" y="728382"/>
            <a:ext cx="661147" cy="2274794"/>
            <a:chOff x="11945471" y="705971"/>
            <a:chExt cx="661147" cy="2274794"/>
          </a:xfrm>
        </xdr:grpSpPr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CxnSpPr/>
          </xdr:nvCxnSpPr>
          <xdr:spPr>
            <a:xfrm>
              <a:off x="11945471" y="784412"/>
              <a:ext cx="11205" cy="2196353"/>
            </a:xfrm>
            <a:prstGeom prst="line">
              <a:avLst/>
            </a:prstGeom>
            <a:ln w="19050">
              <a:solidFill>
                <a:schemeClr val="accent3"/>
              </a:solidFill>
              <a:prstDash val="dash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11945471" y="705971"/>
              <a:ext cx="661147" cy="302559"/>
            </a:xfrm>
            <a:prstGeom prst="rect">
              <a:avLst/>
            </a:prstGeom>
            <a:noFill/>
            <a:ln w="9525" cmpd="sng">
              <a:noFill/>
            </a:ln>
            <a:effectLst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200">
                  <a:solidFill>
                    <a:schemeClr val="accent3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MVP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289414</xdr:colOff>
      <xdr:row>20</xdr:row>
      <xdr:rowOff>159726</xdr:rowOff>
    </xdr:from>
    <xdr:to>
      <xdr:col>4</xdr:col>
      <xdr:colOff>571500</xdr:colOff>
      <xdr:row>35</xdr:row>
      <xdr:rowOff>45426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2E4333-D4D7-49E3-8693-810E91BD1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238126</xdr:colOff>
      <xdr:row>53</xdr:row>
      <xdr:rowOff>76202</xdr:rowOff>
    </xdr:from>
    <xdr:to>
      <xdr:col>3</xdr:col>
      <xdr:colOff>647700</xdr:colOff>
      <xdr:row>66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E50A89-7542-44E2-8D99-B5718AB9D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10585</xdr:colOff>
      <xdr:row>0</xdr:row>
      <xdr:rowOff>0</xdr:rowOff>
    </xdr:from>
    <xdr:to>
      <xdr:col>11</xdr:col>
      <xdr:colOff>132293</xdr:colOff>
      <xdr:row>16</xdr:row>
      <xdr:rowOff>68792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erson.passos/Box/Deal/Contas/Brado/Gestao/Burndown%20Portal%20do%20Cliente%202018-09-17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"/>
      <sheetName val="Acumulado"/>
      <sheetName val="Release Burn"/>
      <sheetName val="Velocity Chart"/>
      <sheetName val="Sprint Burn 10D"/>
      <sheetName val="RELEASE_GT_Acesso"/>
      <sheetName val="RELEASE_HM_Agendamento"/>
      <sheetName val="Sprint Burn 5D"/>
      <sheetName val="History"/>
      <sheetName val="Blocks"/>
      <sheetName val="PR History"/>
      <sheetName val="Task&amp;Bug"/>
      <sheetName val="Story"/>
      <sheetName val="Epics"/>
      <sheetName val="Issues"/>
      <sheetName val="BD"/>
      <sheetName val="Burndown Portal do Cliente 201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 refreshError="1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Release_Burndown" displayName="Release_Burndown" ref="B6:J15" totalsRowCount="1" headerRowDxfId="21">
  <autoFilter ref="B6:J14" xr:uid="{00000000-0009-0000-0100-000009000000}"/>
  <tableColumns count="9">
    <tableColumn id="1" xr3:uid="{00000000-0010-0000-0000-000001000000}" name="Sprint"/>
    <tableColumn id="2" xr3:uid="{00000000-0010-0000-0000-000002000000}" name="Trend Original" dataDxfId="20" totalsRowDxfId="19" dataCellStyle="Vírgula">
      <calculatedColumnFormula>IF(Release_Burndown[[#This Row],[Sprint]]="Original Estimate",$C$4,C6-$C$4/$D$4)</calculatedColumnFormula>
    </tableColumn>
    <tableColumn id="9" xr3:uid="{00000000-0010-0000-0000-000009000000}" name="New Trend" dataDxfId="18" totalsRowDxfId="17" dataCellStyle="Vírgula">
      <calculatedColumnFormula>IF(Release_Burndown[[#This Row],[Sprint]]="Original Estimate",$C$4,D6-$C$5/$D$5)</calculatedColumnFormula>
    </tableColumn>
    <tableColumn id="6" xr3:uid="{00000000-0010-0000-0000-000006000000}" name="Homologado" dataDxfId="16" totalsRowDxfId="15" dataCellStyle="Vírgula"/>
    <tableColumn id="5" xr3:uid="{00000000-0010-0000-0000-000005000000}" name="UAT Complete" dataDxfId="14" totalsRowDxfId="13" dataCellStyle="Vírgula"/>
    <tableColumn id="3" xr3:uid="{00000000-0010-0000-0000-000003000000}" name="Work Remaining" dataDxfId="12" totalsRowDxfId="11" dataCellStyle="Vírgula">
      <calculatedColumnFormula>IF(Release_Burndown[[#This Row],[Sprint]]="Original Estimate",$C$4,G6-SUMIFS(#REF!,#REF!,$C$2,#REF!,Release_Burndown[[#This Row],[Sprint]],#REF!,#REF!))</calculatedColumnFormula>
    </tableColumn>
    <tableColumn id="4" xr3:uid="{00000000-0010-0000-0000-000004000000}" name="Build Complete" dataDxfId="10" totalsRowDxfId="9" dataCellStyle="Vírgula">
      <calculatedColumnFormula>IF(Release_Burndown[[#This Row],[Sprint]]="Original Estimate",0,SUMIFS(#REF!,#REF!,$C$2,#REF!,Release_Burndown[[#This Row],[Sprint]],#REF!,#REF!))</calculatedColumnFormula>
    </tableColumn>
    <tableColumn id="8" xr3:uid="{00000000-0010-0000-0000-000008000000}" name="Out of Plan" totalsRowFunction="min" dataDxfId="8" totalsRowDxfId="7" dataCellStyle="Vírgula"/>
    <tableColumn id="7" xr3:uid="{00000000-0010-0000-0000-000007000000}" name="Inicio Previsto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Release_Burndown11" displayName="Release_Burndown11" ref="A6:C15" totalsRowShown="0" headerRowDxfId="5">
  <autoFilter ref="A6:C15" xr:uid="{00000000-0009-0000-0100-00000A000000}"/>
  <tableColumns count="3">
    <tableColumn id="1" xr3:uid="{00000000-0010-0000-0100-000001000000}" name="Sprint"/>
    <tableColumn id="3" xr3:uid="{00000000-0010-0000-0100-000003000000}" name="Commitment" dataDxfId="4">
      <calculatedColumnFormula>SUMIFS(#REF!,#REF!,'Velocity Chart'!B1)</calculatedColumnFormula>
    </tableColumn>
    <tableColumn id="4" xr3:uid="{00000000-0010-0000-0100-000004000000}" name="Work Completed" dataDxfId="3">
      <calculatedColumnFormula>IF(Release_Burndown11[[#This Row],[Sprint]]="Original Estimate",0,SUMIFS(#REF!,#REF!,$B$1,#REF!,Release_Burndown11[[#This Row],[Sprint]],#REF!,$B$2))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Blocks" displayName="Blocks" ref="A1:E10" totalsRowShown="0">
  <autoFilter ref="A1:E10" xr:uid="{00000000-0009-0000-0100-00000E000000}"/>
  <tableColumns count="5">
    <tableColumn id="1" xr3:uid="{00000000-0010-0000-0200-000001000000}" name="Block" dataDxfId="2"/>
    <tableColumn id="3" xr3:uid="{00000000-0010-0000-0200-000003000000}" name="Resposta" dataDxfId="1"/>
    <tableColumn id="7" xr3:uid="{00000000-0010-0000-0200-000007000000}" name="Status" dataDxfId="0"/>
    <tableColumn id="5" xr3:uid="{00000000-0010-0000-0200-000005000000}" name="ID"/>
    <tableColumn id="6" xr3:uid="{00000000-0010-0000-0200-000006000000}" name="Históri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O14"/>
  <sheetViews>
    <sheetView showGridLines="0" workbookViewId="0">
      <selection activeCell="J22" sqref="J22"/>
    </sheetView>
  </sheetViews>
  <sheetFormatPr defaultColWidth="9.140625" defaultRowHeight="12.75" x14ac:dyDescent="0.2"/>
  <cols>
    <col min="1" max="1" width="6.42578125" style="10" bestFit="1" customWidth="1"/>
    <col min="2" max="2" width="10" style="10" customWidth="1"/>
    <col min="3" max="3" width="9.42578125" style="11" bestFit="1" customWidth="1"/>
    <col min="4" max="4" width="7.140625" style="11" customWidth="1"/>
    <col min="5" max="5" width="7" style="11" bestFit="1" customWidth="1"/>
    <col min="6" max="6" width="10.5703125" style="11" bestFit="1" customWidth="1"/>
    <col min="7" max="7" width="7.28515625" style="11" bestFit="1" customWidth="1"/>
    <col min="8" max="8" width="6.7109375" style="10" bestFit="1" customWidth="1"/>
    <col min="9" max="9" width="6.85546875" style="10" bestFit="1" customWidth="1"/>
    <col min="10" max="10" width="6.42578125" style="10" bestFit="1" customWidth="1"/>
    <col min="11" max="11" width="6.5703125" style="10" bestFit="1" customWidth="1"/>
    <col min="12" max="12" width="7.5703125" style="10" bestFit="1" customWidth="1"/>
    <col min="13" max="13" width="7.28515625" style="10" bestFit="1" customWidth="1"/>
    <col min="14" max="14" width="8.42578125" style="10" customWidth="1"/>
    <col min="15" max="15" width="11.42578125" style="10" bestFit="1" customWidth="1"/>
    <col min="16" max="16384" width="9.140625" style="10"/>
  </cols>
  <sheetData>
    <row r="1" spans="1:15" x14ac:dyDescent="0.2">
      <c r="B1" s="11">
        <v>1</v>
      </c>
      <c r="C1" s="11">
        <v>1</v>
      </c>
      <c r="D1" s="11">
        <v>1</v>
      </c>
      <c r="E1" s="11">
        <v>1</v>
      </c>
      <c r="F1" s="11">
        <v>1</v>
      </c>
    </row>
    <row r="2" spans="1:15" x14ac:dyDescent="0.2">
      <c r="B2" s="11">
        <v>2</v>
      </c>
      <c r="C2" s="11">
        <v>2</v>
      </c>
      <c r="D2" s="11">
        <v>2</v>
      </c>
      <c r="E2" s="11">
        <v>2</v>
      </c>
      <c r="F2" s="11">
        <v>2</v>
      </c>
    </row>
    <row r="3" spans="1:15" x14ac:dyDescent="0.2">
      <c r="B3" s="11">
        <v>3</v>
      </c>
      <c r="C3" s="11">
        <v>3</v>
      </c>
      <c r="D3" s="11">
        <v>3</v>
      </c>
      <c r="E3" s="11">
        <v>3</v>
      </c>
      <c r="F3" s="11">
        <v>3</v>
      </c>
    </row>
    <row r="4" spans="1:15" ht="27" customHeight="1" x14ac:dyDescent="0.2">
      <c r="A4" s="19" t="s">
        <v>20</v>
      </c>
      <c r="B4" s="20" t="s">
        <v>21</v>
      </c>
      <c r="C4" s="20" t="s">
        <v>22</v>
      </c>
      <c r="D4" s="20" t="s">
        <v>23</v>
      </c>
      <c r="E4" s="20" t="s">
        <v>24</v>
      </c>
      <c r="F4" s="20" t="s">
        <v>25</v>
      </c>
      <c r="G4" s="19" t="s">
        <v>48</v>
      </c>
      <c r="H4" s="19" t="s">
        <v>49</v>
      </c>
      <c r="I4" s="19" t="s">
        <v>50</v>
      </c>
      <c r="J4" s="21" t="s">
        <v>51</v>
      </c>
      <c r="K4" s="19" t="s">
        <v>52</v>
      </c>
      <c r="L4" s="22" t="s">
        <v>53</v>
      </c>
      <c r="M4" s="21" t="s">
        <v>81</v>
      </c>
      <c r="N4" s="19" t="s">
        <v>49</v>
      </c>
      <c r="O4" s="19" t="s">
        <v>54</v>
      </c>
    </row>
    <row r="5" spans="1:15" ht="27" customHeight="1" x14ac:dyDescent="0.2">
      <c r="A5" s="23"/>
      <c r="B5" s="24" t="s">
        <v>55</v>
      </c>
      <c r="C5" s="24" t="s">
        <v>55</v>
      </c>
      <c r="D5" s="24" t="s">
        <v>55</v>
      </c>
      <c r="E5" s="24" t="s">
        <v>55</v>
      </c>
      <c r="F5" s="24" t="s">
        <v>55</v>
      </c>
      <c r="G5" s="23" t="s">
        <v>56</v>
      </c>
      <c r="H5" s="23" t="s">
        <v>56</v>
      </c>
      <c r="I5" s="23"/>
      <c r="J5" s="25" t="s">
        <v>57</v>
      </c>
      <c r="K5" s="23" t="s">
        <v>58</v>
      </c>
      <c r="L5" s="25" t="s">
        <v>56</v>
      </c>
      <c r="M5" s="25" t="s">
        <v>56</v>
      </c>
      <c r="N5" s="23" t="s">
        <v>59</v>
      </c>
      <c r="O5" s="23" t="s">
        <v>60</v>
      </c>
    </row>
    <row r="6" spans="1:15" s="27" customFormat="1" x14ac:dyDescent="0.25">
      <c r="A6" s="26">
        <v>0</v>
      </c>
      <c r="B6" s="28">
        <v>3</v>
      </c>
      <c r="C6" s="28">
        <v>3</v>
      </c>
      <c r="D6" s="28">
        <v>3</v>
      </c>
      <c r="E6" s="28">
        <v>3</v>
      </c>
      <c r="F6" s="28">
        <v>3</v>
      </c>
      <c r="G6" s="29"/>
      <c r="H6" s="29"/>
      <c r="I6" s="29"/>
      <c r="J6" s="29"/>
      <c r="K6" s="29"/>
      <c r="L6" s="30"/>
      <c r="M6" s="31"/>
      <c r="N6" s="32"/>
      <c r="O6" s="29"/>
    </row>
    <row r="7" spans="1:15" s="27" customFormat="1" x14ac:dyDescent="0.25">
      <c r="A7" s="26">
        <v>1</v>
      </c>
      <c r="B7" s="28">
        <v>3</v>
      </c>
      <c r="C7" s="28">
        <v>3</v>
      </c>
      <c r="D7" s="28">
        <v>3</v>
      </c>
      <c r="E7" s="28">
        <v>3</v>
      </c>
      <c r="F7" s="28">
        <v>3</v>
      </c>
      <c r="G7" s="29">
        <v>45</v>
      </c>
      <c r="H7" s="29">
        <v>45</v>
      </c>
      <c r="I7" s="29">
        <v>0</v>
      </c>
      <c r="J7" s="33">
        <v>0</v>
      </c>
      <c r="K7" s="29"/>
      <c r="L7" s="29">
        <v>2</v>
      </c>
      <c r="M7" s="29">
        <f>H7/G7</f>
        <v>1</v>
      </c>
      <c r="N7" s="32">
        <f t="shared" ref="N7:N9" si="0">H7/G7</f>
        <v>1</v>
      </c>
      <c r="O7" s="44" t="s">
        <v>82</v>
      </c>
    </row>
    <row r="8" spans="1:15" s="27" customFormat="1" x14ac:dyDescent="0.25">
      <c r="A8" s="26">
        <v>2</v>
      </c>
      <c r="B8" s="28">
        <v>3</v>
      </c>
      <c r="C8" s="28">
        <v>3</v>
      </c>
      <c r="D8" s="28">
        <v>3</v>
      </c>
      <c r="E8" s="28">
        <v>3</v>
      </c>
      <c r="F8" s="28">
        <v>3</v>
      </c>
      <c r="G8" s="29">
        <v>42</v>
      </c>
      <c r="H8" s="29">
        <v>24</v>
      </c>
      <c r="I8" s="29">
        <v>1</v>
      </c>
      <c r="J8" s="33">
        <v>0</v>
      </c>
      <c r="K8" s="33"/>
      <c r="L8" s="29">
        <v>2</v>
      </c>
      <c r="M8" s="43">
        <f>H8/H7</f>
        <v>0.53333333333333333</v>
      </c>
      <c r="N8" s="32">
        <f t="shared" si="0"/>
        <v>0.5714285714285714</v>
      </c>
      <c r="O8" s="44" t="s">
        <v>82</v>
      </c>
    </row>
    <row r="9" spans="1:15" s="27" customFormat="1" x14ac:dyDescent="0.25">
      <c r="A9" s="26">
        <v>3</v>
      </c>
      <c r="B9" s="28">
        <v>3</v>
      </c>
      <c r="C9" s="28">
        <v>3</v>
      </c>
      <c r="D9" s="28">
        <v>3</v>
      </c>
      <c r="E9" s="28">
        <v>3</v>
      </c>
      <c r="F9" s="28">
        <v>1</v>
      </c>
      <c r="G9" s="29">
        <v>79</v>
      </c>
      <c r="H9" s="29">
        <v>58</v>
      </c>
      <c r="I9" s="29">
        <v>2</v>
      </c>
      <c r="J9" s="33">
        <v>0</v>
      </c>
      <c r="K9" s="33"/>
      <c r="L9" s="29">
        <v>2</v>
      </c>
      <c r="M9" s="43">
        <f t="shared" ref="M9:M10" si="1">H9/H8</f>
        <v>2.4166666666666665</v>
      </c>
      <c r="N9" s="32">
        <f t="shared" si="0"/>
        <v>0.73417721518987344</v>
      </c>
      <c r="O9" s="44" t="s">
        <v>82</v>
      </c>
    </row>
    <row r="10" spans="1:15" s="27" customFormat="1" ht="13.9" customHeight="1" x14ac:dyDescent="0.25">
      <c r="A10" s="26">
        <v>4</v>
      </c>
      <c r="B10" s="28">
        <v>3</v>
      </c>
      <c r="C10" s="28">
        <v>3</v>
      </c>
      <c r="D10" s="28">
        <v>3</v>
      </c>
      <c r="E10" s="28">
        <v>3</v>
      </c>
      <c r="F10" s="28">
        <v>1</v>
      </c>
      <c r="G10" s="29">
        <v>76</v>
      </c>
      <c r="H10" s="29">
        <v>74</v>
      </c>
      <c r="I10" s="29">
        <v>0</v>
      </c>
      <c r="J10" s="33">
        <v>0</v>
      </c>
      <c r="K10" s="33"/>
      <c r="L10" s="29">
        <v>2</v>
      </c>
      <c r="M10" s="43">
        <f t="shared" si="1"/>
        <v>1.2758620689655173</v>
      </c>
      <c r="N10" s="32">
        <f>H10/G10</f>
        <v>0.97368421052631582</v>
      </c>
      <c r="O10" s="44" t="s">
        <v>82</v>
      </c>
    </row>
    <row r="11" spans="1:15" s="27" customFormat="1" ht="13.9" customHeight="1" x14ac:dyDescent="0.25">
      <c r="A11" s="26">
        <v>5</v>
      </c>
      <c r="B11" s="28">
        <v>3</v>
      </c>
      <c r="C11" s="28">
        <v>3</v>
      </c>
      <c r="D11" s="28">
        <v>3</v>
      </c>
      <c r="E11" s="28"/>
      <c r="F11" s="28"/>
      <c r="G11" s="29">
        <v>51</v>
      </c>
      <c r="H11" s="29"/>
      <c r="I11" s="29"/>
      <c r="J11" s="33"/>
      <c r="K11" s="33"/>
      <c r="L11" s="29">
        <v>2</v>
      </c>
      <c r="M11" s="29"/>
      <c r="N11" s="32"/>
      <c r="O11" s="29"/>
    </row>
    <row r="12" spans="1:15" s="27" customFormat="1" ht="13.9" customHeight="1" x14ac:dyDescent="0.25">
      <c r="A12" s="26">
        <v>6</v>
      </c>
      <c r="B12" s="28"/>
      <c r="C12" s="28"/>
      <c r="D12" s="28"/>
      <c r="E12" s="28"/>
      <c r="F12" s="28"/>
      <c r="G12" s="29"/>
      <c r="H12" s="29"/>
      <c r="I12" s="29"/>
      <c r="J12" s="33"/>
      <c r="K12" s="33"/>
      <c r="L12" s="30"/>
      <c r="M12" s="31"/>
      <c r="N12" s="32"/>
      <c r="O12" s="29"/>
    </row>
    <row r="13" spans="1:15" s="27" customFormat="1" ht="13.9" customHeight="1" x14ac:dyDescent="0.25">
      <c r="A13" s="26">
        <v>7</v>
      </c>
      <c r="B13" s="28"/>
      <c r="C13" s="28"/>
      <c r="D13" s="28"/>
      <c r="E13" s="28"/>
      <c r="F13" s="28"/>
      <c r="G13" s="29"/>
      <c r="H13" s="29"/>
      <c r="I13" s="29"/>
      <c r="J13" s="33"/>
      <c r="K13" s="33"/>
      <c r="L13" s="30"/>
      <c r="M13" s="31"/>
      <c r="N13" s="32"/>
      <c r="O13" s="29"/>
    </row>
    <row r="14" spans="1:15" s="27" customFormat="1" ht="13.9" customHeight="1" x14ac:dyDescent="0.25">
      <c r="A14" s="26">
        <v>8</v>
      </c>
      <c r="B14" s="28"/>
      <c r="C14" s="28"/>
      <c r="D14" s="28"/>
      <c r="E14" s="28"/>
      <c r="F14" s="28"/>
      <c r="G14" s="29"/>
      <c r="H14" s="29"/>
      <c r="I14" s="29"/>
      <c r="J14" s="33"/>
      <c r="K14" s="33"/>
      <c r="L14" s="30"/>
      <c r="M14" s="31"/>
      <c r="N14" s="32"/>
      <c r="O14" s="29"/>
    </row>
  </sheetData>
  <conditionalFormatting sqref="C1:G3">
    <cfRule type="iconSet" priority="4">
      <iconSet showValue="0">
        <cfvo type="percent" val="0"/>
        <cfvo type="percent" val="33"/>
        <cfvo type="percent" val="67"/>
      </iconSet>
    </cfRule>
  </conditionalFormatting>
  <conditionalFormatting sqref="B1:F1048576">
    <cfRule type="iconSet" priority="3">
      <iconSet showValue="0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B2:L29"/>
  <sheetViews>
    <sheetView showGridLines="0" topLeftCell="A10" zoomScale="85" zoomScaleNormal="85" workbookViewId="0">
      <selection activeCell="F28" sqref="B22:F28"/>
    </sheetView>
  </sheetViews>
  <sheetFormatPr defaultRowHeight="15" x14ac:dyDescent="0.25"/>
  <cols>
    <col min="2" max="2" width="20.7109375" bestFit="1" customWidth="1"/>
    <col min="3" max="3" width="8.85546875" customWidth="1"/>
    <col min="4" max="4" width="10.85546875" customWidth="1"/>
    <col min="5" max="5" width="13.28515625" customWidth="1"/>
    <col min="6" max="6" width="14.5703125" customWidth="1"/>
    <col min="7" max="7" width="13" customWidth="1"/>
    <col min="8" max="8" width="10.42578125" customWidth="1"/>
    <col min="9" max="12" width="8.85546875" customWidth="1"/>
    <col min="13" max="13" width="5.5703125" customWidth="1"/>
  </cols>
  <sheetData>
    <row r="2" spans="2:12" ht="15.75" x14ac:dyDescent="0.25">
      <c r="B2" s="4" t="s">
        <v>7</v>
      </c>
      <c r="C2" s="5" t="s">
        <v>61</v>
      </c>
      <c r="D2" s="5"/>
      <c r="E2" s="5"/>
      <c r="F2" s="5"/>
    </row>
    <row r="3" spans="2:12" x14ac:dyDescent="0.25">
      <c r="B3" s="3" t="s">
        <v>66</v>
      </c>
    </row>
    <row r="4" spans="2:12" x14ac:dyDescent="0.25">
      <c r="B4" s="8" t="s">
        <v>67</v>
      </c>
      <c r="C4" s="42">
        <v>265</v>
      </c>
      <c r="D4" s="42">
        <v>6</v>
      </c>
    </row>
    <row r="5" spans="2:12" x14ac:dyDescent="0.25">
      <c r="B5" s="8" t="s">
        <v>63</v>
      </c>
      <c r="C5" s="42">
        <f>C4-Release_Burndown[[#Totals],[Out of Plan]]</f>
        <v>304</v>
      </c>
      <c r="D5" s="42">
        <v>7</v>
      </c>
    </row>
    <row r="6" spans="2:12" ht="30" x14ac:dyDescent="0.25">
      <c r="B6" s="9" t="s">
        <v>3</v>
      </c>
      <c r="C6" s="9" t="s">
        <v>64</v>
      </c>
      <c r="D6" s="9" t="s">
        <v>65</v>
      </c>
      <c r="E6" s="9" t="s">
        <v>68</v>
      </c>
      <c r="F6" s="9" t="s">
        <v>47</v>
      </c>
      <c r="G6" s="9" t="s">
        <v>14</v>
      </c>
      <c r="H6" s="9" t="s">
        <v>46</v>
      </c>
      <c r="I6" s="9" t="s">
        <v>62</v>
      </c>
      <c r="J6" s="9" t="s">
        <v>44</v>
      </c>
      <c r="K6" s="9"/>
      <c r="L6" s="9"/>
    </row>
    <row r="7" spans="2:12" x14ac:dyDescent="0.25">
      <c r="B7" s="7" t="s">
        <v>16</v>
      </c>
      <c r="C7" s="16">
        <f>IF(Release_Burndown[[#This Row],[Sprint]]="Original Estimate",$C$4,C6-$C$4/$D$4)</f>
        <v>265</v>
      </c>
      <c r="D7" s="16">
        <f>IF(Release_Burndown[[#This Row],[Sprint]]="Original Estimate",$C$4,D6-$C$5/$D$5)</f>
        <v>265</v>
      </c>
      <c r="E7" s="16">
        <f>Release_Burndown[[#This Row],[Trend Original]]</f>
        <v>265</v>
      </c>
      <c r="F7" s="17">
        <v>0</v>
      </c>
      <c r="G7" s="16">
        <f>Release_Burndown[[#This Row],[Trend Original]]</f>
        <v>265</v>
      </c>
      <c r="H7" s="17">
        <v>0</v>
      </c>
      <c r="I7" s="17"/>
      <c r="J7" s="2"/>
      <c r="K7" s="2"/>
      <c r="L7" s="2"/>
    </row>
    <row r="8" spans="2:12" x14ac:dyDescent="0.25">
      <c r="B8" s="7" t="s">
        <v>45</v>
      </c>
      <c r="C8" s="16">
        <f>IF(Release_Burndown[[#This Row],[Sprint]]="Original Estimate",$C$4,C7-$C$4/$D$4)</f>
        <v>220.83333333333334</v>
      </c>
      <c r="D8" s="16">
        <f>IF(Release_Burndown[[#This Row],[Sprint]]="Original Estimate",$C$4,D7-$C$5/$D$5)</f>
        <v>221.57142857142856</v>
      </c>
      <c r="E8" s="16">
        <f>E7-F7</f>
        <v>265</v>
      </c>
      <c r="F8" s="17">
        <v>0</v>
      </c>
      <c r="G8" s="16">
        <f>G7-Release_Burndown[[#This Row],[Build Complete]]</f>
        <v>265</v>
      </c>
      <c r="H8" s="17"/>
      <c r="I8" s="17"/>
      <c r="J8" s="2">
        <f>J9-14</f>
        <v>43822</v>
      </c>
      <c r="K8" s="2"/>
      <c r="L8" s="2"/>
    </row>
    <row r="9" spans="2:12" x14ac:dyDescent="0.25">
      <c r="B9" s="7" t="s">
        <v>5</v>
      </c>
      <c r="C9" s="16">
        <f>IF(Release_Burndown[[#This Row],[Sprint]]="Original Estimate",$C$4,C8-$C$4/$D$4)</f>
        <v>176.66666666666669</v>
      </c>
      <c r="D9" s="16">
        <f>IF(Release_Burndown[[#This Row],[Sprint]]="Original Estimate",$C$4,D8-$C$5/$D$5)</f>
        <v>178.14285714285711</v>
      </c>
      <c r="E9" s="16">
        <f>E8-F8</f>
        <v>265</v>
      </c>
      <c r="F9" s="18">
        <v>45</v>
      </c>
      <c r="G9" s="16">
        <f>G8-Release_Burndown[[#This Row],[Build Complete]]</f>
        <v>220</v>
      </c>
      <c r="H9" s="17">
        <v>45</v>
      </c>
      <c r="I9" s="17"/>
      <c r="J9" s="2">
        <f>J10-14</f>
        <v>43836</v>
      </c>
      <c r="K9" s="2"/>
      <c r="L9" s="2"/>
    </row>
    <row r="10" spans="2:12" x14ac:dyDescent="0.25">
      <c r="B10" s="7" t="s">
        <v>6</v>
      </c>
      <c r="C10" s="16">
        <f>IF(Release_Burndown[[#This Row],[Sprint]]="Original Estimate",$C$4,C9-$C$4/$D$4)</f>
        <v>132.50000000000003</v>
      </c>
      <c r="D10" s="16">
        <f>IF(Release_Burndown[[#This Row],[Sprint]]="Original Estimate",$C$4,D9-$C$5/$D$5)</f>
        <v>134.71428571428567</v>
      </c>
      <c r="E10" s="16">
        <f>E9-F9</f>
        <v>220</v>
      </c>
      <c r="F10" s="18">
        <v>24</v>
      </c>
      <c r="G10" s="16">
        <f>G9-Release_Burndown[[#This Row],[Build Complete]]</f>
        <v>196</v>
      </c>
      <c r="H10" s="17">
        <v>24</v>
      </c>
      <c r="I10" s="17"/>
      <c r="J10" s="2">
        <f>J11-14</f>
        <v>43850</v>
      </c>
      <c r="K10" s="2"/>
      <c r="L10" s="2"/>
    </row>
    <row r="11" spans="2:12" x14ac:dyDescent="0.25">
      <c r="B11" s="7" t="s">
        <v>4</v>
      </c>
      <c r="C11" s="16">
        <f>IF(Release_Burndown[[#This Row],[Sprint]]="Original Estimate",$C$4,C10-$C$4/$D$4)</f>
        <v>88.333333333333371</v>
      </c>
      <c r="D11" s="16">
        <f>IF(Release_Burndown[[#This Row],[Sprint]]="Original Estimate",$C$4,D10-$C$5/$D$5)</f>
        <v>91.285714285714235</v>
      </c>
      <c r="E11" s="16">
        <f>E10-F10</f>
        <v>196</v>
      </c>
      <c r="F11" s="18">
        <v>58</v>
      </c>
      <c r="G11" s="16">
        <f>G10-Release_Burndown[[#This Row],[Build Complete]]</f>
        <v>138</v>
      </c>
      <c r="H11" s="17">
        <v>58</v>
      </c>
      <c r="I11" s="17"/>
      <c r="J11" s="2">
        <f>J12-14</f>
        <v>43864</v>
      </c>
      <c r="K11" s="2"/>
      <c r="L11" s="2"/>
    </row>
    <row r="12" spans="2:12" x14ac:dyDescent="0.25">
      <c r="B12" s="7" t="s">
        <v>9</v>
      </c>
      <c r="C12" s="16">
        <f>IF(Release_Burndown[[#This Row],[Sprint]]="Original Estimate",$C$4,C11-$C$4/$D$4)</f>
        <v>44.166666666666707</v>
      </c>
      <c r="D12" s="16">
        <f>IF(Release_Burndown[[#This Row],[Sprint]]="Original Estimate",$C$4,D11-$C$5/$D$5)</f>
        <v>47.857142857142804</v>
      </c>
      <c r="E12" s="16">
        <f>E11-F11</f>
        <v>138</v>
      </c>
      <c r="F12" s="17"/>
      <c r="G12" s="16">
        <f>G11-Release_Burndown[[#This Row],[Build Complete]]</f>
        <v>64</v>
      </c>
      <c r="H12" s="17">
        <v>74</v>
      </c>
      <c r="I12" s="17">
        <v>-27</v>
      </c>
      <c r="J12" s="2">
        <v>43878</v>
      </c>
      <c r="K12" s="2"/>
      <c r="L12" s="2"/>
    </row>
    <row r="13" spans="2:12" x14ac:dyDescent="0.25">
      <c r="B13" s="7" t="s">
        <v>10</v>
      </c>
      <c r="C13" s="16">
        <f>IF(Release_Burndown[[#This Row],[Sprint]]="Original Estimate",$C$4,C12-$C$4/$D$4)</f>
        <v>4.2632564145606011E-14</v>
      </c>
      <c r="D13" s="16">
        <f>IF(Release_Burndown[[#This Row],[Sprint]]="Original Estimate",$C$4,D12-$C$5/$D$5)</f>
        <v>4.4285714285713738</v>
      </c>
      <c r="E13" s="16"/>
      <c r="F13" s="18"/>
      <c r="G13" s="16">
        <f>G12-Release_Burndown[[#This Row],[Build Complete]]</f>
        <v>13</v>
      </c>
      <c r="H13" s="17">
        <v>51</v>
      </c>
      <c r="I13" s="17">
        <v>-39</v>
      </c>
      <c r="J13" s="2">
        <f>J12+21</f>
        <v>43899</v>
      </c>
      <c r="K13" s="2"/>
      <c r="L13" s="2"/>
    </row>
    <row r="14" spans="2:12" x14ac:dyDescent="0.25">
      <c r="B14" s="7" t="s">
        <v>11</v>
      </c>
      <c r="C14" s="16">
        <f>IF(Release_Burndown[[#This Row],[Sprint]]="Original Estimate",$C$4,C13-$C$4/$D$4)</f>
        <v>-44.166666666666622</v>
      </c>
      <c r="D14" s="16">
        <f>IF(Release_Burndown[[#This Row],[Sprint]]="Original Estimate",$C$4,D13-$C$5/$D$5)</f>
        <v>-39.000000000000057</v>
      </c>
      <c r="E14" s="18"/>
      <c r="F14" s="18"/>
      <c r="G14" s="16">
        <f>G13-Release_Burndown[[#This Row],[Build Complete]]</f>
        <v>13</v>
      </c>
      <c r="H14" s="17"/>
      <c r="I14" s="17"/>
      <c r="J14" s="2">
        <f>J13+14</f>
        <v>43913</v>
      </c>
      <c r="K14" s="2"/>
      <c r="L14" s="2"/>
    </row>
    <row r="15" spans="2:12" x14ac:dyDescent="0.25">
      <c r="C15" s="1"/>
      <c r="D15" s="1"/>
      <c r="E15" s="1"/>
      <c r="F15" s="1"/>
      <c r="G15" s="1"/>
      <c r="H15" s="1"/>
      <c r="I15" s="34">
        <f>SUBTOTAL(105,Release_Burndown[Out of Plan])</f>
        <v>-39</v>
      </c>
    </row>
    <row r="16" spans="2:12" x14ac:dyDescent="0.25">
      <c r="C16" s="17"/>
      <c r="D16" s="17"/>
      <c r="E16" s="18"/>
      <c r="F16" s="18"/>
      <c r="G16" s="17"/>
      <c r="H16" s="17"/>
      <c r="I16" s="17"/>
      <c r="J16" s="1"/>
      <c r="K16" s="1"/>
      <c r="L16" s="1"/>
    </row>
    <row r="17" spans="2:12" x14ac:dyDescent="0.25">
      <c r="C17" s="17"/>
      <c r="D17" s="17"/>
      <c r="E17" s="18"/>
      <c r="F17" s="18"/>
      <c r="G17" s="17"/>
      <c r="H17" s="17"/>
      <c r="I17" s="17"/>
      <c r="J17" s="1"/>
      <c r="K17" s="1"/>
      <c r="L17" s="1"/>
    </row>
    <row r="22" spans="2:12" x14ac:dyDescent="0.25">
      <c r="B22" s="35" t="s">
        <v>69</v>
      </c>
      <c r="C22" s="41">
        <v>45</v>
      </c>
      <c r="D22" s="36">
        <v>43836</v>
      </c>
      <c r="E22" s="36">
        <v>43847</v>
      </c>
      <c r="F22" s="36" t="s">
        <v>70</v>
      </c>
    </row>
    <row r="23" spans="2:12" x14ac:dyDescent="0.25">
      <c r="B23" s="35" t="s">
        <v>71</v>
      </c>
      <c r="C23" s="41">
        <v>24</v>
      </c>
      <c r="D23" s="36">
        <v>43850</v>
      </c>
      <c r="E23" s="36">
        <v>43861</v>
      </c>
      <c r="F23" s="36" t="s">
        <v>70</v>
      </c>
    </row>
    <row r="24" spans="2:12" x14ac:dyDescent="0.25">
      <c r="B24" s="35" t="s">
        <v>72</v>
      </c>
      <c r="C24" s="45">
        <v>58</v>
      </c>
      <c r="D24" s="36">
        <v>43864</v>
      </c>
      <c r="E24" s="36">
        <v>43875</v>
      </c>
      <c r="F24" s="36" t="s">
        <v>70</v>
      </c>
    </row>
    <row r="25" spans="2:12" x14ac:dyDescent="0.25">
      <c r="B25" s="35" t="s">
        <v>73</v>
      </c>
      <c r="C25" s="45">
        <v>74</v>
      </c>
      <c r="D25" s="36">
        <v>43878</v>
      </c>
      <c r="E25" s="36">
        <v>43896</v>
      </c>
      <c r="F25" s="36" t="s">
        <v>70</v>
      </c>
    </row>
    <row r="26" spans="2:12" x14ac:dyDescent="0.25">
      <c r="B26" s="35" t="s">
        <v>74</v>
      </c>
      <c r="C26" s="45">
        <v>37</v>
      </c>
      <c r="D26" s="37">
        <v>43899</v>
      </c>
      <c r="E26" s="37">
        <v>43910</v>
      </c>
      <c r="F26" s="38" t="s">
        <v>75</v>
      </c>
      <c r="G26" t="s">
        <v>80</v>
      </c>
    </row>
    <row r="27" spans="2:12" ht="26.25" x14ac:dyDescent="0.25">
      <c r="B27" s="35" t="s">
        <v>76</v>
      </c>
      <c r="C27" s="45">
        <v>83</v>
      </c>
      <c r="D27" s="39">
        <v>43913</v>
      </c>
      <c r="E27" s="39">
        <v>43924</v>
      </c>
      <c r="F27" s="40" t="s">
        <v>77</v>
      </c>
      <c r="G27" t="s">
        <v>79</v>
      </c>
    </row>
    <row r="28" spans="2:12" ht="26.25" x14ac:dyDescent="0.25">
      <c r="B28" s="35" t="s">
        <v>78</v>
      </c>
      <c r="C28" s="45">
        <v>47</v>
      </c>
      <c r="D28" s="39">
        <v>43927</v>
      </c>
      <c r="E28" s="39">
        <v>43938</v>
      </c>
      <c r="F28" s="40" t="s">
        <v>77</v>
      </c>
    </row>
    <row r="29" spans="2:12" x14ac:dyDescent="0.25">
      <c r="C29">
        <f>AVERAGE(C22:C28)</f>
        <v>52.571428571428569</v>
      </c>
    </row>
  </sheetData>
  <dataValidations disablePrompts="1" count="1">
    <dataValidation type="list" allowBlank="1" showInputMessage="1" showErrorMessage="1" sqref="C2:F2" xr:uid="{00000000-0002-0000-0100-000000000000}">
      <formula1>Projeto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1DA1-0605-46A6-B08F-CA06DFC02E9A}">
  <dimension ref="A1:K52"/>
  <sheetViews>
    <sheetView showGridLines="0" tabSelected="1" topLeftCell="A55" zoomScale="145" zoomScaleNormal="145" workbookViewId="0">
      <selection activeCell="E1" sqref="E1"/>
    </sheetView>
  </sheetViews>
  <sheetFormatPr defaultRowHeight="15" x14ac:dyDescent="0.25"/>
  <cols>
    <col min="1" max="1" width="18.28515625" customWidth="1"/>
    <col min="2" max="2" width="11.140625" customWidth="1"/>
    <col min="3" max="3" width="17.42578125" customWidth="1"/>
    <col min="4" max="4" width="14.5703125" customWidth="1"/>
    <col min="5" max="5" width="18.5703125" customWidth="1"/>
    <col min="6" max="6" width="9.140625" customWidth="1"/>
    <col min="7" max="7" width="7.42578125" customWidth="1"/>
    <col min="8" max="8" width="12.85546875" customWidth="1"/>
  </cols>
  <sheetData>
    <row r="1" spans="1:5" ht="24.75" x14ac:dyDescent="0.25">
      <c r="A1" s="46" t="s">
        <v>20</v>
      </c>
      <c r="B1" s="46" t="s">
        <v>83</v>
      </c>
      <c r="C1" s="46" t="s">
        <v>84</v>
      </c>
      <c r="D1" s="46" t="s">
        <v>85</v>
      </c>
      <c r="E1" s="46" t="s">
        <v>86</v>
      </c>
    </row>
    <row r="2" spans="1:5" x14ac:dyDescent="0.25">
      <c r="A2" s="35" t="s">
        <v>5</v>
      </c>
      <c r="B2" s="45">
        <v>18</v>
      </c>
      <c r="C2" s="47">
        <v>43889</v>
      </c>
      <c r="D2" s="47">
        <v>43902</v>
      </c>
      <c r="E2" s="47" t="s">
        <v>70</v>
      </c>
    </row>
    <row r="3" spans="1:5" x14ac:dyDescent="0.25">
      <c r="A3" s="35" t="s">
        <v>6</v>
      </c>
      <c r="B3" s="45">
        <v>32</v>
      </c>
      <c r="C3" s="47">
        <v>43903</v>
      </c>
      <c r="D3" s="47">
        <v>43916</v>
      </c>
      <c r="E3" s="47" t="s">
        <v>70</v>
      </c>
    </row>
    <row r="4" spans="1:5" x14ac:dyDescent="0.25">
      <c r="A4" s="35" t="s">
        <v>4</v>
      </c>
      <c r="B4" s="45">
        <v>47</v>
      </c>
      <c r="C4" s="47">
        <v>43917</v>
      </c>
      <c r="D4" s="47">
        <v>43930</v>
      </c>
      <c r="E4" s="47" t="s">
        <v>70</v>
      </c>
    </row>
    <row r="5" spans="1:5" x14ac:dyDescent="0.25">
      <c r="A5" s="35" t="s">
        <v>9</v>
      </c>
      <c r="B5" s="45">
        <v>33</v>
      </c>
      <c r="C5" s="47">
        <v>43931</v>
      </c>
      <c r="D5" s="47">
        <v>43945</v>
      </c>
      <c r="E5" s="47" t="s">
        <v>70</v>
      </c>
    </row>
    <row r="6" spans="1:5" x14ac:dyDescent="0.25">
      <c r="A6" s="35" t="s">
        <v>10</v>
      </c>
      <c r="B6" s="45">
        <v>88</v>
      </c>
      <c r="C6" s="47">
        <v>43948</v>
      </c>
      <c r="D6" s="47">
        <v>43962</v>
      </c>
      <c r="E6" s="47" t="s">
        <v>70</v>
      </c>
    </row>
    <row r="7" spans="1:5" x14ac:dyDescent="0.25">
      <c r="A7" s="35" t="s">
        <v>11</v>
      </c>
      <c r="B7" s="45">
        <v>56</v>
      </c>
      <c r="C7" s="47">
        <v>43963</v>
      </c>
      <c r="D7" s="47">
        <v>43977</v>
      </c>
      <c r="E7" s="47" t="s">
        <v>70</v>
      </c>
    </row>
    <row r="8" spans="1:5" x14ac:dyDescent="0.25">
      <c r="A8" s="35" t="s">
        <v>12</v>
      </c>
      <c r="B8" s="45">
        <v>63</v>
      </c>
      <c r="C8" s="47">
        <v>43978</v>
      </c>
      <c r="D8" s="47">
        <v>43991</v>
      </c>
      <c r="E8" s="47" t="s">
        <v>70</v>
      </c>
    </row>
    <row r="9" spans="1:5" x14ac:dyDescent="0.25">
      <c r="A9" s="35" t="s">
        <v>18</v>
      </c>
      <c r="B9" s="45">
        <v>67</v>
      </c>
      <c r="C9" s="47">
        <v>43992</v>
      </c>
      <c r="D9" s="47">
        <v>44005</v>
      </c>
      <c r="E9" s="47" t="s">
        <v>70</v>
      </c>
    </row>
    <row r="10" spans="1:5" x14ac:dyDescent="0.25">
      <c r="A10" s="35" t="s">
        <v>90</v>
      </c>
      <c r="B10" s="45">
        <v>94</v>
      </c>
      <c r="C10" s="47">
        <v>44006</v>
      </c>
      <c r="D10" s="47">
        <v>44020</v>
      </c>
      <c r="E10" s="47" t="s">
        <v>70</v>
      </c>
    </row>
    <row r="11" spans="1:5" ht="14.25" customHeight="1" x14ac:dyDescent="0.25">
      <c r="A11" s="35" t="s">
        <v>91</v>
      </c>
      <c r="B11" s="45">
        <v>106</v>
      </c>
      <c r="C11" s="47">
        <v>44021</v>
      </c>
      <c r="D11" s="47">
        <v>44035</v>
      </c>
      <c r="E11" s="47" t="s">
        <v>70</v>
      </c>
    </row>
    <row r="12" spans="1:5" ht="14.25" customHeight="1" x14ac:dyDescent="0.25">
      <c r="A12" s="35" t="s">
        <v>92</v>
      </c>
      <c r="B12" s="45">
        <v>158</v>
      </c>
      <c r="C12" s="47">
        <v>44036</v>
      </c>
      <c r="D12" s="47">
        <v>44049</v>
      </c>
      <c r="E12" s="47" t="s">
        <v>70</v>
      </c>
    </row>
    <row r="13" spans="1:5" x14ac:dyDescent="0.25">
      <c r="A13" s="35" t="s">
        <v>93</v>
      </c>
      <c r="B13" s="45">
        <v>143</v>
      </c>
      <c r="C13" s="47">
        <v>44050</v>
      </c>
      <c r="D13" s="47">
        <v>44063</v>
      </c>
      <c r="E13" s="47" t="s">
        <v>70</v>
      </c>
    </row>
    <row r="14" spans="1:5" x14ac:dyDescent="0.25">
      <c r="A14" s="35" t="s">
        <v>94</v>
      </c>
      <c r="B14" s="45">
        <v>231</v>
      </c>
      <c r="C14" s="47">
        <v>44064</v>
      </c>
      <c r="D14" s="47">
        <v>44077</v>
      </c>
      <c r="E14" s="47" t="s">
        <v>70</v>
      </c>
    </row>
    <row r="15" spans="1:5" x14ac:dyDescent="0.25">
      <c r="A15" s="35" t="s">
        <v>95</v>
      </c>
      <c r="B15" s="45">
        <v>147</v>
      </c>
      <c r="C15" s="47">
        <v>44078</v>
      </c>
      <c r="D15" s="47">
        <v>44091</v>
      </c>
      <c r="E15" s="47" t="s">
        <v>70</v>
      </c>
    </row>
    <row r="16" spans="1:5" x14ac:dyDescent="0.25">
      <c r="A16" s="35" t="s">
        <v>96</v>
      </c>
      <c r="B16" s="45">
        <v>125</v>
      </c>
      <c r="C16" s="47">
        <v>44095</v>
      </c>
      <c r="D16" s="47">
        <v>44106</v>
      </c>
      <c r="E16" s="47" t="s">
        <v>70</v>
      </c>
    </row>
    <row r="17" spans="1:5" x14ac:dyDescent="0.25">
      <c r="A17" s="35" t="s">
        <v>97</v>
      </c>
      <c r="B17" s="45">
        <v>113</v>
      </c>
      <c r="C17" s="47">
        <v>44109</v>
      </c>
      <c r="D17" s="47">
        <v>44120</v>
      </c>
      <c r="E17" s="47" t="s">
        <v>70</v>
      </c>
    </row>
    <row r="18" spans="1:5" x14ac:dyDescent="0.25">
      <c r="A18" s="35" t="s">
        <v>98</v>
      </c>
      <c r="B18" s="45">
        <v>90</v>
      </c>
      <c r="C18" s="47">
        <v>44123</v>
      </c>
      <c r="D18" s="47">
        <v>44134</v>
      </c>
      <c r="E18" s="47" t="s">
        <v>70</v>
      </c>
    </row>
    <row r="19" spans="1:5" x14ac:dyDescent="0.25">
      <c r="A19" s="35" t="s">
        <v>99</v>
      </c>
      <c r="B19" s="45">
        <v>111</v>
      </c>
      <c r="C19" s="47">
        <v>44138</v>
      </c>
      <c r="D19" s="47">
        <v>44148</v>
      </c>
      <c r="E19" s="47" t="s">
        <v>70</v>
      </c>
    </row>
    <row r="20" spans="1:5" x14ac:dyDescent="0.25">
      <c r="A20" s="35" t="s">
        <v>100</v>
      </c>
      <c r="B20" s="45">
        <v>252</v>
      </c>
      <c r="C20" s="49">
        <v>44151</v>
      </c>
      <c r="D20" s="49">
        <v>44162</v>
      </c>
      <c r="E20" s="48" t="s">
        <v>75</v>
      </c>
    </row>
    <row r="38" spans="1:5" x14ac:dyDescent="0.25">
      <c r="A38" s="35" t="s">
        <v>5</v>
      </c>
      <c r="B38" s="45">
        <v>17</v>
      </c>
      <c r="C38" s="47">
        <v>43948</v>
      </c>
      <c r="D38" s="47">
        <v>43959</v>
      </c>
      <c r="E38" s="47" t="s">
        <v>70</v>
      </c>
    </row>
    <row r="39" spans="1:5" x14ac:dyDescent="0.25">
      <c r="A39" s="35" t="s">
        <v>6</v>
      </c>
      <c r="B39" s="45">
        <v>52</v>
      </c>
      <c r="C39" s="47">
        <v>43962</v>
      </c>
      <c r="D39" s="47">
        <v>43973</v>
      </c>
      <c r="E39" s="47" t="s">
        <v>70</v>
      </c>
    </row>
    <row r="40" spans="1:5" x14ac:dyDescent="0.25">
      <c r="A40" s="35" t="s">
        <v>4</v>
      </c>
      <c r="B40" s="45">
        <v>44</v>
      </c>
      <c r="C40" s="47">
        <v>43976</v>
      </c>
      <c r="D40" s="47">
        <v>43987</v>
      </c>
      <c r="E40" s="47" t="s">
        <v>70</v>
      </c>
    </row>
    <row r="41" spans="1:5" x14ac:dyDescent="0.25">
      <c r="A41" s="35" t="s">
        <v>9</v>
      </c>
      <c r="B41" s="45">
        <v>26</v>
      </c>
      <c r="C41" s="47">
        <v>43990</v>
      </c>
      <c r="D41" s="47">
        <v>44001</v>
      </c>
      <c r="E41" s="47" t="s">
        <v>70</v>
      </c>
    </row>
    <row r="42" spans="1:5" x14ac:dyDescent="0.25">
      <c r="A42" s="35" t="s">
        <v>10</v>
      </c>
      <c r="B42" s="45">
        <v>44</v>
      </c>
      <c r="C42" s="47">
        <v>44004</v>
      </c>
      <c r="D42" s="47">
        <v>44015</v>
      </c>
      <c r="E42" s="47" t="s">
        <v>70</v>
      </c>
    </row>
    <row r="43" spans="1:5" x14ac:dyDescent="0.25">
      <c r="A43" s="35" t="s">
        <v>11</v>
      </c>
      <c r="B43" s="45">
        <v>50</v>
      </c>
      <c r="C43" s="47">
        <v>44018</v>
      </c>
      <c r="D43" s="47">
        <v>44029</v>
      </c>
      <c r="E43" s="47" t="s">
        <v>70</v>
      </c>
    </row>
    <row r="44" spans="1:5" x14ac:dyDescent="0.25">
      <c r="A44" s="35" t="s">
        <v>89</v>
      </c>
      <c r="B44" s="45">
        <v>67</v>
      </c>
      <c r="C44" s="47">
        <v>44032</v>
      </c>
      <c r="D44" s="47">
        <v>44050</v>
      </c>
      <c r="E44" s="47" t="s">
        <v>70</v>
      </c>
    </row>
    <row r="45" spans="1:5" x14ac:dyDescent="0.25">
      <c r="A45" s="35" t="s">
        <v>101</v>
      </c>
      <c r="B45" s="45">
        <v>153</v>
      </c>
      <c r="C45" s="47">
        <v>44053</v>
      </c>
      <c r="D45" s="47">
        <v>44064</v>
      </c>
      <c r="E45" s="47" t="s">
        <v>70</v>
      </c>
    </row>
    <row r="46" spans="1:5" x14ac:dyDescent="0.25">
      <c r="A46" s="35" t="s">
        <v>102</v>
      </c>
      <c r="B46" s="45">
        <v>133</v>
      </c>
      <c r="C46" s="47">
        <v>44067</v>
      </c>
      <c r="D46" s="47">
        <v>44078</v>
      </c>
      <c r="E46" s="47" t="s">
        <v>70</v>
      </c>
    </row>
    <row r="47" spans="1:5" x14ac:dyDescent="0.25">
      <c r="A47" s="35" t="s">
        <v>94</v>
      </c>
      <c r="B47" s="45">
        <v>136</v>
      </c>
      <c r="C47" s="47">
        <v>44082</v>
      </c>
      <c r="D47" s="47">
        <v>44092</v>
      </c>
      <c r="E47" s="47" t="s">
        <v>70</v>
      </c>
    </row>
    <row r="48" spans="1:5" x14ac:dyDescent="0.25">
      <c r="A48" s="35" t="s">
        <v>95</v>
      </c>
      <c r="B48" s="45">
        <v>188</v>
      </c>
      <c r="C48" s="47">
        <v>44095</v>
      </c>
      <c r="D48" s="47">
        <v>44106</v>
      </c>
      <c r="E48" s="47" t="s">
        <v>70</v>
      </c>
    </row>
    <row r="49" spans="1:5" x14ac:dyDescent="0.25">
      <c r="A49" s="35" t="s">
        <v>96</v>
      </c>
      <c r="B49" s="45">
        <v>170</v>
      </c>
      <c r="C49" s="47">
        <v>44109</v>
      </c>
      <c r="D49" s="47">
        <v>44120</v>
      </c>
      <c r="E49" s="47" t="s">
        <v>70</v>
      </c>
    </row>
    <row r="50" spans="1:5" x14ac:dyDescent="0.25">
      <c r="A50" s="35" t="s">
        <v>97</v>
      </c>
      <c r="B50" s="45" t="s">
        <v>87</v>
      </c>
      <c r="C50" s="47">
        <v>44123</v>
      </c>
      <c r="D50" s="47">
        <v>44134</v>
      </c>
      <c r="E50" s="47" t="s">
        <v>88</v>
      </c>
    </row>
    <row r="51" spans="1:5" x14ac:dyDescent="0.25">
      <c r="A51" s="35" t="s">
        <v>98</v>
      </c>
      <c r="B51" s="45" t="s">
        <v>87</v>
      </c>
      <c r="C51" s="47">
        <v>44138</v>
      </c>
      <c r="D51" s="47">
        <v>44148</v>
      </c>
      <c r="E51" s="47" t="s">
        <v>88</v>
      </c>
    </row>
    <row r="52" spans="1:5" x14ac:dyDescent="0.25">
      <c r="A52" s="35" t="s">
        <v>99</v>
      </c>
      <c r="B52" s="45" t="s">
        <v>87</v>
      </c>
      <c r="C52" s="49">
        <v>44151</v>
      </c>
      <c r="D52" s="49">
        <v>44162</v>
      </c>
      <c r="E52" s="48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C15"/>
  <sheetViews>
    <sheetView showGridLines="0" zoomScale="90" zoomScaleNormal="90" workbookViewId="0">
      <selection activeCell="B6" sqref="B6"/>
    </sheetView>
  </sheetViews>
  <sheetFormatPr defaultRowHeight="15" x14ac:dyDescent="0.25"/>
  <cols>
    <col min="1" max="1" width="20.7109375" bestFit="1" customWidth="1"/>
    <col min="2" max="4" width="13" customWidth="1"/>
    <col min="5" max="5" width="10" customWidth="1"/>
  </cols>
  <sheetData>
    <row r="1" spans="1:3" ht="15.75" x14ac:dyDescent="0.25">
      <c r="A1" s="4" t="s">
        <v>7</v>
      </c>
      <c r="B1" s="5" t="s">
        <v>1</v>
      </c>
    </row>
    <row r="2" spans="1:3" ht="15.75" x14ac:dyDescent="0.25">
      <c r="A2" s="4" t="s">
        <v>8</v>
      </c>
      <c r="B2" s="6" t="s">
        <v>13</v>
      </c>
    </row>
    <row r="3" spans="1:3" x14ac:dyDescent="0.25">
      <c r="A3" s="3" t="str">
        <f>CONCATENATE("Release Burndown - Projeto ",B1)</f>
        <v>Release Burndown - Projeto Troca</v>
      </c>
    </row>
    <row r="4" spans="1:3" x14ac:dyDescent="0.25">
      <c r="A4" s="8" t="s">
        <v>17</v>
      </c>
      <c r="B4" t="e">
        <f>SUMIFS(#REF!,#REF!,'Velocity Chart'!$B$1)</f>
        <v>#REF!</v>
      </c>
    </row>
    <row r="6" spans="1:3" ht="30" x14ac:dyDescent="0.25">
      <c r="A6" s="9" t="s">
        <v>3</v>
      </c>
      <c r="B6" s="9" t="s">
        <v>19</v>
      </c>
      <c r="C6" s="9" t="s">
        <v>15</v>
      </c>
    </row>
    <row r="7" spans="1:3" x14ac:dyDescent="0.25">
      <c r="A7" s="7" t="s">
        <v>16</v>
      </c>
      <c r="B7" s="7" t="e">
        <f>SUMIFS(#REF!,#REF!,'Velocity Chart'!B1)</f>
        <v>#REF!</v>
      </c>
      <c r="C7" s="7">
        <f>IF(Release_Burndown11[[#This Row],[Sprint]]="Original Estimate",0,SUMIFS(#REF!,#REF!,$B$1,#REF!,Release_Burndown11[[#This Row],[Sprint]],#REF!,$B$2))</f>
        <v>0</v>
      </c>
    </row>
    <row r="8" spans="1:3" x14ac:dyDescent="0.25">
      <c r="A8" s="7" t="s">
        <v>5</v>
      </c>
      <c r="B8" s="7" t="e">
        <f>SUMIFS(#REF!,#REF!,'Velocity Chart'!B2)</f>
        <v>#REF!</v>
      </c>
      <c r="C8" s="7" t="e">
        <f>IF(Release_Burndown11[[#This Row],[Sprint]]="Original Estimate",0,SUMIFS(#REF!,#REF!,$B$1,#REF!,Release_Burndown11[[#This Row],[Sprint]],#REF!,$B$2))</f>
        <v>#REF!</v>
      </c>
    </row>
    <row r="9" spans="1:3" x14ac:dyDescent="0.25">
      <c r="A9" s="7" t="s">
        <v>6</v>
      </c>
      <c r="B9" s="7" t="e">
        <f>SUMIFS(#REF!,#REF!,'Velocity Chart'!B3)</f>
        <v>#REF!</v>
      </c>
      <c r="C9" s="7" t="e">
        <f>IF(Release_Burndown11[[#This Row],[Sprint]]="Original Estimate",0,SUMIFS(#REF!,#REF!,$B$1,#REF!,Release_Burndown11[[#This Row],[Sprint]],#REF!,$B$2))</f>
        <v>#REF!</v>
      </c>
    </row>
    <row r="10" spans="1:3" x14ac:dyDescent="0.25">
      <c r="A10" s="7" t="s">
        <v>4</v>
      </c>
      <c r="B10" s="7" t="e">
        <f>SUMIFS(#REF!,#REF!,'Velocity Chart'!B4)</f>
        <v>#REF!</v>
      </c>
      <c r="C10" s="7" t="e">
        <f>IF(Release_Burndown11[[#This Row],[Sprint]]="Original Estimate",0,SUMIFS(#REF!,#REF!,$B$1,#REF!,Release_Burndown11[[#This Row],[Sprint]],#REF!,$B$2))</f>
        <v>#REF!</v>
      </c>
    </row>
    <row r="11" spans="1:3" x14ac:dyDescent="0.25">
      <c r="A11" s="7" t="s">
        <v>9</v>
      </c>
      <c r="B11" s="7" t="e">
        <f>SUMIFS(#REF!,#REF!,'Velocity Chart'!B5)</f>
        <v>#REF!</v>
      </c>
      <c r="C11" s="7" t="e">
        <f>IF(Release_Burndown11[[#This Row],[Sprint]]="Original Estimate",0,SUMIFS(#REF!,#REF!,$B$1,#REF!,Release_Burndown11[[#This Row],[Sprint]],#REF!,$B$2))</f>
        <v>#REF!</v>
      </c>
    </row>
    <row r="12" spans="1:3" x14ac:dyDescent="0.25">
      <c r="A12" s="7" t="s">
        <v>10</v>
      </c>
      <c r="B12" s="1" t="e">
        <f>SUMIFS(#REF!,#REF!,'Velocity Chart'!B6)</f>
        <v>#REF!</v>
      </c>
      <c r="C12" s="1" t="e">
        <f>IF(Release_Burndown11[[#This Row],[Sprint]]="Original Estimate",0,SUMIFS(#REF!,#REF!,$B$1,#REF!,Release_Burndown11[[#This Row],[Sprint]],#REF!,$B$2))</f>
        <v>#REF!</v>
      </c>
    </row>
    <row r="13" spans="1:3" x14ac:dyDescent="0.25">
      <c r="A13" s="7" t="s">
        <v>11</v>
      </c>
      <c r="B13" s="1" t="e">
        <f>SUMIFS(#REF!,#REF!,'Velocity Chart'!B7)</f>
        <v>#REF!</v>
      </c>
      <c r="C13" s="1" t="e">
        <f>IF(Release_Burndown11[[#This Row],[Sprint]]="Original Estimate",0,SUMIFS(#REF!,#REF!,$B$1,#REF!,Release_Burndown11[[#This Row],[Sprint]],#REF!,$B$2))</f>
        <v>#REF!</v>
      </c>
    </row>
    <row r="14" spans="1:3" x14ac:dyDescent="0.25">
      <c r="A14" s="7" t="s">
        <v>12</v>
      </c>
      <c r="B14" s="1" t="e">
        <f>SUMIFS(#REF!,#REF!,'Velocity Chart'!B8)</f>
        <v>#REF!</v>
      </c>
      <c r="C14" s="1" t="e">
        <f>IF(Release_Burndown11[[#This Row],[Sprint]]="Original Estimate",0,SUMIFS(#REF!,#REF!,$B$1,#REF!,Release_Burndown11[[#This Row],[Sprint]],#REF!,$B$2))</f>
        <v>#REF!</v>
      </c>
    </row>
    <row r="15" spans="1:3" x14ac:dyDescent="0.25">
      <c r="A15" s="7" t="s">
        <v>18</v>
      </c>
      <c r="B15" s="1" t="e">
        <f>SUMIFS(#REF!,#REF!,'Velocity Chart'!B9)</f>
        <v>#REF!</v>
      </c>
      <c r="C15" s="1" t="e">
        <f>IF(Release_Burndown11[[#This Row],[Sprint]]="Original Estimate",0,SUMIFS(#REF!,#REF!,$B$1,#REF!,Release_Burndown11[[#This Row],[Sprint]],#REF!,$B$2))</f>
        <v>#REF!</v>
      </c>
    </row>
  </sheetData>
  <dataValidations count="2">
    <dataValidation type="list" allowBlank="1" showInputMessage="1" showErrorMessage="1" sqref="B1" xr:uid="{00000000-0002-0000-0200-000000000000}">
      <formula1>Projeto</formula1>
    </dataValidation>
    <dataValidation type="list" allowBlank="1" showInputMessage="1" showErrorMessage="1" sqref="B2" xr:uid="{00000000-0002-0000-0200-000001000000}">
      <formula1>"TO DO,WIP,CODE REVIEW,QA,PO,BLOCKED"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249977111117893"/>
  </sheetPr>
  <dimension ref="A1:E10"/>
  <sheetViews>
    <sheetView workbookViewId="0">
      <selection activeCell="B10" sqref="B10"/>
    </sheetView>
  </sheetViews>
  <sheetFormatPr defaultRowHeight="15" x14ac:dyDescent="0.25"/>
  <cols>
    <col min="1" max="2" width="85.7109375" customWidth="1"/>
    <col min="3" max="3" width="8.7109375" bestFit="1" customWidth="1"/>
    <col min="4" max="4" width="5.140625" bestFit="1" customWidth="1"/>
    <col min="5" max="5" width="10.140625" bestFit="1" customWidth="1"/>
  </cols>
  <sheetData>
    <row r="1" spans="1:5" x14ac:dyDescent="0.25">
      <c r="A1" t="s">
        <v>26</v>
      </c>
      <c r="B1" t="s">
        <v>28</v>
      </c>
      <c r="C1" t="s">
        <v>2</v>
      </c>
      <c r="D1" t="s">
        <v>0</v>
      </c>
      <c r="E1" t="s">
        <v>27</v>
      </c>
    </row>
    <row r="2" spans="1:5" ht="45" x14ac:dyDescent="0.25">
      <c r="A2" s="12" t="s">
        <v>29</v>
      </c>
      <c r="B2" s="12" t="s">
        <v>39</v>
      </c>
      <c r="C2" s="14" t="s">
        <v>38</v>
      </c>
    </row>
    <row r="3" spans="1:5" x14ac:dyDescent="0.25">
      <c r="A3" s="12" t="s">
        <v>30</v>
      </c>
      <c r="B3" s="12" t="s">
        <v>40</v>
      </c>
      <c r="C3" s="14" t="s">
        <v>38</v>
      </c>
    </row>
    <row r="4" spans="1:5" x14ac:dyDescent="0.25">
      <c r="A4" s="12" t="s">
        <v>31</v>
      </c>
      <c r="B4" s="12" t="s">
        <v>41</v>
      </c>
      <c r="C4" s="14" t="s">
        <v>38</v>
      </c>
    </row>
    <row r="5" spans="1:5" ht="45" x14ac:dyDescent="0.25">
      <c r="A5" s="12" t="s">
        <v>32</v>
      </c>
      <c r="B5" s="12" t="s">
        <v>43</v>
      </c>
      <c r="C5" s="14" t="s">
        <v>38</v>
      </c>
    </row>
    <row r="6" spans="1:5" ht="30" x14ac:dyDescent="0.25">
      <c r="A6" s="12" t="s">
        <v>33</v>
      </c>
      <c r="B6" s="12"/>
      <c r="C6" s="14"/>
    </row>
    <row r="7" spans="1:5" ht="30" x14ac:dyDescent="0.25">
      <c r="A7" s="13" t="s">
        <v>34</v>
      </c>
      <c r="B7" s="13" t="s">
        <v>42</v>
      </c>
      <c r="C7" s="15" t="s">
        <v>38</v>
      </c>
    </row>
    <row r="8" spans="1:5" x14ac:dyDescent="0.25">
      <c r="A8" s="13" t="s">
        <v>35</v>
      </c>
      <c r="B8" s="13"/>
      <c r="C8" s="15"/>
    </row>
    <row r="9" spans="1:5" x14ac:dyDescent="0.25">
      <c r="A9" s="13" t="s">
        <v>36</v>
      </c>
      <c r="B9" s="13"/>
      <c r="C9" s="15"/>
    </row>
    <row r="10" spans="1:5" x14ac:dyDescent="0.25">
      <c r="A10" s="13" t="s">
        <v>37</v>
      </c>
      <c r="B10" s="13"/>
      <c r="C10" s="15"/>
    </row>
  </sheetData>
  <dataValidations count="2">
    <dataValidation type="list" allowBlank="1" showInputMessage="1" showErrorMessage="1" sqref="D2:E10" xr:uid="{00000000-0002-0000-0300-000000000000}">
      <formula1>Storys</formula1>
    </dataValidation>
    <dataValidation type="list" allowBlank="1" showInputMessage="1" showErrorMessage="1" sqref="C2:C10" xr:uid="{00000000-0002-0000-0300-000001000000}">
      <formula1>"OK,NOK"</formula1>
    </dataValidation>
  </dataValidations>
  <pageMargins left="0.511811024" right="0.511811024" top="0.78740157499999996" bottom="0.78740157499999996" header="0.31496062000000002" footer="0.31496062000000002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Painel</vt:lpstr>
      <vt:lpstr>Release Burn</vt:lpstr>
      <vt:lpstr>Velocidade</vt:lpstr>
      <vt:lpstr>Velocity Chart</vt:lpstr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Eiras da Costa</dc:creator>
  <cp:lastModifiedBy>Sergio Kazumi Takeda</cp:lastModifiedBy>
  <dcterms:created xsi:type="dcterms:W3CDTF">2017-07-03T22:31:43Z</dcterms:created>
  <dcterms:modified xsi:type="dcterms:W3CDTF">2020-11-18T18:06:11Z</dcterms:modified>
</cp:coreProperties>
</file>