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Ioan/Sites/Github/MEM.Zone/ConfigMgr/Documentation/"/>
    </mc:Choice>
  </mc:AlternateContent>
  <xr:revisionPtr revIDLastSave="0" documentId="13_ncr:1_{52166D44-3D82-4A4E-A50F-37D0EB8C0C4C}" xr6:coauthVersionLast="47" xr6:coauthVersionMax="47" xr10:uidLastSave="{00000000-0000-0000-0000-000000000000}"/>
  <bookViews>
    <workbookView xWindow="0" yWindow="500" windowWidth="51200" windowHeight="27100" activeTab="2" xr2:uid="{00000000-000D-0000-FFFF-FFFF00000000}"/>
  </bookViews>
  <sheets>
    <sheet name="Ports" sheetId="1" r:id="rId1"/>
    <sheet name="Servers" sheetId="2" r:id="rId2"/>
    <sheet name="MEM.Zone" sheetId="3" r:id="rId3"/>
  </sheets>
  <definedNames>
    <definedName name="_xlnm._FilterDatabase" localSheetId="0" hidden="1">Ports!$A$1:$K$160</definedName>
    <definedName name="_xlnm._FilterDatabase" localSheetId="1" hidden="1">Servers!$A$1:$B$35</definedName>
    <definedName name="AMT_Management_Controller">Servers!$B$2</definedName>
    <definedName name="Application_Catalog_Web_Service_Point">Servers!#REF!</definedName>
    <definedName name="Application_Catalog_Website_Point">Servers!#REF!</definedName>
    <definedName name="Asset_Intelligence_Synchronization_Point">Servers!#REF!</definedName>
    <definedName name="Certificate_Registration_Point">Servers!$B$3</definedName>
    <definedName name="Client_Status_Reporting_Host">Servers!$B$4</definedName>
    <definedName name="Cloud_Management_Gateway">Servers!$B$5</definedName>
    <definedName name="Cloud_Management_Gateway_Connection_Point">Servers!$B$6</definedName>
    <definedName name="Configuration_Manager_Console">Servers!$B$7</definedName>
    <definedName name="Configuration_Manager_Policy_Module">Servers!$B$8</definedName>
    <definedName name="Distribution_Point">Servers!$B$9</definedName>
    <definedName name="Distribution_Point_Multicast">Servers!$B$10</definedName>
    <definedName name="Distribution_Point_PXE">Servers!$B$11</definedName>
    <definedName name="Domain_Controller">Servers!$B$12</definedName>
    <definedName name="Domain_Controller_GC">Servers!$B$13</definedName>
    <definedName name="Endpoint_Protection_Point">Servers!$B$14</definedName>
    <definedName name="Enrollment_Point">Servers!$B$15</definedName>
    <definedName name="Enrollment_Proxy_Point">Servers!$B$16</definedName>
    <definedName name="Exchange_Server_Connector">Servers!$B$17</definedName>
    <definedName name="Fallback_Status_Point">Servers!$B$18</definedName>
    <definedName name="IP_AMT_Management_Controller">Servers!$C$2</definedName>
    <definedName name="IP_Application_Catalog_Web_Service_Point">Servers!#REF!</definedName>
    <definedName name="IP_Application_Catalog_Website_Point">Servers!#REF!</definedName>
    <definedName name="IP_Asset_Intelligence_Synchronization_Point">Servers!#REF!</definedName>
    <definedName name="IP_Certificate_Registration_Point">Servers!$C$3</definedName>
    <definedName name="IP_Client_Status_Reporting_Host">Servers!$C$4</definedName>
    <definedName name="IP_Cloud_Management_Gateway">Servers!$C$5</definedName>
    <definedName name="IP_Cloud_Management_Gateway_Connection_Point">Servers!$C$6</definedName>
    <definedName name="IP_Configuration_Manager_Console">Servers!$C$7</definedName>
    <definedName name="IP_Configuration_Manager_Policy_Module">Servers!$C$8</definedName>
    <definedName name="IP_Distribution_Point">Servers!$C$9</definedName>
    <definedName name="IP_Distribution_Point_Multicast">Servers!$C$10</definedName>
    <definedName name="IP_Distribution_Point_PXE">Servers!$C$11</definedName>
    <definedName name="IP_Domain_Controller">Servers!$C$12</definedName>
    <definedName name="IP_Domain_Controller_GC">Servers!$C$13</definedName>
    <definedName name="IP_Endpoint_Protection_Point">Servers!$C$14</definedName>
    <definedName name="IP_Enrollment_Point">Servers!$C$15</definedName>
    <definedName name="IP_Enrollment_Proxy_Point">Servers!$C$16</definedName>
    <definedName name="IP_Exchange_Server_Connector">Servers!$C$17</definedName>
    <definedName name="IP_Fallback_Status_Point">Servers!$C$18</definedName>
    <definedName name="IP_Issuing_CA">Servers!$C$20</definedName>
    <definedName name="IP_Management_Point">Servers!$C$21</definedName>
    <definedName name="IP_On_Premises_Exchange_Server">Servers!$C$22</definedName>
    <definedName name="IP_Orchestrator_Runbook_Servers">Servers!$C$23</definedName>
    <definedName name="IP_Out_of_Band_Management_Console">Servers!$C$24</definedName>
    <definedName name="IP_Out_of_Band_Service_Point">Servers!$C$25</definedName>
    <definedName name="IP_Reporting_Services_Point">Servers!$C$26</definedName>
    <definedName name="IP_Service_Connection_Point">Servers!$C$19</definedName>
    <definedName name="IP_Site_Server1">Servers!$C$27</definedName>
    <definedName name="IP_Site_Server2">Servers!$C$28</definedName>
    <definedName name="IP_SMS_Provider">Servers!$C$29</definedName>
    <definedName name="IP_Software_Update_Point">Servers!$C$30</definedName>
    <definedName name="IP_SQL_Server1">Servers!$C$31</definedName>
    <definedName name="IP_SQL_Server2">Servers!$C$32</definedName>
    <definedName name="IP_State_Migration_Point">Servers!$C$33</definedName>
    <definedName name="IP_System_Health_Validator">Servers!$C$34</definedName>
    <definedName name="IP_Upstream_WSUS_Server">Servers!$C$35</definedName>
    <definedName name="Issuing_CA">Servers!$B$20</definedName>
    <definedName name="Management_Point">Servers!$B$21</definedName>
    <definedName name="On_Premises_Exchange_Server">Servers!$B$22</definedName>
    <definedName name="Orchestrator_Runbook_Servers">Servers!$B$23</definedName>
    <definedName name="Out_of_Band_Management_Console">Servers!$B$24</definedName>
    <definedName name="Out_of_Band_Service_Point">Servers!$B$25</definedName>
    <definedName name="Reporting_Services_Point">Servers!$B$26</definedName>
    <definedName name="Service_Connection_Point">Servers!$B$19</definedName>
    <definedName name="Site_Server1">Servers!$B$27</definedName>
    <definedName name="Site_Server2">Servers!$B$28</definedName>
    <definedName name="SMS_Provider">Servers!$B$29</definedName>
    <definedName name="Software_Update_Point">Servers!$B$30</definedName>
    <definedName name="SQL_Server1">Servers!$B$31</definedName>
    <definedName name="SQL_Server2">Servers!$B$32</definedName>
    <definedName name="State_Migration_Point">Servers!$B$33</definedName>
    <definedName name="System_Health_Validator">Servers!$B$34</definedName>
    <definedName name="Upstream_WSUS_Server">Servers!$B$35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0" i="1" l="1"/>
  <c r="J39" i="1"/>
  <c r="J72" i="1"/>
  <c r="J71" i="1"/>
  <c r="H72" i="1"/>
  <c r="H71" i="1"/>
  <c r="K97" i="1"/>
  <c r="K5" i="1"/>
  <c r="I97" i="1"/>
  <c r="I5" i="1"/>
  <c r="J69" i="1"/>
  <c r="H69" i="1"/>
  <c r="K160" i="1"/>
  <c r="J160" i="1"/>
  <c r="I160" i="1"/>
  <c r="H160" i="1"/>
  <c r="K158" i="1"/>
  <c r="J158" i="1"/>
  <c r="I158" i="1"/>
  <c r="H158" i="1"/>
  <c r="K157" i="1"/>
  <c r="J157" i="1"/>
  <c r="I157" i="1"/>
  <c r="H157" i="1"/>
  <c r="K155" i="1"/>
  <c r="J155" i="1"/>
  <c r="I155" i="1"/>
  <c r="H155" i="1"/>
  <c r="K154" i="1"/>
  <c r="J154" i="1"/>
  <c r="I154" i="1"/>
  <c r="H154" i="1"/>
  <c r="J153" i="1"/>
  <c r="H153" i="1"/>
  <c r="K151" i="1"/>
  <c r="J151" i="1"/>
  <c r="I151" i="1"/>
  <c r="H151" i="1"/>
  <c r="K150" i="1"/>
  <c r="J150" i="1"/>
  <c r="I150" i="1"/>
  <c r="H150" i="1"/>
  <c r="K148" i="1"/>
  <c r="J148" i="1"/>
  <c r="I148" i="1"/>
  <c r="H148" i="1"/>
  <c r="K147" i="1"/>
  <c r="J147" i="1"/>
  <c r="I147" i="1"/>
  <c r="H147" i="1"/>
  <c r="K146" i="1"/>
  <c r="J146" i="1"/>
  <c r="I146" i="1"/>
  <c r="H146" i="1"/>
  <c r="K145" i="1"/>
  <c r="J145" i="1"/>
  <c r="I145" i="1"/>
  <c r="H145" i="1"/>
  <c r="K144" i="1"/>
  <c r="J144" i="1"/>
  <c r="I144" i="1"/>
  <c r="H144" i="1"/>
  <c r="K143" i="1"/>
  <c r="J143" i="1"/>
  <c r="I143" i="1"/>
  <c r="H143" i="1"/>
  <c r="K142" i="1"/>
  <c r="J142" i="1"/>
  <c r="I142" i="1"/>
  <c r="H142" i="1"/>
  <c r="K141" i="1"/>
  <c r="J141" i="1"/>
  <c r="I141" i="1"/>
  <c r="H141" i="1"/>
  <c r="K140" i="1"/>
  <c r="J140" i="1"/>
  <c r="I140" i="1"/>
  <c r="H140" i="1"/>
  <c r="K139" i="1"/>
  <c r="J139" i="1"/>
  <c r="I139" i="1"/>
  <c r="H139" i="1"/>
  <c r="K138" i="1"/>
  <c r="J138" i="1"/>
  <c r="I138" i="1"/>
  <c r="H138" i="1"/>
  <c r="K137" i="1"/>
  <c r="J137" i="1"/>
  <c r="I137" i="1"/>
  <c r="H137" i="1"/>
  <c r="K136" i="1"/>
  <c r="J136" i="1"/>
  <c r="I136" i="1"/>
  <c r="H136" i="1"/>
  <c r="K135" i="1"/>
  <c r="J135" i="1"/>
  <c r="I135" i="1"/>
  <c r="H135" i="1"/>
  <c r="K134" i="1"/>
  <c r="J134" i="1"/>
  <c r="I134" i="1"/>
  <c r="H134" i="1"/>
  <c r="K133" i="1"/>
  <c r="J133" i="1"/>
  <c r="I133" i="1"/>
  <c r="H133" i="1"/>
  <c r="K132" i="1"/>
  <c r="J132" i="1"/>
  <c r="I132" i="1"/>
  <c r="H132" i="1"/>
  <c r="K131" i="1"/>
  <c r="J131" i="1"/>
  <c r="I131" i="1"/>
  <c r="H131" i="1"/>
  <c r="K130" i="1"/>
  <c r="J130" i="1"/>
  <c r="I130" i="1"/>
  <c r="H130" i="1"/>
  <c r="K129" i="1"/>
  <c r="J129" i="1"/>
  <c r="I129" i="1"/>
  <c r="H129" i="1"/>
  <c r="K128" i="1"/>
  <c r="J128" i="1"/>
  <c r="I128" i="1"/>
  <c r="H128" i="1"/>
  <c r="K127" i="1"/>
  <c r="J127" i="1"/>
  <c r="I127" i="1"/>
  <c r="H127" i="1"/>
  <c r="K126" i="1"/>
  <c r="J126" i="1"/>
  <c r="I126" i="1"/>
  <c r="H126" i="1"/>
  <c r="K125" i="1"/>
  <c r="J125" i="1"/>
  <c r="I125" i="1"/>
  <c r="H125" i="1"/>
  <c r="K124" i="1"/>
  <c r="J124" i="1"/>
  <c r="I124" i="1"/>
  <c r="H124" i="1"/>
  <c r="K123" i="1"/>
  <c r="J123" i="1"/>
  <c r="I123" i="1"/>
  <c r="H123" i="1"/>
  <c r="K122" i="1"/>
  <c r="J122" i="1"/>
  <c r="I122" i="1"/>
  <c r="H122" i="1"/>
  <c r="K121" i="1"/>
  <c r="J121" i="1"/>
  <c r="I121" i="1"/>
  <c r="H121" i="1"/>
  <c r="K120" i="1"/>
  <c r="J120" i="1"/>
  <c r="I120" i="1"/>
  <c r="H120" i="1"/>
  <c r="K119" i="1"/>
  <c r="J119" i="1"/>
  <c r="I119" i="1"/>
  <c r="H119" i="1"/>
  <c r="K118" i="1"/>
  <c r="J118" i="1"/>
  <c r="I118" i="1"/>
  <c r="H118" i="1"/>
  <c r="K117" i="1"/>
  <c r="J117" i="1"/>
  <c r="I117" i="1"/>
  <c r="H117" i="1"/>
  <c r="K116" i="1"/>
  <c r="J116" i="1"/>
  <c r="I116" i="1"/>
  <c r="H116" i="1"/>
  <c r="K115" i="1"/>
  <c r="J115" i="1"/>
  <c r="I115" i="1"/>
  <c r="H115" i="1"/>
  <c r="K114" i="1"/>
  <c r="J114" i="1"/>
  <c r="I114" i="1"/>
  <c r="H114" i="1"/>
  <c r="K113" i="1"/>
  <c r="J113" i="1"/>
  <c r="I113" i="1"/>
  <c r="H113" i="1"/>
  <c r="K112" i="1"/>
  <c r="J112" i="1"/>
  <c r="I112" i="1"/>
  <c r="H112" i="1"/>
  <c r="K111" i="1"/>
  <c r="J111" i="1"/>
  <c r="I111" i="1"/>
  <c r="H111" i="1"/>
  <c r="K110" i="1"/>
  <c r="J110" i="1"/>
  <c r="I110" i="1"/>
  <c r="H110" i="1"/>
  <c r="K109" i="1"/>
  <c r="J109" i="1"/>
  <c r="I109" i="1"/>
  <c r="H109" i="1"/>
  <c r="J108" i="1"/>
  <c r="H108" i="1"/>
  <c r="K107" i="1"/>
  <c r="J107" i="1"/>
  <c r="I107" i="1"/>
  <c r="H107" i="1"/>
  <c r="K106" i="1"/>
  <c r="J106" i="1"/>
  <c r="I106" i="1"/>
  <c r="H106" i="1"/>
  <c r="K105" i="1"/>
  <c r="J105" i="1"/>
  <c r="I105" i="1"/>
  <c r="H105" i="1"/>
  <c r="K104" i="1"/>
  <c r="J104" i="1"/>
  <c r="I104" i="1"/>
  <c r="H104" i="1"/>
  <c r="K103" i="1"/>
  <c r="J103" i="1"/>
  <c r="I103" i="1"/>
  <c r="H103" i="1"/>
  <c r="K102" i="1"/>
  <c r="J102" i="1"/>
  <c r="I102" i="1"/>
  <c r="H102" i="1"/>
  <c r="K101" i="1"/>
  <c r="J101" i="1"/>
  <c r="I101" i="1"/>
  <c r="H101" i="1"/>
  <c r="K100" i="1"/>
  <c r="J100" i="1"/>
  <c r="I100" i="1"/>
  <c r="H100" i="1"/>
  <c r="K99" i="1"/>
  <c r="J99" i="1"/>
  <c r="I99" i="1"/>
  <c r="H99" i="1"/>
  <c r="K98" i="1"/>
  <c r="J98" i="1"/>
  <c r="I98" i="1"/>
  <c r="H98" i="1"/>
  <c r="J97" i="1"/>
  <c r="H97" i="1"/>
  <c r="J96" i="1"/>
  <c r="H96" i="1"/>
  <c r="J95" i="1"/>
  <c r="H95" i="1"/>
  <c r="J94" i="1"/>
  <c r="H94" i="1"/>
  <c r="J93" i="1"/>
  <c r="H93" i="1"/>
  <c r="J92" i="1"/>
  <c r="H92" i="1"/>
  <c r="J91" i="1"/>
  <c r="H91" i="1"/>
  <c r="J90" i="1"/>
  <c r="H90" i="1"/>
  <c r="J89" i="1"/>
  <c r="H89" i="1"/>
  <c r="K87" i="1"/>
  <c r="J87" i="1"/>
  <c r="I87" i="1"/>
  <c r="H87" i="1"/>
  <c r="K86" i="1"/>
  <c r="J86" i="1"/>
  <c r="I86" i="1"/>
  <c r="H86" i="1"/>
  <c r="K84" i="1"/>
  <c r="J84" i="1"/>
  <c r="I84" i="1"/>
  <c r="H84" i="1"/>
  <c r="K83" i="1"/>
  <c r="J83" i="1"/>
  <c r="I83" i="1"/>
  <c r="H83" i="1"/>
  <c r="K81" i="1"/>
  <c r="J81" i="1"/>
  <c r="I81" i="1"/>
  <c r="H81" i="1"/>
  <c r="K80" i="1"/>
  <c r="J80" i="1"/>
  <c r="I80" i="1"/>
  <c r="H80" i="1"/>
  <c r="J78" i="1"/>
  <c r="H78" i="1"/>
  <c r="J77" i="1"/>
  <c r="H77" i="1"/>
  <c r="K74" i="1"/>
  <c r="I74" i="1"/>
  <c r="K67" i="1"/>
  <c r="J67" i="1"/>
  <c r="I67" i="1"/>
  <c r="H67" i="1"/>
  <c r="K66" i="1"/>
  <c r="J66" i="1"/>
  <c r="I66" i="1"/>
  <c r="H66" i="1"/>
  <c r="K65" i="1"/>
  <c r="J65" i="1"/>
  <c r="I65" i="1"/>
  <c r="H65" i="1"/>
  <c r="K64" i="1"/>
  <c r="J64" i="1"/>
  <c r="I64" i="1"/>
  <c r="H64" i="1"/>
  <c r="K63" i="1"/>
  <c r="J63" i="1"/>
  <c r="I63" i="1"/>
  <c r="H63" i="1"/>
  <c r="K62" i="1"/>
  <c r="J62" i="1"/>
  <c r="I62" i="1"/>
  <c r="H62" i="1"/>
  <c r="K61" i="1"/>
  <c r="J61" i="1"/>
  <c r="I61" i="1"/>
  <c r="H61" i="1"/>
  <c r="K60" i="1"/>
  <c r="J60" i="1"/>
  <c r="I60" i="1"/>
  <c r="H60" i="1"/>
  <c r="K59" i="1"/>
  <c r="J59" i="1"/>
  <c r="I59" i="1"/>
  <c r="H59" i="1"/>
  <c r="K58" i="1"/>
  <c r="J58" i="1"/>
  <c r="I58" i="1"/>
  <c r="H58" i="1"/>
  <c r="K57" i="1"/>
  <c r="J57" i="1"/>
  <c r="I57" i="1"/>
  <c r="H57" i="1"/>
  <c r="K55" i="1"/>
  <c r="I55" i="1"/>
  <c r="K53" i="1"/>
  <c r="J53" i="1"/>
  <c r="I53" i="1"/>
  <c r="H53" i="1"/>
  <c r="J52" i="1"/>
  <c r="H52" i="1"/>
  <c r="K50" i="1"/>
  <c r="J50" i="1"/>
  <c r="I50" i="1"/>
  <c r="H50" i="1"/>
  <c r="K48" i="1"/>
  <c r="J48" i="1"/>
  <c r="I48" i="1"/>
  <c r="H48" i="1"/>
  <c r="K47" i="1"/>
  <c r="J47" i="1"/>
  <c r="I47" i="1"/>
  <c r="H47" i="1"/>
  <c r="K46" i="1"/>
  <c r="J46" i="1"/>
  <c r="I46" i="1"/>
  <c r="H46" i="1"/>
  <c r="J45" i="1"/>
  <c r="H45" i="1"/>
  <c r="K43" i="1"/>
  <c r="J43" i="1"/>
  <c r="I43" i="1"/>
  <c r="H43" i="1"/>
  <c r="K42" i="1"/>
  <c r="J42" i="1"/>
  <c r="I42" i="1"/>
  <c r="H42" i="1"/>
  <c r="K40" i="1"/>
  <c r="I40" i="1"/>
  <c r="H40" i="1"/>
  <c r="K39" i="1"/>
  <c r="I39" i="1"/>
  <c r="H39" i="1"/>
  <c r="K38" i="1"/>
  <c r="J38" i="1"/>
  <c r="I38" i="1"/>
  <c r="H38" i="1"/>
  <c r="K36" i="1"/>
  <c r="J36" i="1"/>
  <c r="I36" i="1"/>
  <c r="H36" i="1"/>
  <c r="K35" i="1"/>
  <c r="J35" i="1"/>
  <c r="I35" i="1"/>
  <c r="H35" i="1"/>
  <c r="K34" i="1"/>
  <c r="J34" i="1"/>
  <c r="I34" i="1"/>
  <c r="H34" i="1"/>
  <c r="K33" i="1"/>
  <c r="J33" i="1"/>
  <c r="I33" i="1"/>
  <c r="H33" i="1"/>
  <c r="K32" i="1"/>
  <c r="J32" i="1"/>
  <c r="I32" i="1"/>
  <c r="H32" i="1"/>
  <c r="J31" i="1"/>
  <c r="H31" i="1"/>
  <c r="J30" i="1"/>
  <c r="H30" i="1"/>
  <c r="J29" i="1"/>
  <c r="H29" i="1"/>
  <c r="K26" i="1"/>
  <c r="I26" i="1"/>
  <c r="K25" i="1"/>
  <c r="I25" i="1"/>
  <c r="K24" i="1"/>
  <c r="I24" i="1"/>
  <c r="K23" i="1"/>
  <c r="I23" i="1"/>
  <c r="K22" i="1"/>
  <c r="I22" i="1"/>
  <c r="K21" i="1"/>
  <c r="I21" i="1"/>
  <c r="K20" i="1"/>
  <c r="I20" i="1"/>
  <c r="K19" i="1"/>
  <c r="I19" i="1"/>
  <c r="K18" i="1"/>
  <c r="I18" i="1"/>
  <c r="K17" i="1"/>
  <c r="I17" i="1"/>
  <c r="K16" i="1"/>
  <c r="I16" i="1"/>
  <c r="K15" i="1"/>
  <c r="I15" i="1"/>
  <c r="K14" i="1"/>
  <c r="I14" i="1"/>
  <c r="K13" i="1"/>
  <c r="I13" i="1"/>
  <c r="K12" i="1"/>
  <c r="I12" i="1"/>
  <c r="K11" i="1"/>
  <c r="I11" i="1"/>
  <c r="K10" i="1"/>
  <c r="I10" i="1"/>
  <c r="K9" i="1"/>
  <c r="I9" i="1"/>
  <c r="K8" i="1"/>
  <c r="I8" i="1"/>
  <c r="K7" i="1"/>
  <c r="I7" i="1"/>
  <c r="K6" i="1"/>
  <c r="I6" i="1"/>
</calcChain>
</file>

<file path=xl/sharedStrings.xml><?xml version="1.0" encoding="utf-8"?>
<sst xmlns="http://schemas.openxmlformats.org/spreadsheetml/2006/main" count="803" uniqueCount="170">
  <si>
    <t>Roles</t>
  </si>
  <si>
    <t>Protocols</t>
  </si>
  <si>
    <t>Critical</t>
  </si>
  <si>
    <t>Open/Fixed</t>
  </si>
  <si>
    <t>Direction</t>
  </si>
  <si>
    <t>UDP</t>
  </si>
  <si>
    <t>TCP</t>
  </si>
  <si>
    <t>From</t>
  </si>
  <si>
    <t>To</t>
  </si>
  <si>
    <t>Source IP</t>
  </si>
  <si>
    <t>Destination IP</t>
  </si>
  <si>
    <t>SQL Server Service</t>
  </si>
  <si>
    <t>-- &gt;</t>
  </si>
  <si>
    <t>--</t>
  </si>
  <si>
    <t>SQL Server Service Broker</t>
  </si>
  <si>
    <t>HTTP</t>
  </si>
  <si>
    <t>HTTPS</t>
  </si>
  <si>
    <t>Client</t>
  </si>
  <si>
    <t>CLIENT</t>
  </si>
  <si>
    <t>Client -- &gt; Client</t>
  </si>
  <si>
    <t>Wake on LAN</t>
  </si>
  <si>
    <t>Wake-up proxy</t>
  </si>
  <si>
    <t>Client -- &gt; Configuration Manager Policy Module (Network Device Enrollment Service)</t>
  </si>
  <si>
    <t>Client -- &gt; Distribution Point</t>
  </si>
  <si>
    <t>Client -- &gt; Distribution Point Configured for Multicast</t>
  </si>
  <si>
    <t>SMB</t>
  </si>
  <si>
    <t>Multicast Protocol</t>
  </si>
  <si>
    <t>63000-64000</t>
  </si>
  <si>
    <t>Client -- &gt; Distribution Point Configured for PXE</t>
  </si>
  <si>
    <t>DHCP</t>
  </si>
  <si>
    <t>67, 68</t>
  </si>
  <si>
    <t>TFTP</t>
  </si>
  <si>
    <t>BINL</t>
  </si>
  <si>
    <t>Client -- &gt; Fallback Status Point</t>
  </si>
  <si>
    <t>Client -- &gt; Global Catalog Domain Controller</t>
  </si>
  <si>
    <t>Global Catalog LDAP</t>
  </si>
  <si>
    <t>Global Catalog LDAP SSL</t>
  </si>
  <si>
    <t>Client -- &gt; Management Point</t>
  </si>
  <si>
    <t>Client notification</t>
  </si>
  <si>
    <t>Client -- &gt; Software Update Point</t>
  </si>
  <si>
    <t>80 or 8530</t>
  </si>
  <si>
    <t>443 or 8531</t>
  </si>
  <si>
    <t>Client -- &gt; State Migration Point</t>
  </si>
  <si>
    <t>Client -- &gt; System Health Validator</t>
  </si>
  <si>
    <t>The client requires the ports established by the Windows Network Access Protection client, which is dependent upon the enforcement client being used. For example, DHCP enforcement will use ports UDP 67 and 68. IPsec enforcement will use ports TCP 80 or 443 to the Health Registration Authority, port UDP 500 for IPsec negotiation and the additional ports needed for the IPsec filters</t>
  </si>
  <si>
    <t>Client -- &gt; Server Shares</t>
  </si>
  <si>
    <t>SMB - For manual command line installation using a file share</t>
  </si>
  <si>
    <t>Server Share</t>
  </si>
  <si>
    <t>Configuration Manager Console</t>
  </si>
  <si>
    <t>Configuration Manager Console -- &gt; Client</t>
  </si>
  <si>
    <t>Remote Control</t>
  </si>
  <si>
    <t>RDP and RTC</t>
  </si>
  <si>
    <t>Configuration Manager Console -- &gt; Internet</t>
  </si>
  <si>
    <t>INTERNET</t>
  </si>
  <si>
    <t>Configuration Manager Console -- &gt; Reporting Services Point</t>
  </si>
  <si>
    <t>Configuration Manager Console -- &gt; Site Server</t>
  </si>
  <si>
    <t>RPC Endpoint Mapper</t>
  </si>
  <si>
    <t>Configuration Manager Console -- &gt; SMS Provider</t>
  </si>
  <si>
    <t>RPC</t>
  </si>
  <si>
    <t>DYNAMIC</t>
  </si>
  <si>
    <t>Configuration Manager Policy Module (Network Device Enrollment Service)</t>
  </si>
  <si>
    <t>Configuration Manager Policy Module (Network Device Enrollment Service) -- &gt; Certificate Registration Point</t>
  </si>
  <si>
    <t>Certificate Registration Point -- &gt; SQL Server</t>
  </si>
  <si>
    <t>Distribution Point</t>
  </si>
  <si>
    <t>Distribution Point -- &gt; Management Point</t>
  </si>
  <si>
    <t>Endpoint Protection Point</t>
  </si>
  <si>
    <t>Endpoint Protection Point -- &gt; Internet</t>
  </si>
  <si>
    <t>Endpoint Protection Point -- &gt; SQL Server</t>
  </si>
  <si>
    <t>Enrollment Point -- &gt; SQL Server</t>
  </si>
  <si>
    <t>Enrollment Proxy Point</t>
  </si>
  <si>
    <t>Enrollment Proxy Point -- &gt; Enrollment Point</t>
  </si>
  <si>
    <t>Exchange Server Connector</t>
  </si>
  <si>
    <t>Exchange Server Connector -- &gt; Exchange Online</t>
  </si>
  <si>
    <t>Windows Remote Management over HTTPS</t>
  </si>
  <si>
    <t>Exchange Online</t>
  </si>
  <si>
    <t>Exchange Server Connector -- &gt; On Premises Exchange Server</t>
  </si>
  <si>
    <t>Windows Remote Management over HTTP</t>
  </si>
  <si>
    <t>Mac Computer</t>
  </si>
  <si>
    <t>Mac Computer -- &gt; Enrollment Proxy Point</t>
  </si>
  <si>
    <t>Management Point</t>
  </si>
  <si>
    <t>Management Point -- &gt; Domain Controller</t>
  </si>
  <si>
    <t>LDAP</t>
  </si>
  <si>
    <t>LDAP SSL</t>
  </si>
  <si>
    <t>Management Point -- &gt; SQL Server</t>
  </si>
  <si>
    <t>Management Point &lt; -- &gt; Site Server</t>
  </si>
  <si>
    <t>&lt; -- &gt;</t>
  </si>
  <si>
    <t>Microsoft Intune</t>
  </si>
  <si>
    <t>Mobile Device</t>
  </si>
  <si>
    <t>Mobile Device -- &gt; Enrollment Proxy Point</t>
  </si>
  <si>
    <t>Mobile Device -- &gt; Microsoft Intune</t>
  </si>
  <si>
    <t>Orchestrator Runbook Servers</t>
  </si>
  <si>
    <t>Microsoft Orchestrator Runbook Servers -- &gt; Client</t>
  </si>
  <si>
    <t>Win RM</t>
  </si>
  <si>
    <t>Win RM Secure</t>
  </si>
  <si>
    <t>Out of Band Management Console</t>
  </si>
  <si>
    <t>Out of Band Management Console -- &gt; AMT Management Controller</t>
  </si>
  <si>
    <t>General management tasks</t>
  </si>
  <si>
    <t>Serial over LAN and IDE redirection</t>
  </si>
  <si>
    <t>Out of Band Service Point</t>
  </si>
  <si>
    <t>Out of Band Service Point -- &gt; AMT Management Controller</t>
  </si>
  <si>
    <t>Power control, provisioning, and discovery</t>
  </si>
  <si>
    <t>Out of Band Service Point -- &gt; Enrollment Point</t>
  </si>
  <si>
    <t>Reporting Services Point</t>
  </si>
  <si>
    <t>Reporting Services Point -- &gt; SQL Server</t>
  </si>
  <si>
    <t>Site Server</t>
  </si>
  <si>
    <t>Site Server -- &gt; Client</t>
  </si>
  <si>
    <t>ICMP</t>
  </si>
  <si>
    <t>Site Server -- &gt; Distribution Point</t>
  </si>
  <si>
    <t>Site Server -- &gt; Domain Controller</t>
  </si>
  <si>
    <t>LDAP (Secure Sockets Layer [SSL] connection)</t>
  </si>
  <si>
    <t>Site Server -- &gt; Internet</t>
  </si>
  <si>
    <t>Site Server -- &gt; SMS Provider</t>
  </si>
  <si>
    <t>Site Server -- &gt; SQL Server</t>
  </si>
  <si>
    <t>Site Server &lt; -- &gt; Asset Intelligence Synchronization Point</t>
  </si>
  <si>
    <t>Site Server &lt; -- &gt; Certificate Registration Point</t>
  </si>
  <si>
    <t>Site Server &lt; -- &gt; Endpoint Protection Point</t>
  </si>
  <si>
    <t>Site Server &lt; -- &gt; Enrollment Point</t>
  </si>
  <si>
    <t>Site Server &lt; -- &gt; Enrollment Proxy Point</t>
  </si>
  <si>
    <t>Site Server &lt; -- &gt; Fallback Status Point</t>
  </si>
  <si>
    <t>Site Server &lt; -- &gt; Issuing Certification Authority (CA)</t>
  </si>
  <si>
    <t>Site Server &lt; -- &gt; Reporting Services Point</t>
  </si>
  <si>
    <t>Site Server &lt; -- &gt; Site Server</t>
  </si>
  <si>
    <t>Site Server &lt; -- &gt; Software Update Point</t>
  </si>
  <si>
    <t>Site Server &lt; -- &gt; State Migration Point</t>
  </si>
  <si>
    <t>Site Server &lt; -- &gt; System Health Validator</t>
  </si>
  <si>
    <t>SMS Provider</t>
  </si>
  <si>
    <t>SMS Provider -- &gt; SQL Server</t>
  </si>
  <si>
    <t>Software Update Point</t>
  </si>
  <si>
    <t>Software Update Point -- &gt; Internet</t>
  </si>
  <si>
    <t>Software Update Point -- &gt; Upstream WSUS Server</t>
  </si>
  <si>
    <t>SQL Server</t>
  </si>
  <si>
    <t>SQL Server -- &gt; SQL Server</t>
  </si>
  <si>
    <t>State Migration Point</t>
  </si>
  <si>
    <t>State Migration Point -- &gt; SQL Server</t>
  </si>
  <si>
    <t>Configuration Manager Site Role</t>
  </si>
  <si>
    <t>Server Name</t>
  </si>
  <si>
    <t>IP</t>
  </si>
  <si>
    <t>AMT Management Controller</t>
  </si>
  <si>
    <t>N/A</t>
  </si>
  <si>
    <t>Certificate Registration Point</t>
  </si>
  <si>
    <t>Client Status Reporting Host</t>
  </si>
  <si>
    <t>Distribution Point Configured for Multicast</t>
  </si>
  <si>
    <t>Distribution Point Configured for PXE</t>
  </si>
  <si>
    <t>Domain Controller</t>
  </si>
  <si>
    <t>Domain Controller - Global Catalog</t>
  </si>
  <si>
    <t>Enrollment Point</t>
  </si>
  <si>
    <t>Fallback Status Point</t>
  </si>
  <si>
    <t>Issuing Certification Authority (CA)</t>
  </si>
  <si>
    <t>On Premises Exchange Server</t>
  </si>
  <si>
    <t>Site Server1</t>
  </si>
  <si>
    <t>Site Server2</t>
  </si>
  <si>
    <t>SQL Server1</t>
  </si>
  <si>
    <t>SQL Server2</t>
  </si>
  <si>
    <t>System Health Validator</t>
  </si>
  <si>
    <t>Upstream WSUS Server</t>
  </si>
  <si>
    <t>Cloud Management Gateway</t>
  </si>
  <si>
    <t>Client -- &gt; Cloud Management Gateway</t>
  </si>
  <si>
    <t>Site Server -- &gt; Cloud Management Gateway</t>
  </si>
  <si>
    <t>Service Connection Point</t>
  </si>
  <si>
    <t>Cloud Management Gateway Connection Point</t>
  </si>
  <si>
    <t>Service Connection Point -- &gt; Microsoft Cloud Services</t>
  </si>
  <si>
    <t>Cloud Management Gateway Connection Point -- &gt; CMG Virtual Machine Scale Set  (one VM)</t>
  </si>
  <si>
    <t>Cloud Management Gateway Connection Point -- &gt; CMG Virtual Machine Scale Set (two or more VMs)</t>
  </si>
  <si>
    <t>10124-10139</t>
  </si>
  <si>
    <t>Microsoft Azure VM</t>
  </si>
  <si>
    <t>Microsoft Cloud Services</t>
  </si>
  <si>
    <t>Version</t>
  </si>
  <si>
    <t>4.0.0</t>
  </si>
  <si>
    <t>https:\\MEM.Zone\ConfigMgr-Detailed-Port-Information</t>
  </si>
  <si>
    <t>HomePage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</si>
</sst>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rgb="FF000000"/>
      <name val="Calibri"/>
    </font>
    <font>
      <b/>
      <u/>
      <sz val="11"/>
      <color rgb="FFFFFFFF"/>
      <name val="Calibri"/>
    </font>
    <font>
      <b/>
      <u/>
      <sz val="11"/>
      <color rgb="FFFFFFFF"/>
      <name val="Calibri"/>
    </font>
    <font>
      <b/>
      <u/>
      <sz val="11"/>
      <color rgb="FFFFFFFF"/>
      <name val="Calibri"/>
    </font>
    <font>
      <b/>
      <sz val="11"/>
      <color rgb="FFFFFFFF"/>
      <name val="Calibri"/>
    </font>
    <font>
      <b/>
      <u/>
      <sz val="11"/>
      <color rgb="FFFFFFFF"/>
      <name val="Calibri"/>
    </font>
    <font>
      <b/>
      <u/>
      <sz val="11"/>
      <color rgb="FFFFFFFF"/>
      <name val="Calibri"/>
    </font>
    <font>
      <b/>
      <u/>
      <sz val="11"/>
      <color rgb="FFFFFFFF"/>
      <name val="Calibri"/>
    </font>
    <font>
      <b/>
      <sz val="11"/>
      <name val="Calibri"/>
    </font>
    <font>
      <sz val="11"/>
      <name val="Calibri"/>
    </font>
    <font>
      <sz val="11"/>
      <color rgb="FF2A2A2A"/>
      <name val="Calibri"/>
    </font>
    <font>
      <b/>
      <sz val="11"/>
      <color rgb="FF2A2A2A"/>
      <name val="Calibri"/>
    </font>
    <font>
      <b/>
      <sz val="11"/>
      <color rgb="FF000000"/>
      <name val="Calibri"/>
    </font>
    <font>
      <b/>
      <sz val="10"/>
      <name val="Calibri"/>
    </font>
    <font>
      <b/>
      <u/>
      <sz val="11"/>
      <color rgb="FFFFFFFF"/>
      <name val="Calibri"/>
    </font>
    <font>
      <b/>
      <u/>
      <sz val="11"/>
      <color rgb="FFFFFFFF"/>
      <name val="Calibri"/>
    </font>
    <font>
      <b/>
      <u/>
      <sz val="11"/>
      <color rgb="FFFFFFFF"/>
      <name val="Calibri"/>
    </font>
    <font>
      <sz val="11"/>
      <color rgb="FF000000"/>
      <name val="Calibri"/>
      <family val="2"/>
    </font>
    <font>
      <b/>
      <sz val="11"/>
      <color rgb="FF000000"/>
      <name val="Calibri"/>
      <family val="2"/>
    </font>
    <font>
      <b/>
      <sz val="11"/>
      <name val="Calibri"/>
      <family val="2"/>
    </font>
    <font>
      <u/>
      <sz val="11"/>
      <color theme="10"/>
      <name val="Calibri"/>
      <family val="2"/>
    </font>
    <font>
      <b/>
      <u/>
      <sz val="11"/>
      <color rgb="FFFFFFFF"/>
      <name val="Calibri"/>
      <family val="2"/>
    </font>
  </fonts>
  <fills count="6">
    <fill>
      <patternFill patternType="none"/>
    </fill>
    <fill>
      <patternFill patternType="gray125"/>
    </fill>
    <fill>
      <patternFill patternType="solid">
        <fgColor rgb="FF0C0C0C"/>
        <bgColor rgb="FF0C0C0C"/>
      </patternFill>
    </fill>
    <fill>
      <patternFill patternType="solid">
        <fgColor rgb="FFBFBFBF"/>
        <bgColor rgb="FFBFBFBF"/>
      </patternFill>
    </fill>
    <fill>
      <patternFill patternType="solid">
        <fgColor rgb="FF000000"/>
        <bgColor rgb="FF000000"/>
      </patternFill>
    </fill>
    <fill>
      <patternFill patternType="solid">
        <fgColor rgb="FFC6D9F0"/>
        <bgColor rgb="FFC6D9F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0" fillId="0" borderId="0" applyNumberFormat="0" applyFill="0" applyBorder="0" applyAlignment="0" applyProtection="0"/>
  </cellStyleXfs>
  <cellXfs count="50">
    <xf numFmtId="0" fontId="0" fillId="0" borderId="0" xfId="0"/>
    <xf numFmtId="0" fontId="12" fillId="3" borderId="1" xfId="0" applyFont="1" applyFill="1" applyBorder="1" applyAlignment="1">
      <alignment vertical="center" wrapText="1"/>
    </xf>
    <xf numFmtId="0" fontId="0" fillId="0" borderId="0" xfId="0" applyAlignment="1">
      <alignment wrapText="1"/>
    </xf>
    <xf numFmtId="0" fontId="0" fillId="0" borderId="0" xfId="0" applyAlignment="1">
      <alignment horizontal="center"/>
    </xf>
    <xf numFmtId="0" fontId="15" fillId="4" borderId="1"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0" fillId="5" borderId="1" xfId="0" applyFill="1" applyBorder="1" applyAlignment="1">
      <alignment vertical="center" wrapText="1"/>
    </xf>
    <xf numFmtId="0" fontId="14" fillId="4" borderId="1" xfId="0" applyFont="1" applyFill="1" applyBorder="1" applyAlignment="1">
      <alignment horizontal="center" wrapText="1"/>
    </xf>
    <xf numFmtId="0" fontId="18" fillId="3" borderId="1" xfId="0" applyFont="1" applyFill="1" applyBorder="1" applyAlignment="1">
      <alignment vertical="center" wrapText="1"/>
    </xf>
    <xf numFmtId="0" fontId="12" fillId="3" borderId="1" xfId="0" applyFont="1" applyFill="1" applyBorder="1" applyAlignment="1">
      <alignment wrapText="1"/>
    </xf>
    <xf numFmtId="0" fontId="12" fillId="3" borderId="0" xfId="0" applyFont="1" applyFill="1" applyAlignment="1">
      <alignment vertical="center" wrapText="1"/>
    </xf>
    <xf numFmtId="0" fontId="0" fillId="0" borderId="0" xfId="0" applyAlignment="1">
      <alignment horizontal="left" vertical="center"/>
    </xf>
    <xf numFmtId="0" fontId="17"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left" vertical="center"/>
    </xf>
    <xf numFmtId="0" fontId="12" fillId="0" borderId="0" xfId="0" applyFont="1" applyAlignment="1">
      <alignment horizontal="left" vertical="center"/>
    </xf>
    <xf numFmtId="0" fontId="0" fillId="0" borderId="0" xfId="0" applyAlignment="1">
      <alignment horizontal="left" vertical="center" wrapText="1"/>
    </xf>
    <xf numFmtId="0" fontId="9" fillId="0" borderId="0" xfId="0" applyFont="1" applyAlignment="1">
      <alignment vertical="center"/>
    </xf>
    <xf numFmtId="0" fontId="10" fillId="0" borderId="0" xfId="0" applyFont="1" applyAlignment="1">
      <alignment vertical="center"/>
    </xf>
    <xf numFmtId="0" fontId="0" fillId="0" borderId="0" xfId="0" applyAlignment="1">
      <alignment vertical="center"/>
    </xf>
    <xf numFmtId="0" fontId="9" fillId="0" borderId="0" xfId="0" applyFont="1" applyAlignment="1">
      <alignment horizontal="left" vertical="center"/>
    </xf>
    <xf numFmtId="0" fontId="9" fillId="0" borderId="0" xfId="0" applyFont="1" applyAlignment="1">
      <alignment horizontal="left" vertical="center" wrapText="1"/>
    </xf>
    <xf numFmtId="0" fontId="17" fillId="0" borderId="0" xfId="0" applyFont="1" applyAlignment="1">
      <alignment vertical="center"/>
    </xf>
    <xf numFmtId="0" fontId="8" fillId="0" borderId="0" xfId="0" applyFont="1" applyAlignment="1">
      <alignment horizontal="left" vertical="center"/>
    </xf>
    <xf numFmtId="0" fontId="18" fillId="0" borderId="0" xfId="0" applyFont="1" applyAlignment="1">
      <alignment horizontal="left" vertical="center"/>
    </xf>
    <xf numFmtId="0" fontId="10" fillId="0" borderId="0" xfId="0" applyFont="1" applyAlignment="1">
      <alignment vertical="center" wrapText="1"/>
    </xf>
    <xf numFmtId="0" fontId="0" fillId="0" borderId="0" xfId="0" applyAlignment="1">
      <alignment horizontal="center" vertical="center"/>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center" vertical="center"/>
    </xf>
    <xf numFmtId="0" fontId="6" fillId="2" borderId="0" xfId="0" applyFont="1" applyFill="1" applyAlignment="1">
      <alignment horizontal="center" vertical="center" wrapText="1"/>
    </xf>
    <xf numFmtId="0" fontId="1" fillId="2" borderId="0" xfId="0" applyFont="1" applyFill="1" applyAlignment="1">
      <alignment horizontal="center" vertical="center" wrapText="1"/>
    </xf>
    <xf numFmtId="0" fontId="7" fillId="2" borderId="0" xfId="0" applyFont="1" applyFill="1" applyAlignment="1">
      <alignment horizontal="center" vertical="center" wrapText="1"/>
    </xf>
    <xf numFmtId="0" fontId="8" fillId="3" borderId="0" xfId="0" applyFont="1" applyFill="1" applyAlignment="1">
      <alignment vertical="center"/>
    </xf>
    <xf numFmtId="0" fontId="8" fillId="3" borderId="0" xfId="0" applyFont="1" applyFill="1" applyAlignment="1">
      <alignment horizontal="left" vertical="center"/>
    </xf>
    <xf numFmtId="0" fontId="9" fillId="3" borderId="0" xfId="0" applyFont="1" applyFill="1" applyAlignment="1">
      <alignment horizontal="center" vertical="center"/>
    </xf>
    <xf numFmtId="0" fontId="9" fillId="3" borderId="0" xfId="0" applyFont="1" applyFill="1" applyAlignment="1">
      <alignment vertical="center"/>
    </xf>
    <xf numFmtId="0" fontId="9" fillId="3" borderId="0" xfId="0" applyFont="1" applyFill="1" applyAlignment="1">
      <alignment vertical="center" wrapText="1"/>
    </xf>
    <xf numFmtId="0" fontId="0" fillId="0" borderId="0" xfId="0" applyAlignment="1">
      <alignment vertical="center" wrapText="1"/>
    </xf>
    <xf numFmtId="0" fontId="12" fillId="0" borderId="0" xfId="0" applyFont="1" applyAlignment="1">
      <alignment horizontal="center" vertical="center"/>
    </xf>
    <xf numFmtId="0" fontId="19" fillId="3" borderId="0" xfId="0" applyFont="1" applyFill="1" applyAlignment="1">
      <alignment vertical="center"/>
    </xf>
    <xf numFmtId="0" fontId="17" fillId="0" borderId="0" xfId="0" applyFont="1" applyAlignment="1">
      <alignment horizontal="left" vertical="center" wrapText="1"/>
    </xf>
    <xf numFmtId="0" fontId="13" fillId="0" borderId="0" xfId="0" applyFont="1" applyAlignment="1">
      <alignment horizontal="left" vertical="center"/>
    </xf>
    <xf numFmtId="0" fontId="17" fillId="0" borderId="0" xfId="0" applyFont="1" applyAlignment="1">
      <alignment horizontal="left" vertical="center"/>
    </xf>
    <xf numFmtId="0" fontId="21" fillId="4" borderId="1" xfId="0" applyFont="1" applyFill="1" applyBorder="1" applyAlignment="1">
      <alignment horizontal="center" wrapText="1"/>
    </xf>
    <xf numFmtId="0" fontId="21" fillId="4" borderId="1" xfId="0" applyFont="1" applyFill="1" applyBorder="1" applyAlignment="1">
      <alignment horizontal="center" vertical="center" wrapText="1"/>
    </xf>
    <xf numFmtId="0" fontId="20" fillId="0" borderId="0" xfId="1"/>
    <xf numFmtId="0" fontId="17"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mem.zone/ConfigMgr-Detailed-Port-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0"/>
  <sheetViews>
    <sheetView workbookViewId="0">
      <pane ySplit="1" topLeftCell="A2" activePane="bottomLeft" state="frozen"/>
      <selection pane="bottomLeft" activeCell="C89" sqref="C89:C97"/>
    </sheetView>
  </sheetViews>
  <sheetFormatPr baseColWidth="10" defaultColWidth="15.1640625" defaultRowHeight="15" customHeight="1" x14ac:dyDescent="0.2"/>
  <cols>
    <col min="1" max="1" width="77.6640625" customWidth="1"/>
    <col min="2" max="2" width="33" customWidth="1"/>
    <col min="3" max="3" width="33" style="3" customWidth="1"/>
    <col min="4" max="5" width="12.33203125" customWidth="1"/>
    <col min="6" max="6" width="11.5" customWidth="1"/>
    <col min="7" max="7" width="12.1640625" customWidth="1"/>
    <col min="8" max="8" width="32" customWidth="1"/>
    <col min="9" max="9" width="30.1640625" style="2" customWidth="1"/>
    <col min="10" max="10" width="15" style="2" customWidth="1"/>
    <col min="11" max="11" width="25.6640625" style="2" customWidth="1"/>
  </cols>
  <sheetData>
    <row r="1" spans="1:11" ht="15" customHeight="1" x14ac:dyDescent="0.2">
      <c r="A1" s="27" t="s">
        <v>0</v>
      </c>
      <c r="B1" s="28" t="s">
        <v>1</v>
      </c>
      <c r="C1" s="29" t="s">
        <v>2</v>
      </c>
      <c r="D1" s="30" t="s">
        <v>3</v>
      </c>
      <c r="E1" s="29" t="s">
        <v>4</v>
      </c>
      <c r="F1" s="31" t="s">
        <v>5</v>
      </c>
      <c r="G1" s="31" t="s">
        <v>6</v>
      </c>
      <c r="H1" s="31" t="s">
        <v>7</v>
      </c>
      <c r="I1" s="32" t="s">
        <v>8</v>
      </c>
      <c r="J1" s="33" t="s">
        <v>9</v>
      </c>
      <c r="K1" s="34" t="s">
        <v>10</v>
      </c>
    </row>
    <row r="2" spans="1:11" ht="15" customHeight="1" x14ac:dyDescent="0.2">
      <c r="A2" s="35" t="s">
        <v>17</v>
      </c>
      <c r="B2" s="35"/>
      <c r="C2" s="37"/>
      <c r="D2" s="38"/>
      <c r="E2" s="35"/>
      <c r="F2" s="36"/>
      <c r="G2" s="36"/>
      <c r="H2" s="38"/>
      <c r="I2" s="39"/>
      <c r="J2" s="39"/>
      <c r="K2" s="39"/>
    </row>
    <row r="3" spans="1:11" ht="16" x14ac:dyDescent="0.2">
      <c r="A3" s="19" t="s">
        <v>19</v>
      </c>
      <c r="B3" s="20" t="s">
        <v>20</v>
      </c>
      <c r="C3" s="12"/>
      <c r="D3" s="11"/>
      <c r="E3" s="13" t="s">
        <v>12</v>
      </c>
      <c r="F3" s="15" t="s">
        <v>13</v>
      </c>
      <c r="G3" s="15">
        <v>9</v>
      </c>
      <c r="H3" s="20" t="s">
        <v>18</v>
      </c>
      <c r="I3" s="21" t="s">
        <v>18</v>
      </c>
      <c r="J3" s="21" t="s">
        <v>18</v>
      </c>
      <c r="K3" s="21" t="s">
        <v>18</v>
      </c>
    </row>
    <row r="4" spans="1:11" ht="16" x14ac:dyDescent="0.2">
      <c r="A4" s="19" t="s">
        <v>19</v>
      </c>
      <c r="B4" s="20" t="s">
        <v>21</v>
      </c>
      <c r="C4" s="12"/>
      <c r="D4" s="11"/>
      <c r="E4" s="13" t="s">
        <v>12</v>
      </c>
      <c r="F4" s="15" t="s">
        <v>13</v>
      </c>
      <c r="G4" s="15">
        <v>25536</v>
      </c>
      <c r="H4" s="20" t="s">
        <v>18</v>
      </c>
      <c r="I4" s="21" t="s">
        <v>18</v>
      </c>
      <c r="J4" s="21" t="s">
        <v>18</v>
      </c>
      <c r="K4" s="21" t="s">
        <v>18</v>
      </c>
    </row>
    <row r="5" spans="1:11" ht="16" x14ac:dyDescent="0.2">
      <c r="A5" s="22" t="s">
        <v>156</v>
      </c>
      <c r="B5" s="20" t="s">
        <v>16</v>
      </c>
      <c r="C5" s="12"/>
      <c r="D5" s="11"/>
      <c r="E5" s="13" t="s">
        <v>12</v>
      </c>
      <c r="F5" s="15" t="s">
        <v>13</v>
      </c>
      <c r="G5" s="15">
        <v>443</v>
      </c>
      <c r="H5" s="20" t="s">
        <v>18</v>
      </c>
      <c r="I5" s="21" t="str">
        <f>Cloud_Management_Gateway</f>
        <v>N/A</v>
      </c>
      <c r="J5" s="21" t="s">
        <v>18</v>
      </c>
      <c r="K5" s="21" t="str">
        <f>IP_Cloud_Management_Gateway</f>
        <v>N/A</v>
      </c>
    </row>
    <row r="6" spans="1:11" ht="16" x14ac:dyDescent="0.2">
      <c r="A6" s="20" t="s">
        <v>22</v>
      </c>
      <c r="B6" s="20" t="s">
        <v>15</v>
      </c>
      <c r="C6" s="12"/>
      <c r="D6" s="11"/>
      <c r="E6" s="13" t="s">
        <v>12</v>
      </c>
      <c r="F6" s="15" t="s">
        <v>13</v>
      </c>
      <c r="G6" s="15">
        <v>80</v>
      </c>
      <c r="H6" s="20" t="s">
        <v>18</v>
      </c>
      <c r="I6" s="21" t="str">
        <f>Configuration_Manager_Policy_Module</f>
        <v>N/A</v>
      </c>
      <c r="J6" s="21" t="s">
        <v>18</v>
      </c>
      <c r="K6" s="21" t="str">
        <f>IP_Configuration_Manager_Policy_Module</f>
        <v>N/A</v>
      </c>
    </row>
    <row r="7" spans="1:11" ht="16" x14ac:dyDescent="0.2">
      <c r="A7" s="20" t="s">
        <v>22</v>
      </c>
      <c r="B7" s="20" t="s">
        <v>16</v>
      </c>
      <c r="C7" s="12"/>
      <c r="D7" s="11"/>
      <c r="E7" s="13" t="s">
        <v>12</v>
      </c>
      <c r="F7" s="15" t="s">
        <v>13</v>
      </c>
      <c r="G7" s="15">
        <v>443</v>
      </c>
      <c r="H7" s="20" t="s">
        <v>18</v>
      </c>
      <c r="I7" s="21" t="str">
        <f>Configuration_Manager_Policy_Module</f>
        <v>N/A</v>
      </c>
      <c r="J7" s="21" t="s">
        <v>18</v>
      </c>
      <c r="K7" s="21" t="str">
        <f>IP_Configuration_Manager_Policy_Module</f>
        <v>N/A</v>
      </c>
    </row>
    <row r="8" spans="1:11" ht="16" x14ac:dyDescent="0.2">
      <c r="A8" s="20" t="s">
        <v>23</v>
      </c>
      <c r="B8" s="20" t="s">
        <v>15</v>
      </c>
      <c r="C8" s="12"/>
      <c r="D8" s="11"/>
      <c r="E8" s="13" t="s">
        <v>12</v>
      </c>
      <c r="F8" s="15" t="s">
        <v>13</v>
      </c>
      <c r="G8" s="15">
        <v>80</v>
      </c>
      <c r="H8" s="20" t="s">
        <v>18</v>
      </c>
      <c r="I8" s="21" t="str">
        <f>Distribution_Point</f>
        <v>N/A</v>
      </c>
      <c r="J8" s="21" t="s">
        <v>18</v>
      </c>
      <c r="K8" s="21" t="str">
        <f>IP_Distribution_Point</f>
        <v>N/A</v>
      </c>
    </row>
    <row r="9" spans="1:11" ht="16" x14ac:dyDescent="0.2">
      <c r="A9" s="20" t="s">
        <v>23</v>
      </c>
      <c r="B9" s="20" t="s">
        <v>16</v>
      </c>
      <c r="C9" s="12"/>
      <c r="D9" s="11"/>
      <c r="E9" s="13" t="s">
        <v>12</v>
      </c>
      <c r="F9" s="15" t="s">
        <v>13</v>
      </c>
      <c r="G9" s="15">
        <v>443</v>
      </c>
      <c r="H9" s="20" t="s">
        <v>18</v>
      </c>
      <c r="I9" s="21" t="str">
        <f>Distribution_Point</f>
        <v>N/A</v>
      </c>
      <c r="J9" s="21" t="s">
        <v>18</v>
      </c>
      <c r="K9" s="21" t="str">
        <f>IP_Distribution_Point</f>
        <v>N/A</v>
      </c>
    </row>
    <row r="10" spans="1:11" ht="16" x14ac:dyDescent="0.2">
      <c r="A10" s="19" t="s">
        <v>24</v>
      </c>
      <c r="B10" s="18" t="s">
        <v>25</v>
      </c>
      <c r="C10" s="12"/>
      <c r="D10" s="11"/>
      <c r="E10" s="13" t="s">
        <v>12</v>
      </c>
      <c r="F10" s="15" t="s">
        <v>13</v>
      </c>
      <c r="G10" s="14">
        <v>445</v>
      </c>
      <c r="H10" s="20" t="s">
        <v>18</v>
      </c>
      <c r="I10" s="21" t="str">
        <f>Distribution_Point_Multicast</f>
        <v>N/A</v>
      </c>
      <c r="J10" s="21" t="s">
        <v>18</v>
      </c>
      <c r="K10" s="21" t="str">
        <f>IP_Distribution_Point_Multicast</f>
        <v>N/A</v>
      </c>
    </row>
    <row r="11" spans="1:11" ht="16" x14ac:dyDescent="0.2">
      <c r="A11" s="19" t="s">
        <v>24</v>
      </c>
      <c r="B11" s="18" t="s">
        <v>26</v>
      </c>
      <c r="C11" s="12"/>
      <c r="D11" s="11"/>
      <c r="E11" s="13" t="s">
        <v>12</v>
      </c>
      <c r="F11" s="14" t="s">
        <v>27</v>
      </c>
      <c r="G11" s="14" t="s">
        <v>13</v>
      </c>
      <c r="H11" s="20" t="s">
        <v>18</v>
      </c>
      <c r="I11" s="21" t="str">
        <f>Distribution_Point_Multicast</f>
        <v>N/A</v>
      </c>
      <c r="J11" s="21" t="s">
        <v>18</v>
      </c>
      <c r="K11" s="21" t="str">
        <f>IP_Distribution_Point_Multicast</f>
        <v>N/A</v>
      </c>
    </row>
    <row r="12" spans="1:11" ht="16" x14ac:dyDescent="0.2">
      <c r="A12" s="19" t="s">
        <v>28</v>
      </c>
      <c r="B12" s="20" t="s">
        <v>29</v>
      </c>
      <c r="C12" s="12"/>
      <c r="D12" s="20"/>
      <c r="E12" s="13" t="s">
        <v>12</v>
      </c>
      <c r="F12" s="23" t="s">
        <v>30</v>
      </c>
      <c r="G12" s="23" t="s">
        <v>13</v>
      </c>
      <c r="H12" s="20" t="s">
        <v>18</v>
      </c>
      <c r="I12" s="21" t="str">
        <f>Distribution_Point_PXE</f>
        <v>N/A</v>
      </c>
      <c r="J12" s="21" t="s">
        <v>18</v>
      </c>
      <c r="K12" s="21" t="str">
        <f>IP_Distribution_Point_PXE</f>
        <v>N/A</v>
      </c>
    </row>
    <row r="13" spans="1:11" ht="16" x14ac:dyDescent="0.2">
      <c r="A13" s="19" t="s">
        <v>28</v>
      </c>
      <c r="B13" s="20" t="s">
        <v>31</v>
      </c>
      <c r="C13" s="20"/>
      <c r="D13" s="20"/>
      <c r="E13" s="13" t="s">
        <v>12</v>
      </c>
      <c r="F13" s="23">
        <v>69</v>
      </c>
      <c r="G13" s="23" t="s">
        <v>13</v>
      </c>
      <c r="H13" s="20" t="s">
        <v>18</v>
      </c>
      <c r="I13" s="21" t="str">
        <f>Distribution_Point_PXE</f>
        <v>N/A</v>
      </c>
      <c r="J13" s="21" t="s">
        <v>18</v>
      </c>
      <c r="K13" s="21" t="str">
        <f>IP_Distribution_Point_PXE</f>
        <v>N/A</v>
      </c>
    </row>
    <row r="14" spans="1:11" ht="16" x14ac:dyDescent="0.2">
      <c r="A14" s="19" t="s">
        <v>28</v>
      </c>
      <c r="B14" s="20" t="s">
        <v>32</v>
      </c>
      <c r="C14" s="20"/>
      <c r="D14" s="20"/>
      <c r="E14" s="13" t="s">
        <v>12</v>
      </c>
      <c r="F14" s="23">
        <v>4011</v>
      </c>
      <c r="G14" s="23" t="s">
        <v>13</v>
      </c>
      <c r="H14" s="20" t="s">
        <v>18</v>
      </c>
      <c r="I14" s="21" t="str">
        <f>Distribution_Point_PXE</f>
        <v>N/A</v>
      </c>
      <c r="J14" s="21" t="s">
        <v>18</v>
      </c>
      <c r="K14" s="21" t="str">
        <f>IP_Distribution_Point_PXE</f>
        <v>N/A</v>
      </c>
    </row>
    <row r="15" spans="1:11" ht="16" x14ac:dyDescent="0.2">
      <c r="A15" s="19" t="s">
        <v>33</v>
      </c>
      <c r="B15" s="18" t="s">
        <v>15</v>
      </c>
      <c r="C15" s="20"/>
      <c r="D15" s="20"/>
      <c r="E15" s="13" t="s">
        <v>12</v>
      </c>
      <c r="F15" s="23" t="s">
        <v>13</v>
      </c>
      <c r="G15" s="23">
        <v>80</v>
      </c>
      <c r="H15" s="20" t="s">
        <v>18</v>
      </c>
      <c r="I15" s="21" t="str">
        <f>Fallback_Status_Point</f>
        <v>N/A</v>
      </c>
      <c r="J15" s="21" t="s">
        <v>18</v>
      </c>
      <c r="K15" s="21" t="str">
        <f>IP_Fallback_Status_Point</f>
        <v>N/A</v>
      </c>
    </row>
    <row r="16" spans="1:11" ht="16" x14ac:dyDescent="0.2">
      <c r="A16" s="19" t="s">
        <v>34</v>
      </c>
      <c r="B16" s="18" t="s">
        <v>35</v>
      </c>
      <c r="C16" s="20"/>
      <c r="D16" s="20"/>
      <c r="E16" s="13" t="s">
        <v>12</v>
      </c>
      <c r="F16" s="23" t="s">
        <v>13</v>
      </c>
      <c r="G16" s="23">
        <v>3268</v>
      </c>
      <c r="H16" s="20" t="s">
        <v>18</v>
      </c>
      <c r="I16" s="16" t="str">
        <f>Domain_Controller_GC</f>
        <v>N/A</v>
      </c>
      <c r="J16" s="21" t="s">
        <v>18</v>
      </c>
      <c r="K16" s="16" t="str">
        <f>IP_Domain_Controller_GC</f>
        <v>N/A</v>
      </c>
    </row>
    <row r="17" spans="1:11" ht="16" x14ac:dyDescent="0.2">
      <c r="A17" s="19" t="s">
        <v>34</v>
      </c>
      <c r="B17" s="18" t="s">
        <v>36</v>
      </c>
      <c r="C17" s="20"/>
      <c r="D17" s="20"/>
      <c r="E17" s="13" t="s">
        <v>12</v>
      </c>
      <c r="F17" s="23" t="s">
        <v>13</v>
      </c>
      <c r="G17" s="23">
        <v>3269</v>
      </c>
      <c r="H17" s="20" t="s">
        <v>18</v>
      </c>
      <c r="I17" s="16" t="str">
        <f>Domain_Controller_GC</f>
        <v>N/A</v>
      </c>
      <c r="J17" s="21" t="s">
        <v>18</v>
      </c>
      <c r="K17" s="16" t="str">
        <f>IP_Domain_Controller_GC</f>
        <v>N/A</v>
      </c>
    </row>
    <row r="18" spans="1:11" ht="16" x14ac:dyDescent="0.2">
      <c r="A18" s="11" t="s">
        <v>37</v>
      </c>
      <c r="B18" s="18" t="s">
        <v>38</v>
      </c>
      <c r="C18" s="12"/>
      <c r="D18" s="11"/>
      <c r="E18" s="13" t="s">
        <v>12</v>
      </c>
      <c r="F18" s="23" t="s">
        <v>13</v>
      </c>
      <c r="G18" s="14">
        <v>10123</v>
      </c>
      <c r="H18" s="20" t="s">
        <v>18</v>
      </c>
      <c r="I18" s="16" t="str">
        <f>Management_Point</f>
        <v>N/A</v>
      </c>
      <c r="J18" s="21" t="s">
        <v>18</v>
      </c>
      <c r="K18" s="16" t="str">
        <f>IP_Management_Point</f>
        <v>N/A</v>
      </c>
    </row>
    <row r="19" spans="1:11" ht="16" x14ac:dyDescent="0.2">
      <c r="A19" s="11" t="s">
        <v>37</v>
      </c>
      <c r="B19" s="18" t="s">
        <v>15</v>
      </c>
      <c r="C19" s="12"/>
      <c r="D19" s="11"/>
      <c r="E19" s="13" t="s">
        <v>12</v>
      </c>
      <c r="F19" s="23" t="s">
        <v>13</v>
      </c>
      <c r="G19" s="15">
        <v>80</v>
      </c>
      <c r="H19" s="20" t="s">
        <v>18</v>
      </c>
      <c r="I19" s="16" t="str">
        <f>Management_Point</f>
        <v>N/A</v>
      </c>
      <c r="J19" s="21" t="s">
        <v>18</v>
      </c>
      <c r="K19" s="16" t="str">
        <f>IP_Management_Point</f>
        <v>N/A</v>
      </c>
    </row>
    <row r="20" spans="1:11" ht="16" x14ac:dyDescent="0.2">
      <c r="A20" s="11" t="s">
        <v>37</v>
      </c>
      <c r="B20" s="18" t="s">
        <v>16</v>
      </c>
      <c r="C20" s="12"/>
      <c r="D20" s="11"/>
      <c r="E20" s="13" t="s">
        <v>12</v>
      </c>
      <c r="F20" s="23" t="s">
        <v>13</v>
      </c>
      <c r="G20" s="15">
        <v>443</v>
      </c>
      <c r="H20" s="20" t="s">
        <v>18</v>
      </c>
      <c r="I20" s="16" t="str">
        <f>Management_Point</f>
        <v>N/A</v>
      </c>
      <c r="J20" s="21" t="s">
        <v>18</v>
      </c>
      <c r="K20" s="16" t="str">
        <f>IP_Management_Point</f>
        <v>N/A</v>
      </c>
    </row>
    <row r="21" spans="1:11" ht="16" x14ac:dyDescent="0.2">
      <c r="A21" s="19" t="s">
        <v>39</v>
      </c>
      <c r="B21" s="18" t="s">
        <v>15</v>
      </c>
      <c r="C21" s="12"/>
      <c r="D21" s="11"/>
      <c r="E21" s="13" t="s">
        <v>12</v>
      </c>
      <c r="F21" s="23" t="s">
        <v>13</v>
      </c>
      <c r="G21" s="24" t="s">
        <v>40</v>
      </c>
      <c r="H21" s="20" t="s">
        <v>18</v>
      </c>
      <c r="I21" s="16" t="str">
        <f>Software_Update_Point</f>
        <v>N/A</v>
      </c>
      <c r="J21" s="21" t="s">
        <v>18</v>
      </c>
      <c r="K21" s="16" t="str">
        <f>IP_Software_Update_Point</f>
        <v>N/A</v>
      </c>
    </row>
    <row r="22" spans="1:11" ht="16" x14ac:dyDescent="0.2">
      <c r="A22" s="19" t="s">
        <v>39</v>
      </c>
      <c r="B22" s="18" t="s">
        <v>16</v>
      </c>
      <c r="C22" s="12"/>
      <c r="D22" s="11"/>
      <c r="E22" s="13" t="s">
        <v>12</v>
      </c>
      <c r="F22" s="23" t="s">
        <v>13</v>
      </c>
      <c r="G22" s="24" t="s">
        <v>41</v>
      </c>
      <c r="H22" s="20" t="s">
        <v>18</v>
      </c>
      <c r="I22" s="16" t="str">
        <f>Software_Update_Point</f>
        <v>N/A</v>
      </c>
      <c r="J22" s="21" t="s">
        <v>18</v>
      </c>
      <c r="K22" s="16" t="str">
        <f>IP_Software_Update_Point</f>
        <v>N/A</v>
      </c>
    </row>
    <row r="23" spans="1:11" ht="16" x14ac:dyDescent="0.2">
      <c r="A23" s="11" t="s">
        <v>42</v>
      </c>
      <c r="B23" s="18" t="s">
        <v>15</v>
      </c>
      <c r="C23" s="11"/>
      <c r="D23" s="11"/>
      <c r="E23" s="13" t="s">
        <v>12</v>
      </c>
      <c r="F23" s="23" t="s">
        <v>13</v>
      </c>
      <c r="G23" s="15">
        <v>80</v>
      </c>
      <c r="H23" s="20" t="s">
        <v>18</v>
      </c>
      <c r="I23" s="16" t="str">
        <f>State_Migration_Point</f>
        <v>N/A</v>
      </c>
      <c r="J23" s="21" t="s">
        <v>18</v>
      </c>
      <c r="K23" s="16" t="str">
        <f>IP_State_Migration_Point</f>
        <v>N/A</v>
      </c>
    </row>
    <row r="24" spans="1:11" ht="16" x14ac:dyDescent="0.2">
      <c r="A24" s="11" t="s">
        <v>42</v>
      </c>
      <c r="B24" s="18" t="s">
        <v>16</v>
      </c>
      <c r="C24" s="11"/>
      <c r="D24" s="11"/>
      <c r="E24" s="13" t="s">
        <v>12</v>
      </c>
      <c r="F24" s="23" t="s">
        <v>13</v>
      </c>
      <c r="G24" s="15">
        <v>443</v>
      </c>
      <c r="H24" s="20" t="s">
        <v>18</v>
      </c>
      <c r="I24" s="16" t="str">
        <f>State_Migration_Point</f>
        <v>N/A</v>
      </c>
      <c r="J24" s="21" t="s">
        <v>18</v>
      </c>
      <c r="K24" s="16" t="str">
        <f>IP_State_Migration_Point</f>
        <v>N/A</v>
      </c>
    </row>
    <row r="25" spans="1:11" ht="16" x14ac:dyDescent="0.2">
      <c r="A25" s="11" t="s">
        <v>42</v>
      </c>
      <c r="B25" s="18" t="s">
        <v>25</v>
      </c>
      <c r="C25" s="11"/>
      <c r="D25" s="11"/>
      <c r="E25" s="13" t="s">
        <v>12</v>
      </c>
      <c r="F25" s="23" t="s">
        <v>13</v>
      </c>
      <c r="G25" s="14">
        <v>445</v>
      </c>
      <c r="H25" s="20" t="s">
        <v>18</v>
      </c>
      <c r="I25" s="16" t="str">
        <f>State_Migration_Point</f>
        <v>N/A</v>
      </c>
      <c r="J25" s="21" t="s">
        <v>18</v>
      </c>
      <c r="K25" s="16" t="str">
        <f>IP_State_Migration_Point</f>
        <v>N/A</v>
      </c>
    </row>
    <row r="26" spans="1:11" ht="160" x14ac:dyDescent="0.2">
      <c r="A26" s="19" t="s">
        <v>43</v>
      </c>
      <c r="B26" s="16" t="s">
        <v>44</v>
      </c>
      <c r="C26" s="11"/>
      <c r="D26" s="11"/>
      <c r="E26" s="13" t="s">
        <v>12</v>
      </c>
      <c r="F26" s="15" t="s">
        <v>13</v>
      </c>
      <c r="G26" s="15" t="s">
        <v>13</v>
      </c>
      <c r="H26" s="11" t="s">
        <v>18</v>
      </c>
      <c r="I26" s="16" t="str">
        <f>System_Health_Validator</f>
        <v>N/A</v>
      </c>
      <c r="J26" s="16" t="s">
        <v>18</v>
      </c>
      <c r="K26" s="16" t="str">
        <f>IP_System_Health_Validator</f>
        <v>N/A</v>
      </c>
    </row>
    <row r="27" spans="1:11" ht="32" x14ac:dyDescent="0.2">
      <c r="A27" s="19" t="s">
        <v>45</v>
      </c>
      <c r="B27" s="25" t="s">
        <v>46</v>
      </c>
      <c r="C27" s="26"/>
      <c r="D27" s="11"/>
      <c r="E27" s="13" t="s">
        <v>12</v>
      </c>
      <c r="F27" s="23" t="s">
        <v>13</v>
      </c>
      <c r="G27" s="14">
        <v>445</v>
      </c>
      <c r="H27" s="11" t="s">
        <v>18</v>
      </c>
      <c r="I27" s="16" t="s">
        <v>47</v>
      </c>
      <c r="J27" s="16" t="s">
        <v>18</v>
      </c>
      <c r="K27" s="16" t="s">
        <v>47</v>
      </c>
    </row>
    <row r="28" spans="1:11" x14ac:dyDescent="0.2">
      <c r="A28" s="35" t="s">
        <v>48</v>
      </c>
      <c r="B28" s="38"/>
      <c r="C28" s="38"/>
      <c r="D28" s="38"/>
      <c r="E28" s="36"/>
      <c r="F28" s="36"/>
      <c r="G28" s="36"/>
      <c r="H28" s="38"/>
      <c r="I28" s="39"/>
      <c r="J28" s="39"/>
      <c r="K28" s="39"/>
    </row>
    <row r="29" spans="1:11" ht="16" x14ac:dyDescent="0.2">
      <c r="A29" s="19" t="s">
        <v>49</v>
      </c>
      <c r="B29" s="18" t="s">
        <v>50</v>
      </c>
      <c r="C29" s="18"/>
      <c r="D29" s="18"/>
      <c r="E29" s="13" t="s">
        <v>12</v>
      </c>
      <c r="F29" s="23" t="s">
        <v>13</v>
      </c>
      <c r="G29" s="14">
        <v>2701</v>
      </c>
      <c r="H29" s="11" t="str">
        <f t="shared" ref="H29:H36" si="0">Configuration_Manager_Console</f>
        <v>N/A</v>
      </c>
      <c r="I29" s="16" t="s">
        <v>18</v>
      </c>
      <c r="J29" s="16" t="str">
        <f t="shared" ref="J29:J36" si="1">IP_Configuration_Manager_Console</f>
        <v>N/A</v>
      </c>
      <c r="K29" s="16" t="s">
        <v>18</v>
      </c>
    </row>
    <row r="30" spans="1:11" ht="16" x14ac:dyDescent="0.2">
      <c r="A30" s="19" t="s">
        <v>49</v>
      </c>
      <c r="B30" s="17" t="s">
        <v>51</v>
      </c>
      <c r="C30" s="17"/>
      <c r="D30" s="17"/>
      <c r="E30" s="13" t="s">
        <v>12</v>
      </c>
      <c r="F30" s="14" t="s">
        <v>13</v>
      </c>
      <c r="G30" s="14">
        <v>3389</v>
      </c>
      <c r="H30" s="11" t="str">
        <f t="shared" si="0"/>
        <v>N/A</v>
      </c>
      <c r="I30" s="16" t="s">
        <v>18</v>
      </c>
      <c r="J30" s="16" t="str">
        <f t="shared" si="1"/>
        <v>N/A</v>
      </c>
      <c r="K30" s="16" t="s">
        <v>18</v>
      </c>
    </row>
    <row r="31" spans="1:11" ht="16" x14ac:dyDescent="0.2">
      <c r="A31" s="11" t="s">
        <v>52</v>
      </c>
      <c r="B31" s="18" t="s">
        <v>15</v>
      </c>
      <c r="C31" s="11"/>
      <c r="D31" s="11"/>
      <c r="E31" s="13" t="s">
        <v>12</v>
      </c>
      <c r="F31" s="14" t="s">
        <v>13</v>
      </c>
      <c r="G31" s="15">
        <v>80</v>
      </c>
      <c r="H31" s="11" t="str">
        <f t="shared" si="0"/>
        <v>N/A</v>
      </c>
      <c r="I31" s="16" t="s">
        <v>53</v>
      </c>
      <c r="J31" s="16" t="str">
        <f t="shared" si="1"/>
        <v>N/A</v>
      </c>
      <c r="K31" s="16" t="s">
        <v>53</v>
      </c>
    </row>
    <row r="32" spans="1:11" ht="16" x14ac:dyDescent="0.2">
      <c r="A32" s="19" t="s">
        <v>54</v>
      </c>
      <c r="B32" s="18" t="s">
        <v>15</v>
      </c>
      <c r="C32" s="11"/>
      <c r="D32" s="11"/>
      <c r="E32" s="13" t="s">
        <v>12</v>
      </c>
      <c r="F32" s="14" t="s">
        <v>13</v>
      </c>
      <c r="G32" s="15">
        <v>80</v>
      </c>
      <c r="H32" s="11" t="str">
        <f t="shared" si="0"/>
        <v>N/A</v>
      </c>
      <c r="I32" s="16" t="str">
        <f>Reporting_Services_Point</f>
        <v>N/A</v>
      </c>
      <c r="J32" s="16" t="str">
        <f t="shared" si="1"/>
        <v>N/A</v>
      </c>
      <c r="K32" s="16" t="str">
        <f>IP_Reporting_Services_Point</f>
        <v>N/A</v>
      </c>
    </row>
    <row r="33" spans="1:11" ht="16" x14ac:dyDescent="0.2">
      <c r="A33" s="19" t="s">
        <v>54</v>
      </c>
      <c r="B33" s="18" t="s">
        <v>16</v>
      </c>
      <c r="C33" s="11"/>
      <c r="D33" s="11"/>
      <c r="E33" s="13" t="s">
        <v>12</v>
      </c>
      <c r="F33" s="14" t="s">
        <v>13</v>
      </c>
      <c r="G33" s="15">
        <v>443</v>
      </c>
      <c r="H33" s="11" t="str">
        <f t="shared" si="0"/>
        <v>N/A</v>
      </c>
      <c r="I33" s="16" t="str">
        <f>Reporting_Services_Point</f>
        <v>N/A</v>
      </c>
      <c r="J33" s="16" t="str">
        <f t="shared" si="1"/>
        <v>N/A</v>
      </c>
      <c r="K33" s="16" t="str">
        <f>IP_Reporting_Services_Point</f>
        <v>N/A</v>
      </c>
    </row>
    <row r="34" spans="1:11" ht="16" x14ac:dyDescent="0.2">
      <c r="A34" s="19" t="s">
        <v>55</v>
      </c>
      <c r="B34" s="18" t="s">
        <v>56</v>
      </c>
      <c r="C34" s="11"/>
      <c r="D34" s="11"/>
      <c r="E34" s="13" t="s">
        <v>12</v>
      </c>
      <c r="F34" s="14" t="s">
        <v>13</v>
      </c>
      <c r="G34" s="15">
        <v>135</v>
      </c>
      <c r="H34" s="11" t="str">
        <f t="shared" si="0"/>
        <v>N/A</v>
      </c>
      <c r="I34" s="16" t="str">
        <f>Site_Server1</f>
        <v>N/A</v>
      </c>
      <c r="J34" s="16" t="str">
        <f t="shared" si="1"/>
        <v>N/A</v>
      </c>
      <c r="K34" s="16" t="str">
        <f>IP_SMS_Provider</f>
        <v>N/A</v>
      </c>
    </row>
    <row r="35" spans="1:11" ht="16" x14ac:dyDescent="0.2">
      <c r="A35" s="19" t="s">
        <v>57</v>
      </c>
      <c r="B35" s="18" t="s">
        <v>56</v>
      </c>
      <c r="C35" s="11"/>
      <c r="D35" s="11"/>
      <c r="E35" s="13" t="s">
        <v>12</v>
      </c>
      <c r="F35" s="14" t="s">
        <v>13</v>
      </c>
      <c r="G35" s="15">
        <v>135</v>
      </c>
      <c r="H35" s="11" t="str">
        <f t="shared" si="0"/>
        <v>N/A</v>
      </c>
      <c r="I35" s="16" t="str">
        <f>SMS_Provider</f>
        <v>N/A</v>
      </c>
      <c r="J35" s="16" t="str">
        <f t="shared" si="1"/>
        <v>N/A</v>
      </c>
      <c r="K35" s="16" t="str">
        <f>IP_SMS_Provider</f>
        <v>N/A</v>
      </c>
    </row>
    <row r="36" spans="1:11" ht="16" x14ac:dyDescent="0.2">
      <c r="A36" s="19" t="s">
        <v>57</v>
      </c>
      <c r="B36" s="18" t="s">
        <v>58</v>
      </c>
      <c r="C36" s="11"/>
      <c r="D36" s="11"/>
      <c r="E36" s="13" t="s">
        <v>12</v>
      </c>
      <c r="F36" s="15" t="s">
        <v>13</v>
      </c>
      <c r="G36" s="15" t="s">
        <v>59</v>
      </c>
      <c r="H36" s="11" t="str">
        <f t="shared" si="0"/>
        <v>N/A</v>
      </c>
      <c r="I36" s="16" t="str">
        <f>SMS_Provider</f>
        <v>N/A</v>
      </c>
      <c r="J36" s="16" t="str">
        <f t="shared" si="1"/>
        <v>N/A</v>
      </c>
      <c r="K36" s="16" t="str">
        <f>IP_SMS_Provider</f>
        <v>N/A</v>
      </c>
    </row>
    <row r="37" spans="1:11" x14ac:dyDescent="0.2">
      <c r="A37" s="35" t="s">
        <v>60</v>
      </c>
      <c r="B37" s="38"/>
      <c r="C37" s="38"/>
      <c r="D37" s="38"/>
      <c r="E37" s="36"/>
      <c r="F37" s="36"/>
      <c r="G37" s="36"/>
      <c r="H37" s="38"/>
      <c r="I37" s="39"/>
      <c r="J37" s="39"/>
      <c r="K37" s="39"/>
    </row>
    <row r="38" spans="1:11" ht="16" x14ac:dyDescent="0.2">
      <c r="A38" s="19" t="s">
        <v>61</v>
      </c>
      <c r="B38" s="18" t="s">
        <v>15</v>
      </c>
      <c r="C38" s="11"/>
      <c r="D38" s="11"/>
      <c r="E38" s="13" t="s">
        <v>12</v>
      </c>
      <c r="F38" s="15" t="s">
        <v>13</v>
      </c>
      <c r="G38" s="15">
        <v>80</v>
      </c>
      <c r="H38" s="11" t="str">
        <f>Configuration_Manager_Policy_Module</f>
        <v>N/A</v>
      </c>
      <c r="I38" s="16" t="str">
        <f>Certificate_Registration_Point</f>
        <v>N/A</v>
      </c>
      <c r="J38" s="16" t="str">
        <f>IP_Configuration_Manager_Policy_Module</f>
        <v>N/A</v>
      </c>
      <c r="K38" s="16" t="str">
        <f>IP_Certificate_Registration_Point</f>
        <v>N/A</v>
      </c>
    </row>
    <row r="39" spans="1:11" ht="16" x14ac:dyDescent="0.2">
      <c r="A39" s="19" t="s">
        <v>62</v>
      </c>
      <c r="B39" s="18" t="s">
        <v>11</v>
      </c>
      <c r="C39" s="17"/>
      <c r="D39" s="17"/>
      <c r="E39" s="13" t="s">
        <v>12</v>
      </c>
      <c r="F39" s="14" t="s">
        <v>13</v>
      </c>
      <c r="G39" s="14">
        <v>1433</v>
      </c>
      <c r="H39" s="20" t="str">
        <f>Certificate_Registration_Point</f>
        <v>N/A</v>
      </c>
      <c r="I39" s="21" t="str">
        <f>SQL_Server1</f>
        <v>N/A</v>
      </c>
      <c r="J39" s="21" t="str">
        <f>IP_Certificate_Registration_Point</f>
        <v>N/A</v>
      </c>
      <c r="K39" s="21" t="str">
        <f>IP_SQL_Server1</f>
        <v>N/A</v>
      </c>
    </row>
    <row r="40" spans="1:11" ht="16" x14ac:dyDescent="0.2">
      <c r="A40" s="19" t="s">
        <v>62</v>
      </c>
      <c r="B40" s="18" t="s">
        <v>14</v>
      </c>
      <c r="C40" s="17"/>
      <c r="D40" s="17"/>
      <c r="E40" s="13" t="s">
        <v>12</v>
      </c>
      <c r="F40" s="14" t="s">
        <v>13</v>
      </c>
      <c r="G40" s="14">
        <v>4022</v>
      </c>
      <c r="H40" s="20" t="str">
        <f>Certificate_Registration_Point</f>
        <v>N/A</v>
      </c>
      <c r="I40" s="21" t="str">
        <f>SQL_Server1</f>
        <v>N/A</v>
      </c>
      <c r="J40" s="21" t="str">
        <f>IP_Certificate_Registration_Point</f>
        <v>N/A</v>
      </c>
      <c r="K40" s="21" t="str">
        <f>IP_SQL_Server1</f>
        <v>N/A</v>
      </c>
    </row>
    <row r="41" spans="1:11" x14ac:dyDescent="0.2">
      <c r="A41" s="35" t="s">
        <v>63</v>
      </c>
      <c r="B41" s="38"/>
      <c r="C41" s="38"/>
      <c r="D41" s="38"/>
      <c r="E41" s="36"/>
      <c r="F41" s="36"/>
      <c r="G41" s="36"/>
      <c r="H41" s="38"/>
      <c r="I41" s="39"/>
      <c r="J41" s="39"/>
      <c r="K41" s="39"/>
    </row>
    <row r="42" spans="1:11" ht="16" x14ac:dyDescent="0.2">
      <c r="A42" s="11" t="s">
        <v>64</v>
      </c>
      <c r="B42" s="18" t="s">
        <v>15</v>
      </c>
      <c r="C42" s="11"/>
      <c r="D42" s="11"/>
      <c r="E42" s="13" t="s">
        <v>12</v>
      </c>
      <c r="F42" s="15" t="s">
        <v>13</v>
      </c>
      <c r="G42" s="15">
        <v>80</v>
      </c>
      <c r="H42" s="20" t="str">
        <f>Distribution_Point</f>
        <v>N/A</v>
      </c>
      <c r="I42" s="16" t="str">
        <f>Management_Point</f>
        <v>N/A</v>
      </c>
      <c r="J42" s="21" t="str">
        <f>IP_Distribution_Point</f>
        <v>N/A</v>
      </c>
      <c r="K42" s="16" t="str">
        <f>IP_Management_Point</f>
        <v>N/A</v>
      </c>
    </row>
    <row r="43" spans="1:11" ht="16" x14ac:dyDescent="0.2">
      <c r="A43" s="11" t="s">
        <v>64</v>
      </c>
      <c r="B43" s="18" t="s">
        <v>16</v>
      </c>
      <c r="C43" s="11"/>
      <c r="D43" s="11"/>
      <c r="E43" s="13" t="s">
        <v>12</v>
      </c>
      <c r="F43" s="15" t="s">
        <v>13</v>
      </c>
      <c r="G43" s="15">
        <v>443</v>
      </c>
      <c r="H43" s="20" t="str">
        <f>Distribution_Point</f>
        <v>N/A</v>
      </c>
      <c r="I43" s="16" t="str">
        <f>Management_Point</f>
        <v>N/A</v>
      </c>
      <c r="J43" s="21" t="str">
        <f>IP_Distribution_Point</f>
        <v>N/A</v>
      </c>
      <c r="K43" s="16" t="str">
        <f>IP_Management_Point</f>
        <v>N/A</v>
      </c>
    </row>
    <row r="44" spans="1:11" x14ac:dyDescent="0.2">
      <c r="A44" s="35" t="s">
        <v>65</v>
      </c>
      <c r="B44" s="38"/>
      <c r="C44" s="38"/>
      <c r="D44" s="38"/>
      <c r="E44" s="36"/>
      <c r="F44" s="36"/>
      <c r="G44" s="36"/>
      <c r="H44" s="38"/>
      <c r="I44" s="39"/>
      <c r="J44" s="39"/>
      <c r="K44" s="39"/>
    </row>
    <row r="45" spans="1:11" ht="16" x14ac:dyDescent="0.2">
      <c r="A45" s="19" t="s">
        <v>66</v>
      </c>
      <c r="B45" s="18" t="s">
        <v>15</v>
      </c>
      <c r="C45" s="11"/>
      <c r="D45" s="11"/>
      <c r="E45" s="13" t="s">
        <v>12</v>
      </c>
      <c r="F45" s="15" t="s">
        <v>13</v>
      </c>
      <c r="G45" s="15">
        <v>80</v>
      </c>
      <c r="H45" s="11" t="str">
        <f>Endpoint_Protection_Point</f>
        <v>N/A</v>
      </c>
      <c r="I45" s="16" t="s">
        <v>53</v>
      </c>
      <c r="J45" s="16" t="str">
        <f>IP_Endpoint_Protection_Point</f>
        <v>N/A</v>
      </c>
      <c r="K45" s="16" t="s">
        <v>53</v>
      </c>
    </row>
    <row r="46" spans="1:11" ht="16" x14ac:dyDescent="0.2">
      <c r="A46" s="11" t="s">
        <v>67</v>
      </c>
      <c r="B46" s="11" t="s">
        <v>11</v>
      </c>
      <c r="C46" s="11"/>
      <c r="D46" s="11"/>
      <c r="E46" s="13" t="s">
        <v>12</v>
      </c>
      <c r="F46" s="15" t="s">
        <v>13</v>
      </c>
      <c r="G46" s="15">
        <v>1433</v>
      </c>
      <c r="H46" s="11" t="str">
        <f>Endpoint_Protection_Point</f>
        <v>N/A</v>
      </c>
      <c r="I46" s="16" t="str">
        <f>SQL_Server1</f>
        <v>N/A</v>
      </c>
      <c r="J46" s="16" t="str">
        <f>IP_Endpoint_Protection_Point</f>
        <v>N/A</v>
      </c>
      <c r="K46" s="16" t="str">
        <f>IP_SQL_Server1</f>
        <v>N/A</v>
      </c>
    </row>
    <row r="47" spans="1:11" ht="16" x14ac:dyDescent="0.2">
      <c r="A47" s="19" t="s">
        <v>68</v>
      </c>
      <c r="B47" s="18" t="s">
        <v>11</v>
      </c>
      <c r="C47" s="17"/>
      <c r="D47" s="17"/>
      <c r="E47" s="13" t="s">
        <v>12</v>
      </c>
      <c r="F47" s="14" t="s">
        <v>13</v>
      </c>
      <c r="G47" s="14">
        <v>1433</v>
      </c>
      <c r="H47" s="11" t="str">
        <f>Enrollment_Proxy_Point</f>
        <v>N/A</v>
      </c>
      <c r="I47" s="16" t="str">
        <f>SQL_Server1</f>
        <v>N/A</v>
      </c>
      <c r="J47" s="16" t="str">
        <f>IP_Enrollment_Proxy_Point</f>
        <v>N/A</v>
      </c>
      <c r="K47" s="16" t="str">
        <f>IP_SQL_Server1</f>
        <v>N/A</v>
      </c>
    </row>
    <row r="48" spans="1:11" ht="16" x14ac:dyDescent="0.2">
      <c r="A48" s="19" t="s">
        <v>68</v>
      </c>
      <c r="B48" s="18" t="s">
        <v>14</v>
      </c>
      <c r="C48" s="17"/>
      <c r="D48" s="17"/>
      <c r="E48" s="13" t="s">
        <v>12</v>
      </c>
      <c r="F48" s="14" t="s">
        <v>13</v>
      </c>
      <c r="G48" s="14">
        <v>4022</v>
      </c>
      <c r="H48" s="11" t="str">
        <f>Enrollment_Proxy_Point</f>
        <v>N/A</v>
      </c>
      <c r="I48" s="16" t="str">
        <f>SQL_Server1</f>
        <v>N/A</v>
      </c>
      <c r="J48" s="16" t="str">
        <f>IP_Enrollment_Proxy_Point</f>
        <v>N/A</v>
      </c>
      <c r="K48" s="16" t="str">
        <f>IP_SQL_Server1</f>
        <v>N/A</v>
      </c>
    </row>
    <row r="49" spans="1:11" x14ac:dyDescent="0.2">
      <c r="A49" s="35" t="s">
        <v>69</v>
      </c>
      <c r="B49" s="38"/>
      <c r="C49" s="38"/>
      <c r="D49" s="38"/>
      <c r="E49" s="36"/>
      <c r="F49" s="36"/>
      <c r="G49" s="36"/>
      <c r="H49" s="38"/>
      <c r="I49" s="39"/>
      <c r="J49" s="39"/>
      <c r="K49" s="39"/>
    </row>
    <row r="50" spans="1:11" ht="16" x14ac:dyDescent="0.2">
      <c r="A50" s="19" t="s">
        <v>70</v>
      </c>
      <c r="B50" s="18" t="s">
        <v>16</v>
      </c>
      <c r="C50" s="11"/>
      <c r="D50" s="11"/>
      <c r="E50" s="13" t="s">
        <v>12</v>
      </c>
      <c r="F50" s="15" t="s">
        <v>13</v>
      </c>
      <c r="G50" s="15">
        <v>443</v>
      </c>
      <c r="H50" s="11" t="str">
        <f>Enrollment_Proxy_Point</f>
        <v>N/A</v>
      </c>
      <c r="I50" s="16" t="str">
        <f>Enrollment_Point</f>
        <v>N/A</v>
      </c>
      <c r="J50" s="16" t="str">
        <f>IP_Enrollment_Proxy_Point</f>
        <v>N/A</v>
      </c>
      <c r="K50" s="16" t="str">
        <f>IP_Enrollment_Point</f>
        <v>N/A</v>
      </c>
    </row>
    <row r="51" spans="1:11" x14ac:dyDescent="0.2">
      <c r="A51" s="35" t="s">
        <v>71</v>
      </c>
      <c r="B51" s="38"/>
      <c r="C51" s="38"/>
      <c r="D51" s="38"/>
      <c r="E51" s="36"/>
      <c r="F51" s="36"/>
      <c r="G51" s="36"/>
      <c r="H51" s="38"/>
      <c r="I51" s="39"/>
      <c r="J51" s="39"/>
      <c r="K51" s="39"/>
    </row>
    <row r="52" spans="1:11" ht="16" x14ac:dyDescent="0.2">
      <c r="A52" s="19" t="s">
        <v>72</v>
      </c>
      <c r="B52" s="11" t="s">
        <v>73</v>
      </c>
      <c r="C52" s="11"/>
      <c r="D52" s="11"/>
      <c r="E52" s="13" t="s">
        <v>12</v>
      </c>
      <c r="F52" s="15" t="s">
        <v>13</v>
      </c>
      <c r="G52" s="15">
        <v>5986</v>
      </c>
      <c r="H52" s="11" t="str">
        <f>Exchange_Server_Connector</f>
        <v>N/A</v>
      </c>
      <c r="I52" s="16" t="s">
        <v>74</v>
      </c>
      <c r="J52" s="16" t="str">
        <f>IP_Exchange_Server_Connector</f>
        <v>N/A</v>
      </c>
      <c r="K52" s="16" t="s">
        <v>74</v>
      </c>
    </row>
    <row r="53" spans="1:11" ht="16" x14ac:dyDescent="0.2">
      <c r="A53" s="19" t="s">
        <v>75</v>
      </c>
      <c r="B53" s="11" t="s">
        <v>76</v>
      </c>
      <c r="C53" s="11"/>
      <c r="D53" s="11"/>
      <c r="E53" s="13" t="s">
        <v>12</v>
      </c>
      <c r="F53" s="15" t="s">
        <v>13</v>
      </c>
      <c r="G53" s="15">
        <v>5985</v>
      </c>
      <c r="H53" s="11" t="str">
        <f>Exchange_Server_Connector</f>
        <v>N/A</v>
      </c>
      <c r="I53" s="40" t="str">
        <f>On_Premises_Exchange_Server</f>
        <v>N/A</v>
      </c>
      <c r="J53" s="16" t="str">
        <f>IP_Exchange_Server_Connector</f>
        <v>N/A</v>
      </c>
      <c r="K53" s="40" t="str">
        <f>IP_On_Premises_Exchange_Server</f>
        <v>N/A</v>
      </c>
    </row>
    <row r="54" spans="1:11" x14ac:dyDescent="0.2">
      <c r="A54" s="35" t="s">
        <v>77</v>
      </c>
      <c r="B54" s="38"/>
      <c r="C54" s="38"/>
      <c r="D54" s="38"/>
      <c r="E54" s="36"/>
      <c r="F54" s="36"/>
      <c r="G54" s="36"/>
      <c r="H54" s="38"/>
      <c r="I54" s="39"/>
      <c r="J54" s="39"/>
      <c r="K54" s="39"/>
    </row>
    <row r="55" spans="1:11" ht="16" x14ac:dyDescent="0.2">
      <c r="A55" s="19" t="s">
        <v>78</v>
      </c>
      <c r="B55" s="18" t="s">
        <v>16</v>
      </c>
      <c r="C55" s="11"/>
      <c r="D55" s="11"/>
      <c r="E55" s="13" t="s">
        <v>12</v>
      </c>
      <c r="F55" s="15" t="s">
        <v>13</v>
      </c>
      <c r="G55" s="15">
        <v>443</v>
      </c>
      <c r="H55" s="11" t="s">
        <v>18</v>
      </c>
      <c r="I55" s="16" t="str">
        <f>Enrollment_Proxy_Point</f>
        <v>N/A</v>
      </c>
      <c r="J55" s="16" t="s">
        <v>18</v>
      </c>
      <c r="K55" s="16" t="str">
        <f>IP_Enrollment_Proxy_Point</f>
        <v>N/A</v>
      </c>
    </row>
    <row r="56" spans="1:11" x14ac:dyDescent="0.2">
      <c r="A56" s="35" t="s">
        <v>79</v>
      </c>
      <c r="B56" s="38"/>
      <c r="C56" s="38"/>
      <c r="D56" s="38"/>
      <c r="E56" s="36"/>
      <c r="F56" s="36"/>
      <c r="G56" s="36"/>
      <c r="H56" s="38"/>
      <c r="I56" s="39"/>
      <c r="J56" s="39"/>
      <c r="K56" s="39"/>
    </row>
    <row r="57" spans="1:11" ht="16" x14ac:dyDescent="0.2">
      <c r="A57" s="11" t="s">
        <v>80</v>
      </c>
      <c r="B57" s="18" t="s">
        <v>81</v>
      </c>
      <c r="C57" s="17"/>
      <c r="D57" s="17"/>
      <c r="E57" s="13" t="s">
        <v>12</v>
      </c>
      <c r="F57" s="14" t="s">
        <v>13</v>
      </c>
      <c r="G57" s="14">
        <v>389</v>
      </c>
      <c r="H57" s="11" t="str">
        <f t="shared" ref="H57:H67" si="2">Management_Point</f>
        <v>N/A</v>
      </c>
      <c r="I57" s="16" t="str">
        <f t="shared" ref="I57:I62" si="3">Domain_Controller</f>
        <v>N/A</v>
      </c>
      <c r="J57" s="16" t="str">
        <f t="shared" ref="J57:J67" si="4">IP_Management_Point</f>
        <v>N/A</v>
      </c>
      <c r="K57" s="16" t="str">
        <f t="shared" ref="K57:K62" si="5">IP_Domain_Controller</f>
        <v>N/A</v>
      </c>
    </row>
    <row r="58" spans="1:11" ht="16" x14ac:dyDescent="0.2">
      <c r="A58" s="11" t="s">
        <v>80</v>
      </c>
      <c r="B58" s="18" t="s">
        <v>82</v>
      </c>
      <c r="C58" s="17"/>
      <c r="D58" s="17"/>
      <c r="E58" s="13" t="s">
        <v>12</v>
      </c>
      <c r="F58" s="14">
        <v>636</v>
      </c>
      <c r="G58" s="14">
        <v>636</v>
      </c>
      <c r="H58" s="11" t="str">
        <f t="shared" si="2"/>
        <v>N/A</v>
      </c>
      <c r="I58" s="16" t="str">
        <f t="shared" si="3"/>
        <v>N/A</v>
      </c>
      <c r="J58" s="16" t="str">
        <f t="shared" si="4"/>
        <v>N/A</v>
      </c>
      <c r="K58" s="16" t="str">
        <f t="shared" si="5"/>
        <v>N/A</v>
      </c>
    </row>
    <row r="59" spans="1:11" ht="16" x14ac:dyDescent="0.2">
      <c r="A59" s="11" t="s">
        <v>80</v>
      </c>
      <c r="B59" s="18" t="s">
        <v>35</v>
      </c>
      <c r="C59" s="17"/>
      <c r="D59" s="17"/>
      <c r="E59" s="13" t="s">
        <v>12</v>
      </c>
      <c r="F59" s="14" t="s">
        <v>13</v>
      </c>
      <c r="G59" s="14">
        <v>3268</v>
      </c>
      <c r="H59" s="11" t="str">
        <f t="shared" si="2"/>
        <v>N/A</v>
      </c>
      <c r="I59" s="16" t="str">
        <f t="shared" si="3"/>
        <v>N/A</v>
      </c>
      <c r="J59" s="16" t="str">
        <f t="shared" si="4"/>
        <v>N/A</v>
      </c>
      <c r="K59" s="16" t="str">
        <f t="shared" si="5"/>
        <v>N/A</v>
      </c>
    </row>
    <row r="60" spans="1:11" ht="16" x14ac:dyDescent="0.2">
      <c r="A60" s="11" t="s">
        <v>80</v>
      </c>
      <c r="B60" s="18" t="s">
        <v>36</v>
      </c>
      <c r="C60" s="17"/>
      <c r="D60" s="17"/>
      <c r="E60" s="13" t="s">
        <v>12</v>
      </c>
      <c r="F60" s="14" t="s">
        <v>13</v>
      </c>
      <c r="G60" s="14">
        <v>3269</v>
      </c>
      <c r="H60" s="11" t="str">
        <f t="shared" si="2"/>
        <v>N/A</v>
      </c>
      <c r="I60" s="16" t="str">
        <f t="shared" si="3"/>
        <v>N/A</v>
      </c>
      <c r="J60" s="16" t="str">
        <f t="shared" si="4"/>
        <v>N/A</v>
      </c>
      <c r="K60" s="16" t="str">
        <f t="shared" si="5"/>
        <v>N/A</v>
      </c>
    </row>
    <row r="61" spans="1:11" ht="16" x14ac:dyDescent="0.2">
      <c r="A61" s="11" t="s">
        <v>80</v>
      </c>
      <c r="B61" s="18" t="s">
        <v>56</v>
      </c>
      <c r="C61" s="17"/>
      <c r="D61" s="17"/>
      <c r="E61" s="13" t="s">
        <v>12</v>
      </c>
      <c r="F61" s="14">
        <v>135</v>
      </c>
      <c r="G61" s="14">
        <v>135</v>
      </c>
      <c r="H61" s="11" t="str">
        <f t="shared" si="2"/>
        <v>N/A</v>
      </c>
      <c r="I61" s="16" t="str">
        <f t="shared" si="3"/>
        <v>N/A</v>
      </c>
      <c r="J61" s="16" t="str">
        <f t="shared" si="4"/>
        <v>N/A</v>
      </c>
      <c r="K61" s="16" t="str">
        <f t="shared" si="5"/>
        <v>N/A</v>
      </c>
    </row>
    <row r="62" spans="1:11" ht="16" x14ac:dyDescent="0.2">
      <c r="A62" s="11" t="s">
        <v>80</v>
      </c>
      <c r="B62" s="18" t="s">
        <v>58</v>
      </c>
      <c r="C62" s="17"/>
      <c r="D62" s="17"/>
      <c r="E62" s="13" t="s">
        <v>12</v>
      </c>
      <c r="F62" s="14" t="s">
        <v>13</v>
      </c>
      <c r="G62" s="14" t="s">
        <v>59</v>
      </c>
      <c r="H62" s="11" t="str">
        <f t="shared" si="2"/>
        <v>N/A</v>
      </c>
      <c r="I62" s="16" t="str">
        <f t="shared" si="3"/>
        <v>N/A</v>
      </c>
      <c r="J62" s="16" t="str">
        <f t="shared" si="4"/>
        <v>N/A</v>
      </c>
      <c r="K62" s="16" t="str">
        <f t="shared" si="5"/>
        <v>N/A</v>
      </c>
    </row>
    <row r="63" spans="1:11" ht="16" x14ac:dyDescent="0.2">
      <c r="A63" s="19" t="s">
        <v>83</v>
      </c>
      <c r="B63" s="18" t="s">
        <v>11</v>
      </c>
      <c r="C63" s="17"/>
      <c r="D63" s="17"/>
      <c r="E63" s="13" t="s">
        <v>12</v>
      </c>
      <c r="F63" s="14" t="s">
        <v>13</v>
      </c>
      <c r="G63" s="14">
        <v>1433</v>
      </c>
      <c r="H63" s="11" t="str">
        <f t="shared" si="2"/>
        <v>N/A</v>
      </c>
      <c r="I63" s="16" t="str">
        <f>SQL_Server1</f>
        <v>N/A</v>
      </c>
      <c r="J63" s="16" t="str">
        <f t="shared" si="4"/>
        <v>N/A</v>
      </c>
      <c r="K63" s="16" t="str">
        <f>IP_SQL_Server1</f>
        <v>N/A</v>
      </c>
    </row>
    <row r="64" spans="1:11" ht="16" x14ac:dyDescent="0.2">
      <c r="A64" s="19" t="s">
        <v>83</v>
      </c>
      <c r="B64" s="18" t="s">
        <v>14</v>
      </c>
      <c r="C64" s="17"/>
      <c r="D64" s="17"/>
      <c r="E64" s="13" t="s">
        <v>12</v>
      </c>
      <c r="F64" s="14" t="s">
        <v>13</v>
      </c>
      <c r="G64" s="14">
        <v>4022</v>
      </c>
      <c r="H64" s="11" t="str">
        <f t="shared" si="2"/>
        <v>N/A</v>
      </c>
      <c r="I64" s="16" t="str">
        <f>SQL_Server1</f>
        <v>N/A</v>
      </c>
      <c r="J64" s="16" t="str">
        <f t="shared" si="4"/>
        <v>N/A</v>
      </c>
      <c r="K64" s="16" t="str">
        <f>IP_SQL_Server1</f>
        <v>N/A</v>
      </c>
    </row>
    <row r="65" spans="1:11" ht="16" x14ac:dyDescent="0.2">
      <c r="A65" s="19" t="s">
        <v>84</v>
      </c>
      <c r="B65" s="18" t="s">
        <v>56</v>
      </c>
      <c r="C65" s="17"/>
      <c r="D65" s="17"/>
      <c r="E65" s="13" t="s">
        <v>85</v>
      </c>
      <c r="F65" s="14" t="s">
        <v>13</v>
      </c>
      <c r="G65" s="14">
        <v>135</v>
      </c>
      <c r="H65" s="11" t="str">
        <f t="shared" si="2"/>
        <v>N/A</v>
      </c>
      <c r="I65" s="16" t="str">
        <f>Site_Server1</f>
        <v>N/A</v>
      </c>
      <c r="J65" s="16" t="str">
        <f t="shared" si="4"/>
        <v>N/A</v>
      </c>
      <c r="K65" s="16" t="str">
        <f>IP_Site_Server1</f>
        <v>N/A</v>
      </c>
    </row>
    <row r="66" spans="1:11" ht="16" x14ac:dyDescent="0.2">
      <c r="A66" s="19" t="s">
        <v>84</v>
      </c>
      <c r="B66" s="18" t="s">
        <v>58</v>
      </c>
      <c r="C66" s="17"/>
      <c r="D66" s="17"/>
      <c r="E66" s="13" t="s">
        <v>85</v>
      </c>
      <c r="F66" s="14" t="s">
        <v>13</v>
      </c>
      <c r="G66" s="14" t="s">
        <v>59</v>
      </c>
      <c r="H66" s="11" t="str">
        <f t="shared" si="2"/>
        <v>N/A</v>
      </c>
      <c r="I66" s="16" t="str">
        <f>Site_Server1</f>
        <v>N/A</v>
      </c>
      <c r="J66" s="16" t="str">
        <f t="shared" si="4"/>
        <v>N/A</v>
      </c>
      <c r="K66" s="16" t="str">
        <f>IP_Site_Server1</f>
        <v>N/A</v>
      </c>
    </row>
    <row r="67" spans="1:11" ht="16" x14ac:dyDescent="0.2">
      <c r="A67" s="19" t="s">
        <v>84</v>
      </c>
      <c r="B67" s="18" t="s">
        <v>25</v>
      </c>
      <c r="C67" s="11"/>
      <c r="D67" s="11"/>
      <c r="E67" s="41" t="s">
        <v>85</v>
      </c>
      <c r="F67" s="15" t="s">
        <v>13</v>
      </c>
      <c r="G67" s="14">
        <v>445</v>
      </c>
      <c r="H67" s="11" t="str">
        <f t="shared" si="2"/>
        <v>N/A</v>
      </c>
      <c r="I67" s="16" t="str">
        <f>Site_Server1</f>
        <v>N/A</v>
      </c>
      <c r="J67" s="16" t="str">
        <f t="shared" si="4"/>
        <v>N/A</v>
      </c>
      <c r="K67" s="16" t="str">
        <f>IP_Site_Server1</f>
        <v>N/A</v>
      </c>
    </row>
    <row r="68" spans="1:11" x14ac:dyDescent="0.2">
      <c r="A68" s="42" t="s">
        <v>158</v>
      </c>
      <c r="B68" s="38"/>
      <c r="C68" s="38"/>
      <c r="D68" s="38"/>
      <c r="E68" s="35"/>
      <c r="F68" s="36"/>
      <c r="G68" s="36"/>
      <c r="H68" s="38"/>
      <c r="I68" s="39"/>
      <c r="J68" s="39"/>
      <c r="K68" s="39"/>
    </row>
    <row r="69" spans="1:11" ht="16" x14ac:dyDescent="0.2">
      <c r="A69" s="22" t="s">
        <v>160</v>
      </c>
      <c r="B69" s="18" t="s">
        <v>16</v>
      </c>
      <c r="C69" s="11"/>
      <c r="D69" s="11"/>
      <c r="E69" s="13" t="s">
        <v>12</v>
      </c>
      <c r="F69" s="15" t="s">
        <v>13</v>
      </c>
      <c r="G69" s="15">
        <v>443</v>
      </c>
      <c r="H69" s="11" t="str">
        <f>Service_Connection_Point</f>
        <v>N/A</v>
      </c>
      <c r="I69" s="43" t="s">
        <v>165</v>
      </c>
      <c r="J69" s="16" t="str">
        <f>IP_Service_Connection_Point</f>
        <v>N/A</v>
      </c>
      <c r="K69" s="43" t="s">
        <v>165</v>
      </c>
    </row>
    <row r="70" spans="1:11" x14ac:dyDescent="0.2">
      <c r="A70" s="42" t="s">
        <v>159</v>
      </c>
      <c r="B70" s="38"/>
      <c r="C70" s="38"/>
      <c r="D70" s="38"/>
      <c r="E70" s="35"/>
      <c r="F70" s="36"/>
      <c r="G70" s="36"/>
      <c r="H70" s="38"/>
      <c r="I70" s="39"/>
      <c r="J70" s="39"/>
      <c r="K70" s="39"/>
    </row>
    <row r="71" spans="1:11" ht="16" x14ac:dyDescent="0.2">
      <c r="A71" s="22" t="s">
        <v>161</v>
      </c>
      <c r="B71" s="18" t="s">
        <v>16</v>
      </c>
      <c r="C71" s="11"/>
      <c r="D71" s="11"/>
      <c r="E71" s="13" t="s">
        <v>12</v>
      </c>
      <c r="F71" s="15" t="s">
        <v>13</v>
      </c>
      <c r="G71" s="15">
        <v>443</v>
      </c>
      <c r="H71" s="11" t="str">
        <f>Cloud_Management_Gateway_Connection_Point</f>
        <v>N/A</v>
      </c>
      <c r="I71" s="43" t="s">
        <v>164</v>
      </c>
      <c r="J71" s="16" t="str">
        <f>IP_Cloud_Management_Gateway_Connection_Point</f>
        <v>N/A</v>
      </c>
      <c r="K71" s="43" t="s">
        <v>164</v>
      </c>
    </row>
    <row r="72" spans="1:11" ht="16" x14ac:dyDescent="0.2">
      <c r="A72" s="22" t="s">
        <v>162</v>
      </c>
      <c r="B72" s="18" t="s">
        <v>16</v>
      </c>
      <c r="C72" s="11"/>
      <c r="D72" s="11"/>
      <c r="E72" s="13" t="s">
        <v>12</v>
      </c>
      <c r="F72" s="15" t="s">
        <v>13</v>
      </c>
      <c r="G72" s="24" t="s">
        <v>163</v>
      </c>
      <c r="H72" s="11" t="str">
        <f>Cloud_Management_Gateway_Connection_Point</f>
        <v>N/A</v>
      </c>
      <c r="I72" s="43" t="s">
        <v>164</v>
      </c>
      <c r="J72" s="16" t="str">
        <f>IP_Cloud_Management_Gateway_Connection_Point</f>
        <v>N/A</v>
      </c>
      <c r="K72" s="43" t="s">
        <v>164</v>
      </c>
    </row>
    <row r="73" spans="1:11" x14ac:dyDescent="0.2">
      <c r="A73" s="35" t="s">
        <v>87</v>
      </c>
      <c r="B73" s="38"/>
      <c r="C73" s="38"/>
      <c r="D73" s="38"/>
      <c r="E73" s="35"/>
      <c r="F73" s="36"/>
      <c r="G73" s="36"/>
      <c r="H73" s="38"/>
      <c r="I73" s="39"/>
      <c r="J73" s="39"/>
      <c r="K73" s="39"/>
    </row>
    <row r="74" spans="1:11" ht="16" x14ac:dyDescent="0.2">
      <c r="A74" s="11" t="s">
        <v>88</v>
      </c>
      <c r="B74" s="18" t="s">
        <v>16</v>
      </c>
      <c r="C74" s="11"/>
      <c r="D74" s="11"/>
      <c r="E74" s="13" t="s">
        <v>12</v>
      </c>
      <c r="F74" s="15" t="s">
        <v>13</v>
      </c>
      <c r="G74" s="15">
        <v>443</v>
      </c>
      <c r="H74" s="11" t="s">
        <v>18</v>
      </c>
      <c r="I74" s="16" t="str">
        <f>Enrollment_Proxy_Point</f>
        <v>N/A</v>
      </c>
      <c r="J74" s="16" t="s">
        <v>18</v>
      </c>
      <c r="K74" s="16" t="str">
        <f>IP_Enrollment_Proxy_Point</f>
        <v>N/A</v>
      </c>
    </row>
    <row r="75" spans="1:11" ht="16" x14ac:dyDescent="0.2">
      <c r="A75" s="19" t="s">
        <v>89</v>
      </c>
      <c r="B75" s="18" t="s">
        <v>16</v>
      </c>
      <c r="C75" s="11"/>
      <c r="D75" s="11"/>
      <c r="E75" s="13" t="s">
        <v>12</v>
      </c>
      <c r="F75" s="15" t="s">
        <v>13</v>
      </c>
      <c r="G75" s="15">
        <v>443</v>
      </c>
      <c r="H75" s="11" t="s">
        <v>18</v>
      </c>
      <c r="I75" s="43" t="s">
        <v>86</v>
      </c>
      <c r="J75" s="16" t="s">
        <v>18</v>
      </c>
      <c r="K75" s="16" t="s">
        <v>86</v>
      </c>
    </row>
    <row r="76" spans="1:11" x14ac:dyDescent="0.2">
      <c r="A76" s="35" t="s">
        <v>90</v>
      </c>
      <c r="B76" s="38"/>
      <c r="C76" s="38"/>
      <c r="D76" s="38"/>
      <c r="E76" s="35"/>
      <c r="F76" s="36"/>
      <c r="G76" s="36"/>
      <c r="H76" s="38"/>
      <c r="I76" s="39"/>
      <c r="J76" s="39"/>
      <c r="K76" s="39"/>
    </row>
    <row r="77" spans="1:11" ht="16" x14ac:dyDescent="0.2">
      <c r="A77" s="19" t="s">
        <v>91</v>
      </c>
      <c r="B77" s="18" t="s">
        <v>92</v>
      </c>
      <c r="C77" s="11"/>
      <c r="D77" s="11"/>
      <c r="E77" s="13" t="s">
        <v>12</v>
      </c>
      <c r="F77" s="15" t="s">
        <v>13</v>
      </c>
      <c r="G77" s="44">
        <v>5985</v>
      </c>
      <c r="H77" s="11" t="str">
        <f>Orchestrator_Runbook_Servers</f>
        <v>N/A</v>
      </c>
      <c r="I77" s="16" t="s">
        <v>18</v>
      </c>
      <c r="J77" s="16" t="str">
        <f>IP_Orchestrator_Runbook_Servers</f>
        <v>N/A</v>
      </c>
      <c r="K77" s="16" t="s">
        <v>18</v>
      </c>
    </row>
    <row r="78" spans="1:11" ht="16" x14ac:dyDescent="0.2">
      <c r="A78" s="19" t="s">
        <v>91</v>
      </c>
      <c r="B78" s="18" t="s">
        <v>93</v>
      </c>
      <c r="C78" s="11"/>
      <c r="D78" s="11"/>
      <c r="E78" s="13" t="s">
        <v>12</v>
      </c>
      <c r="F78" s="15" t="s">
        <v>13</v>
      </c>
      <c r="G78" s="44">
        <v>5986</v>
      </c>
      <c r="H78" s="11" t="str">
        <f>Orchestrator_Runbook_Servers</f>
        <v>N/A</v>
      </c>
      <c r="I78" s="16" t="s">
        <v>18</v>
      </c>
      <c r="J78" s="16" t="str">
        <f>IP_Orchestrator_Runbook_Servers</f>
        <v>N/A</v>
      </c>
      <c r="K78" s="16" t="s">
        <v>18</v>
      </c>
    </row>
    <row r="79" spans="1:11" x14ac:dyDescent="0.2">
      <c r="A79" s="35" t="s">
        <v>94</v>
      </c>
      <c r="B79" s="38"/>
      <c r="C79" s="38"/>
      <c r="D79" s="38"/>
      <c r="E79" s="35"/>
      <c r="F79" s="36"/>
      <c r="G79" s="36"/>
      <c r="H79" s="38"/>
      <c r="I79" s="39"/>
      <c r="J79" s="39"/>
      <c r="K79" s="39"/>
    </row>
    <row r="80" spans="1:11" ht="16" x14ac:dyDescent="0.2">
      <c r="A80" s="11" t="s">
        <v>95</v>
      </c>
      <c r="B80" s="11" t="s">
        <v>96</v>
      </c>
      <c r="C80" s="11"/>
      <c r="D80" s="11"/>
      <c r="E80" s="13" t="s">
        <v>12</v>
      </c>
      <c r="F80" s="15" t="s">
        <v>13</v>
      </c>
      <c r="G80" s="15">
        <v>16993</v>
      </c>
      <c r="H80" s="11" t="str">
        <f>Out_of_Band_Management_Console</f>
        <v>N/A</v>
      </c>
      <c r="I80" s="16" t="str">
        <f>AMT_Management_Controller</f>
        <v>N/A</v>
      </c>
      <c r="J80" s="16" t="str">
        <f>IP_Out_of_Band_Management_Console</f>
        <v>N/A</v>
      </c>
      <c r="K80" s="16" t="str">
        <f>IP_AMT_Management_Controller</f>
        <v>N/A</v>
      </c>
    </row>
    <row r="81" spans="1:11" ht="16" x14ac:dyDescent="0.2">
      <c r="A81" s="11" t="s">
        <v>95</v>
      </c>
      <c r="B81" s="11" t="s">
        <v>97</v>
      </c>
      <c r="C81" s="11"/>
      <c r="D81" s="11"/>
      <c r="E81" s="13" t="s">
        <v>12</v>
      </c>
      <c r="F81" s="15" t="s">
        <v>13</v>
      </c>
      <c r="G81" s="15">
        <v>16995</v>
      </c>
      <c r="H81" s="11" t="str">
        <f>Out_of_Band_Management_Console</f>
        <v>N/A</v>
      </c>
      <c r="I81" s="16" t="str">
        <f>AMT_Management_Controller</f>
        <v>N/A</v>
      </c>
      <c r="J81" s="16" t="str">
        <f>IP_Out_of_Band_Management_Console</f>
        <v>N/A</v>
      </c>
      <c r="K81" s="16" t="str">
        <f>IP_AMT_Management_Controller</f>
        <v>N/A</v>
      </c>
    </row>
    <row r="82" spans="1:11" x14ac:dyDescent="0.2">
      <c r="A82" s="35" t="s">
        <v>98</v>
      </c>
      <c r="B82" s="38"/>
      <c r="C82" s="38"/>
      <c r="D82" s="38"/>
      <c r="E82" s="35"/>
      <c r="F82" s="36"/>
      <c r="G82" s="36"/>
      <c r="H82" s="38"/>
      <c r="I82" s="39"/>
      <c r="J82" s="39"/>
      <c r="K82" s="39"/>
    </row>
    <row r="83" spans="1:11" ht="16" x14ac:dyDescent="0.2">
      <c r="A83" s="11" t="s">
        <v>99</v>
      </c>
      <c r="B83" s="18" t="s">
        <v>100</v>
      </c>
      <c r="C83" s="11"/>
      <c r="D83" s="11"/>
      <c r="E83" s="13" t="s">
        <v>12</v>
      </c>
      <c r="F83" s="15" t="s">
        <v>13</v>
      </c>
      <c r="G83" s="15">
        <v>16993</v>
      </c>
      <c r="H83" s="11" t="str">
        <f>Out_of_Band_Service_Point</f>
        <v>N/A</v>
      </c>
      <c r="I83" s="16" t="str">
        <f>AMT_Management_Controller</f>
        <v>N/A</v>
      </c>
      <c r="J83" s="16" t="str">
        <f>IP_Out_of_Band_Service_Point</f>
        <v>N/A</v>
      </c>
      <c r="K83" s="16" t="str">
        <f>IP_AMT_Management_Controller</f>
        <v>N/A</v>
      </c>
    </row>
    <row r="84" spans="1:11" ht="16" x14ac:dyDescent="0.2">
      <c r="A84" s="11" t="s">
        <v>101</v>
      </c>
      <c r="B84" s="18" t="s">
        <v>16</v>
      </c>
      <c r="C84" s="11"/>
      <c r="D84" s="11"/>
      <c r="E84" s="13" t="s">
        <v>12</v>
      </c>
      <c r="F84" s="15" t="s">
        <v>13</v>
      </c>
      <c r="G84" s="15">
        <v>443</v>
      </c>
      <c r="H84" s="11" t="str">
        <f>Out_of_Band_Service_Point</f>
        <v>N/A</v>
      </c>
      <c r="I84" s="16" t="str">
        <f>Enrollment_Point</f>
        <v>N/A</v>
      </c>
      <c r="J84" s="16" t="str">
        <f>IP_Out_of_Band_Service_Point</f>
        <v>N/A</v>
      </c>
      <c r="K84" s="16" t="str">
        <f>IP_Enrollment_Point</f>
        <v>N/A</v>
      </c>
    </row>
    <row r="85" spans="1:11" x14ac:dyDescent="0.2">
      <c r="A85" s="35" t="s">
        <v>102</v>
      </c>
      <c r="B85" s="38"/>
      <c r="C85" s="38"/>
      <c r="D85" s="38"/>
      <c r="E85" s="35"/>
      <c r="F85" s="36"/>
      <c r="G85" s="36"/>
      <c r="H85" s="38"/>
      <c r="I85" s="39"/>
      <c r="J85" s="39"/>
      <c r="K85" s="39"/>
    </row>
    <row r="86" spans="1:11" ht="16" x14ac:dyDescent="0.2">
      <c r="A86" s="19" t="s">
        <v>103</v>
      </c>
      <c r="B86" s="18" t="s">
        <v>11</v>
      </c>
      <c r="C86" s="17"/>
      <c r="D86" s="17"/>
      <c r="E86" s="13" t="s">
        <v>12</v>
      </c>
      <c r="F86" s="14" t="s">
        <v>13</v>
      </c>
      <c r="G86" s="14">
        <v>1433</v>
      </c>
      <c r="H86" s="11" t="str">
        <f>Reporting_Services_Point</f>
        <v>N/A</v>
      </c>
      <c r="I86" s="16" t="str">
        <f>SQL_Server1</f>
        <v>N/A</v>
      </c>
      <c r="J86" s="16" t="str">
        <f>IP_Reporting_Services_Point</f>
        <v>N/A</v>
      </c>
      <c r="K86" s="16" t="str">
        <f>IP_SQL_Server1</f>
        <v>N/A</v>
      </c>
    </row>
    <row r="87" spans="1:11" ht="16" x14ac:dyDescent="0.2">
      <c r="A87" s="19" t="s">
        <v>103</v>
      </c>
      <c r="B87" s="18" t="s">
        <v>14</v>
      </c>
      <c r="C87" s="17"/>
      <c r="D87" s="17"/>
      <c r="E87" s="13" t="s">
        <v>12</v>
      </c>
      <c r="F87" s="14" t="s">
        <v>13</v>
      </c>
      <c r="G87" s="14">
        <v>4022</v>
      </c>
      <c r="H87" s="11" t="str">
        <f>Reporting_Services_Point</f>
        <v>N/A</v>
      </c>
      <c r="I87" s="16" t="str">
        <f>SQL_Server1</f>
        <v>N/A</v>
      </c>
      <c r="J87" s="16" t="str">
        <f>IP_Reporting_Services_Point</f>
        <v>N/A</v>
      </c>
      <c r="K87" s="16" t="str">
        <f>IP_SQL_Server1</f>
        <v>N/A</v>
      </c>
    </row>
    <row r="88" spans="1:11" x14ac:dyDescent="0.2">
      <c r="A88" s="35" t="s">
        <v>104</v>
      </c>
      <c r="B88" s="38"/>
      <c r="C88" s="38"/>
      <c r="D88" s="38"/>
      <c r="E88" s="35"/>
      <c r="F88" s="36"/>
      <c r="G88" s="36"/>
      <c r="H88" s="38"/>
      <c r="I88" s="39"/>
      <c r="J88" s="39"/>
      <c r="K88" s="39"/>
    </row>
    <row r="89" spans="1:11" ht="16" x14ac:dyDescent="0.2">
      <c r="A89" s="19" t="s">
        <v>105</v>
      </c>
      <c r="B89" s="18" t="s">
        <v>20</v>
      </c>
      <c r="C89" s="12"/>
      <c r="D89" s="11"/>
      <c r="E89" s="41" t="s">
        <v>12</v>
      </c>
      <c r="F89" s="15">
        <v>9</v>
      </c>
      <c r="G89" s="15" t="s">
        <v>13</v>
      </c>
      <c r="H89" s="11" t="str">
        <f t="shared" ref="H89:H116" si="6">Site_Server1</f>
        <v>N/A</v>
      </c>
      <c r="I89" s="16" t="s">
        <v>18</v>
      </c>
      <c r="J89" s="16" t="str">
        <f t="shared" ref="J89:J116" si="7">IP_Site_Server1</f>
        <v>N/A</v>
      </c>
      <c r="K89" s="16" t="s">
        <v>18</v>
      </c>
    </row>
    <row r="90" spans="1:11" ht="16" x14ac:dyDescent="0.2">
      <c r="A90" s="19" t="s">
        <v>105</v>
      </c>
      <c r="B90" s="18" t="s">
        <v>106</v>
      </c>
      <c r="C90" s="12"/>
      <c r="D90" s="11"/>
      <c r="E90" s="41" t="s">
        <v>12</v>
      </c>
      <c r="F90" s="15" t="s">
        <v>106</v>
      </c>
      <c r="G90" s="15" t="s">
        <v>106</v>
      </c>
      <c r="H90" s="11" t="str">
        <f t="shared" si="6"/>
        <v>N/A</v>
      </c>
      <c r="I90" s="16" t="s">
        <v>18</v>
      </c>
      <c r="J90" s="16" t="str">
        <f t="shared" si="7"/>
        <v>N/A</v>
      </c>
      <c r="K90" s="16" t="s">
        <v>18</v>
      </c>
    </row>
    <row r="91" spans="1:11" ht="16" x14ac:dyDescent="0.2">
      <c r="A91" s="19" t="s">
        <v>105</v>
      </c>
      <c r="B91" s="18" t="s">
        <v>25</v>
      </c>
      <c r="C91" s="12"/>
      <c r="D91" s="11"/>
      <c r="E91" s="41" t="s">
        <v>12</v>
      </c>
      <c r="F91" s="15" t="s">
        <v>13</v>
      </c>
      <c r="G91" s="15">
        <v>445</v>
      </c>
      <c r="H91" s="11" t="str">
        <f t="shared" si="6"/>
        <v>N/A</v>
      </c>
      <c r="I91" s="16" t="s">
        <v>18</v>
      </c>
      <c r="J91" s="16" t="str">
        <f t="shared" si="7"/>
        <v>N/A</v>
      </c>
      <c r="K91" s="16" t="s">
        <v>18</v>
      </c>
    </row>
    <row r="92" spans="1:11" ht="16" x14ac:dyDescent="0.2">
      <c r="A92" s="19" t="s">
        <v>105</v>
      </c>
      <c r="B92" s="18" t="s">
        <v>15</v>
      </c>
      <c r="C92" s="12"/>
      <c r="D92" s="11"/>
      <c r="E92" s="41" t="s">
        <v>12</v>
      </c>
      <c r="F92" s="15" t="s">
        <v>13</v>
      </c>
      <c r="G92" s="15">
        <v>80</v>
      </c>
      <c r="H92" s="11" t="str">
        <f t="shared" si="6"/>
        <v>N/A</v>
      </c>
      <c r="I92" s="16" t="s">
        <v>18</v>
      </c>
      <c r="J92" s="16" t="str">
        <f t="shared" si="7"/>
        <v>N/A</v>
      </c>
      <c r="K92" s="16" t="s">
        <v>18</v>
      </c>
    </row>
    <row r="93" spans="1:11" ht="16" x14ac:dyDescent="0.2">
      <c r="A93" s="19" t="s">
        <v>105</v>
      </c>
      <c r="B93" s="18" t="s">
        <v>56</v>
      </c>
      <c r="C93" s="12"/>
      <c r="D93" s="11"/>
      <c r="E93" s="41" t="s">
        <v>12</v>
      </c>
      <c r="F93" s="15">
        <v>135</v>
      </c>
      <c r="G93" s="15">
        <v>135</v>
      </c>
      <c r="H93" s="11" t="str">
        <f t="shared" si="6"/>
        <v>N/A</v>
      </c>
      <c r="I93" s="16" t="s">
        <v>18</v>
      </c>
      <c r="J93" s="16" t="str">
        <f t="shared" si="7"/>
        <v>N/A</v>
      </c>
      <c r="K93" s="16" t="s">
        <v>18</v>
      </c>
    </row>
    <row r="94" spans="1:11" ht="16" x14ac:dyDescent="0.2">
      <c r="A94" s="19" t="s">
        <v>105</v>
      </c>
      <c r="B94" s="18" t="s">
        <v>58</v>
      </c>
      <c r="C94" s="12"/>
      <c r="D94" s="11"/>
      <c r="E94" s="41" t="s">
        <v>12</v>
      </c>
      <c r="F94" s="15" t="s">
        <v>13</v>
      </c>
      <c r="G94" s="15" t="s">
        <v>59</v>
      </c>
      <c r="H94" s="11" t="str">
        <f t="shared" si="6"/>
        <v>N/A</v>
      </c>
      <c r="I94" s="16" t="s">
        <v>18</v>
      </c>
      <c r="J94" s="16" t="str">
        <f t="shared" si="7"/>
        <v>N/A</v>
      </c>
      <c r="K94" s="16" t="s">
        <v>18</v>
      </c>
    </row>
    <row r="95" spans="1:11" ht="16" x14ac:dyDescent="0.2">
      <c r="A95" s="19" t="s">
        <v>105</v>
      </c>
      <c r="B95" s="18" t="s">
        <v>92</v>
      </c>
      <c r="C95" s="26"/>
      <c r="D95" s="11"/>
      <c r="E95" s="41" t="s">
        <v>12</v>
      </c>
      <c r="F95" s="14" t="s">
        <v>13</v>
      </c>
      <c r="G95" s="44">
        <v>5985</v>
      </c>
      <c r="H95" s="11" t="str">
        <f t="shared" si="6"/>
        <v>N/A</v>
      </c>
      <c r="I95" s="16" t="s">
        <v>18</v>
      </c>
      <c r="J95" s="16" t="str">
        <f t="shared" si="7"/>
        <v>N/A</v>
      </c>
      <c r="K95" s="16" t="s">
        <v>18</v>
      </c>
    </row>
    <row r="96" spans="1:11" ht="16" x14ac:dyDescent="0.2">
      <c r="A96" s="19" t="s">
        <v>105</v>
      </c>
      <c r="B96" s="18" t="s">
        <v>93</v>
      </c>
      <c r="C96" s="26"/>
      <c r="D96" s="11"/>
      <c r="E96" s="41" t="s">
        <v>12</v>
      </c>
      <c r="F96" s="14" t="s">
        <v>13</v>
      </c>
      <c r="G96" s="44">
        <v>5986</v>
      </c>
      <c r="H96" s="11" t="str">
        <f t="shared" si="6"/>
        <v>N/A</v>
      </c>
      <c r="I96" s="16" t="s">
        <v>18</v>
      </c>
      <c r="J96" s="16" t="str">
        <f t="shared" si="7"/>
        <v>N/A</v>
      </c>
      <c r="K96" s="16" t="s">
        <v>18</v>
      </c>
    </row>
    <row r="97" spans="1:11" ht="16" x14ac:dyDescent="0.2">
      <c r="A97" s="45" t="s">
        <v>157</v>
      </c>
      <c r="B97" s="18" t="s">
        <v>16</v>
      </c>
      <c r="C97" s="11"/>
      <c r="D97" s="11"/>
      <c r="E97" s="13" t="s">
        <v>12</v>
      </c>
      <c r="F97" s="15" t="s">
        <v>13</v>
      </c>
      <c r="G97" s="15">
        <v>443</v>
      </c>
      <c r="H97" s="11" t="str">
        <f t="shared" si="6"/>
        <v>N/A</v>
      </c>
      <c r="I97" s="16" t="str">
        <f>Cloud_Management_Gateway</f>
        <v>N/A</v>
      </c>
      <c r="J97" s="16" t="str">
        <f t="shared" si="7"/>
        <v>N/A</v>
      </c>
      <c r="K97" s="16" t="str">
        <f>IP_Cloud_Management_Gateway</f>
        <v>N/A</v>
      </c>
    </row>
    <row r="98" spans="1:11" ht="16" x14ac:dyDescent="0.2">
      <c r="A98" s="19" t="s">
        <v>107</v>
      </c>
      <c r="B98" s="18" t="s">
        <v>25</v>
      </c>
      <c r="C98" s="11"/>
      <c r="D98" s="11"/>
      <c r="E98" s="13" t="s">
        <v>12</v>
      </c>
      <c r="F98" s="15" t="s">
        <v>13</v>
      </c>
      <c r="G98" s="14">
        <v>445</v>
      </c>
      <c r="H98" s="11" t="str">
        <f t="shared" si="6"/>
        <v>N/A</v>
      </c>
      <c r="I98" s="16" t="str">
        <f>Distribution_Point</f>
        <v>N/A</v>
      </c>
      <c r="J98" s="16" t="str">
        <f t="shared" si="7"/>
        <v>N/A</v>
      </c>
      <c r="K98" s="16" t="str">
        <f>IP_Distribution_Point</f>
        <v>N/A</v>
      </c>
    </row>
    <row r="99" spans="1:11" ht="16" x14ac:dyDescent="0.2">
      <c r="A99" s="19" t="s">
        <v>107</v>
      </c>
      <c r="B99" s="18" t="s">
        <v>56</v>
      </c>
      <c r="C99" s="17"/>
      <c r="D99" s="17"/>
      <c r="E99" s="13" t="s">
        <v>12</v>
      </c>
      <c r="F99" s="14">
        <v>135</v>
      </c>
      <c r="G99" s="14">
        <v>135</v>
      </c>
      <c r="H99" s="11" t="str">
        <f t="shared" si="6"/>
        <v>N/A</v>
      </c>
      <c r="I99" s="16" t="str">
        <f>Distribution_Point</f>
        <v>N/A</v>
      </c>
      <c r="J99" s="16" t="str">
        <f t="shared" si="7"/>
        <v>N/A</v>
      </c>
      <c r="K99" s="16" t="str">
        <f>IP_Distribution_Point</f>
        <v>N/A</v>
      </c>
    </row>
    <row r="100" spans="1:11" ht="16" x14ac:dyDescent="0.2">
      <c r="A100" s="19" t="s">
        <v>107</v>
      </c>
      <c r="B100" s="18" t="s">
        <v>58</v>
      </c>
      <c r="C100" s="17"/>
      <c r="D100" s="17"/>
      <c r="E100" s="13" t="s">
        <v>12</v>
      </c>
      <c r="F100" s="14" t="s">
        <v>13</v>
      </c>
      <c r="G100" s="14" t="s">
        <v>59</v>
      </c>
      <c r="H100" s="11" t="str">
        <f t="shared" si="6"/>
        <v>N/A</v>
      </c>
      <c r="I100" s="16" t="str">
        <f>Distribution_Point</f>
        <v>N/A</v>
      </c>
      <c r="J100" s="16" t="str">
        <f t="shared" si="7"/>
        <v>N/A</v>
      </c>
      <c r="K100" s="16" t="str">
        <f>IP_Distribution_Point</f>
        <v>N/A</v>
      </c>
    </row>
    <row r="101" spans="1:11" ht="16" x14ac:dyDescent="0.2">
      <c r="A101" s="11" t="s">
        <v>108</v>
      </c>
      <c r="B101" s="18" t="s">
        <v>81</v>
      </c>
      <c r="C101" s="17"/>
      <c r="D101" s="17"/>
      <c r="E101" s="13" t="s">
        <v>12</v>
      </c>
      <c r="F101" s="14" t="s">
        <v>13</v>
      </c>
      <c r="G101" s="14">
        <v>389</v>
      </c>
      <c r="H101" s="11" t="str">
        <f t="shared" si="6"/>
        <v>N/A</v>
      </c>
      <c r="I101" s="16" t="str">
        <f t="shared" ref="I101:I107" si="8">Domain_Controller</f>
        <v>N/A</v>
      </c>
      <c r="J101" s="16" t="str">
        <f t="shared" si="7"/>
        <v>N/A</v>
      </c>
      <c r="K101" s="16" t="str">
        <f t="shared" ref="K101:K107" si="9">IP_Domain_Controller</f>
        <v>N/A</v>
      </c>
    </row>
    <row r="102" spans="1:11" ht="16" x14ac:dyDescent="0.2">
      <c r="A102" s="11" t="s">
        <v>108</v>
      </c>
      <c r="B102" s="18" t="s">
        <v>109</v>
      </c>
      <c r="C102" s="17"/>
      <c r="D102" s="17"/>
      <c r="E102" s="13" t="s">
        <v>12</v>
      </c>
      <c r="F102" s="14">
        <v>636</v>
      </c>
      <c r="G102" s="14">
        <v>636</v>
      </c>
      <c r="H102" s="11" t="str">
        <f t="shared" si="6"/>
        <v>N/A</v>
      </c>
      <c r="I102" s="16" t="str">
        <f t="shared" si="8"/>
        <v>N/A</v>
      </c>
      <c r="J102" s="16" t="str">
        <f t="shared" si="7"/>
        <v>N/A</v>
      </c>
      <c r="K102" s="16" t="str">
        <f t="shared" si="9"/>
        <v>N/A</v>
      </c>
    </row>
    <row r="103" spans="1:11" ht="16" x14ac:dyDescent="0.2">
      <c r="A103" s="11" t="s">
        <v>108</v>
      </c>
      <c r="B103" s="18" t="s">
        <v>35</v>
      </c>
      <c r="C103" s="17"/>
      <c r="D103" s="17"/>
      <c r="E103" s="13" t="s">
        <v>12</v>
      </c>
      <c r="F103" s="14" t="s">
        <v>13</v>
      </c>
      <c r="G103" s="14">
        <v>3268</v>
      </c>
      <c r="H103" s="11" t="str">
        <f t="shared" si="6"/>
        <v>N/A</v>
      </c>
      <c r="I103" s="16" t="str">
        <f t="shared" si="8"/>
        <v>N/A</v>
      </c>
      <c r="J103" s="16" t="str">
        <f t="shared" si="7"/>
        <v>N/A</v>
      </c>
      <c r="K103" s="16" t="str">
        <f t="shared" si="9"/>
        <v>N/A</v>
      </c>
    </row>
    <row r="104" spans="1:11" ht="16" x14ac:dyDescent="0.2">
      <c r="A104" s="11" t="s">
        <v>108</v>
      </c>
      <c r="B104" s="18" t="s">
        <v>36</v>
      </c>
      <c r="C104" s="17"/>
      <c r="D104" s="17"/>
      <c r="E104" s="13" t="s">
        <v>12</v>
      </c>
      <c r="F104" s="14" t="s">
        <v>13</v>
      </c>
      <c r="G104" s="14">
        <v>3269</v>
      </c>
      <c r="H104" s="11" t="str">
        <f t="shared" si="6"/>
        <v>N/A</v>
      </c>
      <c r="I104" s="16" t="str">
        <f t="shared" si="8"/>
        <v>N/A</v>
      </c>
      <c r="J104" s="16" t="str">
        <f t="shared" si="7"/>
        <v>N/A</v>
      </c>
      <c r="K104" s="16" t="str">
        <f t="shared" si="9"/>
        <v>N/A</v>
      </c>
    </row>
    <row r="105" spans="1:11" ht="16" x14ac:dyDescent="0.2">
      <c r="A105" s="11" t="s">
        <v>108</v>
      </c>
      <c r="B105" s="18" t="s">
        <v>58</v>
      </c>
      <c r="C105" s="17"/>
      <c r="D105" s="17"/>
      <c r="E105" s="13" t="s">
        <v>12</v>
      </c>
      <c r="F105" s="14" t="s">
        <v>13</v>
      </c>
      <c r="G105" s="14" t="s">
        <v>59</v>
      </c>
      <c r="H105" s="11" t="str">
        <f t="shared" si="6"/>
        <v>N/A</v>
      </c>
      <c r="I105" s="16" t="str">
        <f t="shared" si="8"/>
        <v>N/A</v>
      </c>
      <c r="J105" s="16" t="str">
        <f t="shared" si="7"/>
        <v>N/A</v>
      </c>
      <c r="K105" s="16" t="str">
        <f t="shared" si="9"/>
        <v>N/A</v>
      </c>
    </row>
    <row r="106" spans="1:11" ht="16" x14ac:dyDescent="0.2">
      <c r="A106" s="11" t="s">
        <v>108</v>
      </c>
      <c r="B106" s="18" t="s">
        <v>56</v>
      </c>
      <c r="C106" s="17"/>
      <c r="D106" s="17"/>
      <c r="E106" s="13" t="s">
        <v>12</v>
      </c>
      <c r="F106" s="14">
        <v>135</v>
      </c>
      <c r="G106" s="14">
        <v>135</v>
      </c>
      <c r="H106" s="11" t="str">
        <f t="shared" si="6"/>
        <v>N/A</v>
      </c>
      <c r="I106" s="16" t="str">
        <f t="shared" si="8"/>
        <v>N/A</v>
      </c>
      <c r="J106" s="16" t="str">
        <f t="shared" si="7"/>
        <v>N/A</v>
      </c>
      <c r="K106" s="16" t="str">
        <f t="shared" si="9"/>
        <v>N/A</v>
      </c>
    </row>
    <row r="107" spans="1:11" ht="16" x14ac:dyDescent="0.2">
      <c r="A107" s="11" t="s">
        <v>108</v>
      </c>
      <c r="B107" s="18" t="s">
        <v>58</v>
      </c>
      <c r="C107" s="17"/>
      <c r="D107" s="17"/>
      <c r="E107" s="13" t="s">
        <v>12</v>
      </c>
      <c r="F107" s="14" t="s">
        <v>13</v>
      </c>
      <c r="G107" s="14" t="s">
        <v>59</v>
      </c>
      <c r="H107" s="11" t="str">
        <f t="shared" si="6"/>
        <v>N/A</v>
      </c>
      <c r="I107" s="16" t="str">
        <f t="shared" si="8"/>
        <v>N/A</v>
      </c>
      <c r="J107" s="16" t="str">
        <f t="shared" si="7"/>
        <v>N/A</v>
      </c>
      <c r="K107" s="16" t="str">
        <f t="shared" si="9"/>
        <v>N/A</v>
      </c>
    </row>
    <row r="108" spans="1:11" ht="16" x14ac:dyDescent="0.2">
      <c r="A108" s="19" t="s">
        <v>110</v>
      </c>
      <c r="B108" s="18" t="s">
        <v>15</v>
      </c>
      <c r="C108" s="11"/>
      <c r="D108" s="11"/>
      <c r="E108" s="15"/>
      <c r="F108" s="15" t="s">
        <v>13</v>
      </c>
      <c r="G108" s="15">
        <v>80</v>
      </c>
      <c r="H108" s="11" t="str">
        <f t="shared" si="6"/>
        <v>N/A</v>
      </c>
      <c r="I108" s="16" t="s">
        <v>53</v>
      </c>
      <c r="J108" s="16" t="str">
        <f t="shared" si="7"/>
        <v>N/A</v>
      </c>
      <c r="K108" s="16" t="s">
        <v>53</v>
      </c>
    </row>
    <row r="109" spans="1:11" ht="16" x14ac:dyDescent="0.2">
      <c r="A109" s="19" t="s">
        <v>111</v>
      </c>
      <c r="B109" s="18" t="s">
        <v>25</v>
      </c>
      <c r="C109" s="17"/>
      <c r="D109" s="17"/>
      <c r="E109" s="13" t="s">
        <v>12</v>
      </c>
      <c r="F109" s="14" t="s">
        <v>13</v>
      </c>
      <c r="G109" s="14">
        <v>445</v>
      </c>
      <c r="H109" s="11" t="str">
        <f t="shared" si="6"/>
        <v>N/A</v>
      </c>
      <c r="I109" s="16" t="str">
        <f>SMS_Provider</f>
        <v>N/A</v>
      </c>
      <c r="J109" s="16" t="str">
        <f t="shared" si="7"/>
        <v>N/A</v>
      </c>
      <c r="K109" s="16" t="str">
        <f>IP_SMS_Provider</f>
        <v>N/A</v>
      </c>
    </row>
    <row r="110" spans="1:11" ht="16" x14ac:dyDescent="0.2">
      <c r="A110" s="19" t="s">
        <v>111</v>
      </c>
      <c r="B110" s="18" t="s">
        <v>56</v>
      </c>
      <c r="C110" s="17"/>
      <c r="D110" s="17"/>
      <c r="E110" s="13" t="s">
        <v>12</v>
      </c>
      <c r="F110" s="14">
        <v>135</v>
      </c>
      <c r="G110" s="14">
        <v>135</v>
      </c>
      <c r="H110" s="11" t="str">
        <f t="shared" si="6"/>
        <v>N/A</v>
      </c>
      <c r="I110" s="16" t="str">
        <f>SMS_Provider</f>
        <v>N/A</v>
      </c>
      <c r="J110" s="16" t="str">
        <f t="shared" si="7"/>
        <v>N/A</v>
      </c>
      <c r="K110" s="16" t="str">
        <f>IP_SMS_Provider</f>
        <v>N/A</v>
      </c>
    </row>
    <row r="111" spans="1:11" ht="16" x14ac:dyDescent="0.2">
      <c r="A111" s="19" t="s">
        <v>111</v>
      </c>
      <c r="B111" s="18" t="s">
        <v>58</v>
      </c>
      <c r="C111" s="17"/>
      <c r="D111" s="17"/>
      <c r="E111" s="13" t="s">
        <v>12</v>
      </c>
      <c r="F111" s="14" t="s">
        <v>13</v>
      </c>
      <c r="G111" s="14" t="s">
        <v>59</v>
      </c>
      <c r="H111" s="11" t="str">
        <f t="shared" si="6"/>
        <v>N/A</v>
      </c>
      <c r="I111" s="16" t="str">
        <f>SMS_Provider</f>
        <v>N/A</v>
      </c>
      <c r="J111" s="16" t="str">
        <f t="shared" si="7"/>
        <v>N/A</v>
      </c>
      <c r="K111" s="16" t="str">
        <f>IP_SMS_Provider</f>
        <v>N/A</v>
      </c>
    </row>
    <row r="112" spans="1:11" ht="16" x14ac:dyDescent="0.2">
      <c r="A112" s="19" t="s">
        <v>112</v>
      </c>
      <c r="B112" s="18" t="s">
        <v>11</v>
      </c>
      <c r="C112" s="17"/>
      <c r="D112" s="17"/>
      <c r="E112" s="13" t="s">
        <v>12</v>
      </c>
      <c r="F112" s="14" t="s">
        <v>13</v>
      </c>
      <c r="G112" s="14">
        <v>1433</v>
      </c>
      <c r="H112" s="11" t="str">
        <f t="shared" si="6"/>
        <v>N/A</v>
      </c>
      <c r="I112" s="16" t="str">
        <f>SQL_Server1</f>
        <v>N/A</v>
      </c>
      <c r="J112" s="16" t="str">
        <f t="shared" si="7"/>
        <v>N/A</v>
      </c>
      <c r="K112" s="16" t="str">
        <f>IP_SQL_Server1</f>
        <v>N/A</v>
      </c>
    </row>
    <row r="113" spans="1:11" ht="16" x14ac:dyDescent="0.2">
      <c r="A113" s="19" t="s">
        <v>112</v>
      </c>
      <c r="B113" s="18" t="s">
        <v>14</v>
      </c>
      <c r="C113" s="17"/>
      <c r="D113" s="17"/>
      <c r="E113" s="13" t="s">
        <v>12</v>
      </c>
      <c r="F113" s="14" t="s">
        <v>13</v>
      </c>
      <c r="G113" s="14">
        <v>4022</v>
      </c>
      <c r="H113" s="11" t="str">
        <f t="shared" si="6"/>
        <v>N/A</v>
      </c>
      <c r="I113" s="16" t="str">
        <f>SQL_Server1</f>
        <v>N/A</v>
      </c>
      <c r="J113" s="16" t="str">
        <f t="shared" si="7"/>
        <v>N/A</v>
      </c>
      <c r="K113" s="16" t="str">
        <f>IP_SQL_Server1</f>
        <v>N/A</v>
      </c>
    </row>
    <row r="114" spans="1:11" ht="16" x14ac:dyDescent="0.2">
      <c r="A114" s="19" t="s">
        <v>112</v>
      </c>
      <c r="B114" s="18" t="s">
        <v>25</v>
      </c>
      <c r="C114" s="17"/>
      <c r="D114" s="17"/>
      <c r="E114" s="13" t="s">
        <v>12</v>
      </c>
      <c r="F114" s="14" t="s">
        <v>13</v>
      </c>
      <c r="G114" s="14">
        <v>445</v>
      </c>
      <c r="H114" s="11" t="str">
        <f t="shared" si="6"/>
        <v>N/A</v>
      </c>
      <c r="I114" s="16" t="str">
        <f>SQL_Server1</f>
        <v>N/A</v>
      </c>
      <c r="J114" s="16" t="str">
        <f t="shared" si="7"/>
        <v>N/A</v>
      </c>
      <c r="K114" s="16" t="str">
        <f>IP_SQL_Server1</f>
        <v>N/A</v>
      </c>
    </row>
    <row r="115" spans="1:11" ht="16" x14ac:dyDescent="0.2">
      <c r="A115" s="19" t="s">
        <v>112</v>
      </c>
      <c r="B115" s="18" t="s">
        <v>56</v>
      </c>
      <c r="C115" s="17"/>
      <c r="D115" s="17"/>
      <c r="E115" s="13" t="s">
        <v>12</v>
      </c>
      <c r="F115" s="14">
        <v>135</v>
      </c>
      <c r="G115" s="14">
        <v>135</v>
      </c>
      <c r="H115" s="11" t="str">
        <f t="shared" si="6"/>
        <v>N/A</v>
      </c>
      <c r="I115" s="16" t="str">
        <f>SQL_Server1</f>
        <v>N/A</v>
      </c>
      <c r="J115" s="16" t="str">
        <f t="shared" si="7"/>
        <v>N/A</v>
      </c>
      <c r="K115" s="16" t="str">
        <f>IP_SQL_Server1</f>
        <v>N/A</v>
      </c>
    </row>
    <row r="116" spans="1:11" ht="16" x14ac:dyDescent="0.2">
      <c r="A116" s="19" t="s">
        <v>112</v>
      </c>
      <c r="B116" s="18" t="s">
        <v>58</v>
      </c>
      <c r="C116" s="17"/>
      <c r="D116" s="17"/>
      <c r="E116" s="13" t="s">
        <v>12</v>
      </c>
      <c r="F116" s="14" t="s">
        <v>13</v>
      </c>
      <c r="G116" s="14" t="s">
        <v>59</v>
      </c>
      <c r="H116" s="11" t="str">
        <f t="shared" si="6"/>
        <v>N/A</v>
      </c>
      <c r="I116" s="16" t="str">
        <f>SQL_Server1</f>
        <v>N/A</v>
      </c>
      <c r="J116" s="16" t="str">
        <f t="shared" si="7"/>
        <v>N/A</v>
      </c>
      <c r="K116" s="16" t="str">
        <f>IP_SQL_Server1</f>
        <v>N/A</v>
      </c>
    </row>
    <row r="117" spans="1:11" ht="16" x14ac:dyDescent="0.2">
      <c r="A117" s="11" t="s">
        <v>113</v>
      </c>
      <c r="B117" s="18" t="s">
        <v>25</v>
      </c>
      <c r="C117" s="11"/>
      <c r="D117" s="11"/>
      <c r="E117" s="41" t="s">
        <v>85</v>
      </c>
      <c r="F117" s="15" t="s">
        <v>13</v>
      </c>
      <c r="G117" s="14">
        <v>445</v>
      </c>
      <c r="H117" s="11" t="str">
        <f t="shared" ref="H117:H148" si="10">Site_Server1</f>
        <v>N/A</v>
      </c>
      <c r="I117" s="16" t="e">
        <f>Asset_Intelligence_Synchronization_Point</f>
        <v>#REF!</v>
      </c>
      <c r="J117" s="16" t="str">
        <f t="shared" ref="J117:J148" si="11">IP_Site_Server1</f>
        <v>N/A</v>
      </c>
      <c r="K117" s="16" t="e">
        <f>IP_Asset_Intelligence_Synchronization_Point</f>
        <v>#REF!</v>
      </c>
    </row>
    <row r="118" spans="1:11" ht="16" x14ac:dyDescent="0.2">
      <c r="A118" s="11" t="s">
        <v>113</v>
      </c>
      <c r="B118" s="18" t="s">
        <v>56</v>
      </c>
      <c r="C118" s="17"/>
      <c r="D118" s="17"/>
      <c r="E118" s="13" t="s">
        <v>85</v>
      </c>
      <c r="F118" s="14">
        <v>135</v>
      </c>
      <c r="G118" s="14">
        <v>135</v>
      </c>
      <c r="H118" s="11" t="str">
        <f t="shared" si="10"/>
        <v>N/A</v>
      </c>
      <c r="I118" s="16" t="e">
        <f>Asset_Intelligence_Synchronization_Point</f>
        <v>#REF!</v>
      </c>
      <c r="J118" s="16" t="str">
        <f t="shared" si="11"/>
        <v>N/A</v>
      </c>
      <c r="K118" s="16" t="e">
        <f>IP_Asset_Intelligence_Synchronization_Point</f>
        <v>#REF!</v>
      </c>
    </row>
    <row r="119" spans="1:11" ht="16" x14ac:dyDescent="0.2">
      <c r="A119" s="11" t="s">
        <v>113</v>
      </c>
      <c r="B119" s="18" t="s">
        <v>58</v>
      </c>
      <c r="C119" s="17"/>
      <c r="D119" s="17"/>
      <c r="E119" s="13" t="s">
        <v>85</v>
      </c>
      <c r="F119" s="14" t="s">
        <v>13</v>
      </c>
      <c r="G119" s="14" t="s">
        <v>59</v>
      </c>
      <c r="H119" s="11" t="str">
        <f t="shared" si="10"/>
        <v>N/A</v>
      </c>
      <c r="I119" s="16" t="e">
        <f>Asset_Intelligence_Synchronization_Point</f>
        <v>#REF!</v>
      </c>
      <c r="J119" s="16" t="str">
        <f t="shared" si="11"/>
        <v>N/A</v>
      </c>
      <c r="K119" s="16" t="e">
        <f>IP_Asset_Intelligence_Synchronization_Point</f>
        <v>#REF!</v>
      </c>
    </row>
    <row r="120" spans="1:11" ht="16" x14ac:dyDescent="0.2">
      <c r="A120" s="19" t="s">
        <v>114</v>
      </c>
      <c r="B120" s="18" t="s">
        <v>25</v>
      </c>
      <c r="C120" s="11"/>
      <c r="D120" s="11"/>
      <c r="E120" s="41" t="s">
        <v>85</v>
      </c>
      <c r="F120" s="15" t="s">
        <v>13</v>
      </c>
      <c r="G120" s="14">
        <v>445</v>
      </c>
      <c r="H120" s="11" t="str">
        <f t="shared" si="10"/>
        <v>N/A</v>
      </c>
      <c r="I120" s="16" t="str">
        <f>Certificate_Registration_Point</f>
        <v>N/A</v>
      </c>
      <c r="J120" s="16" t="str">
        <f t="shared" si="11"/>
        <v>N/A</v>
      </c>
      <c r="K120" s="16" t="str">
        <f>IP_Certificate_Registration_Point</f>
        <v>N/A</v>
      </c>
    </row>
    <row r="121" spans="1:11" ht="16" x14ac:dyDescent="0.2">
      <c r="A121" s="19" t="s">
        <v>114</v>
      </c>
      <c r="B121" s="18" t="s">
        <v>56</v>
      </c>
      <c r="C121" s="17"/>
      <c r="D121" s="17"/>
      <c r="E121" s="41" t="s">
        <v>85</v>
      </c>
      <c r="F121" s="14">
        <v>135</v>
      </c>
      <c r="G121" s="14">
        <v>135</v>
      </c>
      <c r="H121" s="11" t="str">
        <f t="shared" si="10"/>
        <v>N/A</v>
      </c>
      <c r="I121" s="16" t="str">
        <f>Certificate_Registration_Point</f>
        <v>N/A</v>
      </c>
      <c r="J121" s="16" t="str">
        <f t="shared" si="11"/>
        <v>N/A</v>
      </c>
      <c r="K121" s="16" t="str">
        <f>IP_Certificate_Registration_Point</f>
        <v>N/A</v>
      </c>
    </row>
    <row r="122" spans="1:11" ht="16" x14ac:dyDescent="0.2">
      <c r="A122" s="19" t="s">
        <v>114</v>
      </c>
      <c r="B122" s="18" t="s">
        <v>58</v>
      </c>
      <c r="C122" s="17"/>
      <c r="D122" s="17"/>
      <c r="E122" s="41" t="s">
        <v>85</v>
      </c>
      <c r="F122" s="14" t="s">
        <v>13</v>
      </c>
      <c r="G122" s="14" t="s">
        <v>59</v>
      </c>
      <c r="H122" s="11" t="str">
        <f t="shared" si="10"/>
        <v>N/A</v>
      </c>
      <c r="I122" s="16" t="str">
        <f>Certificate_Registration_Point</f>
        <v>N/A</v>
      </c>
      <c r="J122" s="16" t="str">
        <f t="shared" si="11"/>
        <v>N/A</v>
      </c>
      <c r="K122" s="16" t="str">
        <f>IP_Certificate_Registration_Point</f>
        <v>N/A</v>
      </c>
    </row>
    <row r="123" spans="1:11" ht="16" x14ac:dyDescent="0.2">
      <c r="A123" s="19" t="s">
        <v>115</v>
      </c>
      <c r="B123" s="18" t="s">
        <v>25</v>
      </c>
      <c r="C123" s="11"/>
      <c r="D123" s="11"/>
      <c r="E123" s="41" t="s">
        <v>85</v>
      </c>
      <c r="F123" s="15" t="s">
        <v>13</v>
      </c>
      <c r="G123" s="14">
        <v>445</v>
      </c>
      <c r="H123" s="11" t="str">
        <f t="shared" si="10"/>
        <v>N/A</v>
      </c>
      <c r="I123" s="16" t="str">
        <f>Endpoint_Protection_Point</f>
        <v>N/A</v>
      </c>
      <c r="J123" s="16" t="str">
        <f t="shared" si="11"/>
        <v>N/A</v>
      </c>
      <c r="K123" s="16" t="str">
        <f>IP_Endpoint_Protection_Point</f>
        <v>N/A</v>
      </c>
    </row>
    <row r="124" spans="1:11" ht="16" x14ac:dyDescent="0.2">
      <c r="A124" s="19" t="s">
        <v>115</v>
      </c>
      <c r="B124" s="18" t="s">
        <v>56</v>
      </c>
      <c r="C124" s="17"/>
      <c r="D124" s="17"/>
      <c r="E124" s="41" t="s">
        <v>85</v>
      </c>
      <c r="F124" s="14">
        <v>135</v>
      </c>
      <c r="G124" s="14">
        <v>135</v>
      </c>
      <c r="H124" s="11" t="str">
        <f t="shared" si="10"/>
        <v>N/A</v>
      </c>
      <c r="I124" s="16" t="str">
        <f>Endpoint_Protection_Point</f>
        <v>N/A</v>
      </c>
      <c r="J124" s="16" t="str">
        <f t="shared" si="11"/>
        <v>N/A</v>
      </c>
      <c r="K124" s="16" t="str">
        <f>IP_Endpoint_Protection_Point</f>
        <v>N/A</v>
      </c>
    </row>
    <row r="125" spans="1:11" ht="16" x14ac:dyDescent="0.2">
      <c r="A125" s="19" t="s">
        <v>115</v>
      </c>
      <c r="B125" s="18" t="s">
        <v>58</v>
      </c>
      <c r="C125" s="17"/>
      <c r="D125" s="17"/>
      <c r="E125" s="41" t="s">
        <v>85</v>
      </c>
      <c r="F125" s="14" t="s">
        <v>13</v>
      </c>
      <c r="G125" s="14" t="s">
        <v>59</v>
      </c>
      <c r="H125" s="11" t="str">
        <f t="shared" si="10"/>
        <v>N/A</v>
      </c>
      <c r="I125" s="16" t="str">
        <f>Endpoint_Protection_Point</f>
        <v>N/A</v>
      </c>
      <c r="J125" s="16" t="str">
        <f t="shared" si="11"/>
        <v>N/A</v>
      </c>
      <c r="K125" s="16" t="str">
        <f>IP_Endpoint_Protection_Point</f>
        <v>N/A</v>
      </c>
    </row>
    <row r="126" spans="1:11" ht="16" x14ac:dyDescent="0.2">
      <c r="A126" s="19" t="s">
        <v>116</v>
      </c>
      <c r="B126" s="18" t="s">
        <v>25</v>
      </c>
      <c r="C126" s="11"/>
      <c r="D126" s="11"/>
      <c r="E126" s="41" t="s">
        <v>85</v>
      </c>
      <c r="F126" s="15" t="s">
        <v>13</v>
      </c>
      <c r="G126" s="14">
        <v>445</v>
      </c>
      <c r="H126" s="11" t="str">
        <f t="shared" si="10"/>
        <v>N/A</v>
      </c>
      <c r="I126" s="16" t="str">
        <f>Enrollment_Point</f>
        <v>N/A</v>
      </c>
      <c r="J126" s="16" t="str">
        <f t="shared" si="11"/>
        <v>N/A</v>
      </c>
      <c r="K126" s="16" t="str">
        <f>IP_Enrollment_Point</f>
        <v>N/A</v>
      </c>
    </row>
    <row r="127" spans="1:11" ht="16" x14ac:dyDescent="0.2">
      <c r="A127" s="19" t="s">
        <v>116</v>
      </c>
      <c r="B127" s="18" t="s">
        <v>56</v>
      </c>
      <c r="C127" s="17"/>
      <c r="D127" s="17"/>
      <c r="E127" s="41" t="s">
        <v>85</v>
      </c>
      <c r="F127" s="14">
        <v>135</v>
      </c>
      <c r="G127" s="14">
        <v>135</v>
      </c>
      <c r="H127" s="11" t="str">
        <f t="shared" si="10"/>
        <v>N/A</v>
      </c>
      <c r="I127" s="16" t="str">
        <f>Enrollment_Point</f>
        <v>N/A</v>
      </c>
      <c r="J127" s="16" t="str">
        <f t="shared" si="11"/>
        <v>N/A</v>
      </c>
      <c r="K127" s="16" t="str">
        <f>IP_Enrollment_Point</f>
        <v>N/A</v>
      </c>
    </row>
    <row r="128" spans="1:11" ht="16" x14ac:dyDescent="0.2">
      <c r="A128" s="19" t="s">
        <v>116</v>
      </c>
      <c r="B128" s="18" t="s">
        <v>58</v>
      </c>
      <c r="C128" s="17"/>
      <c r="D128" s="17"/>
      <c r="E128" s="41" t="s">
        <v>85</v>
      </c>
      <c r="F128" s="14" t="s">
        <v>13</v>
      </c>
      <c r="G128" s="14" t="s">
        <v>59</v>
      </c>
      <c r="H128" s="11" t="str">
        <f t="shared" si="10"/>
        <v>N/A</v>
      </c>
      <c r="I128" s="16" t="str">
        <f>Enrollment_Point</f>
        <v>N/A</v>
      </c>
      <c r="J128" s="16" t="str">
        <f t="shared" si="11"/>
        <v>N/A</v>
      </c>
      <c r="K128" s="16" t="str">
        <f>IP_Enrollment_Point</f>
        <v>N/A</v>
      </c>
    </row>
    <row r="129" spans="1:11" ht="16" x14ac:dyDescent="0.2">
      <c r="A129" s="19" t="s">
        <v>117</v>
      </c>
      <c r="B129" s="18" t="s">
        <v>25</v>
      </c>
      <c r="C129" s="11"/>
      <c r="D129" s="11"/>
      <c r="E129" s="41" t="s">
        <v>85</v>
      </c>
      <c r="F129" s="15" t="s">
        <v>13</v>
      </c>
      <c r="G129" s="14">
        <v>445</v>
      </c>
      <c r="H129" s="11" t="str">
        <f t="shared" si="10"/>
        <v>N/A</v>
      </c>
      <c r="I129" s="16" t="str">
        <f>Enrollment_Proxy_Point</f>
        <v>N/A</v>
      </c>
      <c r="J129" s="16" t="str">
        <f t="shared" si="11"/>
        <v>N/A</v>
      </c>
      <c r="K129" s="16" t="str">
        <f>IP_Enrollment_Proxy_Point</f>
        <v>N/A</v>
      </c>
    </row>
    <row r="130" spans="1:11" ht="16" x14ac:dyDescent="0.2">
      <c r="A130" s="19" t="s">
        <v>117</v>
      </c>
      <c r="B130" s="18" t="s">
        <v>56</v>
      </c>
      <c r="C130" s="17"/>
      <c r="D130" s="17"/>
      <c r="E130" s="41" t="s">
        <v>85</v>
      </c>
      <c r="F130" s="14">
        <v>135</v>
      </c>
      <c r="G130" s="14">
        <v>135</v>
      </c>
      <c r="H130" s="11" t="str">
        <f t="shared" si="10"/>
        <v>N/A</v>
      </c>
      <c r="I130" s="16" t="str">
        <f>Enrollment_Proxy_Point</f>
        <v>N/A</v>
      </c>
      <c r="J130" s="16" t="str">
        <f t="shared" si="11"/>
        <v>N/A</v>
      </c>
      <c r="K130" s="16" t="str">
        <f>IP_Enrollment_Proxy_Point</f>
        <v>N/A</v>
      </c>
    </row>
    <row r="131" spans="1:11" ht="16" x14ac:dyDescent="0.2">
      <c r="A131" s="19" t="s">
        <v>117</v>
      </c>
      <c r="B131" s="18" t="s">
        <v>58</v>
      </c>
      <c r="C131" s="17"/>
      <c r="D131" s="17"/>
      <c r="E131" s="41" t="s">
        <v>85</v>
      </c>
      <c r="F131" s="14" t="s">
        <v>13</v>
      </c>
      <c r="G131" s="14" t="s">
        <v>59</v>
      </c>
      <c r="H131" s="11" t="str">
        <f t="shared" si="10"/>
        <v>N/A</v>
      </c>
      <c r="I131" s="16" t="str">
        <f>Enrollment_Proxy_Point</f>
        <v>N/A</v>
      </c>
      <c r="J131" s="16" t="str">
        <f t="shared" si="11"/>
        <v>N/A</v>
      </c>
      <c r="K131" s="16" t="str">
        <f>IP_Enrollment_Proxy_Point</f>
        <v>N/A</v>
      </c>
    </row>
    <row r="132" spans="1:11" ht="16" x14ac:dyDescent="0.2">
      <c r="A132" s="19" t="s">
        <v>118</v>
      </c>
      <c r="B132" s="18" t="s">
        <v>25</v>
      </c>
      <c r="C132" s="11"/>
      <c r="D132" s="11"/>
      <c r="E132" s="41" t="s">
        <v>85</v>
      </c>
      <c r="F132" s="15" t="s">
        <v>13</v>
      </c>
      <c r="G132" s="14">
        <v>445</v>
      </c>
      <c r="H132" s="11" t="str">
        <f t="shared" si="10"/>
        <v>N/A</v>
      </c>
      <c r="I132" s="16" t="str">
        <f>Fallback_Status_Point</f>
        <v>N/A</v>
      </c>
      <c r="J132" s="16" t="str">
        <f t="shared" si="11"/>
        <v>N/A</v>
      </c>
      <c r="K132" s="16" t="str">
        <f>IP_Fallback_Status_Point</f>
        <v>N/A</v>
      </c>
    </row>
    <row r="133" spans="1:11" ht="16" x14ac:dyDescent="0.2">
      <c r="A133" s="19" t="s">
        <v>118</v>
      </c>
      <c r="B133" s="18" t="s">
        <v>56</v>
      </c>
      <c r="C133" s="17"/>
      <c r="D133" s="17"/>
      <c r="E133" s="41" t="s">
        <v>85</v>
      </c>
      <c r="F133" s="14">
        <v>135</v>
      </c>
      <c r="G133" s="14">
        <v>135</v>
      </c>
      <c r="H133" s="11" t="str">
        <f t="shared" si="10"/>
        <v>N/A</v>
      </c>
      <c r="I133" s="16" t="str">
        <f>Fallback_Status_Point</f>
        <v>N/A</v>
      </c>
      <c r="J133" s="16" t="str">
        <f t="shared" si="11"/>
        <v>N/A</v>
      </c>
      <c r="K133" s="16" t="str">
        <f>IP_Fallback_Status_Point</f>
        <v>N/A</v>
      </c>
    </row>
    <row r="134" spans="1:11" ht="16" x14ac:dyDescent="0.2">
      <c r="A134" s="19" t="s">
        <v>118</v>
      </c>
      <c r="B134" s="18" t="s">
        <v>58</v>
      </c>
      <c r="C134" s="17"/>
      <c r="D134" s="17"/>
      <c r="E134" s="41" t="s">
        <v>85</v>
      </c>
      <c r="F134" s="14" t="s">
        <v>13</v>
      </c>
      <c r="G134" s="14" t="s">
        <v>59</v>
      </c>
      <c r="H134" s="11" t="str">
        <f t="shared" si="10"/>
        <v>N/A</v>
      </c>
      <c r="I134" s="16" t="str">
        <f>Fallback_Status_Point</f>
        <v>N/A</v>
      </c>
      <c r="J134" s="16" t="str">
        <f t="shared" si="11"/>
        <v>N/A</v>
      </c>
      <c r="K134" s="16" t="str">
        <f>IP_Fallback_Status_Point</f>
        <v>N/A</v>
      </c>
    </row>
    <row r="135" spans="1:11" ht="16" x14ac:dyDescent="0.2">
      <c r="A135" s="19" t="s">
        <v>119</v>
      </c>
      <c r="B135" s="18" t="s">
        <v>56</v>
      </c>
      <c r="C135" s="17"/>
      <c r="D135" s="17"/>
      <c r="E135" s="41" t="s">
        <v>85</v>
      </c>
      <c r="F135" s="14">
        <v>135</v>
      </c>
      <c r="G135" s="14">
        <v>135</v>
      </c>
      <c r="H135" s="11" t="str">
        <f t="shared" si="10"/>
        <v>N/A</v>
      </c>
      <c r="I135" s="16" t="str">
        <f>Issuing_CA</f>
        <v>N/A</v>
      </c>
      <c r="J135" s="16" t="str">
        <f t="shared" si="11"/>
        <v>N/A</v>
      </c>
      <c r="K135" s="16" t="str">
        <f>IP_Issuing_CA</f>
        <v>N/A</v>
      </c>
    </row>
    <row r="136" spans="1:11" ht="16" x14ac:dyDescent="0.2">
      <c r="A136" s="19" t="s">
        <v>119</v>
      </c>
      <c r="B136" s="18" t="s">
        <v>58</v>
      </c>
      <c r="C136" s="17"/>
      <c r="D136" s="17"/>
      <c r="E136" s="41" t="s">
        <v>85</v>
      </c>
      <c r="F136" s="14" t="s">
        <v>13</v>
      </c>
      <c r="G136" s="14" t="s">
        <v>59</v>
      </c>
      <c r="H136" s="11" t="str">
        <f t="shared" si="10"/>
        <v>N/A</v>
      </c>
      <c r="I136" s="16" t="str">
        <f>Issuing_CA</f>
        <v>N/A</v>
      </c>
      <c r="J136" s="16" t="str">
        <f t="shared" si="11"/>
        <v>N/A</v>
      </c>
      <c r="K136" s="16" t="str">
        <f>IP_Issuing_CA</f>
        <v>N/A</v>
      </c>
    </row>
    <row r="137" spans="1:11" ht="16" x14ac:dyDescent="0.2">
      <c r="A137" s="19" t="s">
        <v>120</v>
      </c>
      <c r="B137" s="18" t="s">
        <v>25</v>
      </c>
      <c r="C137" s="11"/>
      <c r="D137" s="11"/>
      <c r="E137" s="41" t="s">
        <v>85</v>
      </c>
      <c r="F137" s="15" t="s">
        <v>13</v>
      </c>
      <c r="G137" s="14">
        <v>445</v>
      </c>
      <c r="H137" s="11" t="str">
        <f t="shared" si="10"/>
        <v>N/A</v>
      </c>
      <c r="I137" s="16" t="str">
        <f>Reporting_Services_Point</f>
        <v>N/A</v>
      </c>
      <c r="J137" s="16" t="str">
        <f t="shared" si="11"/>
        <v>N/A</v>
      </c>
      <c r="K137" s="16" t="str">
        <f>IP_Reporting_Services_Point</f>
        <v>N/A</v>
      </c>
    </row>
    <row r="138" spans="1:11" ht="16" x14ac:dyDescent="0.2">
      <c r="A138" s="19" t="s">
        <v>120</v>
      </c>
      <c r="B138" s="18" t="s">
        <v>56</v>
      </c>
      <c r="C138" s="17"/>
      <c r="D138" s="17"/>
      <c r="E138" s="41" t="s">
        <v>85</v>
      </c>
      <c r="F138" s="14">
        <v>135</v>
      </c>
      <c r="G138" s="14">
        <v>135</v>
      </c>
      <c r="H138" s="11" t="str">
        <f t="shared" si="10"/>
        <v>N/A</v>
      </c>
      <c r="I138" s="16" t="str">
        <f>Reporting_Services_Point</f>
        <v>N/A</v>
      </c>
      <c r="J138" s="16" t="str">
        <f t="shared" si="11"/>
        <v>N/A</v>
      </c>
      <c r="K138" s="16" t="str">
        <f>IP_Reporting_Services_Point</f>
        <v>N/A</v>
      </c>
    </row>
    <row r="139" spans="1:11" ht="16" x14ac:dyDescent="0.2">
      <c r="A139" s="19" t="s">
        <v>120</v>
      </c>
      <c r="B139" s="18" t="s">
        <v>58</v>
      </c>
      <c r="C139" s="17"/>
      <c r="D139" s="17"/>
      <c r="E139" s="41" t="s">
        <v>85</v>
      </c>
      <c r="F139" s="14" t="s">
        <v>13</v>
      </c>
      <c r="G139" s="14" t="s">
        <v>59</v>
      </c>
      <c r="H139" s="11" t="str">
        <f t="shared" si="10"/>
        <v>N/A</v>
      </c>
      <c r="I139" s="16" t="str">
        <f>Reporting_Services_Point</f>
        <v>N/A</v>
      </c>
      <c r="J139" s="16" t="str">
        <f t="shared" si="11"/>
        <v>N/A</v>
      </c>
      <c r="K139" s="16" t="str">
        <f>IP_Reporting_Services_Point</f>
        <v>N/A</v>
      </c>
    </row>
    <row r="140" spans="1:11" ht="16" x14ac:dyDescent="0.2">
      <c r="A140" s="19" t="s">
        <v>121</v>
      </c>
      <c r="B140" s="18" t="s">
        <v>25</v>
      </c>
      <c r="C140" s="11"/>
      <c r="D140" s="11"/>
      <c r="E140" s="41" t="s">
        <v>85</v>
      </c>
      <c r="F140" s="15" t="s">
        <v>13</v>
      </c>
      <c r="G140" s="14">
        <v>445</v>
      </c>
      <c r="H140" s="11" t="str">
        <f t="shared" si="10"/>
        <v>N/A</v>
      </c>
      <c r="I140" s="16" t="str">
        <f>Site_Server2</f>
        <v>N/A</v>
      </c>
      <c r="J140" s="16" t="str">
        <f t="shared" si="11"/>
        <v>N/A</v>
      </c>
      <c r="K140" s="16" t="str">
        <f>IP_Site_Server2</f>
        <v>N/A</v>
      </c>
    </row>
    <row r="141" spans="1:11" ht="16" x14ac:dyDescent="0.2">
      <c r="A141" s="11" t="s">
        <v>122</v>
      </c>
      <c r="B141" s="18" t="s">
        <v>25</v>
      </c>
      <c r="C141" s="11"/>
      <c r="D141" s="11"/>
      <c r="E141" s="41" t="s">
        <v>85</v>
      </c>
      <c r="F141" s="15" t="s">
        <v>13</v>
      </c>
      <c r="G141" s="14">
        <v>445</v>
      </c>
      <c r="H141" s="11" t="str">
        <f t="shared" si="10"/>
        <v>N/A</v>
      </c>
      <c r="I141" s="16" t="str">
        <f>Software_Update_Point</f>
        <v>N/A</v>
      </c>
      <c r="J141" s="16" t="str">
        <f t="shared" si="11"/>
        <v>N/A</v>
      </c>
      <c r="K141" s="16" t="str">
        <f>IP_Software_Update_Point</f>
        <v>N/A</v>
      </c>
    </row>
    <row r="142" spans="1:11" ht="16" x14ac:dyDescent="0.2">
      <c r="A142" s="11" t="s">
        <v>122</v>
      </c>
      <c r="B142" s="18" t="s">
        <v>15</v>
      </c>
      <c r="C142" s="11"/>
      <c r="D142" s="11"/>
      <c r="E142" s="41" t="s">
        <v>85</v>
      </c>
      <c r="F142" s="15" t="s">
        <v>13</v>
      </c>
      <c r="G142" s="15">
        <v>80</v>
      </c>
      <c r="H142" s="11" t="str">
        <f t="shared" si="10"/>
        <v>N/A</v>
      </c>
      <c r="I142" s="16" t="str">
        <f>Software_Update_Point</f>
        <v>N/A</v>
      </c>
      <c r="J142" s="16" t="str">
        <f t="shared" si="11"/>
        <v>N/A</v>
      </c>
      <c r="K142" s="16" t="str">
        <f>IP_Software_Update_Point</f>
        <v>N/A</v>
      </c>
    </row>
    <row r="143" spans="1:11" ht="16" x14ac:dyDescent="0.2">
      <c r="A143" s="11" t="s">
        <v>122</v>
      </c>
      <c r="B143" s="18" t="s">
        <v>16</v>
      </c>
      <c r="C143" s="11"/>
      <c r="D143" s="11"/>
      <c r="E143" s="41" t="s">
        <v>85</v>
      </c>
      <c r="F143" s="15" t="s">
        <v>13</v>
      </c>
      <c r="G143" s="15">
        <v>443</v>
      </c>
      <c r="H143" s="11" t="str">
        <f t="shared" si="10"/>
        <v>N/A</v>
      </c>
      <c r="I143" s="16" t="str">
        <f>Software_Update_Point</f>
        <v>N/A</v>
      </c>
      <c r="J143" s="16" t="str">
        <f t="shared" si="11"/>
        <v>N/A</v>
      </c>
      <c r="K143" s="16" t="str">
        <f>IP_Software_Update_Point</f>
        <v>N/A</v>
      </c>
    </row>
    <row r="144" spans="1:11" ht="16" x14ac:dyDescent="0.2">
      <c r="A144" s="19" t="s">
        <v>123</v>
      </c>
      <c r="B144" s="18" t="s">
        <v>25</v>
      </c>
      <c r="C144" s="17"/>
      <c r="D144" s="17"/>
      <c r="E144" s="41" t="s">
        <v>85</v>
      </c>
      <c r="F144" s="14" t="s">
        <v>13</v>
      </c>
      <c r="G144" s="14">
        <v>445</v>
      </c>
      <c r="H144" s="11" t="str">
        <f t="shared" si="10"/>
        <v>N/A</v>
      </c>
      <c r="I144" s="16" t="str">
        <f>State_Migration_Point</f>
        <v>N/A</v>
      </c>
      <c r="J144" s="16" t="str">
        <f t="shared" si="11"/>
        <v>N/A</v>
      </c>
      <c r="K144" s="16" t="str">
        <f>IP_State_Migration_Point</f>
        <v>N/A</v>
      </c>
    </row>
    <row r="145" spans="1:11" ht="16" x14ac:dyDescent="0.2">
      <c r="A145" s="19" t="s">
        <v>123</v>
      </c>
      <c r="B145" s="18" t="s">
        <v>56</v>
      </c>
      <c r="C145" s="17"/>
      <c r="D145" s="17"/>
      <c r="E145" s="41" t="s">
        <v>85</v>
      </c>
      <c r="F145" s="14">
        <v>135</v>
      </c>
      <c r="G145" s="14">
        <v>135</v>
      </c>
      <c r="H145" s="11" t="str">
        <f t="shared" si="10"/>
        <v>N/A</v>
      </c>
      <c r="I145" s="16" t="str">
        <f>State_Migration_Point</f>
        <v>N/A</v>
      </c>
      <c r="J145" s="16" t="str">
        <f t="shared" si="11"/>
        <v>N/A</v>
      </c>
      <c r="K145" s="16" t="str">
        <f>IP_State_Migration_Point</f>
        <v>N/A</v>
      </c>
    </row>
    <row r="146" spans="1:11" ht="16" x14ac:dyDescent="0.2">
      <c r="A146" s="19" t="s">
        <v>124</v>
      </c>
      <c r="B146" s="18" t="s">
        <v>25</v>
      </c>
      <c r="C146" s="11"/>
      <c r="D146" s="11"/>
      <c r="E146" s="41" t="s">
        <v>85</v>
      </c>
      <c r="F146" s="15" t="s">
        <v>13</v>
      </c>
      <c r="G146" s="14">
        <v>445</v>
      </c>
      <c r="H146" s="11" t="str">
        <f t="shared" si="10"/>
        <v>N/A</v>
      </c>
      <c r="I146" s="16" t="str">
        <f>System_Health_Validator</f>
        <v>N/A</v>
      </c>
      <c r="J146" s="16" t="str">
        <f t="shared" si="11"/>
        <v>N/A</v>
      </c>
      <c r="K146" s="16" t="str">
        <f>IP_System_Health_Validator</f>
        <v>N/A</v>
      </c>
    </row>
    <row r="147" spans="1:11" ht="16" x14ac:dyDescent="0.2">
      <c r="A147" s="19" t="s">
        <v>124</v>
      </c>
      <c r="B147" s="18" t="s">
        <v>56</v>
      </c>
      <c r="C147" s="17"/>
      <c r="D147" s="17"/>
      <c r="E147" s="41" t="s">
        <v>85</v>
      </c>
      <c r="F147" s="14">
        <v>135</v>
      </c>
      <c r="G147" s="14">
        <v>135</v>
      </c>
      <c r="H147" s="11" t="str">
        <f t="shared" si="10"/>
        <v>N/A</v>
      </c>
      <c r="I147" s="16" t="str">
        <f>System_Health_Validator</f>
        <v>N/A</v>
      </c>
      <c r="J147" s="16" t="str">
        <f t="shared" si="11"/>
        <v>N/A</v>
      </c>
      <c r="K147" s="16" t="str">
        <f>IP_System_Health_Validator</f>
        <v>N/A</v>
      </c>
    </row>
    <row r="148" spans="1:11" ht="16" x14ac:dyDescent="0.2">
      <c r="A148" s="19" t="s">
        <v>124</v>
      </c>
      <c r="B148" s="18" t="s">
        <v>58</v>
      </c>
      <c r="C148" s="17"/>
      <c r="D148" s="17"/>
      <c r="E148" s="41" t="s">
        <v>85</v>
      </c>
      <c r="F148" s="14" t="s">
        <v>13</v>
      </c>
      <c r="G148" s="14" t="s">
        <v>59</v>
      </c>
      <c r="H148" s="11" t="str">
        <f t="shared" si="10"/>
        <v>N/A</v>
      </c>
      <c r="I148" s="16" t="str">
        <f>System_Health_Validator</f>
        <v>N/A</v>
      </c>
      <c r="J148" s="16" t="str">
        <f t="shared" si="11"/>
        <v>N/A</v>
      </c>
      <c r="K148" s="16" t="str">
        <f>IP_System_Health_Validator</f>
        <v>N/A</v>
      </c>
    </row>
    <row r="149" spans="1:11" x14ac:dyDescent="0.2">
      <c r="A149" s="35" t="s">
        <v>125</v>
      </c>
      <c r="B149" s="35"/>
      <c r="C149" s="38"/>
      <c r="D149" s="38"/>
      <c r="E149" s="35"/>
      <c r="F149" s="36"/>
      <c r="G149" s="36"/>
      <c r="H149" s="38"/>
      <c r="I149" s="39"/>
      <c r="J149" s="39"/>
      <c r="K149" s="39"/>
    </row>
    <row r="150" spans="1:11" ht="16" x14ac:dyDescent="0.2">
      <c r="A150" s="19" t="s">
        <v>126</v>
      </c>
      <c r="B150" s="18" t="s">
        <v>11</v>
      </c>
      <c r="C150" s="17"/>
      <c r="D150" s="17"/>
      <c r="E150" s="13" t="s">
        <v>12</v>
      </c>
      <c r="F150" s="14" t="s">
        <v>13</v>
      </c>
      <c r="G150" s="14">
        <v>1433</v>
      </c>
      <c r="H150" s="11" t="str">
        <f>SMS_Provider</f>
        <v>N/A</v>
      </c>
      <c r="I150" s="16" t="str">
        <f>SQL_Server1</f>
        <v>N/A</v>
      </c>
      <c r="J150" s="16" t="str">
        <f>IP_SMS_Provider</f>
        <v>N/A</v>
      </c>
      <c r="K150" s="16" t="str">
        <f>IP_SQL_Server1</f>
        <v>N/A</v>
      </c>
    </row>
    <row r="151" spans="1:11" ht="16" x14ac:dyDescent="0.2">
      <c r="A151" s="19" t="s">
        <v>126</v>
      </c>
      <c r="B151" s="18" t="s">
        <v>14</v>
      </c>
      <c r="C151" s="17"/>
      <c r="D151" s="17"/>
      <c r="E151" s="13" t="s">
        <v>12</v>
      </c>
      <c r="F151" s="14" t="s">
        <v>13</v>
      </c>
      <c r="G151" s="14">
        <v>4022</v>
      </c>
      <c r="H151" s="11" t="str">
        <f>SMS_Provider</f>
        <v>N/A</v>
      </c>
      <c r="I151" s="16" t="str">
        <f>SQL_Server1</f>
        <v>N/A</v>
      </c>
      <c r="J151" s="16" t="str">
        <f>IP_SMS_Provider</f>
        <v>N/A</v>
      </c>
      <c r="K151" s="16" t="str">
        <f>IP_SQL_Server1</f>
        <v>N/A</v>
      </c>
    </row>
    <row r="152" spans="1:11" x14ac:dyDescent="0.2">
      <c r="A152" s="35" t="s">
        <v>127</v>
      </c>
      <c r="B152" s="38"/>
      <c r="C152" s="38"/>
      <c r="D152" s="38"/>
      <c r="E152" s="35"/>
      <c r="F152" s="36"/>
      <c r="G152" s="36"/>
      <c r="H152" s="38"/>
      <c r="I152" s="39"/>
      <c r="J152" s="39"/>
      <c r="K152" s="39"/>
    </row>
    <row r="153" spans="1:11" ht="16" x14ac:dyDescent="0.2">
      <c r="A153" s="19" t="s">
        <v>128</v>
      </c>
      <c r="B153" s="18" t="s">
        <v>15</v>
      </c>
      <c r="C153" s="11"/>
      <c r="D153" s="11"/>
      <c r="E153" s="13" t="s">
        <v>12</v>
      </c>
      <c r="F153" s="15" t="s">
        <v>13</v>
      </c>
      <c r="G153" s="15">
        <v>80</v>
      </c>
      <c r="H153" s="11" t="str">
        <f>Software_Update_Point</f>
        <v>N/A</v>
      </c>
      <c r="I153" s="16" t="s">
        <v>53</v>
      </c>
      <c r="J153" s="16" t="str">
        <f>IP_Software_Update_Point</f>
        <v>N/A</v>
      </c>
      <c r="K153" s="16" t="s">
        <v>53</v>
      </c>
    </row>
    <row r="154" spans="1:11" ht="16" x14ac:dyDescent="0.2">
      <c r="A154" s="19" t="s">
        <v>129</v>
      </c>
      <c r="B154" s="18" t="s">
        <v>15</v>
      </c>
      <c r="C154" s="11"/>
      <c r="D154" s="11"/>
      <c r="E154" s="13" t="s">
        <v>12</v>
      </c>
      <c r="F154" s="15" t="s">
        <v>13</v>
      </c>
      <c r="G154" s="15">
        <v>80</v>
      </c>
      <c r="H154" s="11" t="str">
        <f>Software_Update_Point</f>
        <v>N/A</v>
      </c>
      <c r="I154" s="16" t="str">
        <f>Upstream_WSUS_Server</f>
        <v>N/A</v>
      </c>
      <c r="J154" s="16" t="str">
        <f>IP_Software_Update_Point</f>
        <v>N/A</v>
      </c>
      <c r="K154" s="16" t="str">
        <f>IP_Upstream_WSUS_Server</f>
        <v>N/A</v>
      </c>
    </row>
    <row r="155" spans="1:11" ht="16" x14ac:dyDescent="0.2">
      <c r="A155" s="19" t="s">
        <v>129</v>
      </c>
      <c r="B155" s="18" t="s">
        <v>16</v>
      </c>
      <c r="C155" s="11"/>
      <c r="D155" s="11"/>
      <c r="E155" s="13" t="s">
        <v>12</v>
      </c>
      <c r="F155" s="15" t="s">
        <v>13</v>
      </c>
      <c r="G155" s="15">
        <v>443</v>
      </c>
      <c r="H155" s="11" t="str">
        <f>Software_Update_Point</f>
        <v>N/A</v>
      </c>
      <c r="I155" s="16" t="str">
        <f>Upstream_WSUS_Server</f>
        <v>N/A</v>
      </c>
      <c r="J155" s="16" t="str">
        <f>IP_Software_Update_Point</f>
        <v>N/A</v>
      </c>
      <c r="K155" s="16" t="str">
        <f>IP_Upstream_WSUS_Server</f>
        <v>N/A</v>
      </c>
    </row>
    <row r="156" spans="1:11" x14ac:dyDescent="0.2">
      <c r="A156" s="35" t="s">
        <v>130</v>
      </c>
      <c r="B156" s="38"/>
      <c r="C156" s="38"/>
      <c r="D156" s="38"/>
      <c r="E156" s="35"/>
      <c r="F156" s="36"/>
      <c r="G156" s="36"/>
      <c r="H156" s="38"/>
      <c r="I156" s="39"/>
      <c r="J156" s="39"/>
      <c r="K156" s="39"/>
    </row>
    <row r="157" spans="1:11" ht="16" x14ac:dyDescent="0.2">
      <c r="A157" s="11" t="s">
        <v>131</v>
      </c>
      <c r="B157" s="18" t="s">
        <v>11</v>
      </c>
      <c r="C157" s="17"/>
      <c r="D157" s="17"/>
      <c r="E157" s="13" t="s">
        <v>12</v>
      </c>
      <c r="F157" s="14" t="s">
        <v>13</v>
      </c>
      <c r="G157" s="14">
        <v>1433</v>
      </c>
      <c r="H157" s="11" t="str">
        <f>SQL_Server1</f>
        <v>N/A</v>
      </c>
      <c r="I157" s="16" t="str">
        <f>SQL_Server2</f>
        <v>N/A</v>
      </c>
      <c r="J157" s="16" t="str">
        <f>IP_SQL_Server1</f>
        <v>N/A</v>
      </c>
      <c r="K157" s="16" t="str">
        <f>IP_SQL_Server2</f>
        <v>N/A</v>
      </c>
    </row>
    <row r="158" spans="1:11" ht="16" x14ac:dyDescent="0.2">
      <c r="A158" s="11" t="s">
        <v>131</v>
      </c>
      <c r="B158" s="18" t="s">
        <v>14</v>
      </c>
      <c r="C158" s="17"/>
      <c r="D158" s="17"/>
      <c r="E158" s="13" t="s">
        <v>12</v>
      </c>
      <c r="F158" s="14" t="s">
        <v>13</v>
      </c>
      <c r="G158" s="14">
        <v>4022</v>
      </c>
      <c r="H158" s="11" t="str">
        <f>SQL_Server1</f>
        <v>N/A</v>
      </c>
      <c r="I158" s="16" t="str">
        <f>SQL_Server2</f>
        <v>N/A</v>
      </c>
      <c r="J158" s="16" t="str">
        <f>IP_SQL_Server1</f>
        <v>N/A</v>
      </c>
      <c r="K158" s="16" t="str">
        <f>IP_SQL_Server2</f>
        <v>N/A</v>
      </c>
    </row>
    <row r="159" spans="1:11" x14ac:dyDescent="0.2">
      <c r="A159" s="35" t="s">
        <v>132</v>
      </c>
      <c r="B159" s="38"/>
      <c r="C159" s="38"/>
      <c r="D159" s="38"/>
      <c r="E159" s="35"/>
      <c r="F159" s="36"/>
      <c r="G159" s="36"/>
      <c r="H159" s="38"/>
      <c r="I159" s="39"/>
      <c r="J159" s="39"/>
      <c r="K159" s="39"/>
    </row>
    <row r="160" spans="1:11" ht="16" x14ac:dyDescent="0.2">
      <c r="A160" s="19" t="s">
        <v>133</v>
      </c>
      <c r="B160" s="11" t="s">
        <v>11</v>
      </c>
      <c r="C160" s="11"/>
      <c r="D160" s="11"/>
      <c r="E160" s="13" t="s">
        <v>12</v>
      </c>
      <c r="F160" s="15" t="s">
        <v>13</v>
      </c>
      <c r="G160" s="15">
        <v>1433</v>
      </c>
      <c r="H160" s="11" t="str">
        <f>State_Migration_Point</f>
        <v>N/A</v>
      </c>
      <c r="I160" s="16" t="str">
        <f>SQL_Server1</f>
        <v>N/A</v>
      </c>
      <c r="J160" s="16" t="str">
        <f>IP_State_Migration_Point</f>
        <v>N/A</v>
      </c>
      <c r="K160" s="16" t="str">
        <f>IP_SQL_Server1</f>
        <v>N/A</v>
      </c>
    </row>
  </sheetData>
  <autoFilter ref="A1:K160" xr:uid="{8AA6A8EA-F284-9E44-8C80-90E32CF5AF4C}"/>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5"/>
  <sheetViews>
    <sheetView workbookViewId="0">
      <selection sqref="A1:C1"/>
    </sheetView>
  </sheetViews>
  <sheetFormatPr baseColWidth="10" defaultColWidth="15.1640625" defaultRowHeight="15" customHeight="1" x14ac:dyDescent="0.2"/>
  <cols>
    <col min="1" max="1" width="60" style="2" customWidth="1"/>
    <col min="2" max="2" width="30" style="2" customWidth="1"/>
    <col min="3" max="3" width="25.6640625" style="2" customWidth="1"/>
  </cols>
  <sheetData>
    <row r="1" spans="1:3" ht="15" customHeight="1" x14ac:dyDescent="0.2">
      <c r="A1" s="7" t="s">
        <v>134</v>
      </c>
      <c r="B1" s="4" t="s">
        <v>135</v>
      </c>
      <c r="C1" s="5" t="s">
        <v>136</v>
      </c>
    </row>
    <row r="2" spans="1:3" ht="15" customHeight="1" x14ac:dyDescent="0.2">
      <c r="A2" s="1" t="s">
        <v>137</v>
      </c>
      <c r="B2" s="6" t="s">
        <v>138</v>
      </c>
      <c r="C2" s="6" t="s">
        <v>138</v>
      </c>
    </row>
    <row r="3" spans="1:3" ht="15" customHeight="1" x14ac:dyDescent="0.2">
      <c r="A3" s="1" t="s">
        <v>139</v>
      </c>
      <c r="B3" s="6" t="s">
        <v>138</v>
      </c>
      <c r="C3" s="6" t="s">
        <v>138</v>
      </c>
    </row>
    <row r="4" spans="1:3" ht="15" customHeight="1" x14ac:dyDescent="0.2">
      <c r="A4" s="1" t="s">
        <v>140</v>
      </c>
      <c r="B4" s="6" t="s">
        <v>138</v>
      </c>
      <c r="C4" s="6" t="s">
        <v>138</v>
      </c>
    </row>
    <row r="5" spans="1:3" ht="15" customHeight="1" x14ac:dyDescent="0.2">
      <c r="A5" s="1" t="s">
        <v>155</v>
      </c>
      <c r="B5" s="6" t="s">
        <v>138</v>
      </c>
      <c r="C5" s="6" t="s">
        <v>138</v>
      </c>
    </row>
    <row r="6" spans="1:3" ht="16" x14ac:dyDescent="0.2">
      <c r="A6" s="8" t="s">
        <v>159</v>
      </c>
      <c r="B6" s="6" t="s">
        <v>138</v>
      </c>
      <c r="C6" s="6" t="s">
        <v>138</v>
      </c>
    </row>
    <row r="7" spans="1:3" ht="15" customHeight="1" x14ac:dyDescent="0.2">
      <c r="A7" s="1" t="s">
        <v>48</v>
      </c>
      <c r="B7" s="6" t="s">
        <v>138</v>
      </c>
      <c r="C7" s="6" t="s">
        <v>138</v>
      </c>
    </row>
    <row r="8" spans="1:3" ht="15" customHeight="1" x14ac:dyDescent="0.2">
      <c r="A8" s="1" t="s">
        <v>60</v>
      </c>
      <c r="B8" s="6" t="s">
        <v>138</v>
      </c>
      <c r="C8" s="6" t="s">
        <v>138</v>
      </c>
    </row>
    <row r="9" spans="1:3" ht="16" x14ac:dyDescent="0.2">
      <c r="A9" s="1" t="s">
        <v>63</v>
      </c>
      <c r="B9" s="6" t="s">
        <v>138</v>
      </c>
      <c r="C9" s="6" t="s">
        <v>138</v>
      </c>
    </row>
    <row r="10" spans="1:3" ht="15" customHeight="1" x14ac:dyDescent="0.2">
      <c r="A10" s="1" t="s">
        <v>141</v>
      </c>
      <c r="B10" s="6" t="s">
        <v>138</v>
      </c>
      <c r="C10" s="6" t="s">
        <v>138</v>
      </c>
    </row>
    <row r="11" spans="1:3" ht="15" customHeight="1" x14ac:dyDescent="0.2">
      <c r="A11" s="1" t="s">
        <v>142</v>
      </c>
      <c r="B11" s="6" t="s">
        <v>138</v>
      </c>
      <c r="C11" s="6" t="s">
        <v>138</v>
      </c>
    </row>
    <row r="12" spans="1:3" ht="15" customHeight="1" x14ac:dyDescent="0.2">
      <c r="A12" s="1" t="s">
        <v>143</v>
      </c>
      <c r="B12" s="6" t="s">
        <v>138</v>
      </c>
      <c r="C12" s="6" t="s">
        <v>138</v>
      </c>
    </row>
    <row r="13" spans="1:3" ht="15" customHeight="1" x14ac:dyDescent="0.2">
      <c r="A13" s="1" t="s">
        <v>144</v>
      </c>
      <c r="B13" s="6" t="s">
        <v>138</v>
      </c>
      <c r="C13" s="6" t="s">
        <v>138</v>
      </c>
    </row>
    <row r="14" spans="1:3" ht="15" customHeight="1" x14ac:dyDescent="0.2">
      <c r="A14" s="1" t="s">
        <v>65</v>
      </c>
      <c r="B14" s="6" t="s">
        <v>138</v>
      </c>
      <c r="C14" s="6" t="s">
        <v>138</v>
      </c>
    </row>
    <row r="15" spans="1:3" ht="15" customHeight="1" x14ac:dyDescent="0.2">
      <c r="A15" s="1" t="s">
        <v>145</v>
      </c>
      <c r="B15" s="6" t="s">
        <v>138</v>
      </c>
      <c r="C15" s="6" t="s">
        <v>138</v>
      </c>
    </row>
    <row r="16" spans="1:3" ht="15" customHeight="1" x14ac:dyDescent="0.2">
      <c r="A16" s="1" t="s">
        <v>69</v>
      </c>
      <c r="B16" s="6" t="s">
        <v>138</v>
      </c>
      <c r="C16" s="6" t="s">
        <v>138</v>
      </c>
    </row>
    <row r="17" spans="1:3" ht="15" customHeight="1" x14ac:dyDescent="0.2">
      <c r="A17" s="1" t="s">
        <v>71</v>
      </c>
      <c r="B17" s="6" t="s">
        <v>138</v>
      </c>
      <c r="C17" s="6" t="s">
        <v>138</v>
      </c>
    </row>
    <row r="18" spans="1:3" ht="15" customHeight="1" x14ac:dyDescent="0.2">
      <c r="A18" s="1" t="s">
        <v>146</v>
      </c>
      <c r="B18" s="6" t="s">
        <v>138</v>
      </c>
      <c r="C18" s="6" t="s">
        <v>138</v>
      </c>
    </row>
    <row r="19" spans="1:3" ht="15" customHeight="1" x14ac:dyDescent="0.2">
      <c r="A19" s="8" t="s">
        <v>158</v>
      </c>
      <c r="B19" s="6" t="s">
        <v>138</v>
      </c>
      <c r="C19" s="6" t="s">
        <v>138</v>
      </c>
    </row>
    <row r="20" spans="1:3" ht="15" customHeight="1" x14ac:dyDescent="0.2">
      <c r="A20" s="9" t="s">
        <v>147</v>
      </c>
      <c r="B20" s="6" t="s">
        <v>138</v>
      </c>
      <c r="C20" s="6" t="s">
        <v>138</v>
      </c>
    </row>
    <row r="21" spans="1:3" ht="16" x14ac:dyDescent="0.2">
      <c r="A21" s="1" t="s">
        <v>79</v>
      </c>
      <c r="B21" s="6" t="s">
        <v>138</v>
      </c>
      <c r="C21" s="6" t="s">
        <v>138</v>
      </c>
    </row>
    <row r="22" spans="1:3" ht="15" customHeight="1" x14ac:dyDescent="0.2">
      <c r="A22" s="1" t="s">
        <v>148</v>
      </c>
      <c r="B22" s="6" t="s">
        <v>138</v>
      </c>
      <c r="C22" s="6" t="s">
        <v>138</v>
      </c>
    </row>
    <row r="23" spans="1:3" ht="15" customHeight="1" x14ac:dyDescent="0.2">
      <c r="A23" s="1" t="s">
        <v>90</v>
      </c>
      <c r="B23" s="6" t="s">
        <v>138</v>
      </c>
      <c r="C23" s="6" t="s">
        <v>138</v>
      </c>
    </row>
    <row r="24" spans="1:3" ht="15" customHeight="1" x14ac:dyDescent="0.2">
      <c r="A24" s="1" t="s">
        <v>94</v>
      </c>
      <c r="B24" s="6" t="s">
        <v>138</v>
      </c>
      <c r="C24" s="6" t="s">
        <v>138</v>
      </c>
    </row>
    <row r="25" spans="1:3" ht="15" customHeight="1" x14ac:dyDescent="0.2">
      <c r="A25" s="1" t="s">
        <v>98</v>
      </c>
      <c r="B25" s="6" t="s">
        <v>138</v>
      </c>
      <c r="C25" s="6" t="s">
        <v>138</v>
      </c>
    </row>
    <row r="26" spans="1:3" ht="15" customHeight="1" x14ac:dyDescent="0.2">
      <c r="A26" s="1" t="s">
        <v>102</v>
      </c>
      <c r="B26" s="6" t="s">
        <v>138</v>
      </c>
      <c r="C26" s="6" t="s">
        <v>138</v>
      </c>
    </row>
    <row r="27" spans="1:3" ht="15" customHeight="1" x14ac:dyDescent="0.2">
      <c r="A27" s="1" t="s">
        <v>149</v>
      </c>
      <c r="B27" s="6" t="s">
        <v>138</v>
      </c>
      <c r="C27" s="6" t="s">
        <v>138</v>
      </c>
    </row>
    <row r="28" spans="1:3" ht="15" customHeight="1" x14ac:dyDescent="0.2">
      <c r="A28" s="1" t="s">
        <v>150</v>
      </c>
      <c r="B28" s="6" t="s">
        <v>138</v>
      </c>
      <c r="C28" s="6" t="s">
        <v>138</v>
      </c>
    </row>
    <row r="29" spans="1:3" ht="15" customHeight="1" x14ac:dyDescent="0.2">
      <c r="A29" s="1" t="s">
        <v>125</v>
      </c>
      <c r="B29" s="6" t="s">
        <v>138</v>
      </c>
      <c r="C29" s="6" t="s">
        <v>138</v>
      </c>
    </row>
    <row r="30" spans="1:3" ht="16" x14ac:dyDescent="0.2">
      <c r="A30" s="1" t="s">
        <v>127</v>
      </c>
      <c r="B30" s="6" t="s">
        <v>138</v>
      </c>
      <c r="C30" s="6" t="s">
        <v>138</v>
      </c>
    </row>
    <row r="31" spans="1:3" ht="17" customHeight="1" x14ac:dyDescent="0.2">
      <c r="A31" s="1" t="s">
        <v>151</v>
      </c>
      <c r="B31" s="6" t="s">
        <v>138</v>
      </c>
      <c r="C31" s="6" t="s">
        <v>138</v>
      </c>
    </row>
    <row r="32" spans="1:3" ht="15" customHeight="1" x14ac:dyDescent="0.2">
      <c r="A32" s="1" t="s">
        <v>152</v>
      </c>
      <c r="B32" s="6" t="s">
        <v>138</v>
      </c>
      <c r="C32" s="6" t="s">
        <v>138</v>
      </c>
    </row>
    <row r="33" spans="1:3" ht="15" customHeight="1" x14ac:dyDescent="0.2">
      <c r="A33" s="1" t="s">
        <v>132</v>
      </c>
      <c r="B33" s="6" t="s">
        <v>138</v>
      </c>
      <c r="C33" s="6" t="s">
        <v>138</v>
      </c>
    </row>
    <row r="34" spans="1:3" ht="15" customHeight="1" x14ac:dyDescent="0.2">
      <c r="A34" s="1" t="s">
        <v>153</v>
      </c>
      <c r="B34" s="6" t="s">
        <v>138</v>
      </c>
      <c r="C34" s="6" t="s">
        <v>138</v>
      </c>
    </row>
    <row r="35" spans="1:3" ht="15" customHeight="1" x14ac:dyDescent="0.2">
      <c r="A35" s="10" t="s">
        <v>154</v>
      </c>
      <c r="B35" s="6" t="s">
        <v>138</v>
      </c>
      <c r="C35" s="6" t="s">
        <v>138</v>
      </c>
    </row>
  </sheetData>
  <autoFilter ref="A1:B35" xr:uid="{00000000-0009-0000-0000-000001000000}"/>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89FF-E102-3148-8956-F69F8B6DBFFB}">
  <dimension ref="A1:B2"/>
  <sheetViews>
    <sheetView tabSelected="1" workbookViewId="0">
      <selection activeCell="B7" sqref="B7"/>
    </sheetView>
  </sheetViews>
  <sheetFormatPr baseColWidth="10" defaultRowHeight="15" x14ac:dyDescent="0.2"/>
  <cols>
    <col min="2" max="2" width="46.1640625" customWidth="1"/>
  </cols>
  <sheetData>
    <row r="1" spans="1:2" ht="16" x14ac:dyDescent="0.2">
      <c r="A1" s="46" t="s">
        <v>166</v>
      </c>
      <c r="B1" s="47" t="s">
        <v>169</v>
      </c>
    </row>
    <row r="2" spans="1:2" x14ac:dyDescent="0.2">
      <c r="A2" s="49" t="s">
        <v>167</v>
      </c>
      <c r="B2" s="48" t="s">
        <v>168</v>
      </c>
    </row>
  </sheetData>
  <hyperlinks>
    <hyperlink ref="B2" r:id="rId1" xr:uid="{8F2C46B2-AF21-314D-9E0E-BF6800C6246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68</vt:i4>
      </vt:variant>
    </vt:vector>
  </HeadingPairs>
  <TitlesOfParts>
    <vt:vector size="71" baseType="lpstr">
      <vt:lpstr>Ports</vt:lpstr>
      <vt:lpstr>Servers</vt:lpstr>
      <vt:lpstr>MEM.Zone</vt:lpstr>
      <vt:lpstr>AMT_Management_Controller</vt:lpstr>
      <vt:lpstr>Certificate_Registration_Point</vt:lpstr>
      <vt:lpstr>Client_Status_Reporting_Host</vt:lpstr>
      <vt:lpstr>Cloud_Management_Gateway</vt:lpstr>
      <vt:lpstr>Cloud_Management_Gateway_Connection_Point</vt:lpstr>
      <vt:lpstr>Configuration_Manager_Console</vt:lpstr>
      <vt:lpstr>Configuration_Manager_Policy_Module</vt:lpstr>
      <vt:lpstr>Distribution_Point</vt:lpstr>
      <vt:lpstr>Distribution_Point_Multicast</vt:lpstr>
      <vt:lpstr>Distribution_Point_PXE</vt:lpstr>
      <vt:lpstr>Domain_Controller</vt:lpstr>
      <vt:lpstr>Domain_Controller_GC</vt:lpstr>
      <vt:lpstr>Endpoint_Protection_Point</vt:lpstr>
      <vt:lpstr>Enrollment_Point</vt:lpstr>
      <vt:lpstr>Enrollment_Proxy_Point</vt:lpstr>
      <vt:lpstr>Exchange_Server_Connector</vt:lpstr>
      <vt:lpstr>Fallback_Status_Point</vt:lpstr>
      <vt:lpstr>IP_AMT_Management_Controller</vt:lpstr>
      <vt:lpstr>IP_Certificate_Registration_Point</vt:lpstr>
      <vt:lpstr>IP_Client_Status_Reporting_Host</vt:lpstr>
      <vt:lpstr>IP_Cloud_Management_Gateway</vt:lpstr>
      <vt:lpstr>IP_Cloud_Management_Gateway_Connection_Point</vt:lpstr>
      <vt:lpstr>IP_Configuration_Manager_Console</vt:lpstr>
      <vt:lpstr>IP_Configuration_Manager_Policy_Module</vt:lpstr>
      <vt:lpstr>IP_Distribution_Point</vt:lpstr>
      <vt:lpstr>IP_Distribution_Point_Multicast</vt:lpstr>
      <vt:lpstr>IP_Distribution_Point_PXE</vt:lpstr>
      <vt:lpstr>IP_Domain_Controller</vt:lpstr>
      <vt:lpstr>IP_Domain_Controller_GC</vt:lpstr>
      <vt:lpstr>IP_Endpoint_Protection_Point</vt:lpstr>
      <vt:lpstr>IP_Enrollment_Point</vt:lpstr>
      <vt:lpstr>IP_Enrollment_Proxy_Point</vt:lpstr>
      <vt:lpstr>IP_Exchange_Server_Connector</vt:lpstr>
      <vt:lpstr>IP_Fallback_Status_Point</vt:lpstr>
      <vt:lpstr>IP_Issuing_CA</vt:lpstr>
      <vt:lpstr>IP_Management_Point</vt:lpstr>
      <vt:lpstr>IP_On_Premises_Exchange_Server</vt:lpstr>
      <vt:lpstr>IP_Orchestrator_Runbook_Servers</vt:lpstr>
      <vt:lpstr>IP_Out_of_Band_Management_Console</vt:lpstr>
      <vt:lpstr>IP_Out_of_Band_Service_Point</vt:lpstr>
      <vt:lpstr>IP_Reporting_Services_Point</vt:lpstr>
      <vt:lpstr>IP_Service_Connection_Point</vt:lpstr>
      <vt:lpstr>IP_Site_Server1</vt:lpstr>
      <vt:lpstr>IP_Site_Server2</vt:lpstr>
      <vt:lpstr>IP_SMS_Provider</vt:lpstr>
      <vt:lpstr>IP_Software_Update_Point</vt:lpstr>
      <vt:lpstr>IP_SQL_Server1</vt:lpstr>
      <vt:lpstr>IP_SQL_Server2</vt:lpstr>
      <vt:lpstr>IP_State_Migration_Point</vt:lpstr>
      <vt:lpstr>IP_System_Health_Validator</vt:lpstr>
      <vt:lpstr>IP_Upstream_WSUS_Server</vt:lpstr>
      <vt:lpstr>Issuing_CA</vt:lpstr>
      <vt:lpstr>Management_Point</vt:lpstr>
      <vt:lpstr>On_Premises_Exchange_Server</vt:lpstr>
      <vt:lpstr>Orchestrator_Runbook_Servers</vt:lpstr>
      <vt:lpstr>Out_of_Band_Management_Console</vt:lpstr>
      <vt:lpstr>Out_of_Band_Service_Point</vt:lpstr>
      <vt:lpstr>Reporting_Services_Point</vt:lpstr>
      <vt:lpstr>Service_Connection_Point</vt:lpstr>
      <vt:lpstr>Site_Server1</vt:lpstr>
      <vt:lpstr>Site_Server2</vt:lpstr>
      <vt:lpstr>SMS_Provider</vt:lpstr>
      <vt:lpstr>Software_Update_Point</vt:lpstr>
      <vt:lpstr>SQL_Server1</vt:lpstr>
      <vt:lpstr>SQL_Server2</vt:lpstr>
      <vt:lpstr>State_Migration_Point</vt:lpstr>
      <vt:lpstr>System_Health_Validator</vt:lpstr>
      <vt:lpstr>Upstream_WSUS_Server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2022-01-26T20:38:04Z</dcterms:created>
  <dcterms:modified xsi:type="dcterms:W3CDTF">2023-07-14T13:27:17Z</dcterms:modified>
</cp:coreProperties>
</file>