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mon\Desktop\Anly515-ProjectData\"/>
    </mc:Choice>
  </mc:AlternateContent>
  <bookViews>
    <workbookView xWindow="0" yWindow="0" windowWidth="28800" windowHeight="11870" activeTab="1"/>
  </bookViews>
  <sheets>
    <sheet name="Simulation Report" sheetId="7" r:id="rId1"/>
    <sheet name="BMY Simulation" sheetId="1" r:id="rId2"/>
    <sheet name="CAH Simulation" sheetId="3" r:id="rId3"/>
    <sheet name="A Simulation" sheetId="4" r:id="rId4"/>
    <sheet name="ABT Simulation" sheetId="5" r:id="rId5"/>
    <sheet name="BDX Simulation" sheetId="6" r:id="rId6"/>
    <sheet name="ModelRiskSYS1" sheetId="2" state="hidden" r:id="rId7"/>
  </sheets>
  <definedNames>
    <definedName name="SimOpt_CheckPrecisionAfter" hidden="1">100</definedName>
    <definedName name="SimOpt_GotoSample" hidden="1">0</definedName>
    <definedName name="SimOpt_Macros0" hidden="1">""</definedName>
    <definedName name="SimOpt_Macros1" hidden="1">""</definedName>
    <definedName name="SimOpt_Macros2" hidden="1">""</definedName>
    <definedName name="SimOpt_Macros3" hidden="1">""</definedName>
    <definedName name="SimOpt_MacrosUsage" hidden="1">0</definedName>
    <definedName name="SimOpt_MinSimBufferSize" hidden="1">5000000</definedName>
    <definedName name="SimOpt_RefreshExcel" hidden="1">0</definedName>
    <definedName name="SimOpt_RefreshRate" hidden="1">10</definedName>
    <definedName name="SimOpt_SamplesCount" hidden="1">5000</definedName>
    <definedName name="SimOpt_Seed0" hidden="1">0</definedName>
    <definedName name="SimOpt_SeedFixed" hidden="1">0</definedName>
    <definedName name="SimOpt_SeedMultiplyType" hidden="1">0</definedName>
    <definedName name="SimOpt_ShowResultsAtEnd" hidden="1">1</definedName>
    <definedName name="SimOpt_SimName0" hidden="1">""</definedName>
    <definedName name="SimOpt_SimsCount" hidden="1">1</definedName>
    <definedName name="SimOpt_StopOnOutputError" hidden="1">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4" l="1"/>
  <c r="G19" i="4"/>
  <c r="G18" i="4"/>
  <c r="G17" i="4"/>
  <c r="G16" i="4"/>
  <c r="G15" i="4"/>
  <c r="G12" i="4"/>
  <c r="G11" i="4"/>
  <c r="G9" i="4"/>
  <c r="G8" i="4"/>
  <c r="G20" i="1"/>
  <c r="G19" i="1"/>
  <c r="G18" i="1"/>
  <c r="G17" i="1"/>
  <c r="G16" i="1"/>
  <c r="G15" i="1"/>
  <c r="G12" i="1"/>
  <c r="G11" i="1"/>
  <c r="G9" i="1"/>
  <c r="G8" i="1"/>
  <c r="G20" i="3"/>
  <c r="G19" i="3"/>
  <c r="G18" i="3"/>
  <c r="G17" i="3"/>
  <c r="G16" i="3"/>
  <c r="G15" i="3"/>
  <c r="G12" i="3"/>
  <c r="G11" i="3"/>
  <c r="G9" i="3"/>
  <c r="G8" i="3"/>
  <c r="G20" i="6"/>
  <c r="G19" i="6"/>
  <c r="G18" i="6"/>
  <c r="G17" i="6"/>
  <c r="G16" i="6"/>
  <c r="G15" i="6"/>
  <c r="G12" i="6"/>
  <c r="G11" i="6"/>
  <c r="G9" i="6"/>
  <c r="G8" i="6"/>
  <c r="G20" i="5"/>
  <c r="G19" i="5"/>
  <c r="G18" i="5"/>
  <c r="G17" i="5"/>
  <c r="G16" i="5"/>
  <c r="G15" i="5"/>
  <c r="G12" i="5"/>
  <c r="G11" i="5"/>
  <c r="G9" i="5"/>
  <c r="G8" i="5"/>
  <c r="B15" i="1"/>
  <c r="B18" i="3"/>
  <c r="B15" i="4"/>
  <c r="B15" i="3"/>
  <c r="B18" i="4"/>
  <c r="B15" i="5"/>
  <c r="B15" i="6"/>
  <c r="B18" i="5"/>
  <c r="B18" i="6"/>
  <c r="B18" i="1"/>
  <c r="B6" i="6" l="1"/>
  <c r="F52" i="6" l="1"/>
  <c r="E52" i="6"/>
  <c r="D52" i="6"/>
  <c r="C52" i="6"/>
  <c r="B52" i="6"/>
  <c r="F49" i="6"/>
  <c r="E49" i="6"/>
  <c r="D49" i="6"/>
  <c r="C49" i="6"/>
  <c r="F47" i="6"/>
  <c r="E47" i="6"/>
  <c r="D47" i="6"/>
  <c r="C47" i="6"/>
  <c r="B47" i="6"/>
  <c r="F46" i="6"/>
  <c r="E46" i="6"/>
  <c r="D46" i="6"/>
  <c r="C46" i="6"/>
  <c r="B46" i="6"/>
  <c r="F45" i="6"/>
  <c r="E45" i="6"/>
  <c r="D45" i="6"/>
  <c r="C45" i="6"/>
  <c r="B45" i="6"/>
  <c r="F52" i="5"/>
  <c r="E52" i="5"/>
  <c r="D52" i="5"/>
  <c r="C52" i="5"/>
  <c r="B52" i="5"/>
  <c r="F49" i="5"/>
  <c r="E49" i="5"/>
  <c r="D49" i="5"/>
  <c r="C49" i="5"/>
  <c r="F47" i="5"/>
  <c r="E47" i="5"/>
  <c r="D47" i="5"/>
  <c r="C47" i="5"/>
  <c r="B47" i="5"/>
  <c r="F46" i="5"/>
  <c r="E46" i="5"/>
  <c r="D46" i="5"/>
  <c r="C46" i="5"/>
  <c r="B46" i="5"/>
  <c r="F45" i="5"/>
  <c r="E45" i="5"/>
  <c r="D45" i="5"/>
  <c r="C45" i="5"/>
  <c r="B45" i="5"/>
  <c r="F52" i="4"/>
  <c r="E52" i="4"/>
  <c r="D52" i="4"/>
  <c r="C52" i="4"/>
  <c r="B52" i="4"/>
  <c r="F49" i="4"/>
  <c r="E49" i="4"/>
  <c r="D49" i="4"/>
  <c r="C49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52" i="3"/>
  <c r="E52" i="3"/>
  <c r="D52" i="3"/>
  <c r="C52" i="3"/>
  <c r="B52" i="3"/>
  <c r="F49" i="3"/>
  <c r="E49" i="3"/>
  <c r="D49" i="3"/>
  <c r="C49" i="3"/>
  <c r="F47" i="3"/>
  <c r="E47" i="3"/>
  <c r="D47" i="3"/>
  <c r="C47" i="3"/>
  <c r="B47" i="3"/>
  <c r="F46" i="3"/>
  <c r="E46" i="3"/>
  <c r="D46" i="3"/>
  <c r="C46" i="3"/>
  <c r="B46" i="3"/>
  <c r="F45" i="3"/>
  <c r="E45" i="3"/>
  <c r="D45" i="3"/>
  <c r="C45" i="3"/>
  <c r="B45" i="3"/>
  <c r="F50" i="6" l="1"/>
  <c r="D50" i="4"/>
  <c r="E50" i="5"/>
  <c r="H46" i="5"/>
  <c r="E10" i="5" s="1"/>
  <c r="H49" i="5"/>
  <c r="G34" i="5" s="1"/>
  <c r="H34" i="5" s="1"/>
  <c r="I34" i="5" s="1"/>
  <c r="J34" i="5" s="1"/>
  <c r="K34" i="5" s="1"/>
  <c r="L34" i="5" s="1"/>
  <c r="M34" i="5" s="1"/>
  <c r="N34" i="5" s="1"/>
  <c r="O34" i="5" s="1"/>
  <c r="P34" i="5" s="1"/>
  <c r="C50" i="6"/>
  <c r="G46" i="6"/>
  <c r="D10" i="6" s="1"/>
  <c r="I49" i="6"/>
  <c r="E50" i="3"/>
  <c r="E50" i="6"/>
  <c r="D50" i="6"/>
  <c r="G47" i="6"/>
  <c r="E50" i="4"/>
  <c r="C50" i="5"/>
  <c r="H46" i="6"/>
  <c r="E10" i="6" s="1"/>
  <c r="H49" i="6"/>
  <c r="G34" i="6" s="1"/>
  <c r="G36" i="6" s="1"/>
  <c r="G45" i="6"/>
  <c r="H47" i="6"/>
  <c r="B13" i="6" s="1"/>
  <c r="I52" i="6"/>
  <c r="I5" i="6"/>
  <c r="F50" i="5"/>
  <c r="H45" i="6"/>
  <c r="I52" i="4"/>
  <c r="G45" i="5"/>
  <c r="H47" i="5"/>
  <c r="B13" i="5" s="1"/>
  <c r="I52" i="5"/>
  <c r="I45" i="6"/>
  <c r="I46" i="6"/>
  <c r="F10" i="6" s="1"/>
  <c r="I47" i="6"/>
  <c r="G52" i="6"/>
  <c r="H52" i="3"/>
  <c r="G47" i="4"/>
  <c r="G49" i="4"/>
  <c r="G46" i="5"/>
  <c r="D10" i="5" s="1"/>
  <c r="I49" i="5"/>
  <c r="G49" i="6"/>
  <c r="H52" i="6"/>
  <c r="D50" i="5"/>
  <c r="G47" i="5"/>
  <c r="I5" i="5"/>
  <c r="H45" i="5"/>
  <c r="G46" i="3"/>
  <c r="D10" i="3" s="1"/>
  <c r="I47" i="3"/>
  <c r="I45" i="4"/>
  <c r="F50" i="4"/>
  <c r="H49" i="4"/>
  <c r="G34" i="4" s="1"/>
  <c r="G36" i="4" s="1"/>
  <c r="I45" i="5"/>
  <c r="I46" i="5"/>
  <c r="F10" i="5" s="1"/>
  <c r="I47" i="5"/>
  <c r="G52" i="5"/>
  <c r="I46" i="4"/>
  <c r="F10" i="4" s="1"/>
  <c r="G52" i="4"/>
  <c r="G49" i="5"/>
  <c r="H52" i="5"/>
  <c r="F50" i="3"/>
  <c r="G46" i="4"/>
  <c r="D10" i="4" s="1"/>
  <c r="I47" i="4"/>
  <c r="H52" i="4"/>
  <c r="I5" i="4"/>
  <c r="G45" i="4"/>
  <c r="G47" i="3"/>
  <c r="G49" i="3"/>
  <c r="I52" i="3"/>
  <c r="H45" i="4"/>
  <c r="H46" i="4"/>
  <c r="E10" i="4" s="1"/>
  <c r="H47" i="4"/>
  <c r="B13" i="4" s="1"/>
  <c r="I49" i="4"/>
  <c r="I45" i="3"/>
  <c r="H49" i="3"/>
  <c r="G34" i="3" s="1"/>
  <c r="G36" i="3" s="1"/>
  <c r="C50" i="4"/>
  <c r="D50" i="3"/>
  <c r="I46" i="3"/>
  <c r="F10" i="3" s="1"/>
  <c r="G52" i="3"/>
  <c r="I5" i="3"/>
  <c r="G45" i="3"/>
  <c r="H45" i="3"/>
  <c r="H46" i="3"/>
  <c r="E10" i="3" s="1"/>
  <c r="H47" i="3"/>
  <c r="B13" i="3" s="1"/>
  <c r="I49" i="3"/>
  <c r="C50" i="3"/>
  <c r="C52" i="1"/>
  <c r="D52" i="1"/>
  <c r="E52" i="1"/>
  <c r="F52" i="1"/>
  <c r="B52" i="1"/>
  <c r="D49" i="1"/>
  <c r="E49" i="1"/>
  <c r="F49" i="1"/>
  <c r="C47" i="1"/>
  <c r="D47" i="1"/>
  <c r="E47" i="1"/>
  <c r="F47" i="1"/>
  <c r="C46" i="1"/>
  <c r="D46" i="1"/>
  <c r="E46" i="1"/>
  <c r="F46" i="1"/>
  <c r="C45" i="1"/>
  <c r="D45" i="1"/>
  <c r="E45" i="1"/>
  <c r="F45" i="1"/>
  <c r="C49" i="1"/>
  <c r="B47" i="1"/>
  <c r="B46" i="1"/>
  <c r="B45" i="1"/>
  <c r="G10" i="3" l="1"/>
  <c r="G10" i="5"/>
  <c r="G10" i="4"/>
  <c r="G10" i="6"/>
  <c r="H34" i="6"/>
  <c r="I34" i="6" s="1"/>
  <c r="J34" i="6" s="1"/>
  <c r="K34" i="6" s="1"/>
  <c r="L34" i="6" s="1"/>
  <c r="M34" i="6" s="1"/>
  <c r="N34" i="6" s="1"/>
  <c r="O34" i="6" s="1"/>
  <c r="P34" i="6" s="1"/>
  <c r="G36" i="5"/>
  <c r="G41" i="5" s="1"/>
  <c r="I50" i="5"/>
  <c r="F7" i="5" s="1"/>
  <c r="I50" i="6"/>
  <c r="F7" i="6" s="1"/>
  <c r="H50" i="5"/>
  <c r="E7" i="5" s="1"/>
  <c r="G50" i="6"/>
  <c r="D7" i="6" s="1"/>
  <c r="H50" i="6"/>
  <c r="E7" i="6" s="1"/>
  <c r="G50" i="5"/>
  <c r="D7" i="5" s="1"/>
  <c r="G7" i="5" s="1"/>
  <c r="G41" i="6"/>
  <c r="H34" i="4"/>
  <c r="I34" i="4" s="1"/>
  <c r="J34" i="4" s="1"/>
  <c r="K34" i="4" s="1"/>
  <c r="L34" i="4" s="1"/>
  <c r="M34" i="4" s="1"/>
  <c r="N34" i="4" s="1"/>
  <c r="O34" i="4" s="1"/>
  <c r="P34" i="4" s="1"/>
  <c r="G39" i="6"/>
  <c r="H34" i="3"/>
  <c r="I34" i="3" s="1"/>
  <c r="J34" i="3" s="1"/>
  <c r="K34" i="3" s="1"/>
  <c r="L34" i="3" s="1"/>
  <c r="M34" i="3" s="1"/>
  <c r="N34" i="3" s="1"/>
  <c r="O34" i="3" s="1"/>
  <c r="P34" i="3" s="1"/>
  <c r="G41" i="3"/>
  <c r="H50" i="4"/>
  <c r="E7" i="4" s="1"/>
  <c r="G50" i="4"/>
  <c r="D7" i="4" s="1"/>
  <c r="I50" i="4"/>
  <c r="F7" i="4" s="1"/>
  <c r="G39" i="4"/>
  <c r="G41" i="4"/>
  <c r="G39" i="3"/>
  <c r="H50" i="3"/>
  <c r="E7" i="3" s="1"/>
  <c r="G50" i="3"/>
  <c r="D7" i="3" s="1"/>
  <c r="I50" i="3"/>
  <c r="F7" i="3" s="1"/>
  <c r="E50" i="1"/>
  <c r="I5" i="1"/>
  <c r="I52" i="1"/>
  <c r="F50" i="1"/>
  <c r="G52" i="1"/>
  <c r="H52" i="1"/>
  <c r="I49" i="1"/>
  <c r="C50" i="1"/>
  <c r="H49" i="1"/>
  <c r="G34" i="1" s="1"/>
  <c r="H34" i="1" s="1"/>
  <c r="D50" i="1"/>
  <c r="G49" i="1"/>
  <c r="I45" i="1"/>
  <c r="H47" i="1"/>
  <c r="B13" i="1" s="1"/>
  <c r="I46" i="1"/>
  <c r="F10" i="1" s="1"/>
  <c r="I47" i="1"/>
  <c r="G47" i="1"/>
  <c r="G46" i="1"/>
  <c r="D10" i="1" s="1"/>
  <c r="H46" i="1"/>
  <c r="H45" i="1"/>
  <c r="G45" i="1"/>
  <c r="B10" i="6"/>
  <c r="B10" i="4"/>
  <c r="B10" i="5"/>
  <c r="B7" i="5"/>
  <c r="B10" i="3"/>
  <c r="G7" i="4" l="1"/>
  <c r="G7" i="6"/>
  <c r="G7" i="3"/>
  <c r="H36" i="5"/>
  <c r="H41" i="5" s="1"/>
  <c r="G39" i="5"/>
  <c r="G38" i="6"/>
  <c r="G38" i="4"/>
  <c r="H36" i="6"/>
  <c r="H38" i="6" s="1"/>
  <c r="G38" i="3"/>
  <c r="G38" i="5"/>
  <c r="H36" i="3"/>
  <c r="H41" i="3" s="1"/>
  <c r="H36" i="4"/>
  <c r="H39" i="4" s="1"/>
  <c r="G36" i="1"/>
  <c r="G41" i="1" s="1"/>
  <c r="I50" i="1"/>
  <c r="F7" i="1" s="1"/>
  <c r="E10" i="1"/>
  <c r="G10" i="1" s="1"/>
  <c r="G50" i="1"/>
  <c r="D7" i="1" s="1"/>
  <c r="H50" i="1"/>
  <c r="B7" i="4"/>
  <c r="B7" i="3"/>
  <c r="B7" i="6"/>
  <c r="B10" i="1"/>
  <c r="H38" i="5" l="1"/>
  <c r="H39" i="5"/>
  <c r="I36" i="5"/>
  <c r="I37" i="5" s="1"/>
  <c r="H36" i="1"/>
  <c r="H41" i="1" s="1"/>
  <c r="I34" i="1"/>
  <c r="J34" i="1" s="1"/>
  <c r="K34" i="1" s="1"/>
  <c r="L34" i="1" s="1"/>
  <c r="M34" i="1" s="1"/>
  <c r="N34" i="1" s="1"/>
  <c r="O34" i="1" s="1"/>
  <c r="P34" i="1" s="1"/>
  <c r="H41" i="4"/>
  <c r="H39" i="6"/>
  <c r="I36" i="4"/>
  <c r="I41" i="4" s="1"/>
  <c r="H38" i="4"/>
  <c r="H41" i="6"/>
  <c r="I36" i="6"/>
  <c r="I38" i="6" s="1"/>
  <c r="H37" i="5"/>
  <c r="G37" i="5"/>
  <c r="G40" i="5" s="1"/>
  <c r="H38" i="3"/>
  <c r="H37" i="6"/>
  <c r="G37" i="6"/>
  <c r="G40" i="6" s="1"/>
  <c r="I36" i="3"/>
  <c r="I41" i="3" s="1"/>
  <c r="H39" i="3"/>
  <c r="G37" i="4"/>
  <c r="G40" i="4" s="1"/>
  <c r="H37" i="4"/>
  <c r="H37" i="3"/>
  <c r="G37" i="3"/>
  <c r="G40" i="3" s="1"/>
  <c r="G38" i="1"/>
  <c r="G39" i="1"/>
  <c r="E7" i="1"/>
  <c r="G7" i="1" s="1"/>
  <c r="G42" i="5"/>
  <c r="G42" i="3"/>
  <c r="B7" i="1"/>
  <c r="G42" i="4"/>
  <c r="G42" i="6"/>
  <c r="J36" i="5" l="1"/>
  <c r="J38" i="5" s="1"/>
  <c r="I38" i="5"/>
  <c r="I41" i="5"/>
  <c r="H40" i="5"/>
  <c r="I39" i="5"/>
  <c r="I38" i="4"/>
  <c r="J36" i="4"/>
  <c r="J38" i="4" s="1"/>
  <c r="H40" i="4"/>
  <c r="H40" i="6"/>
  <c r="I37" i="4"/>
  <c r="I39" i="4"/>
  <c r="I41" i="6"/>
  <c r="I39" i="6"/>
  <c r="I37" i="6"/>
  <c r="J36" i="6"/>
  <c r="J39" i="6" s="1"/>
  <c r="I37" i="3"/>
  <c r="J36" i="3"/>
  <c r="J41" i="3" s="1"/>
  <c r="I39" i="3"/>
  <c r="I38" i="3"/>
  <c r="H40" i="3"/>
  <c r="H37" i="1"/>
  <c r="G37" i="1"/>
  <c r="G40" i="1" s="1"/>
  <c r="I36" i="1"/>
  <c r="I41" i="1" s="1"/>
  <c r="H39" i="1"/>
  <c r="H38" i="1"/>
  <c r="H42" i="6"/>
  <c r="G42" i="1"/>
  <c r="H42" i="5"/>
  <c r="H42" i="4"/>
  <c r="H42" i="3"/>
  <c r="K36" i="5" l="1"/>
  <c r="K41" i="5" s="1"/>
  <c r="J39" i="5"/>
  <c r="J37" i="5"/>
  <c r="J41" i="5"/>
  <c r="I40" i="5"/>
  <c r="K36" i="4"/>
  <c r="L36" i="4" s="1"/>
  <c r="J41" i="4"/>
  <c r="J37" i="4"/>
  <c r="J39" i="4"/>
  <c r="J38" i="3"/>
  <c r="J37" i="3"/>
  <c r="I40" i="6"/>
  <c r="I40" i="4"/>
  <c r="J39" i="3"/>
  <c r="K36" i="6"/>
  <c r="K38" i="6" s="1"/>
  <c r="J37" i="6"/>
  <c r="J41" i="6"/>
  <c r="I40" i="3"/>
  <c r="J38" i="6"/>
  <c r="K36" i="3"/>
  <c r="K41" i="3" s="1"/>
  <c r="H40" i="1"/>
  <c r="J36" i="1"/>
  <c r="J41" i="1" s="1"/>
  <c r="I39" i="1"/>
  <c r="I38" i="1"/>
  <c r="I37" i="1"/>
  <c r="I42" i="5"/>
  <c r="H42" i="1"/>
  <c r="I42" i="3"/>
  <c r="I42" i="4"/>
  <c r="I42" i="6"/>
  <c r="L36" i="5" l="1"/>
  <c r="L39" i="5" s="1"/>
  <c r="K39" i="5"/>
  <c r="K37" i="5"/>
  <c r="K38" i="5"/>
  <c r="J40" i="5"/>
  <c r="K39" i="4"/>
  <c r="K37" i="4"/>
  <c r="K41" i="4"/>
  <c r="K38" i="4"/>
  <c r="J40" i="4"/>
  <c r="K39" i="3"/>
  <c r="K41" i="6"/>
  <c r="J40" i="3"/>
  <c r="K39" i="6"/>
  <c r="L36" i="3"/>
  <c r="L41" i="3" s="1"/>
  <c r="K37" i="3"/>
  <c r="K37" i="6"/>
  <c r="L36" i="6"/>
  <c r="L39" i="6" s="1"/>
  <c r="J40" i="6"/>
  <c r="K38" i="3"/>
  <c r="M36" i="4"/>
  <c r="L41" i="4"/>
  <c r="L39" i="4"/>
  <c r="L38" i="4"/>
  <c r="L37" i="4"/>
  <c r="I40" i="1"/>
  <c r="K36" i="1"/>
  <c r="K41" i="1" s="1"/>
  <c r="J39" i="1"/>
  <c r="J38" i="1"/>
  <c r="J37" i="1"/>
  <c r="J42" i="5"/>
  <c r="J42" i="6"/>
  <c r="J42" i="3"/>
  <c r="J42" i="4"/>
  <c r="I42" i="1"/>
  <c r="M36" i="5" l="1"/>
  <c r="N36" i="5" s="1"/>
  <c r="L37" i="5"/>
  <c r="L41" i="5"/>
  <c r="L38" i="5"/>
  <c r="K40" i="5"/>
  <c r="K40" i="4"/>
  <c r="M36" i="6"/>
  <c r="M39" i="6" s="1"/>
  <c r="L37" i="3"/>
  <c r="L39" i="3"/>
  <c r="K40" i="6"/>
  <c r="K40" i="3"/>
  <c r="L38" i="6"/>
  <c r="L37" i="6"/>
  <c r="L41" i="6"/>
  <c r="L38" i="3"/>
  <c r="M36" i="3"/>
  <c r="M41" i="3" s="1"/>
  <c r="L40" i="4"/>
  <c r="N36" i="4"/>
  <c r="M41" i="4"/>
  <c r="M38" i="4"/>
  <c r="M39" i="4"/>
  <c r="M37" i="4"/>
  <c r="J40" i="1"/>
  <c r="L36" i="1"/>
  <c r="L41" i="1" s="1"/>
  <c r="K39" i="1"/>
  <c r="K38" i="1"/>
  <c r="K37" i="1"/>
  <c r="K42" i="5"/>
  <c r="J42" i="1"/>
  <c r="L42" i="4"/>
  <c r="K42" i="4"/>
  <c r="K42" i="6"/>
  <c r="K42" i="3"/>
  <c r="M39" i="5" l="1"/>
  <c r="M38" i="5"/>
  <c r="M41" i="5"/>
  <c r="M37" i="5"/>
  <c r="L40" i="5"/>
  <c r="M37" i="6"/>
  <c r="M41" i="6"/>
  <c r="N36" i="6"/>
  <c r="O36" i="6" s="1"/>
  <c r="M38" i="6"/>
  <c r="L40" i="3"/>
  <c r="L40" i="6"/>
  <c r="M38" i="3"/>
  <c r="N36" i="3"/>
  <c r="N41" i="3" s="1"/>
  <c r="M37" i="3"/>
  <c r="M39" i="3"/>
  <c r="O36" i="5"/>
  <c r="N41" i="5"/>
  <c r="N39" i="5"/>
  <c r="N38" i="5"/>
  <c r="N37" i="5"/>
  <c r="M40" i="4"/>
  <c r="O36" i="4"/>
  <c r="N41" i="4"/>
  <c r="N38" i="4"/>
  <c r="N39" i="4"/>
  <c r="N37" i="4"/>
  <c r="K40" i="1"/>
  <c r="M36" i="1"/>
  <c r="M41" i="1" s="1"/>
  <c r="L39" i="1"/>
  <c r="L38" i="1"/>
  <c r="L37" i="1"/>
  <c r="M42" i="4"/>
  <c r="L42" i="3"/>
  <c r="L42" i="6"/>
  <c r="K42" i="1"/>
  <c r="L42" i="5"/>
  <c r="M40" i="5" l="1"/>
  <c r="N37" i="6"/>
  <c r="M40" i="6"/>
  <c r="N38" i="6"/>
  <c r="N41" i="6"/>
  <c r="N39" i="6"/>
  <c r="O36" i="3"/>
  <c r="O41" i="3" s="1"/>
  <c r="N39" i="3"/>
  <c r="M40" i="3"/>
  <c r="N37" i="3"/>
  <c r="N38" i="3"/>
  <c r="N40" i="5"/>
  <c r="P36" i="6"/>
  <c r="O41" i="6"/>
  <c r="O39" i="6"/>
  <c r="O38" i="6"/>
  <c r="O37" i="6"/>
  <c r="P36" i="5"/>
  <c r="O41" i="5"/>
  <c r="O39" i="5"/>
  <c r="O38" i="5"/>
  <c r="O37" i="5"/>
  <c r="N40" i="4"/>
  <c r="P36" i="4"/>
  <c r="O41" i="4"/>
  <c r="O38" i="4"/>
  <c r="O39" i="4"/>
  <c r="O37" i="4"/>
  <c r="L40" i="1"/>
  <c r="N36" i="1"/>
  <c r="N41" i="1" s="1"/>
  <c r="M39" i="1"/>
  <c r="M38" i="1"/>
  <c r="M37" i="1"/>
  <c r="M42" i="3"/>
  <c r="L42" i="1"/>
  <c r="M42" i="5"/>
  <c r="M42" i="6"/>
  <c r="N42" i="4"/>
  <c r="N42" i="5"/>
  <c r="O37" i="3" l="1"/>
  <c r="O38" i="3"/>
  <c r="O39" i="3"/>
  <c r="N40" i="6"/>
  <c r="P36" i="3"/>
  <c r="P41" i="3" s="1"/>
  <c r="N40" i="3"/>
  <c r="O40" i="6"/>
  <c r="O40" i="5"/>
  <c r="P39" i="6"/>
  <c r="P41" i="6"/>
  <c r="P38" i="6"/>
  <c r="P37" i="6"/>
  <c r="O40" i="4"/>
  <c r="P41" i="5"/>
  <c r="P39" i="5"/>
  <c r="P38" i="5"/>
  <c r="P37" i="5"/>
  <c r="P41" i="4"/>
  <c r="P39" i="4"/>
  <c r="P38" i="4"/>
  <c r="P37" i="4"/>
  <c r="M40" i="1"/>
  <c r="O36" i="1"/>
  <c r="O41" i="1" s="1"/>
  <c r="N39" i="1"/>
  <c r="N38" i="1"/>
  <c r="N37" i="1"/>
  <c r="M42" i="1"/>
  <c r="N42" i="3"/>
  <c r="O42" i="4"/>
  <c r="O42" i="6"/>
  <c r="O42" i="5"/>
  <c r="N42" i="6"/>
  <c r="O40" i="3" l="1"/>
  <c r="P37" i="3"/>
  <c r="P38" i="3"/>
  <c r="P39" i="3"/>
  <c r="P40" i="6"/>
  <c r="P40" i="4"/>
  <c r="P40" i="5"/>
  <c r="N40" i="1"/>
  <c r="P36" i="1"/>
  <c r="P41" i="1" s="1"/>
  <c r="O39" i="1"/>
  <c r="O38" i="1"/>
  <c r="O37" i="1"/>
  <c r="O42" i="3"/>
  <c r="P42" i="4"/>
  <c r="P42" i="5"/>
  <c r="N42" i="1"/>
  <c r="P42" i="6"/>
  <c r="P40" i="3" l="1"/>
  <c r="B26" i="6"/>
  <c r="B27" i="6"/>
  <c r="B28" i="6" s="1"/>
  <c r="B27" i="5"/>
  <c r="B28" i="5" s="1"/>
  <c r="B26" i="5"/>
  <c r="B26" i="4"/>
  <c r="B27" i="4"/>
  <c r="B28" i="4" s="1"/>
  <c r="O40" i="1"/>
  <c r="P39" i="1"/>
  <c r="P38" i="1"/>
  <c r="P37" i="1"/>
  <c r="P42" i="3"/>
  <c r="B29" i="6"/>
  <c r="O42" i="1"/>
  <c r="B26" i="3" l="1"/>
  <c r="B27" i="3"/>
  <c r="B28" i="3" s="1"/>
  <c r="P40" i="1"/>
  <c r="B30" i="6"/>
  <c r="B29" i="3"/>
  <c r="B29" i="4"/>
  <c r="P42" i="1"/>
  <c r="B29" i="5"/>
  <c r="B26" i="1" l="1"/>
  <c r="B27" i="1"/>
  <c r="B28" i="1" s="1"/>
  <c r="B30" i="4"/>
  <c r="B30" i="5"/>
  <c r="B30" i="3"/>
  <c r="B29" i="1"/>
  <c r="B30" i="1"/>
</calcChain>
</file>

<file path=xl/sharedStrings.xml><?xml version="1.0" encoding="utf-8"?>
<sst xmlns="http://schemas.openxmlformats.org/spreadsheetml/2006/main" count="316" uniqueCount="55">
  <si>
    <t>Parameters</t>
  </si>
  <si>
    <t>Sales Growth</t>
  </si>
  <si>
    <t>R&amp;D%</t>
  </si>
  <si>
    <t>Terminal Growth</t>
  </si>
  <si>
    <t>Beta</t>
  </si>
  <si>
    <t>Cost of Equity</t>
  </si>
  <si>
    <t>Riskless</t>
  </si>
  <si>
    <t>Risk Premium</t>
  </si>
  <si>
    <t>Year</t>
  </si>
  <si>
    <t>Research &amp; Development</t>
  </si>
  <si>
    <t>Average</t>
  </si>
  <si>
    <t>BMY - Net Income Simulation</t>
  </si>
  <si>
    <t>Objectives</t>
  </si>
  <si>
    <t>Calculations</t>
  </si>
  <si>
    <t>Annual Cost Decrease</t>
  </si>
  <si>
    <t>Expert</t>
  </si>
  <si>
    <t>Minimum</t>
  </si>
  <si>
    <t>Most Likely</t>
  </si>
  <si>
    <t>Maximum</t>
  </si>
  <si>
    <t>A</t>
  </si>
  <si>
    <t>B</t>
  </si>
  <si>
    <t>C</t>
  </si>
  <si>
    <t>Research &amp; Development %</t>
  </si>
  <si>
    <t>S,G&amp;A %</t>
  </si>
  <si>
    <t>Tax Rate</t>
  </si>
  <si>
    <t>PV Net Income (10 Years)</t>
  </si>
  <si>
    <t>Terminal Value</t>
  </si>
  <si>
    <t>PV Terminal Value</t>
  </si>
  <si>
    <t>Total Value</t>
  </si>
  <si>
    <t>Terminal Value %</t>
  </si>
  <si>
    <t>Sales/Revenue</t>
  </si>
  <si>
    <t>COGS(Cost of Goods Sold)</t>
  </si>
  <si>
    <t>Cost of Goods Sold (COGS) incl. D&amp;A</t>
  </si>
  <si>
    <t>SG&amp;A Expense</t>
  </si>
  <si>
    <t>Pretax Income</t>
  </si>
  <si>
    <t>Income Tax</t>
  </si>
  <si>
    <t>Net Income</t>
  </si>
  <si>
    <t>Cost%</t>
  </si>
  <si>
    <t>Cost Decrease</t>
  </si>
  <si>
    <t>Expert Weights</t>
  </si>
  <si>
    <t>PERT Objects</t>
  </si>
  <si>
    <t>Tax %</t>
  </si>
  <si>
    <t>CAH - Net Income Simulation</t>
  </si>
  <si>
    <t>A - Net Income Simulation</t>
  </si>
  <si>
    <t>ABT - Net Income Simulation</t>
  </si>
  <si>
    <t>COGS(Cost of Goods and service)</t>
  </si>
  <si>
    <t>Note:</t>
  </si>
  <si>
    <t>A - Nasdaq Estimates</t>
  </si>
  <si>
    <t xml:space="preserve">B - Yahoo Finance Estimates </t>
  </si>
  <si>
    <t>C- Google Finance Estimates</t>
  </si>
  <si>
    <t># Based on most recent tax estimates</t>
  </si>
  <si>
    <t># Based on Analyst estimates</t>
  </si>
  <si>
    <t># Based on Analyst Estimates</t>
  </si>
  <si>
    <t>Cost of Goods Decrease</t>
  </si>
  <si>
    <t># Based on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</si>
</sst>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</cellStyleXfs>
  <cellXfs count="15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40" fontId="0" fillId="0" borderId="0" xfId="0" applyNumberFormat="1"/>
    <xf numFmtId="0" fontId="3" fillId="0" borderId="1" xfId="2"/>
    <xf numFmtId="0" fontId="2" fillId="0" borderId="1" xfId="1" applyBorder="1"/>
    <xf numFmtId="0" fontId="4" fillId="2" borderId="0" xfId="3"/>
    <xf numFmtId="0" fontId="1" fillId="3" borderId="0" xfId="0" applyFont="1" applyFill="1"/>
    <xf numFmtId="8" fontId="0" fillId="0" borderId="0" xfId="0" applyNumberFormat="1"/>
    <xf numFmtId="2" fontId="0" fillId="0" borderId="0" xfId="0" applyNumberFormat="1"/>
    <xf numFmtId="8" fontId="0" fillId="0" borderId="0" xfId="0" applyNumberFormat="1" applyFont="1"/>
    <xf numFmtId="0" fontId="0" fillId="0" borderId="0" xfId="0" applyNumberFormat="1"/>
    <xf numFmtId="4" fontId="0" fillId="0" borderId="0" xfId="0" applyNumberFormat="1"/>
    <xf numFmtId="0" fontId="0" fillId="0" borderId="0" xfId="0" applyFont="1"/>
  </cellXfs>
  <cellStyles count="4">
    <cellStyle name="Accent1" xfId="3" builtinId="29"/>
    <cellStyle name="Heading 1" xfId="2" builtinId="16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551619</xdr:colOff>
      <xdr:row>35</xdr:row>
      <xdr:rowOff>2369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47619" cy="6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10</xdr:col>
      <xdr:colOff>504000</xdr:colOff>
      <xdr:row>70</xdr:row>
      <xdr:rowOff>119852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629400"/>
          <a:ext cx="6600000" cy="6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10</xdr:col>
      <xdr:colOff>504000</xdr:colOff>
      <xdr:row>106</xdr:row>
      <xdr:rowOff>119852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258800"/>
          <a:ext cx="6600000" cy="63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2</xdr:col>
          <xdr:colOff>438150</xdr:colOff>
          <xdr:row>2</xdr:row>
          <xdr:rowOff>158750</xdr:rowOff>
        </xdr:to>
        <xdr:sp macro="" textlink="">
          <xdr:nvSpPr>
            <xdr:cNvPr id="2062" name="SIMXXXCACHE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6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184150</xdr:colOff>
          <xdr:row>2</xdr:row>
          <xdr:rowOff>158750</xdr:rowOff>
        </xdr:to>
        <xdr:sp macro="" textlink="">
          <xdr:nvSpPr>
            <xdr:cNvPr id="2063" name="PAGEOPTIONS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6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5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T18" sqref="T18"/>
    </sheetView>
  </sheetViews>
  <sheetFormatPr defaultRowHeight="14.5" x14ac:dyDescent="0.35"/>
  <cols>
    <col min="2" max="2" width="8.726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2"/>
  <sheetViews>
    <sheetView tabSelected="1" zoomScale="80" zoomScaleNormal="80" workbookViewId="0">
      <selection activeCell="C23" sqref="C23"/>
    </sheetView>
  </sheetViews>
  <sheetFormatPr defaultRowHeight="14.5" x14ac:dyDescent="0.35"/>
  <cols>
    <col min="1" max="1" width="30.7265625" customWidth="1"/>
    <col min="2" max="2" width="20.26953125" customWidth="1"/>
    <col min="3" max="3" width="21.54296875" customWidth="1"/>
    <col min="4" max="4" width="17.6328125" customWidth="1"/>
    <col min="5" max="5" width="22" customWidth="1"/>
    <col min="6" max="6" width="19" customWidth="1"/>
    <col min="7" max="7" width="26.453125" customWidth="1"/>
    <col min="8" max="8" width="19.08984375" customWidth="1"/>
    <col min="9" max="9" width="30" customWidth="1"/>
    <col min="17" max="17" width="8.7265625" customWidth="1"/>
  </cols>
  <sheetData>
    <row r="1" spans="1:9" ht="24" thickBot="1" x14ac:dyDescent="0.6">
      <c r="A1" s="6" t="s">
        <v>11</v>
      </c>
    </row>
    <row r="2" spans="1:9" ht="15" thickTop="1" x14ac:dyDescent="0.35"/>
    <row r="3" spans="1:9" ht="20" thickBot="1" x14ac:dyDescent="0.5">
      <c r="A3" s="5" t="s">
        <v>0</v>
      </c>
    </row>
    <row r="4" spans="1:9" ht="15" thickTop="1" x14ac:dyDescent="0.35">
      <c r="B4" s="2"/>
      <c r="C4" s="1" t="s">
        <v>15</v>
      </c>
      <c r="D4" s="1" t="s">
        <v>16</v>
      </c>
      <c r="E4" s="1" t="s">
        <v>17</v>
      </c>
      <c r="F4" s="1" t="s">
        <v>18</v>
      </c>
      <c r="G4" s="3" t="s">
        <v>40</v>
      </c>
      <c r="H4" s="3" t="s">
        <v>39</v>
      </c>
      <c r="I4" s="1" t="s">
        <v>5</v>
      </c>
    </row>
    <row r="5" spans="1:9" x14ac:dyDescent="0.35">
      <c r="A5" s="1" t="s">
        <v>1</v>
      </c>
      <c r="B5" s="2">
        <v>0.25</v>
      </c>
      <c r="C5" t="s">
        <v>51</v>
      </c>
      <c r="G5" s="2"/>
      <c r="H5">
        <v>0.2</v>
      </c>
      <c r="I5" s="2" t="e">
        <f ca="1">B21+B22*B18</f>
        <v>#NAME?</v>
      </c>
    </row>
    <row r="6" spans="1:9" x14ac:dyDescent="0.35">
      <c r="A6" s="1" t="s">
        <v>45</v>
      </c>
      <c r="B6" s="2">
        <v>0.25</v>
      </c>
      <c r="C6" t="s">
        <v>54</v>
      </c>
      <c r="H6">
        <v>0.4</v>
      </c>
    </row>
    <row r="7" spans="1:9" x14ac:dyDescent="0.35">
      <c r="A7" s="1" t="s">
        <v>14</v>
      </c>
      <c r="B7" s="2" t="e">
        <f ca="1">_xll.VoseInput(A7)+_xll.VoseCombined(G7:G9,H5:H7,{"A","B","C"})</f>
        <v>#NAME?</v>
      </c>
      <c r="C7" s="1" t="s">
        <v>19</v>
      </c>
      <c r="D7" s="2">
        <f>G50</f>
        <v>-5.0023590596342649E-2</v>
      </c>
      <c r="E7" s="2">
        <f>H50</f>
        <v>1.5247259728598528E-4</v>
      </c>
      <c r="F7" s="2">
        <f>I50</f>
        <v>3.2418510497874253E-2</v>
      </c>
      <c r="G7" t="str">
        <f>_xll.VosePERTObject(D7,E7,F7)</f>
        <v>VosePERT(-0.0500235905963426,0.000152472597285985,0.0324185104978743)</v>
      </c>
      <c r="H7">
        <v>0.4</v>
      </c>
    </row>
    <row r="8" spans="1:9" x14ac:dyDescent="0.35">
      <c r="A8" s="1"/>
      <c r="B8" s="2"/>
      <c r="C8" s="1" t="s">
        <v>20</v>
      </c>
      <c r="D8" s="2">
        <v>0</v>
      </c>
      <c r="E8" s="2">
        <v>0.01</v>
      </c>
      <c r="F8" s="2">
        <v>0.02</v>
      </c>
      <c r="G8" t="str">
        <f>_xll.VosePERTObject(D8,E8,F8)</f>
        <v>VosePERT(0,0.01,0.02)</v>
      </c>
    </row>
    <row r="9" spans="1:9" x14ac:dyDescent="0.35">
      <c r="A9" s="1"/>
      <c r="B9" s="2"/>
      <c r="C9" s="1" t="s">
        <v>21</v>
      </c>
      <c r="D9" s="2">
        <v>1.4999999999999999E-2</v>
      </c>
      <c r="E9" s="2">
        <v>0.02</v>
      </c>
      <c r="F9" s="2">
        <v>2.3E-2</v>
      </c>
      <c r="G9" t="str">
        <f>_xll.VosePERTObject(D9,E9,F9)</f>
        <v>VosePERT(0.015,0.02,0.023)</v>
      </c>
    </row>
    <row r="10" spans="1:9" x14ac:dyDescent="0.35">
      <c r="A10" s="1" t="s">
        <v>22</v>
      </c>
      <c r="B10" s="2" t="e">
        <f ca="1">_xll.VoseInput(A10)+_xll.VoseCombined(G10:G12,H5:H7,{"A","B","C"})</f>
        <v>#NAME?</v>
      </c>
      <c r="C10" s="1" t="s">
        <v>19</v>
      </c>
      <c r="D10" s="2">
        <f>G46</f>
        <v>0.2213393870601589</v>
      </c>
      <c r="E10" s="2">
        <f>H46</f>
        <v>0.23485103935127177</v>
      </c>
      <c r="F10" s="2">
        <f>I46</f>
        <v>0.25440806045340053</v>
      </c>
      <c r="G10" t="str">
        <f>_xll.VosePERTObject(D10,E10,F10)</f>
        <v>VosePERT(0.221339387060159,0.234851039351272,0.254408060453401)</v>
      </c>
    </row>
    <row r="11" spans="1:9" x14ac:dyDescent="0.35">
      <c r="A11" s="1"/>
      <c r="B11" s="2"/>
      <c r="C11" s="1" t="s">
        <v>20</v>
      </c>
      <c r="D11" s="2">
        <v>0.2</v>
      </c>
      <c r="E11" s="2">
        <v>0.25</v>
      </c>
      <c r="F11" s="2">
        <v>0.3</v>
      </c>
      <c r="G11" t="str">
        <f>_xll.VosePERTObject(D11,E11,F11)</f>
        <v>VosePERT(0.2,0.25,0.3)</v>
      </c>
    </row>
    <row r="12" spans="1:9" x14ac:dyDescent="0.35">
      <c r="A12" s="1"/>
      <c r="B12" s="2"/>
      <c r="C12" s="1" t="s">
        <v>21</v>
      </c>
      <c r="D12" s="2">
        <v>0.22</v>
      </c>
      <c r="E12" s="2">
        <v>0.23499999999999999</v>
      </c>
      <c r="F12" s="2">
        <v>0.26</v>
      </c>
      <c r="G12" t="str">
        <f>_xll.VosePERTObject(D12,E12,F12)</f>
        <v>VosePERT(0.22,0.235,0.26)</v>
      </c>
    </row>
    <row r="13" spans="1:9" x14ac:dyDescent="0.35">
      <c r="A13" s="1" t="s">
        <v>23</v>
      </c>
      <c r="B13" s="2">
        <f>H47</f>
        <v>0.52181737106672299</v>
      </c>
      <c r="D13" s="2"/>
      <c r="E13" s="2"/>
      <c r="F13" s="2"/>
    </row>
    <row r="14" spans="1:9" x14ac:dyDescent="0.35">
      <c r="A14" s="1"/>
      <c r="B14" s="2"/>
      <c r="D14" s="2"/>
      <c r="E14" s="2"/>
      <c r="F14" s="2"/>
    </row>
    <row r="15" spans="1:9" x14ac:dyDescent="0.35">
      <c r="A15" s="1" t="s">
        <v>3</v>
      </c>
      <c r="B15" s="2" t="e">
        <f ca="1">_xll.VoseInput(A15)+_xll.VoseCombined(G15:G17,H5:H7,{"A","B","C"})</f>
        <v>#NAME?</v>
      </c>
      <c r="C15" s="1" t="s">
        <v>19</v>
      </c>
      <c r="D15" s="2">
        <v>0.05</v>
      </c>
      <c r="E15" s="2">
        <v>0.05</v>
      </c>
      <c r="F15" s="2">
        <v>0.06</v>
      </c>
      <c r="G15" t="str">
        <f>_xll.VosePERTObject(D15,E15,F15)</f>
        <v>VosePERT(0.05,0.05,0.06)</v>
      </c>
    </row>
    <row r="16" spans="1:9" x14ac:dyDescent="0.35">
      <c r="A16" s="1"/>
      <c r="B16" s="2"/>
      <c r="C16" s="1" t="s">
        <v>20</v>
      </c>
      <c r="D16" s="2">
        <v>0.03</v>
      </c>
      <c r="E16" s="2">
        <v>0.05</v>
      </c>
      <c r="F16" s="2">
        <v>6.5000000000000002E-2</v>
      </c>
      <c r="G16" t="str">
        <f>_xll.VosePERTObject(D16,E16,F16)</f>
        <v>VosePERT(0.03,0.05,0.065)</v>
      </c>
    </row>
    <row r="17" spans="1:8" x14ac:dyDescent="0.35">
      <c r="A17" s="1"/>
      <c r="B17" s="2"/>
      <c r="C17" s="1" t="s">
        <v>21</v>
      </c>
      <c r="D17" s="2">
        <v>2.5999999999999999E-2</v>
      </c>
      <c r="E17" s="2">
        <v>0.05</v>
      </c>
      <c r="F17" s="2">
        <v>6.8000000000000005E-2</v>
      </c>
      <c r="G17" t="str">
        <f>_xll.VosePERTObject(D17,E17,F17)</f>
        <v>VosePERT(0.026,0.05,0.068)</v>
      </c>
      <c r="H17" t="s">
        <v>46</v>
      </c>
    </row>
    <row r="18" spans="1:8" x14ac:dyDescent="0.35">
      <c r="A18" s="1" t="s">
        <v>4</v>
      </c>
      <c r="B18" s="10" t="e">
        <f ca="1">_xll.VoseInput(A18)+_xll.VoseCombined(G18:G20,H5:H7,{"A","B","C"})</f>
        <v>#NAME?</v>
      </c>
      <c r="C18" s="1" t="s">
        <v>19</v>
      </c>
      <c r="D18" s="10">
        <v>0.43</v>
      </c>
      <c r="E18" s="10">
        <v>0.49</v>
      </c>
      <c r="F18" s="10">
        <v>0.55000000000000004</v>
      </c>
      <c r="G18" t="str">
        <f>_xll.VosePERTObject(D18,E18,F18)</f>
        <v>VosePERT(0.43,0.49,0.55)</v>
      </c>
      <c r="H18" t="s">
        <v>47</v>
      </c>
    </row>
    <row r="19" spans="1:8" x14ac:dyDescent="0.35">
      <c r="A19" s="1"/>
      <c r="B19" s="2"/>
      <c r="C19" s="1" t="s">
        <v>20</v>
      </c>
      <c r="D19" s="10">
        <v>0.92</v>
      </c>
      <c r="E19" s="10">
        <v>0.97</v>
      </c>
      <c r="F19" s="10">
        <v>1.02</v>
      </c>
      <c r="G19" t="str">
        <f>_xll.VosePERTObject(D19,E19,F19)</f>
        <v>VosePERT(0.92,0.97,1.02)</v>
      </c>
      <c r="H19" t="s">
        <v>48</v>
      </c>
    </row>
    <row r="20" spans="1:8" x14ac:dyDescent="0.35">
      <c r="A20" s="1"/>
      <c r="B20" s="2"/>
      <c r="C20" s="1" t="s">
        <v>21</v>
      </c>
      <c r="D20" s="10">
        <v>1.04</v>
      </c>
      <c r="E20" s="10">
        <v>1.0900000000000001</v>
      </c>
      <c r="F20" s="10">
        <v>1.1399999999999999</v>
      </c>
      <c r="G20" t="str">
        <f>_xll.VosePERTObject(D20,E20,F20)</f>
        <v>VosePERT(1.04,1.09,1.14)</v>
      </c>
      <c r="H20" t="s">
        <v>49</v>
      </c>
    </row>
    <row r="21" spans="1:8" x14ac:dyDescent="0.35">
      <c r="A21" s="1" t="s">
        <v>6</v>
      </c>
      <c r="B21" s="2">
        <v>0.04</v>
      </c>
    </row>
    <row r="22" spans="1:8" x14ac:dyDescent="0.35">
      <c r="A22" s="1" t="s">
        <v>7</v>
      </c>
      <c r="B22" s="2">
        <v>0.08</v>
      </c>
    </row>
    <row r="23" spans="1:8" x14ac:dyDescent="0.35">
      <c r="A23" s="1" t="s">
        <v>24</v>
      </c>
      <c r="B23" s="2">
        <v>0.05</v>
      </c>
      <c r="C23" s="14" t="s">
        <v>50</v>
      </c>
    </row>
    <row r="24" spans="1:8" x14ac:dyDescent="0.35">
      <c r="B24" s="2"/>
    </row>
    <row r="25" spans="1:8" ht="20" thickBot="1" x14ac:dyDescent="0.5">
      <c r="A25" s="5" t="s">
        <v>12</v>
      </c>
      <c r="G25" s="2"/>
    </row>
    <row r="26" spans="1:8" ht="15" thickTop="1" x14ac:dyDescent="0.35">
      <c r="A26" s="1" t="s">
        <v>25</v>
      </c>
      <c r="B26" s="4" t="e">
        <f ca="1">NPV(I5,G42:P42)</f>
        <v>#NAME?</v>
      </c>
    </row>
    <row r="27" spans="1:8" x14ac:dyDescent="0.35">
      <c r="A27" s="1" t="s">
        <v>26</v>
      </c>
      <c r="B27" s="4" t="e">
        <f ca="1">(P42*(1+B15))/(I5-B15)</f>
        <v>#NAME?</v>
      </c>
    </row>
    <row r="28" spans="1:8" x14ac:dyDescent="0.35">
      <c r="A28" s="1" t="s">
        <v>27</v>
      </c>
      <c r="B28" s="4" t="e">
        <f ca="1">B27/(1+I5)^10</f>
        <v>#NAME?</v>
      </c>
    </row>
    <row r="29" spans="1:8" x14ac:dyDescent="0.35">
      <c r="A29" s="1" t="s">
        <v>28</v>
      </c>
      <c r="B29" s="4" t="e">
        <f ca="1">_xll.VoseOutput(A29)+B26+B28</f>
        <v>#NAME?</v>
      </c>
    </row>
    <row r="30" spans="1:8" x14ac:dyDescent="0.35">
      <c r="A30" s="1" t="s">
        <v>29</v>
      </c>
      <c r="B30" s="12" t="e">
        <f ca="1">_xll.VoseOutput(A30)+B28/B29</f>
        <v>#NAME?</v>
      </c>
    </row>
    <row r="32" spans="1:8" ht="20" thickBot="1" x14ac:dyDescent="0.5">
      <c r="A32" s="5" t="s">
        <v>13</v>
      </c>
      <c r="B32" s="4"/>
      <c r="C32" s="4"/>
      <c r="D32" s="4"/>
      <c r="E32" s="4"/>
      <c r="F32" s="4"/>
      <c r="G32" s="4"/>
      <c r="H32" s="4"/>
    </row>
    <row r="33" spans="1:16" ht="15" thickTop="1" x14ac:dyDescent="0.35">
      <c r="A33" s="8" t="s">
        <v>53</v>
      </c>
      <c r="B33" s="4"/>
      <c r="C33" s="4"/>
      <c r="D33" s="4"/>
      <c r="E33" s="4"/>
      <c r="F33" s="4"/>
      <c r="G33" s="4"/>
      <c r="H33" s="4"/>
    </row>
    <row r="34" spans="1:16" x14ac:dyDescent="0.35">
      <c r="A34" s="8" t="s">
        <v>1</v>
      </c>
      <c r="B34" s="4"/>
      <c r="C34" s="4"/>
      <c r="D34" s="4"/>
      <c r="E34" s="4"/>
      <c r="F34" s="4"/>
      <c r="G34" s="2">
        <f>B5</f>
        <v>0.25</v>
      </c>
      <c r="H34" s="2" t="e">
        <f ca="1">G34-($B$5-$B$15)/10</f>
        <v>#NAME?</v>
      </c>
      <c r="I34" s="2" t="e">
        <f t="shared" ref="I34:P34" ca="1" si="0">H34-($B$5-$B$15)/10</f>
        <v>#NAME?</v>
      </c>
      <c r="J34" s="2" t="e">
        <f t="shared" ca="1" si="0"/>
        <v>#NAME?</v>
      </c>
      <c r="K34" s="2" t="e">
        <f t="shared" ca="1" si="0"/>
        <v>#NAME?</v>
      </c>
      <c r="L34" s="2" t="e">
        <f t="shared" ca="1" si="0"/>
        <v>#NAME?</v>
      </c>
      <c r="M34" s="2" t="e">
        <f t="shared" ca="1" si="0"/>
        <v>#NAME?</v>
      </c>
      <c r="N34" s="2" t="e">
        <f t="shared" ca="1" si="0"/>
        <v>#NAME?</v>
      </c>
      <c r="O34" s="2" t="e">
        <f t="shared" ca="1" si="0"/>
        <v>#NAME?</v>
      </c>
      <c r="P34" s="2" t="e">
        <f t="shared" ca="1" si="0"/>
        <v>#NAME?</v>
      </c>
    </row>
    <row r="35" spans="1:16" x14ac:dyDescent="0.35">
      <c r="A35" s="7" t="s">
        <v>8</v>
      </c>
      <c r="B35" s="7">
        <v>2012</v>
      </c>
      <c r="C35" s="7">
        <v>2013</v>
      </c>
      <c r="D35" s="7">
        <v>2014</v>
      </c>
      <c r="E35" s="7">
        <v>2015</v>
      </c>
      <c r="F35" s="7">
        <v>2016</v>
      </c>
      <c r="G35" s="7">
        <v>2017</v>
      </c>
      <c r="H35" s="7">
        <v>2018</v>
      </c>
      <c r="I35" s="7">
        <v>2019</v>
      </c>
      <c r="J35" s="7">
        <v>2020</v>
      </c>
      <c r="K35" s="7">
        <v>2021</v>
      </c>
      <c r="L35" s="7">
        <v>2022</v>
      </c>
      <c r="M35" s="7">
        <v>2023</v>
      </c>
      <c r="N35" s="7">
        <v>2024</v>
      </c>
      <c r="O35" s="7">
        <v>2025</v>
      </c>
      <c r="P35" s="7">
        <v>2026</v>
      </c>
    </row>
    <row r="36" spans="1:16" x14ac:dyDescent="0.35">
      <c r="A36" s="8" t="s">
        <v>30</v>
      </c>
      <c r="B36" s="9">
        <v>17620000000</v>
      </c>
      <c r="C36" s="9">
        <v>16390000000</v>
      </c>
      <c r="D36" s="9">
        <v>15880000000</v>
      </c>
      <c r="E36" s="9">
        <v>16560000000</v>
      </c>
      <c r="F36" s="9">
        <v>19430000000</v>
      </c>
      <c r="G36" s="11">
        <f>F36*(1+G34)</f>
        <v>24287500000</v>
      </c>
      <c r="H36" s="11" t="e">
        <f ca="1">G36*(1+H34)</f>
        <v>#NAME?</v>
      </c>
      <c r="I36" s="11" t="e">
        <f t="shared" ref="I36:P36" ca="1" si="1">H36*(1+I34)</f>
        <v>#NAME?</v>
      </c>
      <c r="J36" s="11" t="e">
        <f t="shared" ca="1" si="1"/>
        <v>#NAME?</v>
      </c>
      <c r="K36" s="11" t="e">
        <f t="shared" ca="1" si="1"/>
        <v>#NAME?</v>
      </c>
      <c r="L36" s="11" t="e">
        <f t="shared" ca="1" si="1"/>
        <v>#NAME?</v>
      </c>
      <c r="M36" s="11" t="e">
        <f t="shared" ca="1" si="1"/>
        <v>#NAME?</v>
      </c>
      <c r="N36" s="11" t="e">
        <f t="shared" ca="1" si="1"/>
        <v>#NAME?</v>
      </c>
      <c r="O36" s="11" t="e">
        <f t="shared" ca="1" si="1"/>
        <v>#NAME?</v>
      </c>
      <c r="P36" s="11" t="e">
        <f t="shared" ca="1" si="1"/>
        <v>#NAME?</v>
      </c>
    </row>
    <row r="37" spans="1:16" x14ac:dyDescent="0.35">
      <c r="A37" s="8" t="s">
        <v>32</v>
      </c>
      <c r="B37" s="9">
        <v>4460000000</v>
      </c>
      <c r="C37" s="9">
        <v>4680000000</v>
      </c>
      <c r="D37" s="9">
        <v>3740000000</v>
      </c>
      <c r="E37" s="9">
        <v>3750000000</v>
      </c>
      <c r="F37" s="9">
        <v>4930000000</v>
      </c>
      <c r="G37" s="11" t="e">
        <f ca="1">$B$6*(1-$B$7)^(G35-2017)*G36</f>
        <v>#NAME?</v>
      </c>
      <c r="H37" s="11" t="e">
        <f t="shared" ref="H37:P37" ca="1" si="2">$B$6*(1-$B$7)^(H35-2017)*H36</f>
        <v>#NAME?</v>
      </c>
      <c r="I37" s="11" t="e">
        <f t="shared" ca="1" si="2"/>
        <v>#NAME?</v>
      </c>
      <c r="J37" s="11" t="e">
        <f t="shared" ca="1" si="2"/>
        <v>#NAME?</v>
      </c>
      <c r="K37" s="11" t="e">
        <f t="shared" ca="1" si="2"/>
        <v>#NAME?</v>
      </c>
      <c r="L37" s="11" t="e">
        <f t="shared" ca="1" si="2"/>
        <v>#NAME?</v>
      </c>
      <c r="M37" s="11" t="e">
        <f t="shared" ca="1" si="2"/>
        <v>#NAME?</v>
      </c>
      <c r="N37" s="11" t="e">
        <f t="shared" ca="1" si="2"/>
        <v>#NAME?</v>
      </c>
      <c r="O37" s="11" t="e">
        <f t="shared" ca="1" si="2"/>
        <v>#NAME?</v>
      </c>
      <c r="P37" s="11" t="e">
        <f t="shared" ca="1" si="2"/>
        <v>#NAME?</v>
      </c>
    </row>
    <row r="38" spans="1:16" x14ac:dyDescent="0.35">
      <c r="A38" s="8" t="s">
        <v>9</v>
      </c>
      <c r="B38" s="9">
        <v>3900000000</v>
      </c>
      <c r="C38" s="9">
        <v>3730000000</v>
      </c>
      <c r="D38" s="9">
        <v>4040000000</v>
      </c>
      <c r="E38" s="9">
        <v>4040000000</v>
      </c>
      <c r="F38" s="9">
        <v>4410000000</v>
      </c>
      <c r="G38" s="11" t="e">
        <f ca="1">$B$10*G36</f>
        <v>#NAME?</v>
      </c>
      <c r="H38" s="11" t="e">
        <f t="shared" ref="H38:P38" ca="1" si="3">$B$10*H36</f>
        <v>#NAME?</v>
      </c>
      <c r="I38" s="11" t="e">
        <f t="shared" ca="1" si="3"/>
        <v>#NAME?</v>
      </c>
      <c r="J38" s="11" t="e">
        <f t="shared" ca="1" si="3"/>
        <v>#NAME?</v>
      </c>
      <c r="K38" s="11" t="e">
        <f t="shared" ca="1" si="3"/>
        <v>#NAME?</v>
      </c>
      <c r="L38" s="11" t="e">
        <f t="shared" ca="1" si="3"/>
        <v>#NAME?</v>
      </c>
      <c r="M38" s="11" t="e">
        <f t="shared" ca="1" si="3"/>
        <v>#NAME?</v>
      </c>
      <c r="N38" s="11" t="e">
        <f t="shared" ca="1" si="3"/>
        <v>#NAME?</v>
      </c>
      <c r="O38" s="11" t="e">
        <f t="shared" ca="1" si="3"/>
        <v>#NAME?</v>
      </c>
      <c r="P38" s="11" t="e">
        <f t="shared" ca="1" si="3"/>
        <v>#NAME?</v>
      </c>
    </row>
    <row r="39" spans="1:16" x14ac:dyDescent="0.35">
      <c r="A39" s="8" t="s">
        <v>33</v>
      </c>
      <c r="B39" s="9">
        <v>8920000000</v>
      </c>
      <c r="C39" s="9">
        <v>8670000000</v>
      </c>
      <c r="D39" s="9">
        <v>8870000000</v>
      </c>
      <c r="E39" s="9">
        <v>8870000000</v>
      </c>
      <c r="F39" s="9">
        <v>9320000000</v>
      </c>
      <c r="G39" s="11">
        <f>$B$13*G36</f>
        <v>12673639399.783035</v>
      </c>
      <c r="H39" s="11" t="e">
        <f t="shared" ref="H39:P39" ca="1" si="4">$B$13*H36</f>
        <v>#NAME?</v>
      </c>
      <c r="I39" s="11" t="e">
        <f t="shared" ca="1" si="4"/>
        <v>#NAME?</v>
      </c>
      <c r="J39" s="11" t="e">
        <f t="shared" ca="1" si="4"/>
        <v>#NAME?</v>
      </c>
      <c r="K39" s="11" t="e">
        <f t="shared" ca="1" si="4"/>
        <v>#NAME?</v>
      </c>
      <c r="L39" s="11" t="e">
        <f t="shared" ca="1" si="4"/>
        <v>#NAME?</v>
      </c>
      <c r="M39" s="11" t="e">
        <f t="shared" ca="1" si="4"/>
        <v>#NAME?</v>
      </c>
      <c r="N39" s="11" t="e">
        <f t="shared" ca="1" si="4"/>
        <v>#NAME?</v>
      </c>
      <c r="O39" s="11" t="e">
        <f t="shared" ca="1" si="4"/>
        <v>#NAME?</v>
      </c>
      <c r="P39" s="11" t="e">
        <f t="shared" ca="1" si="4"/>
        <v>#NAME?</v>
      </c>
    </row>
    <row r="40" spans="1:16" x14ac:dyDescent="0.35">
      <c r="A40" s="8" t="s">
        <v>34</v>
      </c>
      <c r="B40" s="9">
        <v>2340000000</v>
      </c>
      <c r="C40" s="9">
        <v>2890000000</v>
      </c>
      <c r="D40" s="9">
        <v>2380000000</v>
      </c>
      <c r="E40" s="9">
        <v>2080000000</v>
      </c>
      <c r="F40" s="9">
        <v>5920000000</v>
      </c>
      <c r="G40" s="11" t="e">
        <f ca="1">G36-G37-G38-G39</f>
        <v>#NAME?</v>
      </c>
      <c r="H40" s="11" t="e">
        <f t="shared" ref="H40:P40" ca="1" si="5">H36-H37-H38-H39</f>
        <v>#NAME?</v>
      </c>
      <c r="I40" s="11" t="e">
        <f t="shared" ca="1" si="5"/>
        <v>#NAME?</v>
      </c>
      <c r="J40" s="11" t="e">
        <f t="shared" ca="1" si="5"/>
        <v>#NAME?</v>
      </c>
      <c r="K40" s="11" t="e">
        <f t="shared" ca="1" si="5"/>
        <v>#NAME?</v>
      </c>
      <c r="L40" s="11" t="e">
        <f t="shared" ca="1" si="5"/>
        <v>#NAME?</v>
      </c>
      <c r="M40" s="11" t="e">
        <f t="shared" ca="1" si="5"/>
        <v>#NAME?</v>
      </c>
      <c r="N40" s="11" t="e">
        <f t="shared" ca="1" si="5"/>
        <v>#NAME?</v>
      </c>
      <c r="O40" s="11" t="e">
        <f t="shared" ca="1" si="5"/>
        <v>#NAME?</v>
      </c>
      <c r="P40" s="11" t="e">
        <f t="shared" ca="1" si="5"/>
        <v>#NAME?</v>
      </c>
    </row>
    <row r="41" spans="1:16" x14ac:dyDescent="0.35">
      <c r="A41" s="8" t="s">
        <v>35</v>
      </c>
      <c r="B41" s="9">
        <v>-161000000</v>
      </c>
      <c r="C41" s="9">
        <v>311000000</v>
      </c>
      <c r="D41" s="9">
        <v>352000000</v>
      </c>
      <c r="E41" s="9">
        <v>446000000</v>
      </c>
      <c r="F41" s="9">
        <v>1410000000</v>
      </c>
      <c r="G41" s="11">
        <f>$B$23*G36</f>
        <v>1214375000</v>
      </c>
      <c r="H41" s="11" t="e">
        <f t="shared" ref="H41:P41" ca="1" si="6">$B$23*H36</f>
        <v>#NAME?</v>
      </c>
      <c r="I41" s="11" t="e">
        <f t="shared" ca="1" si="6"/>
        <v>#NAME?</v>
      </c>
      <c r="J41" s="11" t="e">
        <f t="shared" ca="1" si="6"/>
        <v>#NAME?</v>
      </c>
      <c r="K41" s="11" t="e">
        <f t="shared" ca="1" si="6"/>
        <v>#NAME?</v>
      </c>
      <c r="L41" s="11" t="e">
        <f t="shared" ca="1" si="6"/>
        <v>#NAME?</v>
      </c>
      <c r="M41" s="11" t="e">
        <f t="shared" ca="1" si="6"/>
        <v>#NAME?</v>
      </c>
      <c r="N41" s="11" t="e">
        <f t="shared" ca="1" si="6"/>
        <v>#NAME?</v>
      </c>
      <c r="O41" s="11" t="e">
        <f t="shared" ca="1" si="6"/>
        <v>#NAME?</v>
      </c>
      <c r="P41" s="11" t="e">
        <f t="shared" ca="1" si="6"/>
        <v>#NAME?</v>
      </c>
    </row>
    <row r="42" spans="1:16" x14ac:dyDescent="0.35">
      <c r="A42" s="8" t="s">
        <v>36</v>
      </c>
      <c r="B42" s="9">
        <v>1960000000</v>
      </c>
      <c r="C42" s="9">
        <v>2560000000</v>
      </c>
      <c r="D42" s="9">
        <v>2000000000</v>
      </c>
      <c r="E42" s="9">
        <v>1570000000</v>
      </c>
      <c r="F42" s="9">
        <v>4460000000</v>
      </c>
      <c r="G42" s="11" t="e">
        <f ca="1">_xll.VoseOutput(,,"Net Income",1)+G40-G41</f>
        <v>#NAME?</v>
      </c>
      <c r="H42" s="11" t="e">
        <f ca="1">_xll.VoseOutput(,,"Net Income",1)+H40-H41</f>
        <v>#NAME?</v>
      </c>
      <c r="I42" s="11" t="e">
        <f ca="1">_xll.VoseOutput(,,"Net Income",1)+I40-I41</f>
        <v>#NAME?</v>
      </c>
      <c r="J42" s="11" t="e">
        <f ca="1">_xll.VoseOutput(,,"Net Income",1)+J40-J41</f>
        <v>#NAME?</v>
      </c>
      <c r="K42" s="11" t="e">
        <f ca="1">_xll.VoseOutput(,,"Net Income",1)+K40-K41</f>
        <v>#NAME?</v>
      </c>
      <c r="L42" s="11" t="e">
        <f ca="1">_xll.VoseOutput(,,"Net Income",1)+L40-L41</f>
        <v>#NAME?</v>
      </c>
      <c r="M42" s="11" t="e">
        <f ca="1">_xll.VoseOutput(,,"Net Income",1)+M40-M41</f>
        <v>#NAME?</v>
      </c>
      <c r="N42" s="11" t="e">
        <f ca="1">_xll.VoseOutput(,,"Net Income",1)+N40-N41</f>
        <v>#NAME?</v>
      </c>
      <c r="O42" s="11" t="e">
        <f ca="1">_xll.VoseOutput(,,"Net Income",1)+O40-O41</f>
        <v>#NAME?</v>
      </c>
      <c r="P42" s="11" t="e">
        <f ca="1">_xll.VoseOutput(,,"Net Income",1)+P40-P41</f>
        <v>#NAME?</v>
      </c>
    </row>
    <row r="43" spans="1:16" x14ac:dyDescent="0.35">
      <c r="B43" s="9"/>
      <c r="C43" s="9"/>
      <c r="D43" s="9"/>
      <c r="E43" s="9"/>
      <c r="F43" s="9"/>
      <c r="G43" s="3"/>
    </row>
    <row r="44" spans="1:16" x14ac:dyDescent="0.35">
      <c r="B44" s="9"/>
      <c r="C44" s="9"/>
      <c r="D44" s="9"/>
      <c r="E44" s="9"/>
      <c r="F44" s="9"/>
      <c r="G44" s="3" t="s">
        <v>16</v>
      </c>
      <c r="H44" s="1" t="s">
        <v>10</v>
      </c>
      <c r="I44" s="1" t="s">
        <v>18</v>
      </c>
    </row>
    <row r="45" spans="1:16" x14ac:dyDescent="0.35">
      <c r="A45" s="8" t="s">
        <v>37</v>
      </c>
      <c r="B45" s="2">
        <f>B37/B36</f>
        <v>0.25312145289443816</v>
      </c>
      <c r="C45" s="2">
        <f t="shared" ref="C45:F45" si="7">C37/C36</f>
        <v>0.28553996339231241</v>
      </c>
      <c r="D45" s="2">
        <f t="shared" si="7"/>
        <v>0.23551637279596976</v>
      </c>
      <c r="E45" s="2">
        <f t="shared" si="7"/>
        <v>0.22644927536231885</v>
      </c>
      <c r="F45" s="2">
        <f t="shared" si="7"/>
        <v>0.2537313432835821</v>
      </c>
      <c r="G45" s="3">
        <f>MIN(B45:F45)</f>
        <v>0.22644927536231885</v>
      </c>
      <c r="H45" s="3">
        <f>AVERAGE(B45:F45)</f>
        <v>0.25087168154572426</v>
      </c>
      <c r="I45" s="3">
        <f>MAX(B45:F45)</f>
        <v>0.28553996339231241</v>
      </c>
    </row>
    <row r="46" spans="1:16" x14ac:dyDescent="0.35">
      <c r="A46" s="8" t="s">
        <v>2</v>
      </c>
      <c r="B46" s="2">
        <f>B38/B36</f>
        <v>0.2213393870601589</v>
      </c>
      <c r="C46" s="2">
        <f t="shared" ref="C46:F46" si="8">C38/C36</f>
        <v>0.22757779133618058</v>
      </c>
      <c r="D46" s="2">
        <f t="shared" si="8"/>
        <v>0.25440806045340053</v>
      </c>
      <c r="E46" s="2">
        <f t="shared" si="8"/>
        <v>0.24396135265700483</v>
      </c>
      <c r="F46" s="2">
        <f t="shared" si="8"/>
        <v>0.22696860524961399</v>
      </c>
      <c r="G46" s="3">
        <f t="shared" ref="G46:G52" si="9">MIN(B46:F46)</f>
        <v>0.2213393870601589</v>
      </c>
      <c r="H46" s="3">
        <f t="shared" ref="H46:H52" si="10">AVERAGE(B46:F46)</f>
        <v>0.23485103935127177</v>
      </c>
      <c r="I46" s="3">
        <f t="shared" ref="I46:I52" si="11">MAX(B46:F46)</f>
        <v>0.25440806045340053</v>
      </c>
    </row>
    <row r="47" spans="1:16" x14ac:dyDescent="0.35">
      <c r="A47" s="8" t="s">
        <v>23</v>
      </c>
      <c r="B47" s="2">
        <f>B39/B36</f>
        <v>0.50624290578887632</v>
      </c>
      <c r="C47" s="2">
        <f t="shared" ref="C47:F47" si="12">C39/C36</f>
        <v>0.52898108602806593</v>
      </c>
      <c r="D47" s="2">
        <f t="shared" si="12"/>
        <v>0.55856423173803527</v>
      </c>
      <c r="E47" s="2">
        <f t="shared" si="12"/>
        <v>0.53562801932367154</v>
      </c>
      <c r="F47" s="2">
        <f t="shared" si="12"/>
        <v>0.47967061245496656</v>
      </c>
      <c r="G47" s="3">
        <f t="shared" si="9"/>
        <v>0.47967061245496656</v>
      </c>
      <c r="H47" s="3">
        <f t="shared" si="10"/>
        <v>0.52181737106672299</v>
      </c>
      <c r="I47" s="3">
        <f t="shared" si="11"/>
        <v>0.55856423173803527</v>
      </c>
    </row>
    <row r="48" spans="1:16" x14ac:dyDescent="0.35">
      <c r="B48" s="2"/>
      <c r="C48" s="2"/>
      <c r="D48" s="2"/>
      <c r="E48" s="2"/>
      <c r="F48" s="2"/>
      <c r="G48" s="3"/>
      <c r="H48" s="3"/>
      <c r="I48" s="3"/>
    </row>
    <row r="49" spans="1:9" x14ac:dyDescent="0.35">
      <c r="A49" s="8" t="s">
        <v>1</v>
      </c>
      <c r="B49" s="2"/>
      <c r="C49" s="2">
        <f>(C36-B36)/B36</f>
        <v>-6.9807037457434731E-2</v>
      </c>
      <c r="D49" s="2">
        <f t="shared" ref="D49:F49" si="13">(D36-C36)/C36</f>
        <v>-3.1116534472239169E-2</v>
      </c>
      <c r="E49" s="2">
        <f t="shared" si="13"/>
        <v>4.2821158690176324E-2</v>
      </c>
      <c r="F49" s="2">
        <f t="shared" si="13"/>
        <v>0.17330917874396135</v>
      </c>
      <c r="G49" s="3">
        <f t="shared" si="9"/>
        <v>-6.9807037457434731E-2</v>
      </c>
      <c r="H49" s="3">
        <f t="shared" si="10"/>
        <v>2.8801691376115941E-2</v>
      </c>
      <c r="I49" s="3">
        <f t="shared" si="11"/>
        <v>0.17330917874396135</v>
      </c>
    </row>
    <row r="50" spans="1:9" x14ac:dyDescent="0.35">
      <c r="A50" s="8" t="s">
        <v>38</v>
      </c>
      <c r="C50" s="2">
        <f>C45-B45</f>
        <v>3.2418510497874253E-2</v>
      </c>
      <c r="D50" s="2">
        <f t="shared" ref="D50:F50" si="14">D45-C45</f>
        <v>-5.0023590596342649E-2</v>
      </c>
      <c r="E50" s="2">
        <f t="shared" si="14"/>
        <v>-9.0670974336509169E-3</v>
      </c>
      <c r="F50" s="2">
        <f t="shared" si="14"/>
        <v>2.7282067921263253E-2</v>
      </c>
      <c r="G50" s="3">
        <f t="shared" si="9"/>
        <v>-5.0023590596342649E-2</v>
      </c>
      <c r="H50" s="3">
        <f t="shared" si="10"/>
        <v>1.5247259728598528E-4</v>
      </c>
      <c r="I50" s="3">
        <f t="shared" si="11"/>
        <v>3.2418510497874253E-2</v>
      </c>
    </row>
    <row r="51" spans="1:9" x14ac:dyDescent="0.35">
      <c r="G51" s="3"/>
      <c r="H51" s="3"/>
      <c r="I51" s="3"/>
    </row>
    <row r="52" spans="1:9" x14ac:dyDescent="0.35">
      <c r="A52" s="8" t="s">
        <v>41</v>
      </c>
      <c r="B52" s="2">
        <f>B41/B36</f>
        <v>-9.1373439273552785E-3</v>
      </c>
      <c r="C52" s="2">
        <f t="shared" ref="C52:F52" si="15">C41/C36</f>
        <v>1.8974984746796826E-2</v>
      </c>
      <c r="D52" s="2">
        <f t="shared" si="15"/>
        <v>2.216624685138539E-2</v>
      </c>
      <c r="E52" s="2">
        <f t="shared" si="15"/>
        <v>2.6932367149758454E-2</v>
      </c>
      <c r="F52" s="2">
        <f t="shared" si="15"/>
        <v>7.2568193515182705E-2</v>
      </c>
      <c r="G52" s="3">
        <f t="shared" si="9"/>
        <v>-9.1373439273552785E-3</v>
      </c>
      <c r="H52" s="3">
        <f t="shared" si="10"/>
        <v>2.6300889667153621E-2</v>
      </c>
      <c r="I52" s="3">
        <f t="shared" si="11"/>
        <v>7.2568193515182705E-2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2"/>
  <sheetViews>
    <sheetView topLeftCell="A14" zoomScaleNormal="100" workbookViewId="0">
      <selection activeCell="C23" sqref="C23"/>
    </sheetView>
  </sheetViews>
  <sheetFormatPr defaultRowHeight="14.5" x14ac:dyDescent="0.35"/>
  <cols>
    <col min="1" max="1" width="26.08984375" customWidth="1"/>
    <col min="2" max="2" width="23.26953125" customWidth="1"/>
    <col min="3" max="3" width="20.6328125" customWidth="1"/>
    <col min="7" max="7" width="16" customWidth="1"/>
    <col min="8" max="8" width="18.1796875" customWidth="1"/>
  </cols>
  <sheetData>
    <row r="1" spans="1:9" ht="24" thickBot="1" x14ac:dyDescent="0.6">
      <c r="A1" s="6" t="s">
        <v>42</v>
      </c>
    </row>
    <row r="2" spans="1:9" ht="15" thickTop="1" x14ac:dyDescent="0.35"/>
    <row r="3" spans="1:9" ht="20" thickBot="1" x14ac:dyDescent="0.5">
      <c r="A3" s="5" t="s">
        <v>0</v>
      </c>
    </row>
    <row r="4" spans="1:9" ht="15" thickTop="1" x14ac:dyDescent="0.35">
      <c r="B4" s="2"/>
      <c r="C4" s="1" t="s">
        <v>15</v>
      </c>
      <c r="D4" s="1" t="s">
        <v>16</v>
      </c>
      <c r="E4" s="1" t="s">
        <v>17</v>
      </c>
      <c r="F4" s="1" t="s">
        <v>18</v>
      </c>
      <c r="G4" s="3" t="s">
        <v>40</v>
      </c>
      <c r="H4" s="3" t="s">
        <v>39</v>
      </c>
      <c r="I4" s="1" t="s">
        <v>5</v>
      </c>
    </row>
    <row r="5" spans="1:9" x14ac:dyDescent="0.35">
      <c r="A5" s="1" t="s">
        <v>1</v>
      </c>
      <c r="B5" s="2">
        <v>0.10199999999999999</v>
      </c>
      <c r="C5" t="s">
        <v>52</v>
      </c>
      <c r="G5" s="2"/>
      <c r="H5">
        <v>0.2</v>
      </c>
      <c r="I5" s="2" t="e">
        <f ca="1">B21+B22*B18</f>
        <v>#NAME?</v>
      </c>
    </row>
    <row r="6" spans="1:9" x14ac:dyDescent="0.35">
      <c r="A6" s="1" t="s">
        <v>31</v>
      </c>
      <c r="B6" s="2">
        <v>0.9</v>
      </c>
      <c r="C6" t="s">
        <v>54</v>
      </c>
      <c r="H6">
        <v>0.4</v>
      </c>
    </row>
    <row r="7" spans="1:9" x14ac:dyDescent="0.35">
      <c r="A7" s="1" t="s">
        <v>14</v>
      </c>
      <c r="B7" s="2" t="e">
        <f ca="1">_xll.VoseInput(A7)+_xll.VoseCombined(G7:G9,H5:H7,{"A","B","C"})</f>
        <v>#NAME?</v>
      </c>
      <c r="C7" s="1" t="s">
        <v>19</v>
      </c>
      <c r="D7" s="2">
        <f>G50</f>
        <v>-6.4565782022905083E-3</v>
      </c>
      <c r="E7" s="2">
        <f>H50</f>
        <v>-2.1781552054749298E-3</v>
      </c>
      <c r="F7" s="2">
        <f>I50</f>
        <v>2.9123560589243702E-3</v>
      </c>
      <c r="G7" t="str">
        <f>_xll.VosePERTObject(D7,E7,F7)</f>
        <v>VosePERT(-0.00645657820229051,-0.00217815520547493,0.00291235605892437)</v>
      </c>
      <c r="H7">
        <v>0.4</v>
      </c>
    </row>
    <row r="8" spans="1:9" x14ac:dyDescent="0.35">
      <c r="A8" s="1"/>
      <c r="B8" s="2"/>
      <c r="C8" s="1" t="s">
        <v>20</v>
      </c>
      <c r="D8" s="2">
        <v>0</v>
      </c>
      <c r="E8" s="2">
        <v>0.01</v>
      </c>
      <c r="F8" s="2">
        <v>0.02</v>
      </c>
      <c r="G8" t="str">
        <f>_xll.VosePERTObject(D8,E8,F8)</f>
        <v>VosePERT(0,0.01,0.02)</v>
      </c>
    </row>
    <row r="9" spans="1:9" x14ac:dyDescent="0.35">
      <c r="A9" s="1"/>
      <c r="B9" s="2"/>
      <c r="C9" s="1" t="s">
        <v>21</v>
      </c>
      <c r="D9" s="2">
        <v>1.0999999999999999E-2</v>
      </c>
      <c r="E9" s="2">
        <v>1.2E-2</v>
      </c>
      <c r="F9" s="2">
        <v>1.2999999999999999E-2</v>
      </c>
      <c r="G9" t="str">
        <f>_xll.VosePERTObject(D9,E9,F9)</f>
        <v>VosePERT(0.011,0.012,0.013)</v>
      </c>
    </row>
    <row r="10" spans="1:9" x14ac:dyDescent="0.35">
      <c r="A10" s="1" t="s">
        <v>22</v>
      </c>
      <c r="B10" s="2" t="e">
        <f ca="1">_xll.VoseInput(A10)+_xll.VoseCombined(G10:G12,H5:H7,{"A","B","C"})</f>
        <v>#NAME?</v>
      </c>
      <c r="C10" s="1" t="s">
        <v>19</v>
      </c>
      <c r="D10" s="2">
        <f>G46</f>
        <v>0</v>
      </c>
      <c r="E10" s="2">
        <f>H46</f>
        <v>0</v>
      </c>
      <c r="F10" s="2">
        <f>I46</f>
        <v>0</v>
      </c>
      <c r="G10" t="str">
        <f>_xll.VosePERTObject(D10,E10,F10)</f>
        <v>VosePERT(0,0,0)</v>
      </c>
    </row>
    <row r="11" spans="1:9" x14ac:dyDescent="0.35">
      <c r="A11" s="1"/>
      <c r="B11" s="2"/>
      <c r="C11" s="1" t="s">
        <v>20</v>
      </c>
      <c r="D11" s="2">
        <v>0.2</v>
      </c>
      <c r="E11" s="2">
        <v>0.25</v>
      </c>
      <c r="F11" s="2">
        <v>0.3</v>
      </c>
      <c r="G11" t="str">
        <f>_xll.VosePERTObject(D11,E11,F11)</f>
        <v>VosePERT(0.2,0.25,0.3)</v>
      </c>
    </row>
    <row r="12" spans="1:9" x14ac:dyDescent="0.35">
      <c r="A12" s="1"/>
      <c r="B12" s="2"/>
      <c r="C12" s="1" t="s">
        <v>21</v>
      </c>
      <c r="D12" s="2">
        <v>0.22</v>
      </c>
      <c r="E12" s="2">
        <v>0.23499999999999999</v>
      </c>
      <c r="F12" s="2">
        <v>0.26</v>
      </c>
      <c r="G12" t="str">
        <f>_xll.VosePERTObject(D12,E12,F12)</f>
        <v>VosePERT(0.22,0.235,0.26)</v>
      </c>
    </row>
    <row r="13" spans="1:9" x14ac:dyDescent="0.35">
      <c r="A13" s="1" t="s">
        <v>23</v>
      </c>
      <c r="B13" s="2">
        <f>H47</f>
        <v>2.933628797947186E-2</v>
      </c>
      <c r="D13" s="2"/>
      <c r="E13" s="2"/>
      <c r="F13" s="2"/>
    </row>
    <row r="14" spans="1:9" x14ac:dyDescent="0.35">
      <c r="A14" s="1"/>
      <c r="B14" s="2"/>
      <c r="D14" s="2"/>
      <c r="E14" s="2"/>
      <c r="F14" s="2"/>
    </row>
    <row r="15" spans="1:9" x14ac:dyDescent="0.35">
      <c r="A15" s="1" t="s">
        <v>3</v>
      </c>
      <c r="B15" s="2" t="e">
        <f ca="1">_xll.VoseInput(A15)+_xll.VoseCombined(G15:G17,H5:H7,{"A","B","C"})</f>
        <v>#NAME?</v>
      </c>
      <c r="C15" s="1" t="s">
        <v>19</v>
      </c>
      <c r="D15" s="2">
        <v>0.05</v>
      </c>
      <c r="E15" s="2">
        <v>0.05</v>
      </c>
      <c r="F15" s="2">
        <v>0.06</v>
      </c>
      <c r="G15" t="str">
        <f>_xll.VosePERTObject(D15,E15,F15)</f>
        <v>VosePERT(0.05,0.05,0.06)</v>
      </c>
    </row>
    <row r="16" spans="1:9" x14ac:dyDescent="0.35">
      <c r="A16" s="1"/>
      <c r="B16" s="2"/>
      <c r="C16" s="1" t="s">
        <v>20</v>
      </c>
      <c r="D16" s="2">
        <v>0.03</v>
      </c>
      <c r="E16" s="2">
        <v>0.05</v>
      </c>
      <c r="F16" s="2">
        <v>6.5000000000000002E-2</v>
      </c>
      <c r="G16" t="str">
        <f>_xll.VosePERTObject(D16,E16,F16)</f>
        <v>VosePERT(0.03,0.05,0.065)</v>
      </c>
    </row>
    <row r="17" spans="1:8" x14ac:dyDescent="0.35">
      <c r="A17" s="1"/>
      <c r="B17" s="2"/>
      <c r="C17" s="1" t="s">
        <v>21</v>
      </c>
      <c r="D17" s="2">
        <v>2.5999999999999999E-2</v>
      </c>
      <c r="E17" s="2">
        <v>0.05</v>
      </c>
      <c r="F17" s="2">
        <v>6.8000000000000005E-2</v>
      </c>
      <c r="G17" t="str">
        <f>_xll.VosePERTObject(D17,E17,F17)</f>
        <v>VosePERT(0.026,0.05,0.068)</v>
      </c>
      <c r="H17" t="s">
        <v>46</v>
      </c>
    </row>
    <row r="18" spans="1:8" x14ac:dyDescent="0.35">
      <c r="A18" s="1" t="s">
        <v>4</v>
      </c>
      <c r="B18" s="10" t="e">
        <f ca="1">_xll.VoseInput(A18)+_xll.VoseCombined(G18:G20,H5:H7,{"A","B","C"})</f>
        <v>#NAME?</v>
      </c>
      <c r="C18" s="1" t="s">
        <v>19</v>
      </c>
      <c r="D18" s="10">
        <v>0.85</v>
      </c>
      <c r="E18" s="10">
        <v>0.89</v>
      </c>
      <c r="F18" s="10">
        <v>0.9</v>
      </c>
      <c r="G18" t="str">
        <f>_xll.VosePERTObject(D18,E18,F18)</f>
        <v>VosePERT(0.85,0.89,0.9)</v>
      </c>
      <c r="H18" t="s">
        <v>47</v>
      </c>
    </row>
    <row r="19" spans="1:8" x14ac:dyDescent="0.35">
      <c r="A19" s="1"/>
      <c r="B19" s="2"/>
      <c r="C19" s="1" t="s">
        <v>20</v>
      </c>
      <c r="D19" s="10">
        <v>0.83</v>
      </c>
      <c r="E19" s="10">
        <v>0.88</v>
      </c>
      <c r="F19" s="10">
        <v>0.96</v>
      </c>
      <c r="G19" t="str">
        <f>_xll.VosePERTObject(D19,E19,F19)</f>
        <v>VosePERT(0.83,0.88,0.96)</v>
      </c>
      <c r="H19" t="s">
        <v>48</v>
      </c>
    </row>
    <row r="20" spans="1:8" x14ac:dyDescent="0.35">
      <c r="A20" s="1"/>
      <c r="B20" s="2"/>
      <c r="C20" s="1" t="s">
        <v>21</v>
      </c>
      <c r="D20" s="10">
        <v>0.72</v>
      </c>
      <c r="E20" s="10">
        <v>0.77</v>
      </c>
      <c r="F20" s="10">
        <v>0.82</v>
      </c>
      <c r="G20" t="str">
        <f>_xll.VosePERTObject(D20,E20,F20)</f>
        <v>VosePERT(0.72,0.77,0.82)</v>
      </c>
      <c r="H20" t="s">
        <v>49</v>
      </c>
    </row>
    <row r="21" spans="1:8" x14ac:dyDescent="0.35">
      <c r="A21" s="1" t="s">
        <v>6</v>
      </c>
      <c r="B21" s="2">
        <v>0.04</v>
      </c>
    </row>
    <row r="22" spans="1:8" x14ac:dyDescent="0.35">
      <c r="A22" s="1" t="s">
        <v>7</v>
      </c>
      <c r="B22" s="2">
        <v>0.08</v>
      </c>
    </row>
    <row r="23" spans="1:8" x14ac:dyDescent="0.35">
      <c r="A23" s="1" t="s">
        <v>24</v>
      </c>
      <c r="B23" s="2">
        <v>0.05</v>
      </c>
      <c r="C23" s="14" t="s">
        <v>50</v>
      </c>
    </row>
    <row r="24" spans="1:8" x14ac:dyDescent="0.35">
      <c r="B24" s="2"/>
    </row>
    <row r="25" spans="1:8" ht="20" thickBot="1" x14ac:dyDescent="0.5">
      <c r="A25" s="5" t="s">
        <v>12</v>
      </c>
      <c r="G25" s="2"/>
    </row>
    <row r="26" spans="1:8" ht="15" thickTop="1" x14ac:dyDescent="0.35">
      <c r="A26" s="1" t="s">
        <v>25</v>
      </c>
      <c r="B26" s="4" t="e">
        <f ca="1">NPV(I5,G42:P42)</f>
        <v>#NAME?</v>
      </c>
    </row>
    <row r="27" spans="1:8" x14ac:dyDescent="0.35">
      <c r="A27" s="1" t="s">
        <v>26</v>
      </c>
      <c r="B27" s="4" t="e">
        <f ca="1">(P42*(1+B15))/(I5-B15)</f>
        <v>#NAME?</v>
      </c>
    </row>
    <row r="28" spans="1:8" x14ac:dyDescent="0.35">
      <c r="A28" s="1" t="s">
        <v>27</v>
      </c>
      <c r="B28" s="4" t="e">
        <f ca="1">B27/(1+I5)^10</f>
        <v>#NAME?</v>
      </c>
    </row>
    <row r="29" spans="1:8" x14ac:dyDescent="0.35">
      <c r="A29" s="1" t="s">
        <v>28</v>
      </c>
      <c r="B29" s="4" t="e">
        <f ca="1">_xll.VoseOutput(A29)+B26+B28</f>
        <v>#NAME?</v>
      </c>
    </row>
    <row r="30" spans="1:8" x14ac:dyDescent="0.35">
      <c r="A30" s="1" t="s">
        <v>29</v>
      </c>
      <c r="B30" s="12" t="e">
        <f ca="1">_xll.VoseOutput(A30)+B28/B29</f>
        <v>#NAME?</v>
      </c>
    </row>
    <row r="32" spans="1:8" ht="20" thickBot="1" x14ac:dyDescent="0.5">
      <c r="A32" s="5" t="s">
        <v>13</v>
      </c>
      <c r="B32" s="4"/>
      <c r="C32" s="4"/>
      <c r="D32" s="4"/>
      <c r="E32" s="4"/>
      <c r="F32" s="4"/>
      <c r="G32" s="4"/>
      <c r="H32" s="4"/>
    </row>
    <row r="33" spans="1:16" ht="15" thickTop="1" x14ac:dyDescent="0.35">
      <c r="B33" s="4"/>
      <c r="C33" s="4"/>
      <c r="D33" s="4"/>
      <c r="E33" s="4"/>
      <c r="F33" s="4"/>
      <c r="G33" s="4"/>
      <c r="H33" s="4"/>
    </row>
    <row r="34" spans="1:16" x14ac:dyDescent="0.35">
      <c r="A34" s="8" t="s">
        <v>1</v>
      </c>
      <c r="B34" s="4"/>
      <c r="C34" s="4"/>
      <c r="D34" s="4"/>
      <c r="E34" s="4"/>
      <c r="F34" s="4"/>
      <c r="G34" s="2">
        <f>B5</f>
        <v>0.10199999999999999</v>
      </c>
      <c r="H34" s="2" t="e">
        <f ca="1">G34-($B$5-$B$15)/10</f>
        <v>#NAME?</v>
      </c>
      <c r="I34" s="2" t="e">
        <f t="shared" ref="I34:P34" ca="1" si="0">H34-($B$5-$B$15)/10</f>
        <v>#NAME?</v>
      </c>
      <c r="J34" s="2" t="e">
        <f t="shared" ca="1" si="0"/>
        <v>#NAME?</v>
      </c>
      <c r="K34" s="2" t="e">
        <f t="shared" ca="1" si="0"/>
        <v>#NAME?</v>
      </c>
      <c r="L34" s="2" t="e">
        <f t="shared" ca="1" si="0"/>
        <v>#NAME?</v>
      </c>
      <c r="M34" s="2" t="e">
        <f t="shared" ca="1" si="0"/>
        <v>#NAME?</v>
      </c>
      <c r="N34" s="2" t="e">
        <f t="shared" ca="1" si="0"/>
        <v>#NAME?</v>
      </c>
      <c r="O34" s="2" t="e">
        <f t="shared" ca="1" si="0"/>
        <v>#NAME?</v>
      </c>
      <c r="P34" s="2" t="e">
        <f t="shared" ca="1" si="0"/>
        <v>#NAME?</v>
      </c>
    </row>
    <row r="35" spans="1:16" x14ac:dyDescent="0.35">
      <c r="A35" s="7" t="s">
        <v>8</v>
      </c>
      <c r="B35" s="7">
        <v>2012</v>
      </c>
      <c r="C35" s="7">
        <v>2013</v>
      </c>
      <c r="D35" s="7">
        <v>2014</v>
      </c>
      <c r="E35" s="7">
        <v>2015</v>
      </c>
      <c r="F35" s="7">
        <v>2016</v>
      </c>
      <c r="G35" s="7">
        <v>2017</v>
      </c>
      <c r="H35" s="7">
        <v>2018</v>
      </c>
      <c r="I35" s="7">
        <v>2019</v>
      </c>
      <c r="J35" s="7">
        <v>2020</v>
      </c>
      <c r="K35" s="7">
        <v>2021</v>
      </c>
      <c r="L35" s="7">
        <v>2022</v>
      </c>
      <c r="M35" s="7">
        <v>2023</v>
      </c>
      <c r="N35" s="7">
        <v>2024</v>
      </c>
      <c r="O35" s="7">
        <v>2025</v>
      </c>
      <c r="P35" s="7">
        <v>2026</v>
      </c>
    </row>
    <row r="36" spans="1:16" x14ac:dyDescent="0.35">
      <c r="A36" s="8" t="s">
        <v>30</v>
      </c>
      <c r="B36" s="9">
        <v>107550000000</v>
      </c>
      <c r="C36" s="9">
        <v>101090000000</v>
      </c>
      <c r="D36" s="9">
        <v>91080000000</v>
      </c>
      <c r="E36" s="9">
        <v>102530000000</v>
      </c>
      <c r="F36" s="9">
        <v>121550000000</v>
      </c>
      <c r="G36" s="11">
        <f>F36*(1+G34)</f>
        <v>133948100000.00002</v>
      </c>
      <c r="H36" s="11" t="e">
        <f t="shared" ref="H36:P36" ca="1" si="1">G36*(1+H34)</f>
        <v>#NAME?</v>
      </c>
      <c r="I36" s="11" t="e">
        <f t="shared" ca="1" si="1"/>
        <v>#NAME?</v>
      </c>
      <c r="J36" s="11" t="e">
        <f t="shared" ca="1" si="1"/>
        <v>#NAME?</v>
      </c>
      <c r="K36" s="11" t="e">
        <f t="shared" ca="1" si="1"/>
        <v>#NAME?</v>
      </c>
      <c r="L36" s="11" t="e">
        <f t="shared" ca="1" si="1"/>
        <v>#NAME?</v>
      </c>
      <c r="M36" s="11" t="e">
        <f t="shared" ca="1" si="1"/>
        <v>#NAME?</v>
      </c>
      <c r="N36" s="11" t="e">
        <f t="shared" ca="1" si="1"/>
        <v>#NAME?</v>
      </c>
      <c r="O36" s="11" t="e">
        <f t="shared" ca="1" si="1"/>
        <v>#NAME?</v>
      </c>
      <c r="P36" s="11" t="e">
        <f t="shared" ca="1" si="1"/>
        <v>#NAME?</v>
      </c>
    </row>
    <row r="37" spans="1:16" x14ac:dyDescent="0.35">
      <c r="A37" s="8" t="s">
        <v>32</v>
      </c>
      <c r="B37" s="9">
        <v>103010000000</v>
      </c>
      <c r="C37" s="9">
        <v>96170000000</v>
      </c>
      <c r="D37" s="9">
        <v>86110000000</v>
      </c>
      <c r="E37" s="9">
        <v>97010000000</v>
      </c>
      <c r="F37" s="9">
        <v>115360000000</v>
      </c>
      <c r="G37" s="11" t="e">
        <f ca="1">$B$6*(1-$B$7)^(G35-2017)*G36</f>
        <v>#NAME?</v>
      </c>
      <c r="H37" s="11" t="e">
        <f t="shared" ref="H37:P37" ca="1" si="2">$B$6*(1-$B$7)^(H35-2017)*H36</f>
        <v>#NAME?</v>
      </c>
      <c r="I37" s="11" t="e">
        <f t="shared" ca="1" si="2"/>
        <v>#NAME?</v>
      </c>
      <c r="J37" s="11" t="e">
        <f t="shared" ca="1" si="2"/>
        <v>#NAME?</v>
      </c>
      <c r="K37" s="11" t="e">
        <f t="shared" ca="1" si="2"/>
        <v>#NAME?</v>
      </c>
      <c r="L37" s="11" t="e">
        <f t="shared" ca="1" si="2"/>
        <v>#NAME?</v>
      </c>
      <c r="M37" s="11" t="e">
        <f t="shared" ca="1" si="2"/>
        <v>#NAME?</v>
      </c>
      <c r="N37" s="11" t="e">
        <f t="shared" ca="1" si="2"/>
        <v>#NAME?</v>
      </c>
      <c r="O37" s="11" t="e">
        <f t="shared" ca="1" si="2"/>
        <v>#NAME?</v>
      </c>
      <c r="P37" s="11" t="e">
        <f t="shared" ca="1" si="2"/>
        <v>#NAME?</v>
      </c>
    </row>
    <row r="38" spans="1:16" x14ac:dyDescent="0.35">
      <c r="A38" s="8" t="s">
        <v>9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11" t="e">
        <f ca="1">$B$10*G36</f>
        <v>#NAME?</v>
      </c>
      <c r="H38" s="11" t="e">
        <f t="shared" ref="H38:P38" ca="1" si="3">$B$10*H36</f>
        <v>#NAME?</v>
      </c>
      <c r="I38" s="11" t="e">
        <f t="shared" ca="1" si="3"/>
        <v>#NAME?</v>
      </c>
      <c r="J38" s="11" t="e">
        <f t="shared" ca="1" si="3"/>
        <v>#NAME?</v>
      </c>
      <c r="K38" s="11" t="e">
        <f t="shared" ca="1" si="3"/>
        <v>#NAME?</v>
      </c>
      <c r="L38" s="11" t="e">
        <f t="shared" ca="1" si="3"/>
        <v>#NAME?</v>
      </c>
      <c r="M38" s="11" t="e">
        <f t="shared" ca="1" si="3"/>
        <v>#NAME?</v>
      </c>
      <c r="N38" s="11" t="e">
        <f t="shared" ca="1" si="3"/>
        <v>#NAME?</v>
      </c>
      <c r="O38" s="11" t="e">
        <f t="shared" ca="1" si="3"/>
        <v>#NAME?</v>
      </c>
      <c r="P38" s="11" t="e">
        <f t="shared" ca="1" si="3"/>
        <v>#NAME?</v>
      </c>
    </row>
    <row r="39" spans="1:16" x14ac:dyDescent="0.35">
      <c r="A39" s="8" t="s">
        <v>33</v>
      </c>
      <c r="B39" s="9">
        <v>2610000000</v>
      </c>
      <c r="C39" s="9">
        <v>2790000000</v>
      </c>
      <c r="D39" s="9">
        <v>3030000000</v>
      </c>
      <c r="E39" s="9">
        <v>3240000000</v>
      </c>
      <c r="F39" s="9">
        <v>3640000000</v>
      </c>
      <c r="G39" s="11">
        <f>$B$13*G36</f>
        <v>3929540035.9030952</v>
      </c>
      <c r="H39" s="11" t="e">
        <f t="shared" ref="H39:P39" ca="1" si="4">$B$13*H36</f>
        <v>#NAME?</v>
      </c>
      <c r="I39" s="11" t="e">
        <f t="shared" ca="1" si="4"/>
        <v>#NAME?</v>
      </c>
      <c r="J39" s="11" t="e">
        <f t="shared" ca="1" si="4"/>
        <v>#NAME?</v>
      </c>
      <c r="K39" s="11" t="e">
        <f t="shared" ca="1" si="4"/>
        <v>#NAME?</v>
      </c>
      <c r="L39" s="11" t="e">
        <f t="shared" ca="1" si="4"/>
        <v>#NAME?</v>
      </c>
      <c r="M39" s="11" t="e">
        <f t="shared" ca="1" si="4"/>
        <v>#NAME?</v>
      </c>
      <c r="N39" s="11" t="e">
        <f t="shared" ca="1" si="4"/>
        <v>#NAME?</v>
      </c>
      <c r="O39" s="11" t="e">
        <f t="shared" ca="1" si="4"/>
        <v>#NAME?</v>
      </c>
      <c r="P39" s="11" t="e">
        <f t="shared" ca="1" si="4"/>
        <v>#NAME?</v>
      </c>
    </row>
    <row r="40" spans="1:16" x14ac:dyDescent="0.35">
      <c r="A40" s="8" t="s">
        <v>34</v>
      </c>
      <c r="B40" s="9">
        <v>1700000000</v>
      </c>
      <c r="C40" s="9">
        <v>888000000</v>
      </c>
      <c r="D40" s="9">
        <v>1800000000</v>
      </c>
      <c r="E40" s="9">
        <v>1970000000</v>
      </c>
      <c r="F40" s="9">
        <v>2280000000</v>
      </c>
      <c r="G40" s="11" t="e">
        <f ca="1">G36-G37-G38-G39</f>
        <v>#NAME?</v>
      </c>
      <c r="H40" s="11" t="e">
        <f t="shared" ref="H40:P40" ca="1" si="5">H36-H37-H38-H39</f>
        <v>#NAME?</v>
      </c>
      <c r="I40" s="11" t="e">
        <f t="shared" ca="1" si="5"/>
        <v>#NAME?</v>
      </c>
      <c r="J40" s="11" t="e">
        <f t="shared" ca="1" si="5"/>
        <v>#NAME?</v>
      </c>
      <c r="K40" s="11" t="e">
        <f t="shared" ca="1" si="5"/>
        <v>#NAME?</v>
      </c>
      <c r="L40" s="11" t="e">
        <f t="shared" ca="1" si="5"/>
        <v>#NAME?</v>
      </c>
      <c r="M40" s="11" t="e">
        <f t="shared" ca="1" si="5"/>
        <v>#NAME?</v>
      </c>
      <c r="N40" s="11" t="e">
        <f t="shared" ca="1" si="5"/>
        <v>#NAME?</v>
      </c>
      <c r="O40" s="11" t="e">
        <f t="shared" ca="1" si="5"/>
        <v>#NAME?</v>
      </c>
      <c r="P40" s="11" t="e">
        <f t="shared" ca="1" si="5"/>
        <v>#NAME?</v>
      </c>
    </row>
    <row r="41" spans="1:16" x14ac:dyDescent="0.35">
      <c r="A41" s="8" t="s">
        <v>35</v>
      </c>
      <c r="B41" s="9">
        <v>628000000</v>
      </c>
      <c r="C41" s="9">
        <v>553000000</v>
      </c>
      <c r="D41" s="9">
        <v>635000000</v>
      </c>
      <c r="E41" s="9">
        <v>755000000</v>
      </c>
      <c r="F41" s="9">
        <v>845000000</v>
      </c>
      <c r="G41" s="11">
        <f>$B$23*G36</f>
        <v>6697405000.000001</v>
      </c>
      <c r="H41" s="11" t="e">
        <f t="shared" ref="H41:P41" ca="1" si="6">$B$23*H36</f>
        <v>#NAME?</v>
      </c>
      <c r="I41" s="11" t="e">
        <f t="shared" ca="1" si="6"/>
        <v>#NAME?</v>
      </c>
      <c r="J41" s="11" t="e">
        <f t="shared" ca="1" si="6"/>
        <v>#NAME?</v>
      </c>
      <c r="K41" s="11" t="e">
        <f t="shared" ca="1" si="6"/>
        <v>#NAME?</v>
      </c>
      <c r="L41" s="11" t="e">
        <f t="shared" ca="1" si="6"/>
        <v>#NAME?</v>
      </c>
      <c r="M41" s="11" t="e">
        <f t="shared" ca="1" si="6"/>
        <v>#NAME?</v>
      </c>
      <c r="N41" s="11" t="e">
        <f t="shared" ca="1" si="6"/>
        <v>#NAME?</v>
      </c>
      <c r="O41" s="11" t="e">
        <f t="shared" ca="1" si="6"/>
        <v>#NAME?</v>
      </c>
      <c r="P41" s="11" t="e">
        <f t="shared" ca="1" si="6"/>
        <v>#NAME?</v>
      </c>
    </row>
    <row r="42" spans="1:16" x14ac:dyDescent="0.35">
      <c r="A42" s="8" t="s">
        <v>36</v>
      </c>
      <c r="B42" s="9">
        <v>1070000000</v>
      </c>
      <c r="C42" s="9">
        <v>335000000</v>
      </c>
      <c r="D42" s="9">
        <v>1160000000</v>
      </c>
      <c r="E42" s="9">
        <v>1210000000</v>
      </c>
      <c r="F42" s="9">
        <v>1430000000</v>
      </c>
      <c r="G42" s="11" t="e">
        <f ca="1">_xll.VoseOutput(,,"Net Income",1)+G40-G41</f>
        <v>#NAME?</v>
      </c>
      <c r="H42" s="11" t="e">
        <f ca="1">_xll.VoseOutput(,,"Net Income",1)+H40-H41</f>
        <v>#NAME?</v>
      </c>
      <c r="I42" s="11" t="e">
        <f ca="1">_xll.VoseOutput(,,"Net Income",1)+I40-I41</f>
        <v>#NAME?</v>
      </c>
      <c r="J42" s="11" t="e">
        <f ca="1">_xll.VoseOutput(,,"Net Income",1)+J40-J41</f>
        <v>#NAME?</v>
      </c>
      <c r="K42" s="11" t="e">
        <f ca="1">_xll.VoseOutput(,,"Net Income",1)+K40-K41</f>
        <v>#NAME?</v>
      </c>
      <c r="L42" s="11" t="e">
        <f ca="1">_xll.VoseOutput(,,"Net Income",1)+L40-L41</f>
        <v>#NAME?</v>
      </c>
      <c r="M42" s="11" t="e">
        <f ca="1">_xll.VoseOutput(,,"Net Income",1)+M40-M41</f>
        <v>#NAME?</v>
      </c>
      <c r="N42" s="11" t="e">
        <f ca="1">_xll.VoseOutput(,,"Net Income",1)+N40-N41</f>
        <v>#NAME?</v>
      </c>
      <c r="O42" s="11" t="e">
        <f ca="1">_xll.VoseOutput(,,"Net Income",1)+O40-O41</f>
        <v>#NAME?</v>
      </c>
      <c r="P42" s="11" t="e">
        <f ca="1">_xll.VoseOutput(,,"Net Income",1)+P40-P41</f>
        <v>#NAME?</v>
      </c>
    </row>
    <row r="43" spans="1:16" x14ac:dyDescent="0.35">
      <c r="B43" s="9"/>
      <c r="C43" s="9"/>
      <c r="D43" s="9"/>
      <c r="E43" s="9"/>
      <c r="F43" s="9"/>
      <c r="G43" s="3"/>
    </row>
    <row r="44" spans="1:16" x14ac:dyDescent="0.35">
      <c r="B44" s="9"/>
      <c r="C44" s="9"/>
      <c r="D44" s="9"/>
      <c r="E44" s="9"/>
      <c r="F44" s="9"/>
      <c r="G44" s="3" t="s">
        <v>16</v>
      </c>
      <c r="H44" s="1" t="s">
        <v>10</v>
      </c>
      <c r="I44" s="1" t="s">
        <v>18</v>
      </c>
    </row>
    <row r="45" spans="1:16" x14ac:dyDescent="0.35">
      <c r="A45" s="8" t="s">
        <v>37</v>
      </c>
      <c r="B45" s="2">
        <f>B37/B36</f>
        <v>0.95778707577870759</v>
      </c>
      <c r="C45" s="2">
        <f t="shared" ref="C45:F45" si="7">C37/C36</f>
        <v>0.95133049757641708</v>
      </c>
      <c r="D45" s="2">
        <f t="shared" si="7"/>
        <v>0.94543258673693453</v>
      </c>
      <c r="E45" s="2">
        <f t="shared" si="7"/>
        <v>0.9461620988978835</v>
      </c>
      <c r="F45" s="2">
        <f t="shared" si="7"/>
        <v>0.94907445495680787</v>
      </c>
      <c r="G45" s="3">
        <f>MIN(B45:F45)</f>
        <v>0.94543258673693453</v>
      </c>
      <c r="H45" s="3">
        <f>AVERAGE(B45:F45)</f>
        <v>0.94995734278935018</v>
      </c>
      <c r="I45" s="3">
        <f>MAX(B45:F45)</f>
        <v>0.95778707577870759</v>
      </c>
    </row>
    <row r="46" spans="1:16" x14ac:dyDescent="0.35">
      <c r="A46" s="8" t="s">
        <v>2</v>
      </c>
      <c r="B46" s="2">
        <f>B38/B36</f>
        <v>0</v>
      </c>
      <c r="C46" s="2">
        <f t="shared" ref="C46:F46" si="8">C38/C36</f>
        <v>0</v>
      </c>
      <c r="D46" s="2">
        <f t="shared" si="8"/>
        <v>0</v>
      </c>
      <c r="E46" s="2">
        <f t="shared" si="8"/>
        <v>0</v>
      </c>
      <c r="F46" s="2">
        <f t="shared" si="8"/>
        <v>0</v>
      </c>
      <c r="G46" s="3">
        <f t="shared" ref="G46:G52" si="9">MIN(B46:F46)</f>
        <v>0</v>
      </c>
      <c r="H46" s="3">
        <f t="shared" ref="H46:H52" si="10">AVERAGE(B46:F46)</f>
        <v>0</v>
      </c>
      <c r="I46" s="3">
        <f t="shared" ref="I46:I52" si="11">MAX(B46:F46)</f>
        <v>0</v>
      </c>
    </row>
    <row r="47" spans="1:16" x14ac:dyDescent="0.35">
      <c r="A47" s="8" t="s">
        <v>23</v>
      </c>
      <c r="B47" s="2">
        <f>B39/B36</f>
        <v>2.4267782426778243E-2</v>
      </c>
      <c r="C47" s="2">
        <f t="shared" ref="C47:F47" si="12">C39/C36</f>
        <v>2.7599169057275694E-2</v>
      </c>
      <c r="D47" s="2">
        <f t="shared" si="12"/>
        <v>3.3267457180500656E-2</v>
      </c>
      <c r="E47" s="2">
        <f t="shared" si="12"/>
        <v>3.1600507168633572E-2</v>
      </c>
      <c r="F47" s="2">
        <f t="shared" si="12"/>
        <v>2.9946524064171122E-2</v>
      </c>
      <c r="G47" s="3">
        <f t="shared" si="9"/>
        <v>2.4267782426778243E-2</v>
      </c>
      <c r="H47" s="3">
        <f t="shared" si="10"/>
        <v>2.933628797947186E-2</v>
      </c>
      <c r="I47" s="3">
        <f t="shared" si="11"/>
        <v>3.3267457180500656E-2</v>
      </c>
    </row>
    <row r="48" spans="1:16" x14ac:dyDescent="0.35">
      <c r="B48" s="2"/>
      <c r="C48" s="2"/>
      <c r="D48" s="2"/>
      <c r="E48" s="2"/>
      <c r="F48" s="2"/>
      <c r="G48" s="3"/>
      <c r="H48" s="3"/>
      <c r="I48" s="3"/>
    </row>
    <row r="49" spans="1:9" x14ac:dyDescent="0.35">
      <c r="A49" s="8" t="s">
        <v>1</v>
      </c>
      <c r="B49" s="2"/>
      <c r="C49" s="2">
        <f>(C36-B36)/B36</f>
        <v>-6.0065086006508603E-2</v>
      </c>
      <c r="D49" s="2">
        <f t="shared" ref="D49:F49" si="13">(D36-C36)/C36</f>
        <v>-9.9020674646354737E-2</v>
      </c>
      <c r="E49" s="2">
        <f t="shared" si="13"/>
        <v>0.12571365832235398</v>
      </c>
      <c r="F49" s="2">
        <f t="shared" si="13"/>
        <v>0.185506680971423</v>
      </c>
      <c r="G49" s="3">
        <f t="shared" si="9"/>
        <v>-9.9020674646354737E-2</v>
      </c>
      <c r="H49" s="3">
        <f t="shared" si="10"/>
        <v>3.8033644660228412E-2</v>
      </c>
      <c r="I49" s="3">
        <f t="shared" si="11"/>
        <v>0.185506680971423</v>
      </c>
    </row>
    <row r="50" spans="1:9" x14ac:dyDescent="0.35">
      <c r="A50" s="8" t="s">
        <v>38</v>
      </c>
      <c r="C50" s="2">
        <f>C45-B45</f>
        <v>-6.4565782022905083E-3</v>
      </c>
      <c r="D50" s="2">
        <f t="shared" ref="D50:F50" si="14">D45-C45</f>
        <v>-5.8979108394825452E-3</v>
      </c>
      <c r="E50" s="2">
        <f t="shared" si="14"/>
        <v>7.2951216094896409E-4</v>
      </c>
      <c r="F50" s="2">
        <f t="shared" si="14"/>
        <v>2.9123560589243702E-3</v>
      </c>
      <c r="G50" s="3">
        <f t="shared" si="9"/>
        <v>-6.4565782022905083E-3</v>
      </c>
      <c r="H50" s="3">
        <f t="shared" si="10"/>
        <v>-2.1781552054749298E-3</v>
      </c>
      <c r="I50" s="3">
        <f t="shared" si="11"/>
        <v>2.9123560589243702E-3</v>
      </c>
    </row>
    <row r="51" spans="1:9" x14ac:dyDescent="0.35">
      <c r="G51" s="3"/>
      <c r="H51" s="3"/>
      <c r="I51" s="3"/>
    </row>
    <row r="52" spans="1:9" x14ac:dyDescent="0.35">
      <c r="A52" s="8" t="s">
        <v>41</v>
      </c>
      <c r="B52" s="2">
        <f>B41/B36</f>
        <v>5.8391445839144586E-3</v>
      </c>
      <c r="C52" s="2">
        <f t="shared" ref="C52:F52" si="15">C41/C36</f>
        <v>5.4703729350084086E-3</v>
      </c>
      <c r="D52" s="2">
        <f t="shared" si="15"/>
        <v>6.971892841458059E-3</v>
      </c>
      <c r="E52" s="2">
        <f t="shared" si="15"/>
        <v>7.3636984297278845E-3</v>
      </c>
      <c r="F52" s="2">
        <f t="shared" si="15"/>
        <v>6.9518716577540111E-3</v>
      </c>
      <c r="G52" s="3">
        <f t="shared" si="9"/>
        <v>5.4703729350084086E-3</v>
      </c>
      <c r="H52" s="3">
        <f t="shared" si="10"/>
        <v>6.519396089572564E-3</v>
      </c>
      <c r="I52" s="3">
        <f t="shared" si="11"/>
        <v>7.3636984297278845E-3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52"/>
  <sheetViews>
    <sheetView topLeftCell="A14" workbookViewId="0">
      <selection activeCell="C23" sqref="C23"/>
    </sheetView>
  </sheetViews>
  <sheetFormatPr defaultRowHeight="14.5" x14ac:dyDescent="0.35"/>
  <cols>
    <col min="2" max="2" width="26.90625" customWidth="1"/>
  </cols>
  <sheetData>
    <row r="1" spans="1:9" ht="24" thickBot="1" x14ac:dyDescent="0.6">
      <c r="A1" s="6" t="s">
        <v>43</v>
      </c>
    </row>
    <row r="2" spans="1:9" ht="15" thickTop="1" x14ac:dyDescent="0.35"/>
    <row r="3" spans="1:9" ht="20" thickBot="1" x14ac:dyDescent="0.5">
      <c r="A3" s="5" t="s">
        <v>0</v>
      </c>
    </row>
    <row r="4" spans="1:9" ht="15" thickTop="1" x14ac:dyDescent="0.35">
      <c r="B4" s="2"/>
      <c r="C4" s="1" t="s">
        <v>15</v>
      </c>
      <c r="D4" s="1" t="s">
        <v>16</v>
      </c>
      <c r="E4" s="1" t="s">
        <v>17</v>
      </c>
      <c r="F4" s="1" t="s">
        <v>18</v>
      </c>
      <c r="G4" s="3" t="s">
        <v>40</v>
      </c>
      <c r="H4" s="3" t="s">
        <v>39</v>
      </c>
      <c r="I4" s="1" t="s">
        <v>5</v>
      </c>
    </row>
    <row r="5" spans="1:9" x14ac:dyDescent="0.35">
      <c r="A5" s="1" t="s">
        <v>1</v>
      </c>
      <c r="B5" s="2">
        <v>0.35</v>
      </c>
      <c r="C5" t="s">
        <v>51</v>
      </c>
      <c r="G5" s="2"/>
      <c r="H5">
        <v>0.2</v>
      </c>
      <c r="I5" s="2" t="e">
        <f ca="1">B21+B22*B18</f>
        <v>#NAME?</v>
      </c>
    </row>
    <row r="6" spans="1:9" x14ac:dyDescent="0.35">
      <c r="A6" s="1" t="s">
        <v>31</v>
      </c>
      <c r="B6" s="2">
        <v>0.45</v>
      </c>
      <c r="C6" t="s">
        <v>54</v>
      </c>
      <c r="H6">
        <v>0.4</v>
      </c>
    </row>
    <row r="7" spans="1:9" x14ac:dyDescent="0.35">
      <c r="A7" s="1" t="s">
        <v>14</v>
      </c>
      <c r="B7" s="2" t="e">
        <f ca="1">_xll.VoseInput(A7)+_xll.VoseCombined(G7:G9,H5:H7,{"A","B","C"})</f>
        <v>#NAME?</v>
      </c>
      <c r="C7" s="1" t="s">
        <v>19</v>
      </c>
      <c r="D7" s="2">
        <f>G50</f>
        <v>-2.3809523809523836E-2</v>
      </c>
      <c r="E7" s="2">
        <f>H50</f>
        <v>6.0738581146743686E-4</v>
      </c>
      <c r="F7" s="2">
        <f>I50</f>
        <v>2.1489971346704884E-2</v>
      </c>
      <c r="G7" t="str">
        <f>_xll.VosePERTObject(D7,E7,F7)</f>
        <v>VosePERT(-0.0238095238095238,0.000607385811467437,0.0214899713467049)</v>
      </c>
      <c r="H7">
        <v>0.4</v>
      </c>
    </row>
    <row r="8" spans="1:9" x14ac:dyDescent="0.35">
      <c r="A8" s="1"/>
      <c r="B8" s="2"/>
      <c r="C8" s="1" t="s">
        <v>20</v>
      </c>
      <c r="D8" s="2">
        <v>0</v>
      </c>
      <c r="E8" s="2">
        <v>0.01</v>
      </c>
      <c r="F8" s="2">
        <v>0.02</v>
      </c>
      <c r="G8" t="str">
        <f>_xll.VosePERTObject(D8,E8,F8)</f>
        <v>VosePERT(0,0.01,0.02)</v>
      </c>
    </row>
    <row r="9" spans="1:9" x14ac:dyDescent="0.35">
      <c r="A9" s="1"/>
      <c r="B9" s="2"/>
      <c r="C9" s="1" t="s">
        <v>21</v>
      </c>
      <c r="D9" s="2">
        <v>1.0999999999999999E-2</v>
      </c>
      <c r="E9" s="2">
        <v>1.2E-2</v>
      </c>
      <c r="F9" s="2">
        <v>1.2999999999999999E-2</v>
      </c>
      <c r="G9" t="str">
        <f>_xll.VosePERTObject(D9,E9,F9)</f>
        <v>VosePERT(0.011,0.012,0.013)</v>
      </c>
    </row>
    <row r="10" spans="1:9" x14ac:dyDescent="0.35">
      <c r="A10" s="1" t="s">
        <v>22</v>
      </c>
      <c r="B10" s="2" t="e">
        <f ca="1">_xll.VoseInput(A10)+_xll.VoseCombined(G10:G12,H5:H7,{"A","B","C"})</f>
        <v>#NAME?</v>
      </c>
      <c r="C10" s="1" t="s">
        <v>19</v>
      </c>
      <c r="D10" s="2">
        <f>G46</f>
        <v>7.7380952380952384E-2</v>
      </c>
      <c r="E10" s="2">
        <f>H46</f>
        <v>9.2078603939914419E-2</v>
      </c>
      <c r="F10" s="2">
        <f>I46</f>
        <v>0.10250737463126844</v>
      </c>
      <c r="G10" t="str">
        <f>_xll.VosePERTObject(D10,E10,F10)</f>
        <v>VosePERT(0.0773809523809524,0.0920786039399144,0.102507374631268)</v>
      </c>
    </row>
    <row r="11" spans="1:9" x14ac:dyDescent="0.35">
      <c r="A11" s="1"/>
      <c r="B11" s="2"/>
      <c r="C11" s="1" t="s">
        <v>20</v>
      </c>
      <c r="D11" s="2">
        <v>0.2</v>
      </c>
      <c r="E11" s="2">
        <v>0.25</v>
      </c>
      <c r="F11" s="2">
        <v>0.3</v>
      </c>
      <c r="G11" t="str">
        <f>_xll.VosePERTObject(D11,E11,F11)</f>
        <v>VosePERT(0.2,0.25,0.3)</v>
      </c>
    </row>
    <row r="12" spans="1:9" x14ac:dyDescent="0.35">
      <c r="A12" s="1"/>
      <c r="B12" s="2"/>
      <c r="C12" s="1" t="s">
        <v>21</v>
      </c>
      <c r="D12" s="2">
        <v>0.22</v>
      </c>
      <c r="E12" s="2">
        <v>0.23499999999999999</v>
      </c>
      <c r="F12" s="2">
        <v>0.26</v>
      </c>
      <c r="G12" t="str">
        <f>_xll.VosePERTObject(D12,E12,F12)</f>
        <v>VosePERT(0.22,0.235,0.26)</v>
      </c>
    </row>
    <row r="13" spans="1:9" x14ac:dyDescent="0.35">
      <c r="A13" s="1" t="s">
        <v>23</v>
      </c>
      <c r="B13" s="2">
        <f>H47</f>
        <v>0.36999190284205463</v>
      </c>
      <c r="D13" s="2"/>
      <c r="E13" s="2"/>
      <c r="F13" s="2"/>
    </row>
    <row r="14" spans="1:9" x14ac:dyDescent="0.35">
      <c r="A14" s="1"/>
      <c r="B14" s="2"/>
      <c r="D14" s="2"/>
      <c r="E14" s="2"/>
      <c r="F14" s="2"/>
    </row>
    <row r="15" spans="1:9" x14ac:dyDescent="0.35">
      <c r="A15" s="1" t="s">
        <v>3</v>
      </c>
      <c r="B15" s="2" t="e">
        <f ca="1">_xll.VoseInput(A15)+_xll.VoseCombined(G15:G17,H5:H7,{"A","B","C"})</f>
        <v>#NAME?</v>
      </c>
      <c r="C15" s="1" t="s">
        <v>19</v>
      </c>
      <c r="D15" s="2">
        <v>0.05</v>
      </c>
      <c r="E15" s="2">
        <v>0.05</v>
      </c>
      <c r="F15" s="2">
        <v>0.06</v>
      </c>
      <c r="G15" t="str">
        <f>_xll.VosePERTObject(D15,E15,F15)</f>
        <v>VosePERT(0.05,0.05,0.06)</v>
      </c>
    </row>
    <row r="16" spans="1:9" x14ac:dyDescent="0.35">
      <c r="A16" s="1"/>
      <c r="B16" s="2"/>
      <c r="C16" s="1" t="s">
        <v>20</v>
      </c>
      <c r="D16" s="2">
        <v>0.03</v>
      </c>
      <c r="E16" s="2">
        <v>0.05</v>
      </c>
      <c r="F16" s="2">
        <v>6.5000000000000002E-2</v>
      </c>
      <c r="G16" t="str">
        <f>_xll.VosePERTObject(D16,E16,F16)</f>
        <v>VosePERT(0.03,0.05,0.065)</v>
      </c>
    </row>
    <row r="17" spans="1:8" x14ac:dyDescent="0.35">
      <c r="A17" s="1"/>
      <c r="B17" s="2"/>
      <c r="C17" s="1" t="s">
        <v>21</v>
      </c>
      <c r="D17" s="2">
        <v>2.5999999999999999E-2</v>
      </c>
      <c r="E17" s="2">
        <v>0.05</v>
      </c>
      <c r="F17" s="2">
        <v>6.8000000000000005E-2</v>
      </c>
      <c r="G17" t="str">
        <f>_xll.VosePERTObject(D17,E17,F17)</f>
        <v>VosePERT(0.026,0.05,0.068)</v>
      </c>
      <c r="H17" t="s">
        <v>46</v>
      </c>
    </row>
    <row r="18" spans="1:8" x14ac:dyDescent="0.35">
      <c r="A18" s="1" t="s">
        <v>4</v>
      </c>
      <c r="B18" s="10" t="e">
        <f ca="1">_xll.VoseInput(A18)+_xll.VoseCombined(G18:G20,H5:H7,{"A","B","C"})</f>
        <v>#NAME?</v>
      </c>
      <c r="C18" s="1" t="s">
        <v>19</v>
      </c>
      <c r="D18" s="10">
        <v>1.4</v>
      </c>
      <c r="E18" s="10">
        <v>1.45</v>
      </c>
      <c r="F18" s="10">
        <v>1.5</v>
      </c>
      <c r="G18" t="str">
        <f>_xll.VosePERTObject(D18,E18,F18)</f>
        <v>VosePERT(1.4,1.45,1.5)</v>
      </c>
      <c r="H18" t="s">
        <v>47</v>
      </c>
    </row>
    <row r="19" spans="1:8" x14ac:dyDescent="0.35">
      <c r="A19" s="1"/>
      <c r="B19" s="2"/>
      <c r="C19" s="1" t="s">
        <v>20</v>
      </c>
      <c r="D19" s="10">
        <v>1.5</v>
      </c>
      <c r="E19" s="10">
        <v>1.55</v>
      </c>
      <c r="F19" s="10">
        <v>1.6</v>
      </c>
      <c r="G19" t="str">
        <f>_xll.VosePERTObject(D19,E19,F19)</f>
        <v>VosePERT(1.5,1.55,1.6)</v>
      </c>
      <c r="H19" t="s">
        <v>48</v>
      </c>
    </row>
    <row r="20" spans="1:8" x14ac:dyDescent="0.35">
      <c r="A20" s="1"/>
      <c r="B20" s="2"/>
      <c r="C20" s="1" t="s">
        <v>21</v>
      </c>
      <c r="D20" s="10">
        <v>1.1599999999999999</v>
      </c>
      <c r="E20" s="10">
        <v>1.21</v>
      </c>
      <c r="F20" s="10">
        <v>1.26</v>
      </c>
      <c r="G20" t="str">
        <f>_xll.VosePERTObject(D20,E20,F20)</f>
        <v>VosePERT(1.16,1.21,1.26)</v>
      </c>
      <c r="H20" t="s">
        <v>49</v>
      </c>
    </row>
    <row r="21" spans="1:8" x14ac:dyDescent="0.35">
      <c r="A21" s="1" t="s">
        <v>6</v>
      </c>
      <c r="B21" s="2">
        <v>0.04</v>
      </c>
    </row>
    <row r="22" spans="1:8" x14ac:dyDescent="0.35">
      <c r="A22" s="1" t="s">
        <v>7</v>
      </c>
      <c r="B22" s="2">
        <v>0.08</v>
      </c>
    </row>
    <row r="23" spans="1:8" x14ac:dyDescent="0.35">
      <c r="A23" s="1" t="s">
        <v>24</v>
      </c>
      <c r="B23" s="2">
        <v>0.05</v>
      </c>
      <c r="C23" s="14" t="s">
        <v>50</v>
      </c>
    </row>
    <row r="24" spans="1:8" x14ac:dyDescent="0.35">
      <c r="B24" s="2"/>
    </row>
    <row r="25" spans="1:8" ht="20" thickBot="1" x14ac:dyDescent="0.5">
      <c r="A25" s="5" t="s">
        <v>12</v>
      </c>
      <c r="G25" s="2"/>
    </row>
    <row r="26" spans="1:8" ht="15" thickTop="1" x14ac:dyDescent="0.35">
      <c r="A26" s="1" t="s">
        <v>25</v>
      </c>
      <c r="B26" s="4" t="e">
        <f ca="1">NPV(I5,G42:P42)</f>
        <v>#NAME?</v>
      </c>
    </row>
    <row r="27" spans="1:8" x14ac:dyDescent="0.35">
      <c r="A27" s="1" t="s">
        <v>26</v>
      </c>
      <c r="B27" s="4" t="e">
        <f ca="1">(P42*(1+B15))/(I5-B15)</f>
        <v>#NAME?</v>
      </c>
    </row>
    <row r="28" spans="1:8" x14ac:dyDescent="0.35">
      <c r="A28" s="1" t="s">
        <v>27</v>
      </c>
      <c r="B28" s="4" t="e">
        <f ca="1">B27/(1+I5)^10</f>
        <v>#NAME?</v>
      </c>
    </row>
    <row r="29" spans="1:8" x14ac:dyDescent="0.35">
      <c r="A29" s="1" t="s">
        <v>28</v>
      </c>
      <c r="B29" s="4" t="e">
        <f ca="1">_xll.VoseOutput(A29)+B26+B28</f>
        <v>#NAME?</v>
      </c>
    </row>
    <row r="30" spans="1:8" x14ac:dyDescent="0.35">
      <c r="A30" s="1" t="s">
        <v>29</v>
      </c>
      <c r="B30" s="12" t="e">
        <f ca="1">_xll.VoseOutput(A30)+B28/B29</f>
        <v>#NAME?</v>
      </c>
    </row>
    <row r="32" spans="1:8" ht="20" thickBot="1" x14ac:dyDescent="0.5">
      <c r="A32" s="5" t="s">
        <v>13</v>
      </c>
      <c r="B32" s="4"/>
      <c r="C32" s="4"/>
      <c r="D32" s="4"/>
      <c r="E32" s="4"/>
      <c r="F32" s="4"/>
      <c r="G32" s="4"/>
      <c r="H32" s="4"/>
    </row>
    <row r="33" spans="1:16" ht="15" thickTop="1" x14ac:dyDescent="0.35">
      <c r="B33" s="4"/>
      <c r="C33" s="4"/>
      <c r="D33" s="4"/>
      <c r="E33" s="4"/>
      <c r="F33" s="4"/>
      <c r="G33" s="4"/>
      <c r="H33" s="4"/>
    </row>
    <row r="34" spans="1:16" x14ac:dyDescent="0.35">
      <c r="A34" s="8" t="s">
        <v>1</v>
      </c>
      <c r="B34" s="4"/>
      <c r="C34" s="4"/>
      <c r="D34" s="4"/>
      <c r="E34" s="4"/>
      <c r="F34" s="4"/>
      <c r="G34" s="2">
        <f>B5</f>
        <v>0.35</v>
      </c>
      <c r="H34" s="2" t="e">
        <f ca="1">G34-($B$5-$B$15)/10</f>
        <v>#NAME?</v>
      </c>
      <c r="I34" s="2" t="e">
        <f t="shared" ref="I34:P34" ca="1" si="0">H34-($B$5-$B$15)/10</f>
        <v>#NAME?</v>
      </c>
      <c r="J34" s="2" t="e">
        <f t="shared" ca="1" si="0"/>
        <v>#NAME?</v>
      </c>
      <c r="K34" s="2" t="e">
        <f t="shared" ca="1" si="0"/>
        <v>#NAME?</v>
      </c>
      <c r="L34" s="2" t="e">
        <f t="shared" ca="1" si="0"/>
        <v>#NAME?</v>
      </c>
      <c r="M34" s="2" t="e">
        <f t="shared" ca="1" si="0"/>
        <v>#NAME?</v>
      </c>
      <c r="N34" s="2" t="e">
        <f t="shared" ca="1" si="0"/>
        <v>#NAME?</v>
      </c>
      <c r="O34" s="2" t="e">
        <f t="shared" ca="1" si="0"/>
        <v>#NAME?</v>
      </c>
      <c r="P34" s="2" t="e">
        <f t="shared" ca="1" si="0"/>
        <v>#NAME?</v>
      </c>
    </row>
    <row r="35" spans="1:16" x14ac:dyDescent="0.35">
      <c r="A35" s="7" t="s">
        <v>8</v>
      </c>
      <c r="B35" s="7">
        <v>2012</v>
      </c>
      <c r="C35" s="7">
        <v>2013</v>
      </c>
      <c r="D35" s="7">
        <v>2014</v>
      </c>
      <c r="E35" s="7">
        <v>2015</v>
      </c>
      <c r="F35" s="7">
        <v>2016</v>
      </c>
      <c r="G35" s="7">
        <v>2017</v>
      </c>
      <c r="H35" s="7">
        <v>2018</v>
      </c>
      <c r="I35" s="7">
        <v>2019</v>
      </c>
      <c r="J35" s="7">
        <v>2020</v>
      </c>
      <c r="K35" s="7">
        <v>2021</v>
      </c>
      <c r="L35" s="7">
        <v>2022</v>
      </c>
      <c r="M35" s="7">
        <v>2023</v>
      </c>
      <c r="N35" s="7">
        <v>2024</v>
      </c>
      <c r="O35" s="7">
        <v>2025</v>
      </c>
      <c r="P35" s="7">
        <v>2026</v>
      </c>
    </row>
    <row r="36" spans="1:16" x14ac:dyDescent="0.35">
      <c r="A36" s="8" t="s">
        <v>30</v>
      </c>
      <c r="B36" s="9">
        <v>6860000000</v>
      </c>
      <c r="C36" s="9">
        <v>6780000000</v>
      </c>
      <c r="D36" s="9">
        <v>6980000000</v>
      </c>
      <c r="E36" s="9">
        <v>4040000000</v>
      </c>
      <c r="F36" s="9">
        <v>4200000000</v>
      </c>
      <c r="G36" s="11">
        <f>F36*(1+G34)</f>
        <v>5670000000</v>
      </c>
      <c r="H36" s="11" t="e">
        <f t="shared" ref="H36:P36" ca="1" si="1">G36*(1+H34)</f>
        <v>#NAME?</v>
      </c>
      <c r="I36" s="11" t="e">
        <f t="shared" ca="1" si="1"/>
        <v>#NAME?</v>
      </c>
      <c r="J36" s="11" t="e">
        <f t="shared" ca="1" si="1"/>
        <v>#NAME?</v>
      </c>
      <c r="K36" s="11" t="e">
        <f t="shared" ca="1" si="1"/>
        <v>#NAME?</v>
      </c>
      <c r="L36" s="11" t="e">
        <f t="shared" ca="1" si="1"/>
        <v>#NAME?</v>
      </c>
      <c r="M36" s="11" t="e">
        <f t="shared" ca="1" si="1"/>
        <v>#NAME?</v>
      </c>
      <c r="N36" s="11" t="e">
        <f t="shared" ca="1" si="1"/>
        <v>#NAME?</v>
      </c>
      <c r="O36" s="11" t="e">
        <f t="shared" ca="1" si="1"/>
        <v>#NAME?</v>
      </c>
      <c r="P36" s="11" t="e">
        <f t="shared" ca="1" si="1"/>
        <v>#NAME?</v>
      </c>
    </row>
    <row r="37" spans="1:16" x14ac:dyDescent="0.35">
      <c r="A37" s="8" t="s">
        <v>32</v>
      </c>
      <c r="B37" s="9">
        <v>3250000000</v>
      </c>
      <c r="C37" s="9">
        <v>3240000000</v>
      </c>
      <c r="D37" s="9">
        <v>3340000000</v>
      </c>
      <c r="E37" s="9">
        <v>2020000000</v>
      </c>
      <c r="F37" s="9">
        <v>2000000000</v>
      </c>
      <c r="G37" s="11" t="e">
        <f ca="1">$B$6*(1-$B$7)^(G35-2017)*G36</f>
        <v>#NAME?</v>
      </c>
      <c r="H37" s="11" t="e">
        <f t="shared" ref="H37:P37" ca="1" si="2">$B$6*(1-$B$7)^(H35-2017)*H36</f>
        <v>#NAME?</v>
      </c>
      <c r="I37" s="11" t="e">
        <f t="shared" ca="1" si="2"/>
        <v>#NAME?</v>
      </c>
      <c r="J37" s="11" t="e">
        <f t="shared" ca="1" si="2"/>
        <v>#NAME?</v>
      </c>
      <c r="K37" s="11" t="e">
        <f t="shared" ca="1" si="2"/>
        <v>#NAME?</v>
      </c>
      <c r="L37" s="11" t="e">
        <f t="shared" ca="1" si="2"/>
        <v>#NAME?</v>
      </c>
      <c r="M37" s="11" t="e">
        <f t="shared" ca="1" si="2"/>
        <v>#NAME?</v>
      </c>
      <c r="N37" s="11" t="e">
        <f t="shared" ca="1" si="2"/>
        <v>#NAME?</v>
      </c>
      <c r="O37" s="11" t="e">
        <f t="shared" ca="1" si="2"/>
        <v>#NAME?</v>
      </c>
      <c r="P37" s="11" t="e">
        <f t="shared" ca="1" si="2"/>
        <v>#NAME?</v>
      </c>
    </row>
    <row r="38" spans="1:16" x14ac:dyDescent="0.35">
      <c r="A38" s="8" t="s">
        <v>9</v>
      </c>
      <c r="B38" s="9">
        <v>668000000</v>
      </c>
      <c r="C38" s="9">
        <v>695000000</v>
      </c>
      <c r="D38" s="9">
        <v>715000000</v>
      </c>
      <c r="E38" s="9">
        <v>326000000</v>
      </c>
      <c r="F38" s="9">
        <v>325000000</v>
      </c>
      <c r="G38" s="11" t="e">
        <f ca="1">$B$10*G36</f>
        <v>#NAME?</v>
      </c>
      <c r="H38" s="11" t="e">
        <f t="shared" ref="H38:P38" ca="1" si="3">$B$10*H36</f>
        <v>#NAME?</v>
      </c>
      <c r="I38" s="11" t="e">
        <f t="shared" ca="1" si="3"/>
        <v>#NAME?</v>
      </c>
      <c r="J38" s="11" t="e">
        <f t="shared" ca="1" si="3"/>
        <v>#NAME?</v>
      </c>
      <c r="K38" s="11" t="e">
        <f t="shared" ca="1" si="3"/>
        <v>#NAME?</v>
      </c>
      <c r="L38" s="11" t="e">
        <f t="shared" ca="1" si="3"/>
        <v>#NAME?</v>
      </c>
      <c r="M38" s="11" t="e">
        <f t="shared" ca="1" si="3"/>
        <v>#NAME?</v>
      </c>
      <c r="N38" s="11" t="e">
        <f t="shared" ca="1" si="3"/>
        <v>#NAME?</v>
      </c>
      <c r="O38" s="11" t="e">
        <f t="shared" ca="1" si="3"/>
        <v>#NAME?</v>
      </c>
      <c r="P38" s="11" t="e">
        <f t="shared" ca="1" si="3"/>
        <v>#NAME?</v>
      </c>
    </row>
    <row r="39" spans="1:16" x14ac:dyDescent="0.35">
      <c r="A39" s="8" t="s">
        <v>33</v>
      </c>
      <c r="B39" s="9">
        <v>2470000000</v>
      </c>
      <c r="C39" s="9">
        <v>2540000000</v>
      </c>
      <c r="D39" s="9">
        <v>2750000000</v>
      </c>
      <c r="E39" s="9">
        <v>1500000000</v>
      </c>
      <c r="F39" s="9">
        <v>1470000000</v>
      </c>
      <c r="G39" s="11">
        <f>$B$13*G36</f>
        <v>2097854089.1144497</v>
      </c>
      <c r="H39" s="11" t="e">
        <f t="shared" ref="H39:P39" ca="1" si="4">$B$13*H36</f>
        <v>#NAME?</v>
      </c>
      <c r="I39" s="11" t="e">
        <f t="shared" ca="1" si="4"/>
        <v>#NAME?</v>
      </c>
      <c r="J39" s="11" t="e">
        <f t="shared" ca="1" si="4"/>
        <v>#NAME?</v>
      </c>
      <c r="K39" s="11" t="e">
        <f t="shared" ca="1" si="4"/>
        <v>#NAME?</v>
      </c>
      <c r="L39" s="11" t="e">
        <f t="shared" ca="1" si="4"/>
        <v>#NAME?</v>
      </c>
      <c r="M39" s="11" t="e">
        <f t="shared" ca="1" si="4"/>
        <v>#NAME?</v>
      </c>
      <c r="N39" s="11" t="e">
        <f t="shared" ca="1" si="4"/>
        <v>#NAME?</v>
      </c>
      <c r="O39" s="11" t="e">
        <f t="shared" ca="1" si="4"/>
        <v>#NAME?</v>
      </c>
      <c r="P39" s="11" t="e">
        <f t="shared" ca="1" si="4"/>
        <v>#NAME?</v>
      </c>
    </row>
    <row r="40" spans="1:16" x14ac:dyDescent="0.35">
      <c r="A40" s="8" t="s">
        <v>34</v>
      </c>
      <c r="B40" s="9">
        <v>1040000000</v>
      </c>
      <c r="C40" s="9">
        <v>859000000</v>
      </c>
      <c r="D40" s="9">
        <v>646000000</v>
      </c>
      <c r="E40" s="9">
        <v>480000000</v>
      </c>
      <c r="F40" s="9">
        <v>544000000</v>
      </c>
      <c r="G40" s="11" t="e">
        <f ca="1">G36-G37-G38-G39</f>
        <v>#NAME?</v>
      </c>
      <c r="H40" s="11" t="e">
        <f t="shared" ref="H40:P40" ca="1" si="5">H36-H37-H38-H39</f>
        <v>#NAME?</v>
      </c>
      <c r="I40" s="11" t="e">
        <f t="shared" ca="1" si="5"/>
        <v>#NAME?</v>
      </c>
      <c r="J40" s="11" t="e">
        <f t="shared" ca="1" si="5"/>
        <v>#NAME?</v>
      </c>
      <c r="K40" s="11" t="e">
        <f t="shared" ca="1" si="5"/>
        <v>#NAME?</v>
      </c>
      <c r="L40" s="11" t="e">
        <f t="shared" ca="1" si="5"/>
        <v>#NAME?</v>
      </c>
      <c r="M40" s="11" t="e">
        <f t="shared" ca="1" si="5"/>
        <v>#NAME?</v>
      </c>
      <c r="N40" s="11" t="e">
        <f t="shared" ca="1" si="5"/>
        <v>#NAME?</v>
      </c>
      <c r="O40" s="11" t="e">
        <f t="shared" ca="1" si="5"/>
        <v>#NAME?</v>
      </c>
      <c r="P40" s="11" t="e">
        <f t="shared" ca="1" si="5"/>
        <v>#NAME?</v>
      </c>
    </row>
    <row r="41" spans="1:16" x14ac:dyDescent="0.35">
      <c r="A41" s="8" t="s">
        <v>35</v>
      </c>
      <c r="B41" s="9">
        <v>-110000000</v>
      </c>
      <c r="C41" s="9">
        <v>135000000</v>
      </c>
      <c r="D41" s="9">
        <v>142000000</v>
      </c>
      <c r="E41" s="9">
        <v>42000000</v>
      </c>
      <c r="F41" s="9">
        <v>82000000</v>
      </c>
      <c r="G41" s="11">
        <f>$B$23*G36</f>
        <v>283500000</v>
      </c>
      <c r="H41" s="11" t="e">
        <f t="shared" ref="H41:P41" ca="1" si="6">$B$23*H36</f>
        <v>#NAME?</v>
      </c>
      <c r="I41" s="11" t="e">
        <f t="shared" ca="1" si="6"/>
        <v>#NAME?</v>
      </c>
      <c r="J41" s="11" t="e">
        <f t="shared" ca="1" si="6"/>
        <v>#NAME?</v>
      </c>
      <c r="K41" s="11" t="e">
        <f t="shared" ca="1" si="6"/>
        <v>#NAME?</v>
      </c>
      <c r="L41" s="11" t="e">
        <f t="shared" ca="1" si="6"/>
        <v>#NAME?</v>
      </c>
      <c r="M41" s="11" t="e">
        <f t="shared" ca="1" si="6"/>
        <v>#NAME?</v>
      </c>
      <c r="N41" s="11" t="e">
        <f t="shared" ca="1" si="6"/>
        <v>#NAME?</v>
      </c>
      <c r="O41" s="11" t="e">
        <f t="shared" ca="1" si="6"/>
        <v>#NAME?</v>
      </c>
      <c r="P41" s="11" t="e">
        <f t="shared" ca="1" si="6"/>
        <v>#NAME?</v>
      </c>
    </row>
    <row r="42" spans="1:16" x14ac:dyDescent="0.35">
      <c r="A42" s="8" t="s">
        <v>36</v>
      </c>
      <c r="B42" s="9">
        <v>1150000000</v>
      </c>
      <c r="C42" s="9">
        <v>724000000</v>
      </c>
      <c r="D42" s="9">
        <v>504000000</v>
      </c>
      <c r="E42" s="9">
        <v>438000000</v>
      </c>
      <c r="F42" s="9">
        <v>462000000</v>
      </c>
      <c r="G42" s="11" t="e">
        <f ca="1">_xll.VoseOutput(,,"Net Income",1)+G40-G41</f>
        <v>#NAME?</v>
      </c>
      <c r="H42" s="11" t="e">
        <f ca="1">_xll.VoseOutput(,,"Net Income",1)+H40-H41</f>
        <v>#NAME?</v>
      </c>
      <c r="I42" s="11" t="e">
        <f ca="1">_xll.VoseOutput(,,"Net Income",1)+I40-I41</f>
        <v>#NAME?</v>
      </c>
      <c r="J42" s="11" t="e">
        <f ca="1">_xll.VoseOutput(,,"Net Income",1)+J40-J41</f>
        <v>#NAME?</v>
      </c>
      <c r="K42" s="11" t="e">
        <f ca="1">_xll.VoseOutput(,,"Net Income",1)+K40-K41</f>
        <v>#NAME?</v>
      </c>
      <c r="L42" s="11" t="e">
        <f ca="1">_xll.VoseOutput(,,"Net Income",1)+L40-L41</f>
        <v>#NAME?</v>
      </c>
      <c r="M42" s="11" t="e">
        <f ca="1">_xll.VoseOutput(,,"Net Income",1)+M40-M41</f>
        <v>#NAME?</v>
      </c>
      <c r="N42" s="11" t="e">
        <f ca="1">_xll.VoseOutput(,,"Net Income",1)+N40-N41</f>
        <v>#NAME?</v>
      </c>
      <c r="O42" s="11" t="e">
        <f ca="1">_xll.VoseOutput(,,"Net Income",1)+O40-O41</f>
        <v>#NAME?</v>
      </c>
      <c r="P42" s="11" t="e">
        <f ca="1">_xll.VoseOutput(,,"Net Income",1)+P40-P41</f>
        <v>#NAME?</v>
      </c>
    </row>
    <row r="43" spans="1:16" x14ac:dyDescent="0.35">
      <c r="B43" s="9"/>
      <c r="C43" s="9"/>
      <c r="D43" s="9"/>
      <c r="E43" s="9"/>
      <c r="F43" s="9"/>
      <c r="G43" s="3"/>
    </row>
    <row r="44" spans="1:16" x14ac:dyDescent="0.35">
      <c r="B44" s="9"/>
      <c r="C44" s="9"/>
      <c r="D44" s="9"/>
      <c r="E44" s="9"/>
      <c r="F44" s="9"/>
      <c r="G44" s="3" t="s">
        <v>16</v>
      </c>
      <c r="H44" s="1" t="s">
        <v>10</v>
      </c>
      <c r="I44" s="1" t="s">
        <v>18</v>
      </c>
    </row>
    <row r="45" spans="1:16" x14ac:dyDescent="0.35">
      <c r="A45" s="8" t="s">
        <v>37</v>
      </c>
      <c r="B45" s="2">
        <f>B37/B36</f>
        <v>0.47376093294460642</v>
      </c>
      <c r="C45" s="2">
        <f t="shared" ref="C45:F45" si="7">C37/C36</f>
        <v>0.47787610619469029</v>
      </c>
      <c r="D45" s="2">
        <f t="shared" si="7"/>
        <v>0.47851002865329512</v>
      </c>
      <c r="E45" s="2">
        <f t="shared" si="7"/>
        <v>0.5</v>
      </c>
      <c r="F45" s="2">
        <f t="shared" si="7"/>
        <v>0.47619047619047616</v>
      </c>
      <c r="G45" s="3">
        <f>MIN(B45:F45)</f>
        <v>0.47376093294460642</v>
      </c>
      <c r="H45" s="3">
        <f>AVERAGE(B45:F45)</f>
        <v>0.48126750879661362</v>
      </c>
      <c r="I45" s="3">
        <f>MAX(B45:F45)</f>
        <v>0.5</v>
      </c>
    </row>
    <row r="46" spans="1:16" x14ac:dyDescent="0.35">
      <c r="A46" s="8" t="s">
        <v>2</v>
      </c>
      <c r="B46" s="2">
        <f>B38/B36</f>
        <v>9.7376093294460647E-2</v>
      </c>
      <c r="C46" s="2">
        <f t="shared" ref="C46:F46" si="8">C38/C36</f>
        <v>0.10250737463126844</v>
      </c>
      <c r="D46" s="2">
        <f t="shared" si="8"/>
        <v>0.10243553008595989</v>
      </c>
      <c r="E46" s="2">
        <f t="shared" si="8"/>
        <v>8.0693069306930695E-2</v>
      </c>
      <c r="F46" s="2">
        <f t="shared" si="8"/>
        <v>7.7380952380952384E-2</v>
      </c>
      <c r="G46" s="3">
        <f t="shared" ref="G46:G52" si="9">MIN(B46:F46)</f>
        <v>7.7380952380952384E-2</v>
      </c>
      <c r="H46" s="3">
        <f t="shared" ref="H46:H52" si="10">AVERAGE(B46:F46)</f>
        <v>9.2078603939914419E-2</v>
      </c>
      <c r="I46" s="3">
        <f t="shared" ref="I46:I52" si="11">MAX(B46:F46)</f>
        <v>0.10250737463126844</v>
      </c>
    </row>
    <row r="47" spans="1:16" x14ac:dyDescent="0.35">
      <c r="A47" s="8" t="s">
        <v>23</v>
      </c>
      <c r="B47" s="2">
        <f>B39/B36</f>
        <v>0.36005830903790087</v>
      </c>
      <c r="C47" s="2">
        <f t="shared" ref="C47:F47" si="12">C39/C36</f>
        <v>0.37463126843657818</v>
      </c>
      <c r="D47" s="2">
        <f t="shared" si="12"/>
        <v>0.39398280802292263</v>
      </c>
      <c r="E47" s="2">
        <f t="shared" si="12"/>
        <v>0.37128712871287128</v>
      </c>
      <c r="F47" s="2">
        <f t="shared" si="12"/>
        <v>0.35</v>
      </c>
      <c r="G47" s="3">
        <f t="shared" si="9"/>
        <v>0.35</v>
      </c>
      <c r="H47" s="3">
        <f t="shared" si="10"/>
        <v>0.36999190284205463</v>
      </c>
      <c r="I47" s="3">
        <f t="shared" si="11"/>
        <v>0.39398280802292263</v>
      </c>
    </row>
    <row r="48" spans="1:16" x14ac:dyDescent="0.35">
      <c r="B48" s="2"/>
      <c r="C48" s="2"/>
      <c r="D48" s="2"/>
      <c r="E48" s="2"/>
      <c r="F48" s="2"/>
      <c r="G48" s="3"/>
      <c r="H48" s="3"/>
      <c r="I48" s="3"/>
    </row>
    <row r="49" spans="1:9" x14ac:dyDescent="0.35">
      <c r="A49" s="8" t="s">
        <v>1</v>
      </c>
      <c r="B49" s="2"/>
      <c r="C49" s="2">
        <f>(C36-B36)/B36</f>
        <v>-1.1661807580174927E-2</v>
      </c>
      <c r="D49" s="2">
        <f t="shared" ref="D49:F49" si="13">(D36-C36)/C36</f>
        <v>2.9498525073746312E-2</v>
      </c>
      <c r="E49" s="2">
        <f t="shared" si="13"/>
        <v>-0.42120343839541546</v>
      </c>
      <c r="F49" s="2">
        <f t="shared" si="13"/>
        <v>3.9603960396039604E-2</v>
      </c>
      <c r="G49" s="3">
        <f t="shared" si="9"/>
        <v>-0.42120343839541546</v>
      </c>
      <c r="H49" s="3">
        <f t="shared" si="10"/>
        <v>-9.0940690126451118E-2</v>
      </c>
      <c r="I49" s="3">
        <f t="shared" si="11"/>
        <v>3.9603960396039604E-2</v>
      </c>
    </row>
    <row r="50" spans="1:9" x14ac:dyDescent="0.35">
      <c r="A50" s="8" t="s">
        <v>38</v>
      </c>
      <c r="C50" s="2">
        <f>C45-B45</f>
        <v>4.11517325008387E-3</v>
      </c>
      <c r="D50" s="2">
        <f t="shared" ref="D50:F50" si="14">D45-C45</f>
        <v>6.3392245860482976E-4</v>
      </c>
      <c r="E50" s="2">
        <f t="shared" si="14"/>
        <v>2.1489971346704884E-2</v>
      </c>
      <c r="F50" s="2">
        <f t="shared" si="14"/>
        <v>-2.3809523809523836E-2</v>
      </c>
      <c r="G50" s="3">
        <f t="shared" si="9"/>
        <v>-2.3809523809523836E-2</v>
      </c>
      <c r="H50" s="3">
        <f t="shared" si="10"/>
        <v>6.0738581146743686E-4</v>
      </c>
      <c r="I50" s="3">
        <f t="shared" si="11"/>
        <v>2.1489971346704884E-2</v>
      </c>
    </row>
    <row r="51" spans="1:9" x14ac:dyDescent="0.35">
      <c r="G51" s="3"/>
      <c r="H51" s="3"/>
      <c r="I51" s="3"/>
    </row>
    <row r="52" spans="1:9" x14ac:dyDescent="0.35">
      <c r="A52" s="8" t="s">
        <v>41</v>
      </c>
      <c r="B52" s="2">
        <f>B41/B36</f>
        <v>-1.6034985422740525E-2</v>
      </c>
      <c r="C52" s="2">
        <f t="shared" ref="C52:F52" si="15">C41/C36</f>
        <v>1.9911504424778761E-2</v>
      </c>
      <c r="D52" s="2">
        <f t="shared" si="15"/>
        <v>2.0343839541547278E-2</v>
      </c>
      <c r="E52" s="2">
        <f t="shared" si="15"/>
        <v>1.0396039603960397E-2</v>
      </c>
      <c r="F52" s="2">
        <f t="shared" si="15"/>
        <v>1.9523809523809523E-2</v>
      </c>
      <c r="G52" s="3">
        <f t="shared" si="9"/>
        <v>-1.6034985422740525E-2</v>
      </c>
      <c r="H52" s="3">
        <f t="shared" si="10"/>
        <v>1.0828041534271087E-2</v>
      </c>
      <c r="I52" s="3">
        <f t="shared" si="11"/>
        <v>2.0343839541547278E-2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52"/>
  <sheetViews>
    <sheetView topLeftCell="A14" workbookViewId="0">
      <selection activeCell="C23" sqref="C23"/>
    </sheetView>
  </sheetViews>
  <sheetFormatPr defaultRowHeight="14.5" x14ac:dyDescent="0.35"/>
  <cols>
    <col min="2" max="2" width="21.1796875" customWidth="1"/>
  </cols>
  <sheetData>
    <row r="1" spans="1:9" ht="24" thickBot="1" x14ac:dyDescent="0.6">
      <c r="A1" s="6" t="s">
        <v>44</v>
      </c>
    </row>
    <row r="2" spans="1:9" ht="15" thickTop="1" x14ac:dyDescent="0.35"/>
    <row r="3" spans="1:9" ht="20" thickBot="1" x14ac:dyDescent="0.5">
      <c r="A3" s="5" t="s">
        <v>0</v>
      </c>
    </row>
    <row r="4" spans="1:9" ht="15" thickTop="1" x14ac:dyDescent="0.35">
      <c r="B4" s="2"/>
      <c r="C4" s="1" t="s">
        <v>15</v>
      </c>
      <c r="D4" s="1" t="s">
        <v>16</v>
      </c>
      <c r="E4" s="1" t="s">
        <v>17</v>
      </c>
      <c r="F4" s="1" t="s">
        <v>18</v>
      </c>
      <c r="G4" s="3" t="s">
        <v>40</v>
      </c>
      <c r="H4" s="3" t="s">
        <v>39</v>
      </c>
      <c r="I4" s="1" t="s">
        <v>5</v>
      </c>
    </row>
    <row r="5" spans="1:9" x14ac:dyDescent="0.35">
      <c r="A5" s="1" t="s">
        <v>1</v>
      </c>
      <c r="B5" s="2">
        <v>0.10199999999999999</v>
      </c>
      <c r="C5" t="s">
        <v>51</v>
      </c>
      <c r="G5" s="2"/>
      <c r="H5">
        <v>0.2</v>
      </c>
      <c r="I5" s="2" t="e">
        <f ca="1">B21+B22*B18</f>
        <v>#NAME?</v>
      </c>
    </row>
    <row r="6" spans="1:9" x14ac:dyDescent="0.35">
      <c r="A6" s="1" t="s">
        <v>31</v>
      </c>
      <c r="B6" s="2">
        <v>0.45</v>
      </c>
      <c r="C6" t="s">
        <v>54</v>
      </c>
      <c r="H6">
        <v>0.4</v>
      </c>
    </row>
    <row r="7" spans="1:9" x14ac:dyDescent="0.35">
      <c r="A7" s="1" t="s">
        <v>14</v>
      </c>
      <c r="B7" s="2" t="e">
        <f ca="1">_xll.VoseInput(A7)+_xll.VoseCombined(G7:G9,H5:H7,{"A","B","C"})</f>
        <v>#NAME?</v>
      </c>
      <c r="C7" s="1" t="s">
        <v>19</v>
      </c>
      <c r="D7" s="2">
        <f>G50</f>
        <v>-1.8966979391607852E-2</v>
      </c>
      <c r="E7" s="2">
        <f>H50</f>
        <v>-8.5506838828611348E-3</v>
      </c>
      <c r="F7" s="2">
        <f>I50</f>
        <v>3.3600524883938832E-3</v>
      </c>
      <c r="G7" t="str">
        <f>_xll.VosePERTObject(D7,E7,F7)</f>
        <v>VosePERT(-0.0189669793916079,-0.00855068388286113,0.00336005248839388)</v>
      </c>
      <c r="H7">
        <v>0.4</v>
      </c>
    </row>
    <row r="8" spans="1:9" x14ac:dyDescent="0.35">
      <c r="A8" s="1"/>
      <c r="B8" s="2"/>
      <c r="C8" s="1" t="s">
        <v>20</v>
      </c>
      <c r="D8" s="2">
        <v>0</v>
      </c>
      <c r="E8" s="2">
        <v>0.01</v>
      </c>
      <c r="F8" s="2">
        <v>0.02</v>
      </c>
      <c r="G8" t="str">
        <f>_xll.VosePERTObject(D8,E8,F8)</f>
        <v>VosePERT(0,0.01,0.02)</v>
      </c>
    </row>
    <row r="9" spans="1:9" x14ac:dyDescent="0.35">
      <c r="A9" s="1"/>
      <c r="B9" s="2"/>
      <c r="C9" s="1" t="s">
        <v>21</v>
      </c>
      <c r="D9" s="2">
        <v>1.0999999999999999E-2</v>
      </c>
      <c r="E9" s="2">
        <v>1.2E-2</v>
      </c>
      <c r="F9" s="2">
        <v>1.2999999999999999E-2</v>
      </c>
      <c r="G9" t="str">
        <f>_xll.VosePERTObject(D9,E9,F9)</f>
        <v>VosePERT(0.011,0.012,0.013)</v>
      </c>
    </row>
    <row r="10" spans="1:9" x14ac:dyDescent="0.35">
      <c r="A10" s="1" t="s">
        <v>22</v>
      </c>
      <c r="B10" s="2" t="e">
        <f ca="1">_xll.VoseInput(A10)+_xll.VoseCombined(G10:G12,H5:H7,{"A","B","C"})</f>
        <v>#NAME?</v>
      </c>
      <c r="C10" s="1" t="s">
        <v>19</v>
      </c>
      <c r="D10" s="2">
        <f>G46</f>
        <v>6.3703703703703707E-2</v>
      </c>
      <c r="E10" s="2">
        <f>H46</f>
        <v>6.7480271387771615E-2</v>
      </c>
      <c r="F10" s="2">
        <f>I46</f>
        <v>7.1661237785016291E-2</v>
      </c>
      <c r="G10" t="str">
        <f>_xll.VosePERTObject(D10,E10,F10)</f>
        <v>VosePERT(0.0637037037037037,0.0674802713877716,0.0716612377850163)</v>
      </c>
    </row>
    <row r="11" spans="1:9" x14ac:dyDescent="0.35">
      <c r="A11" s="1"/>
      <c r="B11" s="2"/>
      <c r="C11" s="1" t="s">
        <v>20</v>
      </c>
      <c r="D11" s="2">
        <v>0.2</v>
      </c>
      <c r="E11" s="2">
        <v>0.25</v>
      </c>
      <c r="F11" s="2">
        <v>0.3</v>
      </c>
      <c r="G11" t="str">
        <f>_xll.VosePERTObject(D11,E11,F11)</f>
        <v>VosePERT(0.2,0.25,0.3)</v>
      </c>
    </row>
    <row r="12" spans="1:9" x14ac:dyDescent="0.35">
      <c r="A12" s="1"/>
      <c r="B12" s="2"/>
      <c r="C12" s="1" t="s">
        <v>21</v>
      </c>
      <c r="D12" s="2">
        <v>0.22</v>
      </c>
      <c r="E12" s="2">
        <v>0.23499999999999999</v>
      </c>
      <c r="F12" s="2">
        <v>0.26</v>
      </c>
      <c r="G12" t="str">
        <f>_xll.VosePERTObject(D12,E12,F12)</f>
        <v>VosePERT(0.22,0.235,0.26)</v>
      </c>
    </row>
    <row r="13" spans="1:9" x14ac:dyDescent="0.35">
      <c r="A13" s="1" t="s">
        <v>23</v>
      </c>
      <c r="B13" s="2">
        <f>H47</f>
        <v>0.39079223445186489</v>
      </c>
      <c r="D13" s="2"/>
      <c r="E13" s="2"/>
      <c r="F13" s="2"/>
    </row>
    <row r="14" spans="1:9" x14ac:dyDescent="0.35">
      <c r="A14" s="1"/>
      <c r="B14" s="2"/>
      <c r="D14" s="2"/>
      <c r="E14" s="2"/>
      <c r="F14" s="2"/>
    </row>
    <row r="15" spans="1:9" x14ac:dyDescent="0.35">
      <c r="A15" s="1" t="s">
        <v>3</v>
      </c>
      <c r="B15" s="2" t="e">
        <f ca="1">_xll.VoseInput(A15)+_xll.VoseCombined(G15:G17,H5:H7,{"A","B","C"})</f>
        <v>#NAME?</v>
      </c>
      <c r="C15" s="1" t="s">
        <v>19</v>
      </c>
      <c r="D15" s="2">
        <v>0.05</v>
      </c>
      <c r="E15" s="2">
        <v>0.05</v>
      </c>
      <c r="F15" s="2">
        <v>0.06</v>
      </c>
      <c r="G15" t="str">
        <f>_xll.VosePERTObject(D15,E15,F15)</f>
        <v>VosePERT(0.05,0.05,0.06)</v>
      </c>
    </row>
    <row r="16" spans="1:9" x14ac:dyDescent="0.35">
      <c r="A16" s="1"/>
      <c r="B16" s="2"/>
      <c r="C16" s="1" t="s">
        <v>20</v>
      </c>
      <c r="D16" s="2">
        <v>0.03</v>
      </c>
      <c r="E16" s="2">
        <v>0.05</v>
      </c>
      <c r="F16" s="2">
        <v>6.5000000000000002E-2</v>
      </c>
      <c r="G16" t="str">
        <f>_xll.VosePERTObject(D16,E16,F16)</f>
        <v>VosePERT(0.03,0.05,0.065)</v>
      </c>
    </row>
    <row r="17" spans="1:8" x14ac:dyDescent="0.35">
      <c r="A17" s="1"/>
      <c r="B17" s="2"/>
      <c r="C17" s="1" t="s">
        <v>21</v>
      </c>
      <c r="D17" s="2">
        <v>2.5999999999999999E-2</v>
      </c>
      <c r="E17" s="2">
        <v>0.05</v>
      </c>
      <c r="F17" s="2">
        <v>6.8000000000000005E-2</v>
      </c>
      <c r="G17" t="str">
        <f>_xll.VosePERTObject(D17,E17,F17)</f>
        <v>VosePERT(0.026,0.05,0.068)</v>
      </c>
      <c r="H17" t="s">
        <v>46</v>
      </c>
    </row>
    <row r="18" spans="1:8" x14ac:dyDescent="0.35">
      <c r="A18" s="1" t="s">
        <v>4</v>
      </c>
      <c r="B18" s="10" t="e">
        <f ca="1">_xll.VoseInput(A18)+_xll.VoseCombined(G18:G20,H5:H7,{"A","B","C"})</f>
        <v>#NAME?</v>
      </c>
      <c r="C18" s="1" t="s">
        <v>19</v>
      </c>
      <c r="D18" s="10">
        <v>0.7</v>
      </c>
      <c r="E18" s="10">
        <v>0.75</v>
      </c>
      <c r="F18" s="10">
        <v>0.8</v>
      </c>
      <c r="G18" t="str">
        <f>_xll.VosePERTObject(D18,E18,F18)</f>
        <v>VosePERT(0.7,0.75,0.8)</v>
      </c>
      <c r="H18" t="s">
        <v>47</v>
      </c>
    </row>
    <row r="19" spans="1:8" x14ac:dyDescent="0.35">
      <c r="A19" s="1"/>
      <c r="B19" s="2"/>
      <c r="C19" s="1" t="s">
        <v>20</v>
      </c>
      <c r="D19" s="10">
        <v>1.46</v>
      </c>
      <c r="E19" s="10">
        <v>1.54</v>
      </c>
      <c r="F19" s="10">
        <v>1.61</v>
      </c>
      <c r="G19" t="str">
        <f>_xll.VosePERTObject(D19,E19,F19)</f>
        <v>VosePERT(1.46,1.54,1.61)</v>
      </c>
      <c r="H19" t="s">
        <v>48</v>
      </c>
    </row>
    <row r="20" spans="1:8" x14ac:dyDescent="0.35">
      <c r="A20" s="1"/>
      <c r="B20" s="2"/>
      <c r="C20" s="1" t="s">
        <v>21</v>
      </c>
      <c r="D20" s="10">
        <v>1.35</v>
      </c>
      <c r="E20" s="10">
        <v>1.4</v>
      </c>
      <c r="F20" s="10">
        <v>1.45</v>
      </c>
      <c r="G20" t="str">
        <f>_xll.VosePERTObject(D20,E20,F20)</f>
        <v>VosePERT(1.35,1.4,1.45)</v>
      </c>
      <c r="H20" t="s">
        <v>49</v>
      </c>
    </row>
    <row r="21" spans="1:8" x14ac:dyDescent="0.35">
      <c r="A21" s="1" t="s">
        <v>6</v>
      </c>
      <c r="B21" s="2">
        <v>0.04</v>
      </c>
    </row>
    <row r="22" spans="1:8" x14ac:dyDescent="0.35">
      <c r="A22" s="1" t="s">
        <v>7</v>
      </c>
      <c r="B22" s="2">
        <v>0.08</v>
      </c>
    </row>
    <row r="23" spans="1:8" x14ac:dyDescent="0.35">
      <c r="A23" s="1" t="s">
        <v>24</v>
      </c>
      <c r="B23" s="2">
        <v>0.05</v>
      </c>
      <c r="C23" s="14" t="s">
        <v>50</v>
      </c>
    </row>
    <row r="24" spans="1:8" x14ac:dyDescent="0.35">
      <c r="B24" s="2"/>
    </row>
    <row r="25" spans="1:8" ht="20" thickBot="1" x14ac:dyDescent="0.5">
      <c r="A25" s="5" t="s">
        <v>12</v>
      </c>
      <c r="G25" s="2"/>
    </row>
    <row r="26" spans="1:8" ht="15" thickTop="1" x14ac:dyDescent="0.35">
      <c r="A26" s="1" t="s">
        <v>25</v>
      </c>
      <c r="B26" s="4" t="e">
        <f ca="1">NPV(I5,G42:P42)</f>
        <v>#NAME?</v>
      </c>
    </row>
    <row r="27" spans="1:8" x14ac:dyDescent="0.35">
      <c r="A27" s="1" t="s">
        <v>26</v>
      </c>
      <c r="B27" s="4" t="e">
        <f ca="1">(P42*(1+B15))/(I5-B15)</f>
        <v>#NAME?</v>
      </c>
    </row>
    <row r="28" spans="1:8" x14ac:dyDescent="0.35">
      <c r="A28" s="1" t="s">
        <v>27</v>
      </c>
      <c r="B28" s="4" t="e">
        <f ca="1">B27/(1+I5)^10</f>
        <v>#NAME?</v>
      </c>
    </row>
    <row r="29" spans="1:8" x14ac:dyDescent="0.35">
      <c r="A29" s="1" t="s">
        <v>28</v>
      </c>
      <c r="B29" s="4" t="e">
        <f ca="1">_xll.VoseOutput(A29)+B26+B28</f>
        <v>#NAME?</v>
      </c>
    </row>
    <row r="30" spans="1:8" x14ac:dyDescent="0.35">
      <c r="A30" s="1" t="s">
        <v>29</v>
      </c>
      <c r="B30" s="12" t="e">
        <f ca="1">_xll.VoseOutput(A30)+B28/B29</f>
        <v>#NAME?</v>
      </c>
    </row>
    <row r="32" spans="1:8" ht="20" thickBot="1" x14ac:dyDescent="0.5">
      <c r="A32" s="5" t="s">
        <v>13</v>
      </c>
      <c r="B32" s="4"/>
      <c r="C32" s="4"/>
      <c r="D32" s="4"/>
      <c r="E32" s="4"/>
      <c r="F32" s="4"/>
      <c r="G32" s="4"/>
      <c r="H32" s="4"/>
    </row>
    <row r="33" spans="1:16" ht="15" thickTop="1" x14ac:dyDescent="0.35">
      <c r="B33" s="4"/>
      <c r="C33" s="4"/>
      <c r="D33" s="4"/>
      <c r="E33" s="4"/>
      <c r="F33" s="4"/>
      <c r="G33" s="4"/>
      <c r="H33" s="4"/>
    </row>
    <row r="34" spans="1:16" x14ac:dyDescent="0.35">
      <c r="A34" s="8" t="s">
        <v>1</v>
      </c>
      <c r="B34" s="4"/>
      <c r="C34" s="4"/>
      <c r="D34" s="4"/>
      <c r="E34" s="4"/>
      <c r="F34" s="4"/>
      <c r="G34" s="2">
        <f>B5</f>
        <v>0.10199999999999999</v>
      </c>
      <c r="H34" s="2" t="e">
        <f ca="1">G34-($B$5-$B$15)/10</f>
        <v>#NAME?</v>
      </c>
      <c r="I34" s="2" t="e">
        <f t="shared" ref="I34:P34" ca="1" si="0">H34-($B$5-$B$15)/10</f>
        <v>#NAME?</v>
      </c>
      <c r="J34" s="2" t="e">
        <f t="shared" ca="1" si="0"/>
        <v>#NAME?</v>
      </c>
      <c r="K34" s="2" t="e">
        <f t="shared" ca="1" si="0"/>
        <v>#NAME?</v>
      </c>
      <c r="L34" s="2" t="e">
        <f t="shared" ca="1" si="0"/>
        <v>#NAME?</v>
      </c>
      <c r="M34" s="2" t="e">
        <f t="shared" ca="1" si="0"/>
        <v>#NAME?</v>
      </c>
      <c r="N34" s="2" t="e">
        <f t="shared" ca="1" si="0"/>
        <v>#NAME?</v>
      </c>
      <c r="O34" s="2" t="e">
        <f t="shared" ca="1" si="0"/>
        <v>#NAME?</v>
      </c>
      <c r="P34" s="2" t="e">
        <f t="shared" ca="1" si="0"/>
        <v>#NAME?</v>
      </c>
    </row>
    <row r="35" spans="1:16" x14ac:dyDescent="0.35">
      <c r="A35" s="7" t="s">
        <v>8</v>
      </c>
      <c r="B35" s="7">
        <v>2012</v>
      </c>
      <c r="C35" s="7">
        <v>2013</v>
      </c>
      <c r="D35" s="7">
        <v>2014</v>
      </c>
      <c r="E35" s="7">
        <v>2015</v>
      </c>
      <c r="F35" s="7">
        <v>2016</v>
      </c>
      <c r="G35" s="7">
        <v>2017</v>
      </c>
      <c r="H35" s="7">
        <v>2018</v>
      </c>
      <c r="I35" s="7">
        <v>2019</v>
      </c>
      <c r="J35" s="7">
        <v>2020</v>
      </c>
      <c r="K35" s="7">
        <v>2021</v>
      </c>
      <c r="L35" s="7">
        <v>2022</v>
      </c>
      <c r="M35" s="7">
        <v>2023</v>
      </c>
      <c r="N35" s="7">
        <v>2024</v>
      </c>
      <c r="O35" s="7">
        <v>2025</v>
      </c>
      <c r="P35" s="7">
        <v>2026</v>
      </c>
    </row>
    <row r="36" spans="1:16" x14ac:dyDescent="0.35">
      <c r="A36" s="8" t="s">
        <v>30</v>
      </c>
      <c r="B36" s="9">
        <v>21490000000</v>
      </c>
      <c r="C36" s="9">
        <v>19660000000</v>
      </c>
      <c r="D36" s="9">
        <v>20250000000</v>
      </c>
      <c r="E36" s="9">
        <v>20410000000</v>
      </c>
      <c r="F36" s="9">
        <v>20850000000</v>
      </c>
      <c r="G36" s="11">
        <f>F36*(1+G34)</f>
        <v>22976700000</v>
      </c>
      <c r="H36" s="11" t="e">
        <f t="shared" ref="H36:P36" ca="1" si="1">G36*(1+H34)</f>
        <v>#NAME?</v>
      </c>
      <c r="I36" s="11" t="e">
        <f t="shared" ca="1" si="1"/>
        <v>#NAME?</v>
      </c>
      <c r="J36" s="11" t="e">
        <f t="shared" ca="1" si="1"/>
        <v>#NAME?</v>
      </c>
      <c r="K36" s="11" t="e">
        <f t="shared" ca="1" si="1"/>
        <v>#NAME?</v>
      </c>
      <c r="L36" s="11" t="e">
        <f t="shared" ca="1" si="1"/>
        <v>#NAME?</v>
      </c>
      <c r="M36" s="11" t="e">
        <f t="shared" ca="1" si="1"/>
        <v>#NAME?</v>
      </c>
      <c r="N36" s="11" t="e">
        <f t="shared" ca="1" si="1"/>
        <v>#NAME?</v>
      </c>
      <c r="O36" s="11" t="e">
        <f t="shared" ca="1" si="1"/>
        <v>#NAME?</v>
      </c>
      <c r="P36" s="11" t="e">
        <f t="shared" ca="1" si="1"/>
        <v>#NAME?</v>
      </c>
    </row>
    <row r="37" spans="1:16" x14ac:dyDescent="0.35">
      <c r="A37" s="8" t="s">
        <v>32</v>
      </c>
      <c r="B37" s="9">
        <v>10640000000</v>
      </c>
      <c r="C37" s="9">
        <v>9800000000</v>
      </c>
      <c r="D37" s="9">
        <v>9760000000</v>
      </c>
      <c r="E37" s="9">
        <v>9450000000</v>
      </c>
      <c r="F37" s="9">
        <v>9610000000</v>
      </c>
      <c r="G37" s="11" t="e">
        <f ca="1">$B$6*(1-$B$7)^(G35-2017)*G36</f>
        <v>#NAME?</v>
      </c>
      <c r="H37" s="11" t="e">
        <f t="shared" ref="H37:P37" ca="1" si="2">$B$6*(1-$B$7)^(H35-2017)*H36</f>
        <v>#NAME?</v>
      </c>
      <c r="I37" s="11" t="e">
        <f t="shared" ca="1" si="2"/>
        <v>#NAME?</v>
      </c>
      <c r="J37" s="11" t="e">
        <f t="shared" ca="1" si="2"/>
        <v>#NAME?</v>
      </c>
      <c r="K37" s="11" t="e">
        <f t="shared" ca="1" si="2"/>
        <v>#NAME?</v>
      </c>
      <c r="L37" s="11" t="e">
        <f t="shared" ca="1" si="2"/>
        <v>#NAME?</v>
      </c>
      <c r="M37" s="11" t="e">
        <f t="shared" ca="1" si="2"/>
        <v>#NAME?</v>
      </c>
      <c r="N37" s="11" t="e">
        <f t="shared" ca="1" si="2"/>
        <v>#NAME?</v>
      </c>
      <c r="O37" s="11" t="e">
        <f t="shared" ca="1" si="2"/>
        <v>#NAME?</v>
      </c>
      <c r="P37" s="11" t="e">
        <f t="shared" ca="1" si="2"/>
        <v>#NAME?</v>
      </c>
    </row>
    <row r="38" spans="1:16" x14ac:dyDescent="0.35">
      <c r="A38" s="8" t="s">
        <v>9</v>
      </c>
      <c r="B38" s="9">
        <v>1540000000</v>
      </c>
      <c r="C38" s="9">
        <v>1370000000</v>
      </c>
      <c r="D38" s="9">
        <v>1290000000</v>
      </c>
      <c r="E38" s="9">
        <v>1370000000</v>
      </c>
      <c r="F38" s="9">
        <v>1360000000</v>
      </c>
      <c r="G38" s="11" t="e">
        <f ca="1">$B$10*G36</f>
        <v>#NAME?</v>
      </c>
      <c r="H38" s="11" t="e">
        <f t="shared" ref="H38:P38" ca="1" si="3">$B$10*H36</f>
        <v>#NAME?</v>
      </c>
      <c r="I38" s="11" t="e">
        <f t="shared" ca="1" si="3"/>
        <v>#NAME?</v>
      </c>
      <c r="J38" s="11" t="e">
        <f t="shared" ca="1" si="3"/>
        <v>#NAME?</v>
      </c>
      <c r="K38" s="11" t="e">
        <f t="shared" ca="1" si="3"/>
        <v>#NAME?</v>
      </c>
      <c r="L38" s="11" t="e">
        <f t="shared" ca="1" si="3"/>
        <v>#NAME?</v>
      </c>
      <c r="M38" s="11" t="e">
        <f t="shared" ca="1" si="3"/>
        <v>#NAME?</v>
      </c>
      <c r="N38" s="11" t="e">
        <f t="shared" ca="1" si="3"/>
        <v>#NAME?</v>
      </c>
      <c r="O38" s="11" t="e">
        <f t="shared" ca="1" si="3"/>
        <v>#NAME?</v>
      </c>
      <c r="P38" s="11" t="e">
        <f t="shared" ca="1" si="3"/>
        <v>#NAME?</v>
      </c>
    </row>
    <row r="39" spans="1:16" x14ac:dyDescent="0.35">
      <c r="A39" s="8" t="s">
        <v>33</v>
      </c>
      <c r="B39" s="9">
        <v>8850000000</v>
      </c>
      <c r="C39" s="9">
        <v>7710000000</v>
      </c>
      <c r="D39" s="9">
        <v>7570000000</v>
      </c>
      <c r="E39" s="9">
        <v>8010000000</v>
      </c>
      <c r="F39" s="9">
        <v>8000000000</v>
      </c>
      <c r="G39" s="11">
        <f>$B$13*G36</f>
        <v>8979115933.330164</v>
      </c>
      <c r="H39" s="11" t="e">
        <f t="shared" ref="H39:P39" ca="1" si="4">$B$13*H36</f>
        <v>#NAME?</v>
      </c>
      <c r="I39" s="11" t="e">
        <f t="shared" ca="1" si="4"/>
        <v>#NAME?</v>
      </c>
      <c r="J39" s="11" t="e">
        <f t="shared" ca="1" si="4"/>
        <v>#NAME?</v>
      </c>
      <c r="K39" s="11" t="e">
        <f t="shared" ca="1" si="4"/>
        <v>#NAME?</v>
      </c>
      <c r="L39" s="11" t="e">
        <f t="shared" ca="1" si="4"/>
        <v>#NAME?</v>
      </c>
      <c r="M39" s="11" t="e">
        <f t="shared" ca="1" si="4"/>
        <v>#NAME?</v>
      </c>
      <c r="N39" s="11" t="e">
        <f t="shared" ca="1" si="4"/>
        <v>#NAME?</v>
      </c>
      <c r="O39" s="11" t="e">
        <f t="shared" ca="1" si="4"/>
        <v>#NAME?</v>
      </c>
      <c r="P39" s="11" t="e">
        <f t="shared" ca="1" si="4"/>
        <v>#NAME?</v>
      </c>
    </row>
    <row r="40" spans="1:16" x14ac:dyDescent="0.35">
      <c r="A40" s="8" t="s">
        <v>34</v>
      </c>
      <c r="B40" s="9">
        <v>305000000</v>
      </c>
      <c r="C40" s="9">
        <v>2040000000</v>
      </c>
      <c r="D40" s="9">
        <v>2520000000</v>
      </c>
      <c r="E40" s="9">
        <v>3180000000</v>
      </c>
      <c r="F40" s="9">
        <v>1410000000</v>
      </c>
      <c r="G40" s="11" t="e">
        <f ca="1">G36-G37-G38-G39</f>
        <v>#NAME?</v>
      </c>
      <c r="H40" s="11" t="e">
        <f t="shared" ref="H40:P40" ca="1" si="5">H36-H37-H38-H39</f>
        <v>#NAME?</v>
      </c>
      <c r="I40" s="11" t="e">
        <f t="shared" ca="1" si="5"/>
        <v>#NAME?</v>
      </c>
      <c r="J40" s="11" t="e">
        <f t="shared" ca="1" si="5"/>
        <v>#NAME?</v>
      </c>
      <c r="K40" s="11" t="e">
        <f t="shared" ca="1" si="5"/>
        <v>#NAME?</v>
      </c>
      <c r="L40" s="11" t="e">
        <f t="shared" ca="1" si="5"/>
        <v>#NAME?</v>
      </c>
      <c r="M40" s="11" t="e">
        <f t="shared" ca="1" si="5"/>
        <v>#NAME?</v>
      </c>
      <c r="N40" s="11" t="e">
        <f t="shared" ca="1" si="5"/>
        <v>#NAME?</v>
      </c>
      <c r="O40" s="11" t="e">
        <f t="shared" ca="1" si="5"/>
        <v>#NAME?</v>
      </c>
      <c r="P40" s="11" t="e">
        <f t="shared" ca="1" si="5"/>
        <v>#NAME?</v>
      </c>
    </row>
    <row r="41" spans="1:16" x14ac:dyDescent="0.35">
      <c r="A41" s="8" t="s">
        <v>35</v>
      </c>
      <c r="B41" s="9">
        <v>-274000000</v>
      </c>
      <c r="C41" s="9">
        <v>53000000</v>
      </c>
      <c r="D41" s="9">
        <v>797000000</v>
      </c>
      <c r="E41" s="9">
        <v>577000000</v>
      </c>
      <c r="F41" s="9">
        <v>350000000</v>
      </c>
      <c r="G41" s="11">
        <f>$B$23*G36</f>
        <v>1148835000</v>
      </c>
      <c r="H41" s="11" t="e">
        <f t="shared" ref="H41:P41" ca="1" si="6">$B$23*H36</f>
        <v>#NAME?</v>
      </c>
      <c r="I41" s="11" t="e">
        <f t="shared" ca="1" si="6"/>
        <v>#NAME?</v>
      </c>
      <c r="J41" s="11" t="e">
        <f t="shared" ca="1" si="6"/>
        <v>#NAME?</v>
      </c>
      <c r="K41" s="11" t="e">
        <f t="shared" ca="1" si="6"/>
        <v>#NAME?</v>
      </c>
      <c r="L41" s="11" t="e">
        <f t="shared" ca="1" si="6"/>
        <v>#NAME?</v>
      </c>
      <c r="M41" s="11" t="e">
        <f t="shared" ca="1" si="6"/>
        <v>#NAME?</v>
      </c>
      <c r="N41" s="11" t="e">
        <f t="shared" ca="1" si="6"/>
        <v>#NAME?</v>
      </c>
      <c r="O41" s="11" t="e">
        <f t="shared" ca="1" si="6"/>
        <v>#NAME?</v>
      </c>
      <c r="P41" s="11" t="e">
        <f t="shared" ca="1" si="6"/>
        <v>#NAME?</v>
      </c>
    </row>
    <row r="42" spans="1:16" x14ac:dyDescent="0.35">
      <c r="A42" s="8" t="s">
        <v>36</v>
      </c>
      <c r="B42" s="9">
        <v>533000000</v>
      </c>
      <c r="C42" s="9">
        <v>1970000000</v>
      </c>
      <c r="D42" s="9">
        <v>1710000000</v>
      </c>
      <c r="E42" s="9">
        <v>2590000000</v>
      </c>
      <c r="F42" s="9">
        <v>1060000000</v>
      </c>
      <c r="G42" s="11" t="e">
        <f ca="1">_xll.VoseOutput(,,"Net Income",1)+G40-G41</f>
        <v>#NAME?</v>
      </c>
      <c r="H42" s="11" t="e">
        <f ca="1">_xll.VoseOutput(,,"Net Income",1)+H40-H41</f>
        <v>#NAME?</v>
      </c>
      <c r="I42" s="11" t="e">
        <f ca="1">_xll.VoseOutput(,,"Net Income",1)+I40-I41</f>
        <v>#NAME?</v>
      </c>
      <c r="J42" s="11" t="e">
        <f ca="1">_xll.VoseOutput(,,"Net Income",1)+J40-J41</f>
        <v>#NAME?</v>
      </c>
      <c r="K42" s="11" t="e">
        <f ca="1">_xll.VoseOutput(,,"Net Income",1)+K40-K41</f>
        <v>#NAME?</v>
      </c>
      <c r="L42" s="11" t="e">
        <f ca="1">_xll.VoseOutput(,,"Net Income",1)+L40-L41</f>
        <v>#NAME?</v>
      </c>
      <c r="M42" s="11" t="e">
        <f ca="1">_xll.VoseOutput(,,"Net Income",1)+M40-M41</f>
        <v>#NAME?</v>
      </c>
      <c r="N42" s="11" t="e">
        <f ca="1">_xll.VoseOutput(,,"Net Income",1)+N40-N41</f>
        <v>#NAME?</v>
      </c>
      <c r="O42" s="11" t="e">
        <f ca="1">_xll.VoseOutput(,,"Net Income",1)+O40-O41</f>
        <v>#NAME?</v>
      </c>
      <c r="P42" s="11" t="e">
        <f ca="1">_xll.VoseOutput(,,"Net Income",1)+P40-P41</f>
        <v>#NAME?</v>
      </c>
    </row>
    <row r="43" spans="1:16" x14ac:dyDescent="0.35">
      <c r="B43" s="9"/>
      <c r="C43" s="9"/>
      <c r="D43" s="9"/>
      <c r="E43" s="9"/>
      <c r="F43" s="9"/>
      <c r="G43" s="3"/>
    </row>
    <row r="44" spans="1:16" x14ac:dyDescent="0.35">
      <c r="B44" s="9"/>
      <c r="C44" s="9"/>
      <c r="D44" s="9"/>
      <c r="E44" s="9"/>
      <c r="F44" s="9"/>
      <c r="G44" s="3" t="s">
        <v>16</v>
      </c>
      <c r="H44" s="1" t="s">
        <v>10</v>
      </c>
      <c r="I44" s="1" t="s">
        <v>18</v>
      </c>
    </row>
    <row r="45" spans="1:16" x14ac:dyDescent="0.35">
      <c r="A45" s="8" t="s">
        <v>37</v>
      </c>
      <c r="B45" s="2">
        <f>B37/B36</f>
        <v>0.49511400651465798</v>
      </c>
      <c r="C45" s="2">
        <f t="shared" ref="C45:F45" si="7">C37/C36</f>
        <v>0.49847405900305186</v>
      </c>
      <c r="D45" s="2">
        <f t="shared" si="7"/>
        <v>0.4819753086419753</v>
      </c>
      <c r="E45" s="2">
        <f t="shared" si="7"/>
        <v>0.46300832925036745</v>
      </c>
      <c r="F45" s="2">
        <f t="shared" si="7"/>
        <v>0.46091127098321344</v>
      </c>
      <c r="G45" s="3">
        <f>MIN(B45:F45)</f>
        <v>0.46091127098321344</v>
      </c>
      <c r="H45" s="3">
        <f>AVERAGE(B45:F45)</f>
        <v>0.47989659487865322</v>
      </c>
      <c r="I45" s="3">
        <f>MAX(B45:F45)</f>
        <v>0.49847405900305186</v>
      </c>
    </row>
    <row r="46" spans="1:16" x14ac:dyDescent="0.35">
      <c r="A46" s="8" t="s">
        <v>2</v>
      </c>
      <c r="B46" s="2">
        <f>B38/B36</f>
        <v>7.1661237785016291E-2</v>
      </c>
      <c r="C46" s="2">
        <f t="shared" ref="C46:F46" si="8">C38/C36</f>
        <v>6.9684638860630727E-2</v>
      </c>
      <c r="D46" s="2">
        <f t="shared" si="8"/>
        <v>6.3703703703703707E-2</v>
      </c>
      <c r="E46" s="2">
        <f t="shared" si="8"/>
        <v>6.7123958843704062E-2</v>
      </c>
      <c r="F46" s="2">
        <f t="shared" si="8"/>
        <v>6.5227817745803357E-2</v>
      </c>
      <c r="G46" s="3">
        <f t="shared" ref="G46:G52" si="9">MIN(B46:F46)</f>
        <v>6.3703703703703707E-2</v>
      </c>
      <c r="H46" s="3">
        <f t="shared" ref="H46:H52" si="10">AVERAGE(B46:F46)</f>
        <v>6.7480271387771615E-2</v>
      </c>
      <c r="I46" s="3">
        <f t="shared" ref="I46:I52" si="11">MAX(B46:F46)</f>
        <v>7.1661237785016291E-2</v>
      </c>
    </row>
    <row r="47" spans="1:16" x14ac:dyDescent="0.35">
      <c r="A47" s="8" t="s">
        <v>23</v>
      </c>
      <c r="B47" s="2">
        <f>B39/B36</f>
        <v>0.4118194509073988</v>
      </c>
      <c r="C47" s="2">
        <f t="shared" ref="C47:F47" si="12">C39/C36</f>
        <v>0.39216683621566634</v>
      </c>
      <c r="D47" s="2">
        <f t="shared" si="12"/>
        <v>0.37382716049382714</v>
      </c>
      <c r="E47" s="2">
        <f t="shared" si="12"/>
        <v>0.39245467907888287</v>
      </c>
      <c r="F47" s="2">
        <f t="shared" si="12"/>
        <v>0.38369304556354916</v>
      </c>
      <c r="G47" s="3">
        <f t="shared" si="9"/>
        <v>0.37382716049382714</v>
      </c>
      <c r="H47" s="3">
        <f t="shared" si="10"/>
        <v>0.39079223445186489</v>
      </c>
      <c r="I47" s="3">
        <f t="shared" si="11"/>
        <v>0.4118194509073988</v>
      </c>
    </row>
    <row r="48" spans="1:16" x14ac:dyDescent="0.35">
      <c r="B48" s="2"/>
      <c r="C48" s="2"/>
      <c r="D48" s="2"/>
      <c r="E48" s="2"/>
      <c r="F48" s="2"/>
      <c r="G48" s="3"/>
      <c r="H48" s="3"/>
      <c r="I48" s="3"/>
    </row>
    <row r="49" spans="1:9" x14ac:dyDescent="0.35">
      <c r="A49" s="8" t="s">
        <v>1</v>
      </c>
      <c r="B49" s="2"/>
      <c r="C49" s="2">
        <f>(C36-B36)/B36</f>
        <v>-8.5155886458818053E-2</v>
      </c>
      <c r="D49" s="2">
        <f t="shared" ref="D49:F49" si="13">(D36-C36)/C36</f>
        <v>3.0010172939979655E-2</v>
      </c>
      <c r="E49" s="2">
        <f t="shared" si="13"/>
        <v>7.9012345679012348E-3</v>
      </c>
      <c r="F49" s="2">
        <f t="shared" si="13"/>
        <v>2.1558059774620286E-2</v>
      </c>
      <c r="G49" s="3">
        <f t="shared" si="9"/>
        <v>-8.5155886458818053E-2</v>
      </c>
      <c r="H49" s="3">
        <f t="shared" si="10"/>
        <v>-6.4216047940792208E-3</v>
      </c>
      <c r="I49" s="3">
        <f t="shared" si="11"/>
        <v>3.0010172939979655E-2</v>
      </c>
    </row>
    <row r="50" spans="1:9" x14ac:dyDescent="0.35">
      <c r="A50" s="8" t="s">
        <v>38</v>
      </c>
      <c r="C50" s="2">
        <f>C45-B45</f>
        <v>3.3600524883938832E-3</v>
      </c>
      <c r="D50" s="2">
        <f t="shared" ref="D50:F50" si="14">D45-C45</f>
        <v>-1.6498750361076564E-2</v>
      </c>
      <c r="E50" s="2">
        <f t="shared" si="14"/>
        <v>-1.8966979391607852E-2</v>
      </c>
      <c r="F50" s="2">
        <f t="shared" si="14"/>
        <v>-2.0970582671540061E-3</v>
      </c>
      <c r="G50" s="3">
        <f t="shared" si="9"/>
        <v>-1.8966979391607852E-2</v>
      </c>
      <c r="H50" s="3">
        <f t="shared" si="10"/>
        <v>-8.5506838828611348E-3</v>
      </c>
      <c r="I50" s="3">
        <f t="shared" si="11"/>
        <v>3.3600524883938832E-3</v>
      </c>
    </row>
    <row r="51" spans="1:9" x14ac:dyDescent="0.35">
      <c r="G51" s="3"/>
      <c r="H51" s="3"/>
      <c r="I51" s="3"/>
    </row>
    <row r="52" spans="1:9" x14ac:dyDescent="0.35">
      <c r="A52" s="8" t="s">
        <v>41</v>
      </c>
      <c r="B52" s="2">
        <f>B41/B36</f>
        <v>-1.2750116333178222E-2</v>
      </c>
      <c r="C52" s="2">
        <f t="shared" ref="C52:F52" si="15">C41/C36</f>
        <v>2.6958290946083418E-3</v>
      </c>
      <c r="D52" s="2">
        <f t="shared" si="15"/>
        <v>3.9358024691358025E-2</v>
      </c>
      <c r="E52" s="2">
        <f t="shared" si="15"/>
        <v>2.8270455658990692E-2</v>
      </c>
      <c r="F52" s="2">
        <f t="shared" si="15"/>
        <v>1.6786570743405275E-2</v>
      </c>
      <c r="G52" s="3">
        <f t="shared" si="9"/>
        <v>-1.2750116333178222E-2</v>
      </c>
      <c r="H52" s="3">
        <f t="shared" si="10"/>
        <v>1.4872152771036823E-2</v>
      </c>
      <c r="I52" s="3">
        <f t="shared" si="11"/>
        <v>3.9358024691358025E-2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52"/>
  <sheetViews>
    <sheetView topLeftCell="A27" workbookViewId="0">
      <selection activeCell="G24" sqref="G24"/>
    </sheetView>
  </sheetViews>
  <sheetFormatPr defaultRowHeight="14.5" x14ac:dyDescent="0.35"/>
  <cols>
    <col min="2" max="2" width="24" customWidth="1"/>
    <col min="3" max="3" width="21.54296875" customWidth="1"/>
  </cols>
  <sheetData>
    <row r="1" spans="1:9" ht="24" thickBot="1" x14ac:dyDescent="0.6">
      <c r="A1" s="6" t="s">
        <v>44</v>
      </c>
    </row>
    <row r="2" spans="1:9" ht="15" thickTop="1" x14ac:dyDescent="0.35"/>
    <row r="3" spans="1:9" ht="20" thickBot="1" x14ac:dyDescent="0.5">
      <c r="A3" s="5" t="s">
        <v>0</v>
      </c>
    </row>
    <row r="4" spans="1:9" ht="15" thickTop="1" x14ac:dyDescent="0.35">
      <c r="B4" s="2"/>
      <c r="C4" s="1" t="s">
        <v>15</v>
      </c>
      <c r="D4" s="1" t="s">
        <v>16</v>
      </c>
      <c r="E4" s="1" t="s">
        <v>17</v>
      </c>
      <c r="F4" s="1" t="s">
        <v>18</v>
      </c>
      <c r="G4" s="3" t="s">
        <v>40</v>
      </c>
      <c r="H4" s="3" t="s">
        <v>39</v>
      </c>
      <c r="I4" s="1" t="s">
        <v>5</v>
      </c>
    </row>
    <row r="5" spans="1:9" x14ac:dyDescent="0.35">
      <c r="A5" s="1" t="s">
        <v>1</v>
      </c>
      <c r="B5" s="2">
        <v>9.5000000000000001E-2</v>
      </c>
      <c r="C5" t="s">
        <v>51</v>
      </c>
      <c r="G5" s="2"/>
      <c r="H5">
        <v>0.2</v>
      </c>
      <c r="I5" s="2" t="e">
        <f ca="1">B21+B22*B18</f>
        <v>#NAME?</v>
      </c>
    </row>
    <row r="6" spans="1:9" x14ac:dyDescent="0.35">
      <c r="A6" s="1" t="s">
        <v>31</v>
      </c>
      <c r="B6" s="2">
        <f>50%</f>
        <v>0.5</v>
      </c>
      <c r="C6" t="s">
        <v>54</v>
      </c>
      <c r="H6">
        <v>0.4</v>
      </c>
    </row>
    <row r="7" spans="1:9" x14ac:dyDescent="0.35">
      <c r="A7" s="1" t="s">
        <v>14</v>
      </c>
      <c r="B7" s="2" t="e">
        <f ca="1">_xll.VoseInput(A7)+_xll.VoseCombined(G7:G9,H5:H7,{"A","B","C"})</f>
        <v>#NAME?</v>
      </c>
      <c r="C7" s="1" t="s">
        <v>19</v>
      </c>
      <c r="D7" s="2">
        <f>G50</f>
        <v>-2.3742267784096494E-2</v>
      </c>
      <c r="E7" s="2">
        <f>H50</f>
        <v>8.0884278659084236E-3</v>
      </c>
      <c r="F7" s="2">
        <f>I50</f>
        <v>5.2671116219172753E-2</v>
      </c>
      <c r="G7" t="str">
        <f>_xll.VosePERTObject(D7,E7,F7)</f>
        <v>VosePERT(-0.0237422677840965,0.00808842786590842,0.0526711162191728)</v>
      </c>
      <c r="H7">
        <v>0.4</v>
      </c>
    </row>
    <row r="8" spans="1:9" x14ac:dyDescent="0.35">
      <c r="A8" s="1"/>
      <c r="B8" s="2"/>
      <c r="C8" s="1" t="s">
        <v>20</v>
      </c>
      <c r="D8" s="2">
        <v>0</v>
      </c>
      <c r="E8" s="2">
        <v>0.01</v>
      </c>
      <c r="F8" s="2">
        <v>0.02</v>
      </c>
      <c r="G8" t="str">
        <f>_xll.VosePERTObject(D8,E8,F8)</f>
        <v>VosePERT(0,0.01,0.02)</v>
      </c>
    </row>
    <row r="9" spans="1:9" x14ac:dyDescent="0.35">
      <c r="A9" s="1"/>
      <c r="B9" s="2"/>
      <c r="C9" s="1" t="s">
        <v>21</v>
      </c>
      <c r="D9" s="2">
        <v>1.0999999999999999E-2</v>
      </c>
      <c r="E9" s="2">
        <v>1.2E-2</v>
      </c>
      <c r="F9" s="2">
        <v>1.2999999999999999E-2</v>
      </c>
      <c r="G9" t="str">
        <f>_xll.VosePERTObject(D9,E9,F9)</f>
        <v>VosePERT(0.011,0.012,0.013)</v>
      </c>
    </row>
    <row r="10" spans="1:9" x14ac:dyDescent="0.35">
      <c r="A10" s="1" t="s">
        <v>22</v>
      </c>
      <c r="B10" s="2" t="e">
        <f ca="1">_xll.VoseInput(A10)+_xll.VoseCombined(G10:G12,H5:H7,{"A","B","C"})</f>
        <v>#NAME?</v>
      </c>
      <c r="C10" s="1" t="s">
        <v>19</v>
      </c>
      <c r="D10" s="2">
        <f>G46</f>
        <v>6.118806744487678E-2</v>
      </c>
      <c r="E10" s="2">
        <f>H46</f>
        <v>6.2507647249856746E-2</v>
      </c>
      <c r="F10" s="2">
        <f>I46</f>
        <v>6.6346153846153846E-2</v>
      </c>
      <c r="G10" t="str">
        <f>_xll.VosePERTObject(D10,E10,F10)</f>
        <v>VosePERT(0.0611880674448768,0.0625076472498567,0.0663461538461538)</v>
      </c>
    </row>
    <row r="11" spans="1:9" x14ac:dyDescent="0.35">
      <c r="A11" s="1"/>
      <c r="B11" s="2"/>
      <c r="C11" s="1" t="s">
        <v>20</v>
      </c>
      <c r="D11" s="2">
        <v>0.2</v>
      </c>
      <c r="E11" s="2">
        <v>0.25</v>
      </c>
      <c r="F11" s="2">
        <v>0.3</v>
      </c>
      <c r="G11" t="str">
        <f>_xll.VosePERTObject(D11,E11,F11)</f>
        <v>VosePERT(0.2,0.25,0.3)</v>
      </c>
    </row>
    <row r="12" spans="1:9" x14ac:dyDescent="0.35">
      <c r="A12" s="1"/>
      <c r="B12" s="2"/>
      <c r="C12" s="1" t="s">
        <v>21</v>
      </c>
      <c r="D12" s="2">
        <v>0.22</v>
      </c>
      <c r="E12" s="2">
        <v>0.23499999999999999</v>
      </c>
      <c r="F12" s="2">
        <v>0.26</v>
      </c>
      <c r="G12" t="str">
        <f>_xll.VosePERTObject(D12,E12,F12)</f>
        <v>VosePERT(0.22,0.235,0.26)</v>
      </c>
    </row>
    <row r="13" spans="1:9" x14ac:dyDescent="0.35">
      <c r="A13" s="1" t="s">
        <v>23</v>
      </c>
      <c r="B13" s="2">
        <f>H47</f>
        <v>0.30909557328228854</v>
      </c>
      <c r="D13" s="2"/>
      <c r="E13" s="2"/>
      <c r="F13" s="2"/>
    </row>
    <row r="14" spans="1:9" x14ac:dyDescent="0.35">
      <c r="A14" s="1"/>
      <c r="B14" s="2"/>
      <c r="D14" s="2"/>
      <c r="E14" s="2"/>
      <c r="F14" s="2"/>
    </row>
    <row r="15" spans="1:9" x14ac:dyDescent="0.35">
      <c r="A15" s="1" t="s">
        <v>3</v>
      </c>
      <c r="B15" s="2" t="e">
        <f ca="1">_xll.VoseInput(A15)+_xll.VoseCombined(G15:G17,H5:H7,{"A","B","C"})</f>
        <v>#NAME?</v>
      </c>
      <c r="C15" s="1" t="s">
        <v>19</v>
      </c>
      <c r="D15" s="2">
        <v>0.05</v>
      </c>
      <c r="E15" s="2">
        <v>0.05</v>
      </c>
      <c r="F15" s="2">
        <v>0.06</v>
      </c>
      <c r="G15" t="str">
        <f>_xll.VosePERTObject(D15,E15,F15)</f>
        <v>VosePERT(0.05,0.05,0.06)</v>
      </c>
    </row>
    <row r="16" spans="1:9" x14ac:dyDescent="0.35">
      <c r="A16" s="1"/>
      <c r="B16" s="2"/>
      <c r="C16" s="1" t="s">
        <v>20</v>
      </c>
      <c r="D16" s="2">
        <v>0.03</v>
      </c>
      <c r="E16" s="2">
        <v>0.05</v>
      </c>
      <c r="F16" s="2">
        <v>6.5000000000000002E-2</v>
      </c>
      <c r="G16" t="str">
        <f>_xll.VosePERTObject(D16,E16,F16)</f>
        <v>VosePERT(0.03,0.05,0.065)</v>
      </c>
    </row>
    <row r="17" spans="1:8" x14ac:dyDescent="0.35">
      <c r="A17" s="1"/>
      <c r="B17" s="2"/>
      <c r="C17" s="1" t="s">
        <v>21</v>
      </c>
      <c r="D17" s="2">
        <v>2.5999999999999999E-2</v>
      </c>
      <c r="E17" s="2">
        <v>0.05</v>
      </c>
      <c r="F17" s="2">
        <v>6.8000000000000005E-2</v>
      </c>
      <c r="G17" t="str">
        <f>_xll.VosePERTObject(D17,E17,F17)</f>
        <v>VosePERT(0.026,0.05,0.068)</v>
      </c>
      <c r="H17" t="s">
        <v>46</v>
      </c>
    </row>
    <row r="18" spans="1:8" x14ac:dyDescent="0.35">
      <c r="A18" s="1" t="s">
        <v>4</v>
      </c>
      <c r="B18" s="10" t="e">
        <f ca="1">_xll.VoseInput(A18)+_xll.VoseCombined(G18:G20,H5:H7,{"A","B","C"})</f>
        <v>#NAME?</v>
      </c>
      <c r="C18" s="1" t="s">
        <v>19</v>
      </c>
      <c r="D18" s="10">
        <v>0.55000000000000004</v>
      </c>
      <c r="E18" s="10">
        <v>0.6</v>
      </c>
      <c r="F18" s="10">
        <v>0.65</v>
      </c>
      <c r="G18" t="str">
        <f>_xll.VosePERTObject(D18,E18,F18)</f>
        <v>VosePERT(0.55,0.6,0.65)</v>
      </c>
      <c r="H18" t="s">
        <v>47</v>
      </c>
    </row>
    <row r="19" spans="1:8" x14ac:dyDescent="0.35">
      <c r="A19" s="1"/>
      <c r="B19" s="2"/>
      <c r="C19" s="1" t="s">
        <v>20</v>
      </c>
      <c r="D19" s="10">
        <v>0.93</v>
      </c>
      <c r="E19" s="10">
        <v>0.98</v>
      </c>
      <c r="F19" s="10">
        <v>1.03</v>
      </c>
      <c r="G19" t="str">
        <f>_xll.VosePERTObject(D19,E19,F19)</f>
        <v>VosePERT(0.93,0.98,1.03)</v>
      </c>
      <c r="H19" t="s">
        <v>48</v>
      </c>
    </row>
    <row r="20" spans="1:8" x14ac:dyDescent="0.35">
      <c r="A20" s="1"/>
      <c r="B20" s="2"/>
      <c r="C20" s="1" t="s">
        <v>21</v>
      </c>
      <c r="D20" s="10">
        <v>1</v>
      </c>
      <c r="E20" s="10">
        <v>1.05</v>
      </c>
      <c r="F20" s="10">
        <v>1.1000000000000001</v>
      </c>
      <c r="G20" t="str">
        <f>_xll.VosePERTObject(D20,E20,F20)</f>
        <v>VosePERT(1,1.05,1.1)</v>
      </c>
      <c r="H20" t="s">
        <v>49</v>
      </c>
    </row>
    <row r="21" spans="1:8" x14ac:dyDescent="0.35">
      <c r="A21" s="1" t="s">
        <v>6</v>
      </c>
      <c r="B21" s="2">
        <v>0.04</v>
      </c>
    </row>
    <row r="22" spans="1:8" x14ac:dyDescent="0.35">
      <c r="A22" s="1" t="s">
        <v>7</v>
      </c>
      <c r="B22" s="2">
        <v>0.08</v>
      </c>
    </row>
    <row r="23" spans="1:8" x14ac:dyDescent="0.35">
      <c r="A23" s="1" t="s">
        <v>24</v>
      </c>
      <c r="B23" s="2">
        <v>0.05</v>
      </c>
      <c r="C23" s="14" t="s">
        <v>50</v>
      </c>
    </row>
    <row r="24" spans="1:8" x14ac:dyDescent="0.35">
      <c r="B24" s="2"/>
    </row>
    <row r="25" spans="1:8" ht="20" thickBot="1" x14ac:dyDescent="0.5">
      <c r="A25" s="5" t="s">
        <v>12</v>
      </c>
      <c r="G25" s="2"/>
    </row>
    <row r="26" spans="1:8" ht="15" thickTop="1" x14ac:dyDescent="0.35">
      <c r="A26" s="1" t="s">
        <v>25</v>
      </c>
      <c r="B26" s="13" t="e">
        <f ca="1">NPV(I5,G42:P42)</f>
        <v>#NAME?</v>
      </c>
    </row>
    <row r="27" spans="1:8" x14ac:dyDescent="0.35">
      <c r="A27" s="1" t="s">
        <v>26</v>
      </c>
      <c r="B27" s="13" t="e">
        <f ca="1">(P42*(1+B15))/(I5-B15)</f>
        <v>#NAME?</v>
      </c>
    </row>
    <row r="28" spans="1:8" x14ac:dyDescent="0.35">
      <c r="A28" s="1" t="s">
        <v>27</v>
      </c>
      <c r="B28" s="13" t="e">
        <f ca="1">B27/(1+I5)^10</f>
        <v>#NAME?</v>
      </c>
    </row>
    <row r="29" spans="1:8" x14ac:dyDescent="0.35">
      <c r="A29" s="1" t="s">
        <v>28</v>
      </c>
      <c r="B29" s="13" t="e">
        <f ca="1">_xll.VoseOutput(A29)+B26+B28</f>
        <v>#NAME?</v>
      </c>
    </row>
    <row r="30" spans="1:8" x14ac:dyDescent="0.35">
      <c r="A30" s="1" t="s">
        <v>29</v>
      </c>
      <c r="B30" s="12" t="e">
        <f ca="1">_xll.VoseOutput(A30)+B28/B29</f>
        <v>#NAME?</v>
      </c>
    </row>
    <row r="32" spans="1:8" ht="20" thickBot="1" x14ac:dyDescent="0.5">
      <c r="A32" s="5" t="s">
        <v>13</v>
      </c>
      <c r="B32" s="4"/>
      <c r="C32" s="4"/>
      <c r="D32" s="4"/>
      <c r="E32" s="4"/>
      <c r="F32" s="4"/>
      <c r="G32" s="4"/>
      <c r="H32" s="4"/>
    </row>
    <row r="33" spans="1:16" ht="15" thickTop="1" x14ac:dyDescent="0.35">
      <c r="B33" s="4"/>
      <c r="C33" s="4"/>
      <c r="D33" s="4"/>
      <c r="E33" s="4"/>
      <c r="F33" s="4"/>
      <c r="G33" s="4"/>
      <c r="H33" s="4"/>
    </row>
    <row r="34" spans="1:16" x14ac:dyDescent="0.35">
      <c r="A34" s="8" t="s">
        <v>1</v>
      </c>
      <c r="B34" s="4"/>
      <c r="C34" s="4"/>
      <c r="D34" s="4"/>
      <c r="E34" s="4"/>
      <c r="F34" s="4"/>
      <c r="G34" s="2">
        <f>B5</f>
        <v>9.5000000000000001E-2</v>
      </c>
      <c r="H34" s="2" t="e">
        <f ca="1">G34-($B$5-$B$15)/10</f>
        <v>#NAME?</v>
      </c>
      <c r="I34" s="2" t="e">
        <f t="shared" ref="I34:P34" ca="1" si="0">H34-($B$5-$B$15)/10</f>
        <v>#NAME?</v>
      </c>
      <c r="J34" s="2" t="e">
        <f t="shared" ca="1" si="0"/>
        <v>#NAME?</v>
      </c>
      <c r="K34" s="2" t="e">
        <f t="shared" ca="1" si="0"/>
        <v>#NAME?</v>
      </c>
      <c r="L34" s="2" t="e">
        <f t="shared" ca="1" si="0"/>
        <v>#NAME?</v>
      </c>
      <c r="M34" s="2" t="e">
        <f t="shared" ca="1" si="0"/>
        <v>#NAME?</v>
      </c>
      <c r="N34" s="2" t="e">
        <f t="shared" ca="1" si="0"/>
        <v>#NAME?</v>
      </c>
      <c r="O34" s="2" t="e">
        <f t="shared" ca="1" si="0"/>
        <v>#NAME?</v>
      </c>
      <c r="P34" s="2" t="e">
        <f t="shared" ca="1" si="0"/>
        <v>#NAME?</v>
      </c>
    </row>
    <row r="35" spans="1:16" x14ac:dyDescent="0.35">
      <c r="A35" s="7" t="s">
        <v>8</v>
      </c>
      <c r="B35" s="7">
        <v>2012</v>
      </c>
      <c r="C35" s="7">
        <v>2013</v>
      </c>
      <c r="D35" s="7">
        <v>2014</v>
      </c>
      <c r="E35" s="7">
        <v>2015</v>
      </c>
      <c r="F35" s="7">
        <v>2016</v>
      </c>
      <c r="G35" s="7">
        <v>2017</v>
      </c>
      <c r="H35" s="7">
        <v>2018</v>
      </c>
      <c r="I35" s="7">
        <v>2019</v>
      </c>
      <c r="J35" s="7">
        <v>2020</v>
      </c>
      <c r="K35" s="7">
        <v>2021</v>
      </c>
      <c r="L35" s="7">
        <v>2022</v>
      </c>
      <c r="M35" s="7">
        <v>2023</v>
      </c>
      <c r="N35" s="7">
        <v>2024</v>
      </c>
      <c r="O35" s="7">
        <v>2025</v>
      </c>
      <c r="P35" s="7">
        <v>2026</v>
      </c>
    </row>
    <row r="36" spans="1:16" x14ac:dyDescent="0.35">
      <c r="A36" s="8" t="s">
        <v>30</v>
      </c>
      <c r="B36" s="9">
        <v>7710000000</v>
      </c>
      <c r="C36" s="9">
        <v>8050000000</v>
      </c>
      <c r="D36" s="9">
        <v>8430000000</v>
      </c>
      <c r="E36" s="9">
        <v>10280000000</v>
      </c>
      <c r="F36" s="9">
        <v>12480000000</v>
      </c>
      <c r="G36" s="11">
        <f>F36*(1+G34)</f>
        <v>13665600000</v>
      </c>
      <c r="H36" s="11" t="e">
        <f t="shared" ref="H36:P36" ca="1" si="1">G36*(1+H34)</f>
        <v>#NAME?</v>
      </c>
      <c r="I36" s="11" t="e">
        <f t="shared" ca="1" si="1"/>
        <v>#NAME?</v>
      </c>
      <c r="J36" s="11" t="e">
        <f t="shared" ca="1" si="1"/>
        <v>#NAME?</v>
      </c>
      <c r="K36" s="11" t="e">
        <f t="shared" ca="1" si="1"/>
        <v>#NAME?</v>
      </c>
      <c r="L36" s="11" t="e">
        <f t="shared" ca="1" si="1"/>
        <v>#NAME?</v>
      </c>
      <c r="M36" s="11" t="e">
        <f t="shared" ca="1" si="1"/>
        <v>#NAME?</v>
      </c>
      <c r="N36" s="11" t="e">
        <f t="shared" ca="1" si="1"/>
        <v>#NAME?</v>
      </c>
      <c r="O36" s="11" t="e">
        <f t="shared" ca="1" si="1"/>
        <v>#NAME?</v>
      </c>
      <c r="P36" s="11" t="e">
        <f t="shared" ca="1" si="1"/>
        <v>#NAME?</v>
      </c>
    </row>
    <row r="37" spans="1:16" x14ac:dyDescent="0.35">
      <c r="A37" s="8" t="s">
        <v>32</v>
      </c>
      <c r="B37" s="9">
        <v>3760000000</v>
      </c>
      <c r="C37" s="9">
        <v>3880000000</v>
      </c>
      <c r="D37" s="9">
        <v>4140000000</v>
      </c>
      <c r="E37" s="9">
        <v>5590000000</v>
      </c>
      <c r="F37" s="9">
        <v>6490000000</v>
      </c>
      <c r="G37" s="11" t="e">
        <f ca="1">$B$6*(1-$B$7)^(G35-2017)*G36</f>
        <v>#NAME?</v>
      </c>
      <c r="H37" s="11" t="e">
        <f t="shared" ref="H37:P37" ca="1" si="2">$B$6*(1-$B$7)^(H35-2017)*H36</f>
        <v>#NAME?</v>
      </c>
      <c r="I37" s="11" t="e">
        <f t="shared" ca="1" si="2"/>
        <v>#NAME?</v>
      </c>
      <c r="J37" s="11" t="e">
        <f t="shared" ca="1" si="2"/>
        <v>#NAME?</v>
      </c>
      <c r="K37" s="11" t="e">
        <f t="shared" ca="1" si="2"/>
        <v>#NAME?</v>
      </c>
      <c r="L37" s="11" t="e">
        <f t="shared" ca="1" si="2"/>
        <v>#NAME?</v>
      </c>
      <c r="M37" s="11" t="e">
        <f t="shared" ca="1" si="2"/>
        <v>#NAME?</v>
      </c>
      <c r="N37" s="11" t="e">
        <f t="shared" ca="1" si="2"/>
        <v>#NAME?</v>
      </c>
      <c r="O37" s="11" t="e">
        <f t="shared" ca="1" si="2"/>
        <v>#NAME?</v>
      </c>
      <c r="P37" s="11" t="e">
        <f t="shared" ca="1" si="2"/>
        <v>#NAME?</v>
      </c>
    </row>
    <row r="38" spans="1:16" x14ac:dyDescent="0.35">
      <c r="A38" s="8" t="s">
        <v>9</v>
      </c>
      <c r="B38" s="9">
        <v>471760000</v>
      </c>
      <c r="C38" s="9">
        <v>494000000</v>
      </c>
      <c r="D38" s="9">
        <v>524000000</v>
      </c>
      <c r="E38" s="9">
        <v>632000000</v>
      </c>
      <c r="F38" s="9">
        <v>828000000</v>
      </c>
      <c r="G38" s="11" t="e">
        <f ca="1">$B$10*G36</f>
        <v>#NAME?</v>
      </c>
      <c r="H38" s="11" t="e">
        <f t="shared" ref="H38:P38" ca="1" si="3">$B$10*H36</f>
        <v>#NAME?</v>
      </c>
      <c r="I38" s="11" t="e">
        <f t="shared" ca="1" si="3"/>
        <v>#NAME?</v>
      </c>
      <c r="J38" s="11" t="e">
        <f t="shared" ca="1" si="3"/>
        <v>#NAME?</v>
      </c>
      <c r="K38" s="11" t="e">
        <f t="shared" ca="1" si="3"/>
        <v>#NAME?</v>
      </c>
      <c r="L38" s="11" t="e">
        <f t="shared" ca="1" si="3"/>
        <v>#NAME?</v>
      </c>
      <c r="M38" s="11" t="e">
        <f t="shared" ca="1" si="3"/>
        <v>#NAME?</v>
      </c>
      <c r="N38" s="11" t="e">
        <f t="shared" ca="1" si="3"/>
        <v>#NAME?</v>
      </c>
      <c r="O38" s="11" t="e">
        <f t="shared" ca="1" si="3"/>
        <v>#NAME?</v>
      </c>
      <c r="P38" s="11" t="e">
        <f t="shared" ca="1" si="3"/>
        <v>#NAME?</v>
      </c>
    </row>
    <row r="39" spans="1:16" x14ac:dyDescent="0.35">
      <c r="A39" s="8" t="s">
        <v>33</v>
      </c>
      <c r="B39" s="9">
        <v>2390000000</v>
      </c>
      <c r="C39" s="9">
        <v>2550000000</v>
      </c>
      <c r="D39" s="9">
        <v>2550000000</v>
      </c>
      <c r="E39" s="9">
        <v>3180000000</v>
      </c>
      <c r="F39" s="9">
        <v>3830000000</v>
      </c>
      <c r="G39" s="11">
        <f>$B$13*G36</f>
        <v>4223976466.2464423</v>
      </c>
      <c r="H39" s="11" t="e">
        <f t="shared" ref="H39:P39" ca="1" si="4">$B$13*H36</f>
        <v>#NAME?</v>
      </c>
      <c r="I39" s="11" t="e">
        <f t="shared" ca="1" si="4"/>
        <v>#NAME?</v>
      </c>
      <c r="J39" s="11" t="e">
        <f t="shared" ca="1" si="4"/>
        <v>#NAME?</v>
      </c>
      <c r="K39" s="11" t="e">
        <f t="shared" ca="1" si="4"/>
        <v>#NAME?</v>
      </c>
      <c r="L39" s="11" t="e">
        <f t="shared" ca="1" si="4"/>
        <v>#NAME?</v>
      </c>
      <c r="M39" s="11" t="e">
        <f t="shared" ca="1" si="4"/>
        <v>#NAME?</v>
      </c>
      <c r="N39" s="11" t="e">
        <f t="shared" ca="1" si="4"/>
        <v>#NAME?</v>
      </c>
      <c r="O39" s="11" t="e">
        <f t="shared" ca="1" si="4"/>
        <v>#NAME?</v>
      </c>
      <c r="P39" s="11" t="e">
        <f t="shared" ca="1" si="4"/>
        <v>#NAME?</v>
      </c>
    </row>
    <row r="40" spans="1:16" x14ac:dyDescent="0.35">
      <c r="A40" s="8" t="s">
        <v>34</v>
      </c>
      <c r="B40" s="9">
        <v>1470000000</v>
      </c>
      <c r="C40" s="9">
        <v>1170000000</v>
      </c>
      <c r="D40" s="9">
        <v>1520000000</v>
      </c>
      <c r="E40" s="9">
        <v>739000000</v>
      </c>
      <c r="F40" s="9">
        <v>1070000000</v>
      </c>
      <c r="G40" s="11" t="e">
        <f ca="1">G36-G37-G38-G39</f>
        <v>#NAME?</v>
      </c>
      <c r="H40" s="11" t="e">
        <f t="shared" ref="H40:P40" ca="1" si="5">H36-H37-H38-H39</f>
        <v>#NAME?</v>
      </c>
      <c r="I40" s="11" t="e">
        <f t="shared" ca="1" si="5"/>
        <v>#NAME?</v>
      </c>
      <c r="J40" s="11" t="e">
        <f t="shared" ca="1" si="5"/>
        <v>#NAME?</v>
      </c>
      <c r="K40" s="11" t="e">
        <f t="shared" ca="1" si="5"/>
        <v>#NAME?</v>
      </c>
      <c r="L40" s="11" t="e">
        <f t="shared" ca="1" si="5"/>
        <v>#NAME?</v>
      </c>
      <c r="M40" s="11" t="e">
        <f t="shared" ca="1" si="5"/>
        <v>#NAME?</v>
      </c>
      <c r="N40" s="11" t="e">
        <f t="shared" ca="1" si="5"/>
        <v>#NAME?</v>
      </c>
      <c r="O40" s="11" t="e">
        <f t="shared" ca="1" si="5"/>
        <v>#NAME?</v>
      </c>
      <c r="P40" s="11" t="e">
        <f t="shared" ca="1" si="5"/>
        <v>#NAME?</v>
      </c>
    </row>
    <row r="41" spans="1:16" x14ac:dyDescent="0.35">
      <c r="A41" s="8" t="s">
        <v>35</v>
      </c>
      <c r="B41" s="9">
        <v>362880000</v>
      </c>
      <c r="C41" s="9">
        <v>236000000</v>
      </c>
      <c r="D41" s="9">
        <v>337000000</v>
      </c>
      <c r="E41" s="9">
        <v>44000000</v>
      </c>
      <c r="F41" s="9">
        <v>98000000</v>
      </c>
      <c r="G41" s="11">
        <f>$B$23*G36</f>
        <v>683280000</v>
      </c>
      <c r="H41" s="11" t="e">
        <f t="shared" ref="H41:P41" ca="1" si="6">$B$23*H36</f>
        <v>#NAME?</v>
      </c>
      <c r="I41" s="11" t="e">
        <f t="shared" ca="1" si="6"/>
        <v>#NAME?</v>
      </c>
      <c r="J41" s="11" t="e">
        <f t="shared" ca="1" si="6"/>
        <v>#NAME?</v>
      </c>
      <c r="K41" s="11" t="e">
        <f t="shared" ca="1" si="6"/>
        <v>#NAME?</v>
      </c>
      <c r="L41" s="11" t="e">
        <f t="shared" ca="1" si="6"/>
        <v>#NAME?</v>
      </c>
      <c r="M41" s="11" t="e">
        <f t="shared" ca="1" si="6"/>
        <v>#NAME?</v>
      </c>
      <c r="N41" s="11" t="e">
        <f t="shared" ca="1" si="6"/>
        <v>#NAME?</v>
      </c>
      <c r="O41" s="11" t="e">
        <f t="shared" ca="1" si="6"/>
        <v>#NAME?</v>
      </c>
      <c r="P41" s="11" t="e">
        <f t="shared" ca="1" si="6"/>
        <v>#NAME?</v>
      </c>
    </row>
    <row r="42" spans="1:16" x14ac:dyDescent="0.35">
      <c r="A42" s="8" t="s">
        <v>36</v>
      </c>
      <c r="B42" s="9">
        <v>1110000000</v>
      </c>
      <c r="C42" s="9">
        <v>929000000</v>
      </c>
      <c r="D42" s="9">
        <v>1190000000</v>
      </c>
      <c r="E42" s="9">
        <v>695000000</v>
      </c>
      <c r="F42" s="9">
        <v>976000000</v>
      </c>
      <c r="G42" s="11" t="e">
        <f ca="1">_xll.VoseOutput(,,"Net Income",1)+G40-G41</f>
        <v>#NAME?</v>
      </c>
      <c r="H42" s="11" t="e">
        <f ca="1">_xll.VoseOutput(,,"Net Income",1)+H40-H41</f>
        <v>#NAME?</v>
      </c>
      <c r="I42" s="11" t="e">
        <f ca="1">_xll.VoseOutput(,,"Net Income",1)+I40-I41</f>
        <v>#NAME?</v>
      </c>
      <c r="J42" s="11" t="e">
        <f ca="1">_xll.VoseOutput(,,"Net Income",1)+J40-J41</f>
        <v>#NAME?</v>
      </c>
      <c r="K42" s="11" t="e">
        <f ca="1">_xll.VoseOutput(,,"Net Income",1)+K40-K41</f>
        <v>#NAME?</v>
      </c>
      <c r="L42" s="11" t="e">
        <f ca="1">_xll.VoseOutput(,,"Net Income",1)+L40-L41</f>
        <v>#NAME?</v>
      </c>
      <c r="M42" s="11" t="e">
        <f ca="1">_xll.VoseOutput(,,"Net Income",1)+M40-M41</f>
        <v>#NAME?</v>
      </c>
      <c r="N42" s="11" t="e">
        <f ca="1">_xll.VoseOutput(,,"Net Income",1)+N40-N41</f>
        <v>#NAME?</v>
      </c>
      <c r="O42" s="11" t="e">
        <f ca="1">_xll.VoseOutput(,,"Net Income",1)+O40-O41</f>
        <v>#NAME?</v>
      </c>
      <c r="P42" s="11" t="e">
        <f ca="1">_xll.VoseOutput(,,"Net Income",1)+P40-P41</f>
        <v>#NAME?</v>
      </c>
    </row>
    <row r="43" spans="1:16" x14ac:dyDescent="0.35">
      <c r="B43" s="9"/>
      <c r="C43" s="9"/>
      <c r="D43" s="9"/>
      <c r="E43" s="9"/>
      <c r="F43" s="9"/>
      <c r="G43" s="3"/>
    </row>
    <row r="44" spans="1:16" x14ac:dyDescent="0.35">
      <c r="B44" s="9"/>
      <c r="C44" s="9"/>
      <c r="D44" s="9"/>
      <c r="E44" s="9"/>
      <c r="F44" s="9"/>
      <c r="G44" s="3" t="s">
        <v>16</v>
      </c>
      <c r="H44" s="1" t="s">
        <v>10</v>
      </c>
      <c r="I44" s="1" t="s">
        <v>18</v>
      </c>
    </row>
    <row r="45" spans="1:16" x14ac:dyDescent="0.35">
      <c r="A45" s="8" t="s">
        <v>37</v>
      </c>
      <c r="B45" s="2">
        <f>B37/B36</f>
        <v>0.48767833981841763</v>
      </c>
      <c r="C45" s="2">
        <f t="shared" ref="C45:F45" si="7">C37/C36</f>
        <v>0.48198757763975153</v>
      </c>
      <c r="D45" s="2">
        <f t="shared" si="7"/>
        <v>0.49110320284697506</v>
      </c>
      <c r="E45" s="2">
        <f t="shared" si="7"/>
        <v>0.54377431906614782</v>
      </c>
      <c r="F45" s="2">
        <f t="shared" si="7"/>
        <v>0.52003205128205132</v>
      </c>
      <c r="G45" s="3">
        <f>MIN(B45:F45)</f>
        <v>0.48198757763975153</v>
      </c>
      <c r="H45" s="3">
        <f>AVERAGE(B45:F45)</f>
        <v>0.5049150981306687</v>
      </c>
      <c r="I45" s="3">
        <f>MAX(B45:F45)</f>
        <v>0.54377431906614782</v>
      </c>
    </row>
    <row r="46" spans="1:16" x14ac:dyDescent="0.35">
      <c r="A46" s="8" t="s">
        <v>2</v>
      </c>
      <c r="B46" s="2">
        <f>B38/B36</f>
        <v>6.118806744487678E-2</v>
      </c>
      <c r="C46" s="2">
        <f t="shared" ref="C46:F46" si="8">C38/C36</f>
        <v>6.1366459627329194E-2</v>
      </c>
      <c r="D46" s="2">
        <f t="shared" si="8"/>
        <v>6.2158956109134043E-2</v>
      </c>
      <c r="E46" s="2">
        <f t="shared" si="8"/>
        <v>6.147859922178988E-2</v>
      </c>
      <c r="F46" s="2">
        <f t="shared" si="8"/>
        <v>6.6346153846153846E-2</v>
      </c>
      <c r="G46" s="3">
        <f t="shared" ref="G46:G52" si="9">MIN(B46:F46)</f>
        <v>6.118806744487678E-2</v>
      </c>
      <c r="H46" s="3">
        <f t="shared" ref="H46:H52" si="10">AVERAGE(B46:F46)</f>
        <v>6.2507647249856746E-2</v>
      </c>
      <c r="I46" s="3">
        <f t="shared" ref="I46:I52" si="11">MAX(B46:F46)</f>
        <v>6.6346153846153846E-2</v>
      </c>
    </row>
    <row r="47" spans="1:16" x14ac:dyDescent="0.35">
      <c r="A47" s="8" t="s">
        <v>23</v>
      </c>
      <c r="B47" s="2">
        <f>B39/B36</f>
        <v>0.30998702983138782</v>
      </c>
      <c r="C47" s="2">
        <f t="shared" ref="C47:F47" si="12">C39/C36</f>
        <v>0.31677018633540371</v>
      </c>
      <c r="D47" s="2">
        <f t="shared" si="12"/>
        <v>0.302491103202847</v>
      </c>
      <c r="E47" s="2">
        <f t="shared" si="12"/>
        <v>0.30933852140077822</v>
      </c>
      <c r="F47" s="2">
        <f t="shared" si="12"/>
        <v>0.30689102564102566</v>
      </c>
      <c r="G47" s="3">
        <f t="shared" si="9"/>
        <v>0.302491103202847</v>
      </c>
      <c r="H47" s="3">
        <f t="shared" si="10"/>
        <v>0.30909557328228854</v>
      </c>
      <c r="I47" s="3">
        <f t="shared" si="11"/>
        <v>0.31677018633540371</v>
      </c>
    </row>
    <row r="48" spans="1:16" x14ac:dyDescent="0.35">
      <c r="B48" s="2"/>
      <c r="C48" s="2"/>
      <c r="D48" s="2"/>
      <c r="E48" s="2"/>
      <c r="F48" s="2"/>
      <c r="G48" s="3"/>
      <c r="H48" s="3"/>
      <c r="I48" s="3"/>
    </row>
    <row r="49" spans="1:9" x14ac:dyDescent="0.35">
      <c r="A49" s="8" t="s">
        <v>1</v>
      </c>
      <c r="B49" s="2"/>
      <c r="C49" s="2">
        <f>(C36-B36)/B36</f>
        <v>4.4098573281452662E-2</v>
      </c>
      <c r="D49" s="2">
        <f t="shared" ref="D49:F49" si="13">(D36-C36)/C36</f>
        <v>4.7204968944099382E-2</v>
      </c>
      <c r="E49" s="2">
        <f t="shared" si="13"/>
        <v>0.21945432977461446</v>
      </c>
      <c r="F49" s="2">
        <f t="shared" si="13"/>
        <v>0.2140077821011673</v>
      </c>
      <c r="G49" s="3">
        <f t="shared" si="9"/>
        <v>4.4098573281452662E-2</v>
      </c>
      <c r="H49" s="3">
        <f t="shared" si="10"/>
        <v>0.13119141352533345</v>
      </c>
      <c r="I49" s="3">
        <f t="shared" si="11"/>
        <v>0.21945432977461446</v>
      </c>
    </row>
    <row r="50" spans="1:9" x14ac:dyDescent="0.35">
      <c r="A50" s="8" t="s">
        <v>38</v>
      </c>
      <c r="C50" s="2">
        <f>C45-B45</f>
        <v>-5.6907621786660978E-3</v>
      </c>
      <c r="D50" s="2">
        <f t="shared" ref="D50:F50" si="14">D45-C45</f>
        <v>9.1156252072235322E-3</v>
      </c>
      <c r="E50" s="2">
        <f t="shared" si="14"/>
        <v>5.2671116219172753E-2</v>
      </c>
      <c r="F50" s="2">
        <f t="shared" si="14"/>
        <v>-2.3742267784096494E-2</v>
      </c>
      <c r="G50" s="3">
        <f t="shared" si="9"/>
        <v>-2.3742267784096494E-2</v>
      </c>
      <c r="H50" s="3">
        <f t="shared" si="10"/>
        <v>8.0884278659084236E-3</v>
      </c>
      <c r="I50" s="3">
        <f t="shared" si="11"/>
        <v>5.2671116219172753E-2</v>
      </c>
    </row>
    <row r="51" spans="1:9" x14ac:dyDescent="0.35">
      <c r="G51" s="3"/>
      <c r="H51" s="3"/>
      <c r="I51" s="3"/>
    </row>
    <row r="52" spans="1:9" x14ac:dyDescent="0.35">
      <c r="A52" s="8" t="s">
        <v>41</v>
      </c>
      <c r="B52" s="2">
        <f>B41/B36</f>
        <v>4.7066147859922178E-2</v>
      </c>
      <c r="C52" s="2">
        <f t="shared" ref="C52:F52" si="15">C41/C36</f>
        <v>2.9316770186335404E-2</v>
      </c>
      <c r="D52" s="2">
        <f t="shared" si="15"/>
        <v>3.9976275207591935E-2</v>
      </c>
      <c r="E52" s="2">
        <f t="shared" si="15"/>
        <v>4.2801556420233467E-3</v>
      </c>
      <c r="F52" s="2">
        <f t="shared" si="15"/>
        <v>7.8525641025641024E-3</v>
      </c>
      <c r="G52" s="3">
        <f t="shared" si="9"/>
        <v>4.2801556420233467E-3</v>
      </c>
      <c r="H52" s="3">
        <f t="shared" si="10"/>
        <v>2.5698382599687392E-2</v>
      </c>
      <c r="I52" s="3">
        <f t="shared" si="11"/>
        <v>4.7066147859922178E-2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4.5" x14ac:dyDescent="0.35"/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ackager Shell Object" shapeId="2062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438150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2062" r:id="rId4"/>
      </mc:Fallback>
    </mc:AlternateContent>
    <mc:AlternateContent xmlns:mc="http://schemas.openxmlformats.org/markup-compatibility/2006">
      <mc:Choice Requires="x14">
        <oleObject progId="Packager Shell Object" shapeId="2063" r:id="rId6">
          <objectPr defaultSiz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184150</xdr:colOff>
                <xdr:row>2</xdr:row>
                <xdr:rowOff>158750</xdr:rowOff>
              </to>
            </anchor>
          </objectPr>
        </oleObject>
      </mc:Choice>
      <mc:Fallback>
        <oleObject progId="Packager Shell Object" shapeId="2063" r:id="rId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Simulation Report</vt:lpstr>
      <vt:lpstr>BMY Simulation</vt:lpstr>
      <vt:lpstr>CAH Simulation</vt:lpstr>
      <vt:lpstr>A Simulation</vt:lpstr>
      <vt:lpstr>ABT Simulation</vt:lpstr>
      <vt:lpstr>BDX Simulation</vt:lpstr>
      <vt:lpstr>ModelRiskSYS1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 D'souza</dc:creator>
  <cp:lastModifiedBy>Dean D'souza</cp:lastModifiedBy>
  <dcterms:created xsi:type="dcterms:W3CDTF">2017-04-10T15:14:35Z</dcterms:created>
  <dcterms:modified xsi:type="dcterms:W3CDTF">2017-04-25T01:39:14Z</dcterms:modified>
</cp:coreProperties>
</file>