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460" windowHeight="14380" activeTab="2"/>
  </bookViews>
  <sheets>
    <sheet name="首页" sheetId="13" r:id="rId1"/>
    <sheet name="设定器" sheetId="1" r:id="rId2"/>
    <sheet name="战斗规则" sheetId="16" r:id="rId3"/>
    <sheet name="地图模拟" sheetId="17" r:id="rId4"/>
    <sheet name="WpsReserved_CellImgList" sheetId="10" state="veryHidden" r:id="rId5"/>
  </sheets>
  <externalReferences>
    <externalReference r:id="rId8"/>
  </externalReferences>
  <definedNames>
    <definedName name="近战">设定器!$H$36:$K$36</definedName>
    <definedName name="远程">设定器!$H$37:$K$37</definedName>
    <definedName name="自动化">设定器!$H$38:$K$38</definedName>
    <definedName name="space">地图模拟!$AE$16</definedName>
    <definedName name="防御圈">[1]结算!$AE$16</definedName>
    <definedName name="太空">[1]结算!$AE$16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4" name="ID_B111B5C16B16432F8DF87944B2349F5A" descr="长柄近战范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90855" y="15786100"/>
          <a:ext cx="1136650" cy="1084580"/>
        </a:xfrm>
        <a:prstGeom prst="rect">
          <a:avLst/>
        </a:prstGeom>
      </xdr:spPr>
    </xdr:pic>
  </etc:cellImage>
  <etc:cellImage>
    <xdr:pic>
      <xdr:nvPicPr>
        <xdr:cNvPr id="15" name="ID_D8E47E93CE064B3EA8CA88044EB6FBCC" descr="1攻击范围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823575" y="15862300"/>
          <a:ext cx="1153160" cy="1092835"/>
        </a:xfrm>
        <a:prstGeom prst="rect">
          <a:avLst/>
        </a:prstGeom>
      </xdr:spPr>
    </xdr:pic>
  </etc:cellImage>
  <etc:cellImage>
    <xdr:pic>
      <xdr:nvPicPr>
        <xdr:cNvPr id="16" name="ID_32A221B085A04A5DA6DEF810CB29B1F5" descr="4-6攻击范围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536930" y="18014950"/>
          <a:ext cx="1283970" cy="1223010"/>
        </a:xfrm>
        <a:prstGeom prst="rect">
          <a:avLst/>
        </a:prstGeom>
      </xdr:spPr>
    </xdr:pic>
  </etc:cellImage>
  <etc:cellImage>
    <xdr:pic>
      <xdr:nvPicPr>
        <xdr:cNvPr id="17" name="ID_00E30AD55BD4439088B9986D9A397D4F" descr="近战范围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92610" y="15760700"/>
          <a:ext cx="1185545" cy="1134745"/>
        </a:xfrm>
        <a:prstGeom prst="rect">
          <a:avLst/>
        </a:prstGeom>
      </xdr:spPr>
    </xdr:pic>
  </etc:cellImage>
  <etc:cellImage>
    <xdr:pic>
      <xdr:nvPicPr>
        <xdr:cNvPr id="18" name="ID_DCE3C2233CB94BA9A9E46B41B013FEEB" descr="2攻击范围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852150" y="17875885"/>
          <a:ext cx="1184275" cy="1118870"/>
        </a:xfrm>
        <a:prstGeom prst="rect">
          <a:avLst/>
        </a:prstGeom>
      </xdr:spPr>
    </xdr:pic>
  </etc:cellImage>
  <etc:cellImage>
    <xdr:pic>
      <xdr:nvPicPr>
        <xdr:cNvPr id="19" name="ID_A486939D3A064177A03CE5A788DD64FF" descr="1-3攻击范围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213590" y="18010505"/>
          <a:ext cx="1525905" cy="1434465"/>
        </a:xfrm>
        <a:prstGeom prst="rect">
          <a:avLst/>
        </a:prstGeom>
      </xdr:spPr>
    </xdr:pic>
  </etc:cellImage>
  <etc:cellImage>
    <xdr:pic>
      <xdr:nvPicPr>
        <xdr:cNvPr id="20" name="ID_752A09597C4C41F5946A18E6374A90AC" descr="c7b6b887f66235482291d4461b9b624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337540" y="749300"/>
          <a:ext cx="674370" cy="675005"/>
        </a:xfrm>
        <a:prstGeom prst="rect">
          <a:avLst/>
        </a:prstGeom>
      </xdr:spPr>
    </xdr:pic>
  </etc:cellImage>
  <etc:cellImage>
    <xdr:pic>
      <xdr:nvPicPr>
        <xdr:cNvPr id="21" name="ID_F61B406E8105401E828C43F4FA2F2B71" descr="1d128e081ee3f92defda5222a146f7c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623800" y="802005"/>
          <a:ext cx="544830" cy="746125"/>
        </a:xfrm>
        <a:prstGeom prst="rect">
          <a:avLst/>
        </a:prstGeom>
      </xdr:spPr>
    </xdr:pic>
  </etc:cellImage>
  <etc:cellImage>
    <xdr:pic>
      <xdr:nvPicPr>
        <xdr:cNvPr id="2" name="ID_259C2484BD954135B1D132D1A8124B3C" descr="8e711c141785c51d466eab5a27adf75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2070" y="22905720"/>
          <a:ext cx="831215" cy="647065"/>
        </a:xfrm>
        <a:prstGeom prst="rect">
          <a:avLst/>
        </a:prstGeom>
      </xdr:spPr>
    </xdr:pic>
  </etc:cellImage>
  <etc:cellImage>
    <xdr:pic>
      <xdr:nvPicPr>
        <xdr:cNvPr id="3" name="ID_76191A7034294A2F8256380F1E832EB7" descr="/Users/dingxuyang/Library/Containers/com.kingsoft.wpsoffice.mac/Data/tmp/photoeditapp/20260206230740/temp.pngtemp"/>
        <xdr:cNvPicPr>
          <a:picLocks noChangeAspect="1"/>
        </xdr:cNvPicPr>
      </xdr:nvPicPr>
      <xdr:blipFill>
        <a:blip r:embed="rId10"/>
        <a:srcRect l="590" r="1706"/>
        <a:stretch>
          <a:fillRect/>
        </a:stretch>
      </xdr:blipFill>
      <xdr:spPr>
        <a:xfrm>
          <a:off x="635" y="24130"/>
          <a:ext cx="811530" cy="951230"/>
        </a:xfrm>
        <a:prstGeom prst="rect">
          <a:avLst/>
        </a:prstGeom>
      </xdr:spPr>
    </xdr:pic>
  </etc:cellImage>
  <etc:cellImage>
    <xdr:pic>
      <xdr:nvPicPr>
        <xdr:cNvPr id="5" name="ID_06DC539B099E4035BF7E3FD9490B62B6" descr="/Users/dingxuyang/Library/Containers/com.kingsoft.wpsoffice.mac/Data/tmp/photoeditapp/20260209232142/temp.pngtemp"/>
        <xdr:cNvPicPr>
          <a:picLocks noChangeAspect="1"/>
        </xdr:cNvPicPr>
      </xdr:nvPicPr>
      <xdr:blipFill>
        <a:blip r:embed="rId11"/>
        <a:srcRect l="590" r="1706"/>
        <a:stretch>
          <a:fillRect/>
        </a:stretch>
      </xdr:blipFill>
      <xdr:spPr>
        <a:xfrm>
          <a:off x="21372195" y="12993370"/>
          <a:ext cx="541655" cy="621030"/>
        </a:xfrm>
        <a:prstGeom prst="rect">
          <a:avLst/>
        </a:prstGeom>
      </xdr:spPr>
    </xdr:pic>
  </etc:cellImage>
  <etc:cellImage>
    <xdr:pic>
      <xdr:nvPicPr>
        <xdr:cNvPr id="247" name="ID_EA67415A0995455ABF527BB2D12AD119" descr="/Users/dingxuyang/Library/Containers/com.kingsoft.wpsoffice.mac/Data/tmp/photoeditapp/20260206231711/temp.pngtemp"/>
        <xdr:cNvPicPr>
          <a:picLocks noChangeAspect="1"/>
        </xdr:cNvPicPr>
      </xdr:nvPicPr>
      <xdr:blipFill>
        <a:blip r:embed="rId12"/>
        <a:srcRect l="590" r="1706"/>
        <a:stretch>
          <a:fillRect/>
        </a:stretch>
      </xdr:blipFill>
      <xdr:spPr>
        <a:xfrm>
          <a:off x="46990" y="3629025"/>
          <a:ext cx="582930" cy="668020"/>
        </a:xfrm>
        <a:prstGeom prst="rect">
          <a:avLst/>
        </a:prstGeom>
      </xdr:spPr>
    </xdr:pic>
  </etc:cellImage>
  <etc:cellImage>
    <xdr:pic>
      <xdr:nvPicPr>
        <xdr:cNvPr id="248" name="ID_A9639187B3144C57A2BE5AE757FE7972" descr="/Users/dingxuyang/Library/Containers/com.kingsoft.wpsoffice.mac/Data/tmp/photoeditapp/20260206231748/temp.pngtemp"/>
        <xdr:cNvPicPr>
          <a:picLocks noChangeAspect="1"/>
        </xdr:cNvPicPr>
      </xdr:nvPicPr>
      <xdr:blipFill>
        <a:blip r:embed="rId13"/>
        <a:srcRect l="590" r="1706"/>
        <a:stretch>
          <a:fillRect/>
        </a:stretch>
      </xdr:blipFill>
      <xdr:spPr>
        <a:xfrm>
          <a:off x="47625" y="31115"/>
          <a:ext cx="582295" cy="668020"/>
        </a:xfrm>
        <a:prstGeom prst="rect">
          <a:avLst/>
        </a:prstGeom>
      </xdr:spPr>
    </xdr:pic>
  </etc:cellImage>
  <etc:cellImage>
    <xdr:pic>
      <xdr:nvPicPr>
        <xdr:cNvPr id="7" name="ID_A697753B0AB6431F9B3D49B29B266521" descr="a82923f4e32176d56bc2b082e77caa2d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54925" y="5521960"/>
          <a:ext cx="2580640" cy="1010285"/>
        </a:xfrm>
        <a:prstGeom prst="rect">
          <a:avLst/>
        </a:prstGeom>
      </xdr:spPr>
    </xdr:pic>
  </etc:cellImage>
  <etc:cellImage>
    <xdr:pic>
      <xdr:nvPicPr>
        <xdr:cNvPr id="13" name="ID_F7478FFE25464C8FA2A68F131E117822" descr="/Users/dingxuyang/Library/Containers/com.kingsoft.wpsoffice.mac/Data/tmp/photoeditapp/20260228154034/temp.pngtemp"/>
        <xdr:cNvPicPr>
          <a:picLocks noChangeAspect="1"/>
        </xdr:cNvPicPr>
      </xdr:nvPicPr>
      <xdr:blipFill>
        <a:blip r:embed="rId15"/>
        <a:srcRect l="590" r="1706"/>
        <a:stretch>
          <a:fillRect/>
        </a:stretch>
      </xdr:blipFill>
      <xdr:spPr>
        <a:xfrm>
          <a:off x="21663660" y="10114280"/>
          <a:ext cx="537210" cy="616585"/>
        </a:xfrm>
        <a:prstGeom prst="rect">
          <a:avLst/>
        </a:prstGeom>
      </xdr:spPr>
    </xdr:pic>
  </etc:cellImage>
  <etc:cellImage>
    <xdr:pic>
      <xdr:nvPicPr>
        <xdr:cNvPr id="6" name="ID_7CE6DCB9891D4141AFFB936FE1429621" descr="1dbd243d1e99512b725ac8a4ff2bfb5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746115" y="5694680"/>
          <a:ext cx="1641475" cy="2225675"/>
        </a:xfrm>
        <a:prstGeom prst="rect">
          <a:avLst/>
        </a:prstGeom>
      </xdr:spPr>
    </xdr:pic>
  </etc:cellImage>
  <etc:cellImage>
    <xdr:pic>
      <xdr:nvPicPr>
        <xdr:cNvPr id="9" name="ID_ED1C572086AD4798975CFCC7431E65B5" descr="60fae8c587a9c9a2fb2a6f998561076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659755" y="3876040"/>
          <a:ext cx="3094355" cy="4271645"/>
        </a:xfrm>
        <a:prstGeom prst="rect">
          <a:avLst/>
        </a:prstGeom>
      </xdr:spPr>
    </xdr:pic>
  </etc:cellImage>
  <etc:cellImage>
    <xdr:pic>
      <xdr:nvPicPr>
        <xdr:cNvPr id="10" name="ID_75E52D19E0964684BC5C4AAE91C51834" descr="8c522eaa3bc6acc09d8e2e28c18412e0(20260302-024513)"/>
        <xdr:cNvPicPr>
          <a:picLocks noChangeAspect="1"/>
        </xdr:cNvPicPr>
      </xdr:nvPicPr>
      <xdr:blipFill>
        <a:blip r:embed="rId18"/>
        <a:srcRect l="38371"/>
        <a:stretch>
          <a:fillRect/>
        </a:stretch>
      </xdr:blipFill>
      <xdr:spPr>
        <a:xfrm>
          <a:off x="5688965" y="708660"/>
          <a:ext cx="2051685" cy="2444750"/>
        </a:xfrm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<sst xmlns="http://schemas.openxmlformats.org/spreadsheetml/2006/main" count="578" uniqueCount="285">
  <si>
    <t>机体番号</t>
  </si>
  <si>
    <t>行动代号</t>
  </si>
  <si>
    <t>特性</t>
  </si>
  <si>
    <t>格斗</t>
  </si>
  <si>
    <t>射击</t>
  </si>
  <si>
    <t>总血量</t>
  </si>
  <si>
    <t>机动</t>
  </si>
  <si>
    <t>技能名</t>
  </si>
  <si>
    <t>技能类型</t>
  </si>
  <si>
    <t>属性选择</t>
  </si>
  <si>
    <t>可选效果</t>
  </si>
  <si>
    <t>作品设定器beta1.0</t>
  </si>
  <si>
    <t>保存到本地再编辑！！！</t>
  </si>
  <si>
    <t>1.填写自己的各项单位类型，获得不同的属性点
2.将获得的点数按规则自由分配到
《格斗/射击/结构/机动》四个维度。
3.根据类型同时拥有不同数量的技能槽。
技能槽可供设计选择不同的技能类型，具体请下滑页面查看。</t>
  </si>
  <si>
    <t>bEXM-21(W) WeirdNova</t>
  </si>
  <si>
    <t>加坦杰厄</t>
  </si>
  <si>
    <t>所属阵营</t>
  </si>
  <si>
    <t>拜隆军</t>
  </si>
  <si>
    <t>单位</t>
  </si>
  <si>
    <t>类型</t>
  </si>
  <si>
    <t>总点数（p）</t>
  </si>
  <si>
    <t>结构
（&gt;=1）</t>
  </si>
  <si>
    <t>技能槽数量</t>
  </si>
  <si>
    <t>检查</t>
  </si>
  <si>
    <t>剩余点数</t>
  </si>
  <si>
    <t>数值要求</t>
  </si>
  <si>
    <t>主机体</t>
  </si>
  <si>
    <t>机体</t>
  </si>
  <si>
    <t>跟随</t>
  </si>
  <si>
    <t>Royroy</t>
  </si>
  <si>
    <t>右手</t>
  </si>
  <si>
    <t>武器</t>
  </si>
  <si>
    <t>左手</t>
  </si>
  <si>
    <t>其它</t>
  </si>
  <si>
    <t>载具</t>
  </si>
  <si>
    <t>特殊加成</t>
  </si>
  <si>
    <t>合计</t>
  </si>
  <si>
    <t>系统检查</t>
  </si>
  <si>
    <t>1.蓝色空为自己填写区域，绿色为编辑好的下拉菜单，单元格显示红条纹表示不可填。
2.填写完系统检查显示all clear即视为填写成功，到首页截图。
3.保存到本地再编辑！！！保存到本地再编辑！！！保存到本地再编辑！！！</t>
  </si>
  <si>
    <t>技能槽编号</t>
  </si>
  <si>
    <t>攻击距离</t>
  </si>
  <si>
    <t>特性效果</t>
  </si>
  <si>
    <t>撕裂</t>
  </si>
  <si>
    <t>近战</t>
  </si>
  <si>
    <t>实体</t>
  </si>
  <si>
    <t>长柄</t>
  </si>
  <si>
    <t>诱捕</t>
  </si>
  <si>
    <t>反击</t>
  </si>
  <si>
    <t>D-field</t>
  </si>
  <si>
    <t>自动化</t>
  </si>
  <si>
    <t>光束</t>
  </si>
  <si>
    <t>守护</t>
  </si>
  <si>
    <t>mega收束炮击</t>
  </si>
  <si>
    <t>远程</t>
  </si>
  <si>
    <t>稳定</t>
  </si>
  <si>
    <t>mega扩散炮击</t>
  </si>
  <si>
    <t>扫射</t>
  </si>
  <si>
    <t>有线式双发炮</t>
  </si>
  <si>
    <t>助攻</t>
  </si>
  <si>
    <t>阻碍</t>
  </si>
  <si>
    <t>移动补给单元</t>
  </si>
  <si>
    <t>补给（双槽）</t>
  </si>
  <si>
    <r>
      <rPr>
        <b/>
        <u/>
        <sz val="10"/>
        <color rgb="FFFF0000"/>
        <rFont val="微软雅黑"/>
        <charset val="134"/>
      </rPr>
      <t>单位编号=单位号机体的可用技能</t>
    </r>
    <r>
      <rPr>
        <b/>
        <sz val="10"/>
        <color theme="0"/>
        <rFont val="微软雅黑"/>
        <charset val="134"/>
      </rPr>
      <t>，例：单位1=单位号为1的（机体/royroy/武器/防具/载具）的技能槽數量</t>
    </r>
  </si>
  <si>
    <t>表1·属性设计规范表</t>
  </si>
  <si>
    <t>分配项</t>
  </si>
  <si>
    <t>使用方式</t>
  </si>
  <si>
    <t>格斗、射击、结构（*5=hp）、机动</t>
  </si>
  <si>
    <t>——</t>
  </si>
  <si>
    <t>格斗、射击、结构（*3=hp）、机动</t>
  </si>
  <si>
    <t>任一项&gt;=10</t>
  </si>
  <si>
    <t>1.消耗使用者的战术行动布置；2.始终跟随使用者周围1-3范围（坐标由使用者控制）；
3.布置到场上后可被指定为攻击目标。</t>
  </si>
  <si>
    <t>格斗、射击、结构（*1=耐久度）、机动</t>
  </si>
  <si>
    <t>结构&gt;=1</t>
  </si>
  <si>
    <t>可携带出击/掉落/拾取</t>
  </si>
  <si>
    <t>防具</t>
  </si>
  <si>
    <t>格斗、射击、结构（*2=hp）、机动</t>
  </si>
  <si>
    <t>结构&gt;=10</t>
  </si>
  <si>
    <t>每次抵消3点伤害，
溢出伤害由本体承伤，
耐久=5，归0后去除</t>
  </si>
  <si>
    <t>机动&gt;=10</t>
  </si>
  <si>
    <t>移动范围增加等同机动值距离，
被攻击时机动值判定+4，耐久度=可被攻击次数</t>
  </si>
  <si>
    <t>背包</t>
  </si>
  <si>
    <t>格斗、射击、结构（*2=HP）、机动</t>
  </si>
  <si>
    <t>仅出击时搭载，不可拾取，耐久度=5，
耐久度归零时相应加成消失，
恢复耐久度：回到出击点并成功消耗一个战术行动</t>
  </si>
  <si>
    <t>表2·技能属性面板数据表</t>
  </si>
  <si>
    <t>攻击力计算方式</t>
  </si>
  <si>
    <t>可选效果（选1项）</t>
  </si>
  <si>
    <t>实体/光束
（二选一必选）</t>
  </si>
  <si>
    <t>格斗数值点数+双方机动值差额（正负值）</t>
  </si>
  <si>
    <t>格挡</t>
  </si>
  <si>
    <t>射击数值点数+双方机动值差额（正负值）</t>
  </si>
  <si>
    <t>投掷</t>
  </si>
  <si>
    <t>狙击</t>
  </si>
  <si>
    <t>随效果条件触发</t>
  </si>
  <si>
    <t>侦察（双槽）</t>
  </si>
  <si>
    <t>#</t>
  </si>
  <si>
    <t>-</t>
  </si>
  <si>
    <t>全覆式装甲</t>
  </si>
  <si>
    <t>抗性涂层</t>
  </si>
  <si>
    <t>变形</t>
  </si>
  <si>
    <t>特性名称</t>
  </si>
  <si>
    <t>技能范围</t>
  </si>
  <si>
    <t>克制</t>
  </si>
  <si>
    <t>被克制</t>
  </si>
  <si>
    <t>周围一圈</t>
  </si>
  <si>
    <t>被动：受到敌人攻击且对方处于该技能攻击范围内时触发，对其发动一次反击，并且伤害+2。</t>
  </si>
  <si>
    <t>被动：受到敌人攻击时掷骰，1-3格挡失败，4-6本次受到的伤害-2。</t>
  </si>
  <si>
    <t>周围两圈</t>
  </si>
  <si>
    <t>攻击范围额外朝纵横四个方向延伸1格。</t>
  </si>
  <si>
    <r>
      <rPr>
        <sz val="10"/>
        <color theme="9" tint="-0.25"/>
        <rFont val="微软雅黑"/>
        <charset val="134"/>
      </rPr>
      <t>（此技能占用两个技能槽）</t>
    </r>
    <r>
      <rPr>
        <sz val="10"/>
        <color theme="0"/>
        <rFont val="微软雅黑"/>
        <charset val="134"/>
      </rPr>
      <t>只能对友军单位使用，跳过移动环节，对范围1内的友军回复格斗值*1的hp</t>
    </r>
  </si>
  <si>
    <t>扇形2格</t>
  </si>
  <si>
    <t>不进行机动值判定，掷骰决定效果: 1~3：精准命中，单体攻击，但造成伤害-2。
4~6：对范围内的所有目标进行攻击，伤害由所有目标均摊。（目标数量可为1，友军同样作为目标）</t>
  </si>
  <si>
    <t>1~3格</t>
  </si>
  <si>
    <t>掷骰决定效果: 1~3：在以目标为中心的2格距离内，所有目标下次收到的伤害+5；
4-6:目标下回移动值-5。</t>
  </si>
  <si>
    <t>1~4格</t>
  </si>
  <si>
    <t>每局游戏一次，可以在移动后使用“专注射击”。</t>
  </si>
  <si>
    <t>4~6格</t>
  </si>
  <si>
    <t>（拥有该特性的技能需要舍弃本回合的移动后才能使用）机动值差计算中，目标的机动值-2。</t>
  </si>
  <si>
    <t>/</t>
  </si>
  <si>
    <t>后续五次造成的伤害+3（适用于反击）</t>
  </si>
  <si>
    <t>后续三次受到的伤害-5，与其他百分比减伤效果不叠加。</t>
  </si>
  <si>
    <t>在后续三次伤害计算中，对方的机动值-5。</t>
  </si>
  <si>
    <r>
      <rPr>
        <sz val="10"/>
        <color theme="9" tint="-0.25"/>
        <rFont val="微软雅黑"/>
        <charset val="134"/>
      </rPr>
      <t>（此技能占用两个技能槽）</t>
    </r>
    <r>
      <rPr>
        <sz val="10"/>
        <color theme="0"/>
        <rFont val="微软雅黑"/>
        <charset val="134"/>
      </rPr>
      <t>跳过移动环节，对射击值*1范围内的区域进行侦察，
暴露敌方单位3*3的范围（敌军必在该3*3范围内）</t>
    </r>
  </si>
  <si>
    <t>加成名称</t>
  </si>
  <si>
    <t>获得条件</t>
  </si>
  <si>
    <t>描述</t>
  </si>
  <si>
    <t>加成对象</t>
  </si>
  <si>
    <t>目标属性</t>
  </si>
  <si>
    <t>加成数值</t>
  </si>
  <si>
    <t>耐久度</t>
  </si>
  <si>
    <t>其它条件</t>
  </si>
  <si>
    <t>全身80%以上有额外可脱装甲</t>
  </si>
  <si>
    <t>对实体武器伤害-3（耐久度：5）</t>
  </si>
  <si>
    <t>承受攻击</t>
  </si>
  <si>
    <t>有对比图</t>
  </si>
  <si>
    <t>全身80%以上有涂装</t>
  </si>
  <si>
    <t>对光束武器伤害-3（耐久度：5）</t>
  </si>
  <si>
    <t>有明显涂装</t>
  </si>
  <si>
    <t>有变形结构</t>
  </si>
  <si>
    <t>变形状态下机动值+3，
伤害值-3，
可以先进行战术行动后移动</t>
  </si>
  <si>
    <t>自身</t>
  </si>
  <si>
    <t>机动值</t>
  </si>
  <si>
    <t>有变形图</t>
  </si>
  <si>
    <t>伤害</t>
  </si>
  <si>
    <t>战斗机制</t>
  </si>
  <si>
    <t>结算检查&amp;优先顺序</t>
  </si>
  <si>
    <t>1.当某一阶段发生多个条件时，按如下顺序依次计算。</t>
  </si>
  <si>
    <t>基础</t>
  </si>
  <si>
    <t>行动流程</t>
  </si>
  <si>
    <t>回合开始</t>
  </si>
  <si>
    <t>移动行动</t>
  </si>
  <si>
    <t>战术行动</t>
  </si>
  <si>
    <t>结算2</t>
  </si>
  <si>
    <t>顺序</t>
  </si>
  <si>
    <t>声明战术</t>
  </si>
  <si>
    <t>选定目标</t>
  </si>
  <si>
    <t>伤害值</t>
  </si>
  <si>
    <t>机动差值</t>
  </si>
  <si>
    <t>额外值</t>
  </si>
  <si>
    <t>结算1</t>
  </si>
  <si>
    <t>轮次</t>
  </si>
  <si>
    <t>以地联-拜隆-马克西翁的顺序行动，所有玩家都完成自己的回合行动为一个完整轮次。</t>
  </si>
  <si>
    <t>空投</t>
  </si>
  <si>
    <t>援助</t>
  </si>
  <si>
    <t>技能选择</t>
  </si>
  <si>
    <t>指定目标</t>
  </si>
  <si>
    <t>基础机动值差</t>
  </si>
  <si>
    <t>防具抗性</t>
  </si>
  <si>
    <t>回合</t>
  </si>
  <si>
    <t>玩家的回合可以先后执行两种行动，
1、移动行动。
2、战术行动。战术行动可以发起攻击，也可以使用自动化装备添加增益效果。</t>
  </si>
  <si>
    <t>幸运</t>
  </si>
  <si>
    <t>单位移动</t>
  </si>
  <si>
    <t>侦察</t>
  </si>
  <si>
    <t>抢夺</t>
  </si>
  <si>
    <r>
      <rPr>
        <sz val="11"/>
        <color theme="1"/>
        <rFont val="微软雅黑"/>
        <charset val="134"/>
      </rPr>
      <t xml:space="preserve">根据机体的移动范围进行移动或其它。
机体机动值=最大可移动格数，
</t>
    </r>
    <r>
      <rPr>
        <sz val="11"/>
        <color theme="9" tint="-0.25"/>
        <rFont val="微软雅黑"/>
        <charset val="134"/>
      </rPr>
      <t>斜向移动视为横移1+竖移1.</t>
    </r>
  </si>
  <si>
    <t>火力覆盖</t>
  </si>
  <si>
    <t>防御单元</t>
  </si>
  <si>
    <t>补给</t>
  </si>
  <si>
    <t>决斗</t>
  </si>
  <si>
    <t>斩杀</t>
  </si>
  <si>
    <t>伤害值计算</t>
  </si>
  <si>
    <t>结算</t>
  </si>
  <si>
    <t>迷雾系统</t>
  </si>
  <si>
    <t>专注射击</t>
  </si>
  <si>
    <t>royroy</t>
  </si>
  <si>
    <t>（技能攻击力（格斗/射击）- 双方机动值差（正负值））+/- 额外数值（装甲/判定等）。</t>
  </si>
  <si>
    <t>月面补给</t>
  </si>
  <si>
    <t>奇袭</t>
  </si>
  <si>
    <t>再动</t>
  </si>
  <si>
    <t>第二轮开始，每轮由dm掷骰子，决定出现点数数量的武器或防具。同时随机生成坐标。
（如果坐标位有单位，则该单位回合开始时触发《幸运》）</t>
  </si>
  <si>
    <r>
      <rPr>
        <sz val="11"/>
        <color theme="7"/>
        <rFont val="微软雅黑"/>
        <charset val="134"/>
      </rPr>
      <t>1.防御单元拥有10hp。</t>
    </r>
    <r>
      <rPr>
        <sz val="11"/>
        <color theme="1"/>
        <rFont val="微软雅黑"/>
        <charset val="134"/>
      </rPr>
      <t xml:space="preserve">
2.计算距离时，一个单元格视作5格单元。
</t>
    </r>
    <r>
      <rPr>
        <sz val="11"/>
        <color theme="9" tint="-0.25"/>
        <rFont val="微软雅黑"/>
        <charset val="134"/>
      </rPr>
      <t>移动时不足以经过的在防御圈前一格停留。（攻击距离不足的则不可攻击）</t>
    </r>
  </si>
  <si>
    <t>回复</t>
  </si>
  <si>
    <t>强化防御</t>
  </si>
  <si>
    <r>
      <rPr>
        <sz val="11"/>
        <color theme="7"/>
        <rFont val="微软雅黑"/>
        <charset val="134"/>
      </rPr>
      <t>1.横向相连的防御单元为1组，组间的防御单元hp累计计算。</t>
    </r>
    <r>
      <rPr>
        <sz val="11"/>
        <color theme="1"/>
        <rFont val="微软雅黑"/>
        <charset val="134"/>
      </rPr>
      <t xml:space="preserve">
</t>
    </r>
    <r>
      <rPr>
        <sz val="11"/>
        <color theme="9" tint="-0.25"/>
        <rFont val="微软雅黑"/>
        <charset val="134"/>
      </rPr>
      <t>2.击破后该组解除变成无属性区域。若组相邻的两组单元皆被击破，该组同样失效。</t>
    </r>
  </si>
  <si>
    <t>联防</t>
  </si>
  <si>
    <t>基地</t>
  </si>
  <si>
    <t>1.拜隆军出生/补给点。
2.每次拜隆阵营单位回到基地，回复20hp，所携带的武器/防具等装备耐久度回复2</t>
  </si>
  <si>
    <t>计算区域</t>
  </si>
  <si>
    <t>母舰</t>
  </si>
  <si>
    <t>1.地球联邦军出生/补给点。
2.每次地联阵营单位回到基地，回复20hp，所携带的武器/防具等装备耐久度回复2</t>
  </si>
  <si>
    <t>特殊词条</t>
  </si>
  <si>
    <t>发动阶段</t>
  </si>
  <si>
    <t>关联属性</t>
  </si>
  <si>
    <t>事件</t>
  </si>
  <si>
    <t>触发结果</t>
  </si>
  <si>
    <t>攻击</t>
  </si>
  <si>
    <r>
      <rPr>
        <sz val="11"/>
        <color theme="1"/>
        <rFont val="微软雅黑"/>
        <charset val="134"/>
      </rPr>
      <t xml:space="preserve">当近战武器攻击结算伤害后，
被攻击目标HP&lt;5时可以掷骰一次：
</t>
    </r>
    <r>
      <rPr>
        <sz val="11"/>
        <color theme="9" tint="-0.25"/>
        <rFont val="微软雅黑"/>
        <charset val="134"/>
      </rPr>
      <t>点数&gt;=剩余血量，被攻击目标被直接斩杀。</t>
    </r>
  </si>
  <si>
    <t>被攻击目标剩余血量&lt;5</t>
  </si>
  <si>
    <t>被攻击目标HP &lt;掷骰点数，则目标被直接斩杀。</t>
  </si>
  <si>
    <r>
      <rPr>
        <sz val="11"/>
        <color theme="1"/>
        <rFont val="微软雅黑"/>
        <charset val="134"/>
      </rPr>
      <t xml:space="preserve">当攻击开始时，若双方均处于对方的攻击射程之内，且HP均低于对方对应格斗值或射击值中的最高值，则双方掷骰：
</t>
    </r>
    <r>
      <rPr>
        <sz val="11"/>
        <color theme="7"/>
        <rFont val="微软雅黑"/>
        <charset val="134"/>
      </rPr>
      <t>1.点数大者获胜。</t>
    </r>
    <r>
      <rPr>
        <sz val="11"/>
        <color theme="1"/>
        <rFont val="微软雅黑"/>
        <charset val="134"/>
      </rPr>
      <t xml:space="preserve">
</t>
    </r>
    <r>
      <rPr>
        <sz val="11"/>
        <color theme="9" tint="-0.25"/>
        <rFont val="微软雅黑"/>
        <charset val="134"/>
      </rPr>
      <t>2.点数相同视为同归于尽</t>
    </r>
  </si>
  <si>
    <t>双方均处于对方的攻击射程之内，且HP均低于对方对应格斗值或射击值中的最高值</t>
  </si>
  <si>
    <t>1.点数大者获胜。
2.点数相同视为同归于尽</t>
  </si>
  <si>
    <r>
      <rPr>
        <sz val="11"/>
        <color theme="1"/>
        <rFont val="微软雅黑"/>
        <charset val="134"/>
      </rPr>
      <t xml:space="preserve">若某一次伤害的值 &gt; 被攻击者携带武器的攻击值，则攻击者可选择掷骰：
</t>
    </r>
    <r>
      <rPr>
        <sz val="11"/>
        <color theme="9" tint="-0.25"/>
        <rFont val="微软雅黑"/>
        <charset val="134"/>
      </rPr>
      <t xml:space="preserve">点数&lt;4:抢夺失败；    
</t>
    </r>
    <r>
      <rPr>
        <sz val="11"/>
        <color theme="7"/>
        <rFont val="微软雅黑"/>
        <charset val="134"/>
      </rPr>
      <t>点数&gt;3:本次伤害减十，你获得该武器。</t>
    </r>
  </si>
  <si>
    <t>伤害的值 &gt; 被攻击者携带装备（武器）的攻击值</t>
  </si>
  <si>
    <t>点数&lt;4:抢夺失败；    
点数&gt;3:本次伤害减半（向下取整），你获得该武器。</t>
  </si>
  <si>
    <r>
      <rPr>
        <sz val="11"/>
        <color theme="1"/>
        <rFont val="微软雅黑"/>
        <charset val="134"/>
      </rPr>
      <t>当玩家使用远程武器时，</t>
    </r>
    <r>
      <rPr>
        <sz val="11"/>
        <color theme="9" tint="-0.25"/>
        <rFont val="微软雅黑"/>
        <charset val="134"/>
      </rPr>
      <t>可以选择放弃本回合的移动行动</t>
    </r>
    <r>
      <rPr>
        <sz val="11"/>
        <color theme="1"/>
        <rFont val="微软雅黑"/>
        <charset val="134"/>
      </rPr>
      <t xml:space="preserve">，并在发起远程攻击时掷骰：
</t>
    </r>
    <r>
      <rPr>
        <sz val="11"/>
        <color theme="7"/>
        <rFont val="微软雅黑"/>
        <charset val="134"/>
      </rPr>
      <t>1-4点：本回合伤害+3；
5-6点：本回合伤害+5。</t>
    </r>
  </si>
  <si>
    <t>放弃本回合的移动行动</t>
  </si>
  <si>
    <t>1-4点：本回合伤害+3；
5-6点：本回合伤害+5。</t>
  </si>
  <si>
    <r>
      <rPr>
        <sz val="11"/>
        <color theme="9" tint="-0.25"/>
        <rFont val="微软雅黑"/>
        <charset val="134"/>
      </rPr>
      <t>当玩家获得空投时掷骰，根据结果获得：
1-2:跳过攻击，</t>
    </r>
    <r>
      <rPr>
        <sz val="11"/>
        <color theme="1"/>
        <rFont val="微软雅黑"/>
        <charset val="134"/>
      </rPr>
      <t>3-4：可以攻击</t>
    </r>
    <r>
      <rPr>
        <sz val="11"/>
        <color theme="9" tint="-0.25"/>
        <rFont val="微软雅黑"/>
        <charset val="134"/>
      </rPr>
      <t>，</t>
    </r>
    <r>
      <rPr>
        <sz val="11"/>
        <color theme="7"/>
        <rFont val="微软雅黑"/>
        <charset val="134"/>
      </rPr>
      <t>5-6：再次移动并攻击</t>
    </r>
    <r>
      <rPr>
        <sz val="11"/>
        <color theme="9" tint="-0.25"/>
        <rFont val="微软雅黑"/>
        <charset val="134"/>
      </rPr>
      <t>。</t>
    </r>
  </si>
  <si>
    <t>获得空投时</t>
  </si>
  <si>
    <t>1-2:跳过攻击，3-4：可以攻击，5-6：再次移动并攻击。</t>
  </si>
  <si>
    <r>
      <rPr>
        <sz val="11"/>
        <color theme="1"/>
        <rFont val="微软雅黑"/>
        <charset val="134"/>
      </rPr>
      <t>被动：</t>
    </r>
    <r>
      <rPr>
        <sz val="11"/>
        <color theme="7"/>
        <rFont val="微软雅黑"/>
        <charset val="134"/>
      </rPr>
      <t>当玩家击杀一个敌军单位，可以再进行一个额外回合</t>
    </r>
    <r>
      <rPr>
        <sz val="11"/>
        <color theme="9" tint="-0.25"/>
        <rFont val="微软雅黑"/>
        <charset val="134"/>
      </rPr>
      <t>（即时生效，不能连续触发）</t>
    </r>
  </si>
  <si>
    <t>击杀一个敌军单位</t>
  </si>
  <si>
    <t>再进行一个额外回合（即时生效，不能连续触发）</t>
  </si>
  <si>
    <t>协同</t>
  </si>
  <si>
    <r>
      <rPr>
        <sz val="11"/>
        <color theme="1"/>
        <rFont val="微软雅黑"/>
        <charset val="134"/>
      </rPr>
      <t xml:space="preserve">当玩家视距范围内的友军受到攻击，你可以放弃下一次你的回合中的一个行动，并获得以下效果：
</t>
    </r>
    <r>
      <rPr>
        <sz val="11"/>
        <color theme="7"/>
        <rFont val="微软雅黑"/>
        <charset val="134"/>
      </rPr>
      <t>1.放弃移动行动：你直接移动到攻击方与受击方之间的任意一格，并分担5点伤害；
2. 放弃战斗行动：你对敌方单位造成5点反击伤害。</t>
    </r>
  </si>
  <si>
    <t>友军被选定</t>
  </si>
  <si>
    <t>视距范围内的友军受到攻击</t>
  </si>
  <si>
    <t>1.放弃移动行动：你直接移动到攻击方与受击方之间的任意一格，并分担5点伤害；
2. 放弃战斗行动：你对敌方单位造成5点反击伤害。</t>
  </si>
  <si>
    <r>
      <rPr>
        <sz val="11"/>
        <color theme="1"/>
        <rFont val="微软雅黑"/>
        <charset val="134"/>
      </rPr>
      <t xml:space="preserve">第二轮开始，每轮由dm掷骰子，决定出现点数数量的武器或防具。同时随机生成坐标。
</t>
    </r>
    <r>
      <rPr>
        <sz val="11"/>
        <color theme="7"/>
        <rFont val="微软雅黑"/>
        <charset val="134"/>
      </rPr>
      <t>（如果坐标位有单位，则该单位回合开始时触发《幸运》）</t>
    </r>
  </si>
  <si>
    <t>第二回合开始</t>
  </si>
  <si>
    <t>每轮由dm掷骰，根据点数确定生成随机的武器或防具数量。</t>
  </si>
  <si>
    <t>同时随机坐标。
（如果坐标位有单位，则该单位回合开始时触发《幸运》）</t>
  </si>
  <si>
    <r>
      <rPr>
        <sz val="11"/>
        <color theme="1"/>
        <rFont val="微软雅黑"/>
        <charset val="134"/>
      </rPr>
      <t xml:space="preserve">当三个同一阵营单位并列时，
</t>
    </r>
    <r>
      <rPr>
        <sz val="11"/>
        <color theme="9" tint="-0.25"/>
        <rFont val="微软雅黑"/>
        <charset val="134"/>
      </rPr>
      <t>非同一阵营单位不得直接穿越并列单位，需要绕行</t>
    </r>
  </si>
  <si>
    <t>阵营</t>
  </si>
  <si>
    <t>当三个同一阵营单位并列</t>
  </si>
  <si>
    <t>非同一阵营单位不得直接穿越并列单位，需要绕行</t>
  </si>
  <si>
    <t>抗性</t>
  </si>
  <si>
    <t>防具单位需要申明对于实体/光束武器的额外防御值，
如果受到的攻击与防具属性相同，结算时携带单位受到的伤害-2。</t>
  </si>
  <si>
    <t>武器防具</t>
  </si>
  <si>
    <t>如果受到的攻击与防具属性相同</t>
  </si>
  <si>
    <t>结算时携带单位受到的伤害-2。</t>
  </si>
  <si>
    <t>阵营特性</t>
  </si>
  <si>
    <t>地图特征</t>
  </si>
  <si>
    <t>地球联合</t>
  </si>
  <si>
    <t>整场战斗中地联阵营可以选择适当的时机呼叫一次火力覆盖，
造成你们选择的格及周围3的范围内所有单位各5点伤害。（包括友军）</t>
  </si>
  <si>
    <t>样式</t>
  </si>
  <si>
    <t>备注</t>
  </si>
  <si>
    <t>回合开始前掷点，点数=2:暴露所有隐藏单位坐标；
点数=4:呼叫视距范围内的友方单位协同攻击一次（每个地联回合只有一个单位限协同一次）。</t>
  </si>
  <si>
    <t>地联出击点</t>
  </si>
  <si>
    <t>月面</t>
  </si>
  <si>
    <t>拜隆</t>
  </si>
  <si>
    <t>增援</t>
  </si>
  <si>
    <t>当拜隆单位受到攻击时，该单位四周1格范围内的友军可以进行增援，承受本次伤害（该伤害为80%）。
每次受到攻击时，最多仅有一名友军可以进行增援。</t>
  </si>
  <si>
    <t>太空</t>
  </si>
  <si>
    <t>基地内任意一格可能藏有核心</t>
  </si>
  <si>
    <t>在本次作战中，拜隆军可以获得月面作战buff，
处于月面地形的拜隆阵营单位在回合开始回复4点HP。</t>
  </si>
  <si>
    <t>防御层</t>
  </si>
  <si>
    <t>距离1以外单位不能越过。</t>
  </si>
  <si>
    <t>你进行一次掷点，点数&gt;3获得装备</t>
  </si>
  <si>
    <t>马克西翁</t>
  </si>
  <si>
    <t>可以在敌方攻击时选择跳过自己的下个回合，并选择如下一种发动：
1.顶替原本攻击方行动发动攻击（需要在自己的移动范围及攻击范围能覆盖到目标）
2.先于原攻击对原攻击方进攻并掷点：
点数为黑: 本次攻击的伤害值额外增加骰子点数的一半。（向上取整）
点数为红：你下次可移动的距离减少此骰子的点数值。</t>
  </si>
  <si>
    <t>隐匿</t>
  </si>
  <si>
    <t>未攻击过的单位不可被敌军选中，除非玩家在敌方单位的扫描范围内。</t>
  </si>
  <si>
    <t>刷新坐标点</t>
  </si>
  <si>
    <t>代号</t>
  </si>
  <si>
    <t>头像</t>
  </si>
  <si>
    <t>目前坐标</t>
  </si>
  <si>
    <t>剩余血量</t>
  </si>
  <si>
    <t>HP</t>
  </si>
  <si>
    <t>坐标</t>
  </si>
  <si>
    <t>A</t>
  </si>
  <si>
    <t>B</t>
  </si>
  <si>
    <t>C</t>
  </si>
  <si>
    <t>D</t>
  </si>
  <si>
    <t>E</t>
  </si>
  <si>
    <t>甲</t>
  </si>
  <si>
    <t>乙</t>
  </si>
  <si>
    <t>丙</t>
  </si>
  <si>
    <t>丁</t>
  </si>
  <si>
    <t>子</t>
  </si>
  <si>
    <t>一</t>
  </si>
  <si>
    <t>二</t>
  </si>
  <si>
    <t>三</t>
  </si>
  <si>
    <t>四</t>
  </si>
  <si>
    <t>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</si>
</sst>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7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26"/>
      <color rgb="FF000000"/>
      <name val="宋体"/>
      <charset val="134"/>
    </font>
    <font>
      <b/>
      <sz val="48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sz val="11"/>
      <color theme="0"/>
      <name val="微软雅黑"/>
      <charset val="134"/>
    </font>
    <font>
      <sz val="10"/>
      <color theme="0"/>
      <name val="微软雅黑"/>
      <charset val="134"/>
    </font>
    <font>
      <b/>
      <sz val="18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20"/>
      <color rgb="FF000000"/>
      <name val="宋体"/>
      <charset val="134"/>
    </font>
    <font>
      <sz val="11"/>
      <color theme="1"/>
      <name val="微软雅黑"/>
      <charset val="134"/>
    </font>
    <font>
      <sz val="9"/>
      <color rgb="FF000000"/>
      <name val="宋体"/>
      <charset val="134"/>
    </font>
    <font>
      <b/>
      <sz val="16"/>
      <color theme="0"/>
      <name val="微软雅黑"/>
      <charset val="134"/>
    </font>
    <font>
      <sz val="11"/>
      <color theme="7"/>
      <name val="微软雅黑"/>
      <charset val="134"/>
    </font>
    <font>
      <sz val="11"/>
      <color theme="9" tint="-0.25"/>
      <name val="微软雅黑"/>
      <charset val="134"/>
    </font>
    <font>
      <sz val="12"/>
      <color theme="0"/>
      <name val="微软雅黑"/>
      <charset val="134"/>
    </font>
    <font>
      <sz val="11"/>
      <color rgb="FF000000"/>
      <name val="微软雅黑"/>
      <charset val="134"/>
    </font>
    <font>
      <b/>
      <sz val="16"/>
      <color theme="1"/>
      <name val="微软雅黑"/>
      <charset val="134"/>
    </font>
    <font>
      <b/>
      <sz val="14"/>
      <color rgb="FFFF0000"/>
      <name val="微软雅黑"/>
      <charset val="134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b/>
      <sz val="10"/>
      <color theme="0"/>
      <name val="微软雅黑"/>
      <charset val="134"/>
    </font>
    <font>
      <sz val="10"/>
      <color theme="4" tint="0.6"/>
      <name val="微软雅黑"/>
      <charset val="134"/>
    </font>
    <font>
      <b/>
      <sz val="11"/>
      <color theme="3"/>
      <name val="微软雅黑"/>
      <charset val="0"/>
    </font>
    <font>
      <b/>
      <sz val="10"/>
      <color theme="1"/>
      <name val="微软雅黑"/>
      <charset val="134"/>
    </font>
    <font>
      <b/>
      <u/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color rgb="FF0070C0"/>
      <name val="微软雅黑"/>
      <charset val="134"/>
    </font>
    <font>
      <sz val="14"/>
      <color theme="0"/>
      <name val="微软雅黑"/>
      <charset val="134"/>
    </font>
    <font>
      <sz val="10"/>
      <color rgb="FF000000"/>
      <name val="微软雅黑"/>
      <charset val="134"/>
    </font>
    <font>
      <sz val="11"/>
      <color theme="4" tint="-0.5"/>
      <name val="微软雅黑"/>
      <charset val="134"/>
    </font>
    <font>
      <sz val="11"/>
      <color theme="4" tint="-0.25"/>
      <name val="微软雅黑"/>
      <charset val="134"/>
    </font>
    <font>
      <sz val="11"/>
      <color theme="4" tint="0.4"/>
      <name val="微软雅黑"/>
      <charset val="134"/>
    </font>
    <font>
      <sz val="11"/>
      <color theme="4" tint="0.6"/>
      <name val="微软雅黑"/>
      <charset val="134"/>
    </font>
    <font>
      <b/>
      <u/>
      <sz val="10"/>
      <color rgb="FFFF0000"/>
      <name val="微软雅黑"/>
      <charset val="134"/>
    </font>
    <font>
      <sz val="9"/>
      <color theme="0"/>
      <name val="微软雅黑"/>
      <charset val="134"/>
    </font>
    <font>
      <sz val="10.5"/>
      <color theme="0"/>
      <name val="微软雅黑"/>
      <charset val="134"/>
    </font>
    <font>
      <u/>
      <sz val="10"/>
      <color theme="0"/>
      <name val="微软雅黑"/>
      <charset val="0"/>
    </font>
    <font>
      <u/>
      <sz val="11"/>
      <color theme="0"/>
      <name val="微软雅黑"/>
      <charset val="0"/>
    </font>
    <font>
      <sz val="10"/>
      <color theme="9" tint="-0.25"/>
      <name val="微软雅黑"/>
      <charset val="134"/>
    </font>
    <font>
      <sz val="12"/>
      <color theme="1"/>
      <name val="微软雅黑"/>
      <charset val="134"/>
    </font>
    <font>
      <sz val="12"/>
      <color rgb="FF31849B"/>
      <name val="微软雅黑"/>
      <charset val="134"/>
    </font>
    <font>
      <sz val="11"/>
      <color theme="0"/>
      <name val="金山云技术体"/>
      <charset val="134"/>
    </font>
    <font>
      <sz val="9"/>
      <color theme="1"/>
      <name val="金山云技术体"/>
      <charset val="134"/>
    </font>
    <font>
      <b/>
      <sz val="28"/>
      <color rgb="FF000000"/>
      <name val="金山云技术体"/>
      <charset val="134"/>
    </font>
    <font>
      <sz val="26"/>
      <color theme="1"/>
      <name val="宋体"/>
      <charset val="134"/>
      <scheme val="minor"/>
    </font>
    <font>
      <b/>
      <sz val="11"/>
      <color theme="1"/>
      <name val="金山云技术体"/>
      <charset val="134"/>
    </font>
    <font>
      <b/>
      <sz val="20"/>
      <color theme="1"/>
      <name val="金山云技术体"/>
      <charset val="134"/>
    </font>
    <font>
      <b/>
      <sz val="11"/>
      <color rgb="FF000000"/>
      <name val="金山云技术体"/>
      <charset val="134"/>
    </font>
    <font>
      <sz val="11"/>
      <color theme="1"/>
      <name val="金山云技术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54">
    <fill>
      <patternFill patternType="none"/>
    </fill>
    <fill>
      <patternFill patternType="gray125"/>
    </fill>
    <fill>
      <gradientFill degree="45">
        <stop position="0">
          <color rgb="FF304C69"/>
        </stop>
        <stop position="1">
          <color theme="3"/>
        </stop>
      </gradientFill>
    </fill>
    <fill>
      <patternFill patternType="solid">
        <fgColor theme="3" tint="-0.25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7FEF0"/>
        <bgColor indexed="64"/>
      </patternFill>
    </fill>
    <fill>
      <patternFill patternType="solid">
        <fgColor rgb="FFEAF2FC"/>
        <bgColor indexed="64"/>
      </patternFill>
    </fill>
    <fill>
      <gradientFill degree="90">
        <stop position="0">
          <color rgb="FF304C69"/>
        </stop>
        <stop position="1">
          <color theme="5"/>
        </stop>
      </gradientFill>
    </fill>
    <fill>
      <gradientFill degree="225">
        <stop position="0">
          <color theme="3" tint="0.6"/>
        </stop>
        <stop position="1">
          <color theme="2" tint="-0.5"/>
        </stop>
      </gradientFill>
    </fill>
    <fill>
      <patternFill patternType="solid">
        <fgColor rgb="FFA6A6A6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4"/>
        <bgColor indexed="64"/>
      </patternFill>
    </fill>
    <fill>
      <patternFill patternType="gray0625"/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7">
    <border>
      <left/>
      <right/>
      <top/>
      <bottom/>
      <diagonal/>
    </border>
    <border>
      <left style="medium">
        <color auto="1"/>
      </left>
      <right style="mediumDashed">
        <color theme="0"/>
      </right>
      <top style="medium">
        <color auto="1"/>
      </top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 style="medium">
        <color auto="1"/>
      </top>
      <bottom style="mediumDashed">
        <color theme="0"/>
      </bottom>
      <diagonal/>
    </border>
    <border>
      <left style="mediumDashed">
        <color theme="0"/>
      </left>
      <right style="medium">
        <color auto="1"/>
      </right>
      <top style="medium">
        <color auto="1"/>
      </top>
      <bottom style="mediumDashed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mediumDashed">
        <color theme="0"/>
      </right>
      <top style="mediumDashed">
        <color theme="0"/>
      </top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 style="mediumDashed">
        <color theme="0"/>
      </top>
      <bottom style="mediumDashed">
        <color theme="0"/>
      </bottom>
      <diagonal/>
    </border>
    <border>
      <left style="mediumDashed">
        <color theme="0"/>
      </left>
      <right style="medium">
        <color auto="1"/>
      </right>
      <top style="mediumDashed">
        <color theme="0"/>
      </top>
      <bottom style="mediumDashed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Dashed">
        <color theme="0"/>
      </left>
      <right style="mediumDashed">
        <color theme="0"/>
      </right>
      <top style="mediumDashed">
        <color theme="0"/>
      </top>
      <bottom/>
      <diagonal/>
    </border>
    <border>
      <left style="mediumDashed">
        <color theme="0"/>
      </left>
      <right style="medium">
        <color auto="1"/>
      </right>
      <top style="mediumDashed">
        <color theme="0"/>
      </top>
      <bottom/>
      <diagonal/>
    </border>
    <border>
      <left style="mediumDashed">
        <color theme="0"/>
      </left>
      <right/>
      <top style="mediumDashed">
        <color theme="0"/>
      </top>
      <bottom style="mediumDashed">
        <color theme="0"/>
      </bottom>
      <diagonal/>
    </border>
    <border>
      <left style="medium">
        <color auto="1"/>
      </left>
      <right style="mediumDashed">
        <color theme="0"/>
      </right>
      <top style="mediumDashed">
        <color theme="0"/>
      </top>
      <bottom style="medium">
        <color auto="1"/>
      </bottom>
      <diagonal/>
    </border>
    <border>
      <left style="mediumDashed">
        <color theme="0"/>
      </left>
      <right style="mediumDashed">
        <color theme="0"/>
      </right>
      <top style="mediumDashed">
        <color theme="0"/>
      </top>
      <bottom style="medium">
        <color auto="1"/>
      </bottom>
      <diagonal/>
    </border>
    <border>
      <left style="mediumDashed">
        <color theme="0"/>
      </left>
      <right/>
      <top style="mediumDashed">
        <color theme="0"/>
      </top>
      <bottom style="medium">
        <color auto="1"/>
      </bottom>
      <diagonal/>
    </border>
    <border>
      <left style="mediumDashed">
        <color theme="0"/>
      </left>
      <right style="medium">
        <color auto="1"/>
      </right>
      <top style="mediumDashed">
        <color theme="0"/>
      </top>
      <bottom style="medium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DashDotDot">
        <color rgb="FFFF3200"/>
      </left>
      <right/>
      <top style="mediumDashDotDot">
        <color rgb="FFFF3200"/>
      </top>
      <bottom style="mediumDashDotDot">
        <color rgb="FFFF3200"/>
      </bottom>
      <diagonal/>
    </border>
    <border>
      <left/>
      <right/>
      <top style="mediumDashDotDot">
        <color rgb="FFFF3200"/>
      </top>
      <bottom style="mediumDashDotDot">
        <color rgb="FFFF3200"/>
      </bottom>
      <diagonal/>
    </border>
    <border>
      <left/>
      <right style="mediumDashDotDot">
        <color rgb="FFFF3200"/>
      </right>
      <top style="mediumDashDotDot">
        <color rgb="FFFF3200"/>
      </top>
      <bottom style="mediumDashDotDot">
        <color rgb="FFFF320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3"/>
      </bottom>
      <diagonal/>
    </border>
    <border>
      <left style="thick">
        <color theme="0"/>
      </left>
      <right style="thick">
        <color theme="0"/>
      </right>
      <top style="thick">
        <color theme="3"/>
      </top>
      <bottom style="thick">
        <color theme="3"/>
      </bottom>
      <diagonal/>
    </border>
    <border>
      <left style="thin">
        <color theme="1"/>
      </left>
      <right style="thick">
        <color theme="0"/>
      </right>
      <top style="thin">
        <color theme="1"/>
      </top>
      <bottom style="thin">
        <color theme="1"/>
      </bottom>
      <diagonal/>
    </border>
    <border>
      <left style="thick">
        <color theme="0"/>
      </left>
      <right style="thick">
        <color theme="0"/>
      </right>
      <top style="thin">
        <color theme="1"/>
      </top>
      <bottom style="thin">
        <color theme="1"/>
      </bottom>
      <diagonal/>
    </border>
    <border>
      <left style="thick">
        <color theme="0"/>
      </left>
      <right/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23" borderId="89" applyNumberFormat="0" applyFon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90" applyNumberFormat="0" applyFill="0" applyAlignment="0" applyProtection="0">
      <alignment vertical="center"/>
    </xf>
    <xf numFmtId="0" fontId="58" fillId="0" borderId="90" applyNumberFormat="0" applyFill="0" applyAlignment="0" applyProtection="0">
      <alignment vertical="center"/>
    </xf>
    <xf numFmtId="0" fontId="59" fillId="0" borderId="91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4" borderId="92" applyNumberFormat="0" applyAlignment="0" applyProtection="0">
      <alignment vertical="center"/>
    </xf>
    <xf numFmtId="0" fontId="61" fillId="25" borderId="93" applyNumberFormat="0" applyAlignment="0" applyProtection="0">
      <alignment vertical="center"/>
    </xf>
    <xf numFmtId="0" fontId="62" fillId="25" borderId="92" applyNumberFormat="0" applyAlignment="0" applyProtection="0">
      <alignment vertical="center"/>
    </xf>
    <xf numFmtId="0" fontId="63" fillId="26" borderId="94" applyNumberFormat="0" applyAlignment="0" applyProtection="0">
      <alignment vertical="center"/>
    </xf>
    <xf numFmtId="0" fontId="64" fillId="0" borderId="95" applyNumberFormat="0" applyFill="0" applyAlignment="0" applyProtection="0">
      <alignment vertical="center"/>
    </xf>
    <xf numFmtId="0" fontId="65" fillId="0" borderId="96" applyNumberFormat="0" applyFill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71" fillId="16" borderId="0">
      <alignment vertical="center"/>
    </xf>
  </cellStyleXfs>
  <cellXfs count="27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3" borderId="0" xfId="0" applyFont="1" applyFill="1" applyBorder="1" applyAlignment="1" applyProtection="1">
      <alignment vertical="center"/>
    </xf>
    <xf numFmtId="0" fontId="7" fillId="4" borderId="4" xfId="0" applyFont="1" applyFill="1" applyBorder="1" applyAlignment="1" applyProtection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 applyProtection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0" fillId="0" borderId="4" xfId="0" applyFont="1" applyFill="1" applyBorder="1" applyAlignment="1">
      <alignment horizontal="center" vertical="center"/>
    </xf>
    <xf numFmtId="0" fontId="7" fillId="4" borderId="13" xfId="0" applyFont="1" applyFill="1" applyBorder="1" applyAlignment="1" applyProtection="1">
      <alignment horizontal="center" vertical="center" wrapText="1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6" fillId="3" borderId="14" xfId="0" applyFont="1" applyFill="1" applyBorder="1" applyAlignment="1" applyProtection="1">
      <alignment vertical="center"/>
    </xf>
    <xf numFmtId="0" fontId="9" fillId="0" borderId="9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0" fillId="9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6" fillId="13" borderId="4" xfId="0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vertical="center"/>
    </xf>
    <xf numFmtId="0" fontId="12" fillId="14" borderId="4" xfId="0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Fill="1" applyProtection="1">
      <alignment vertical="center"/>
    </xf>
    <xf numFmtId="0" fontId="12" fillId="0" borderId="0" xfId="0" applyFont="1" applyProtection="1">
      <alignment vertical="center"/>
    </xf>
    <xf numFmtId="0" fontId="12" fillId="0" borderId="0" xfId="0" applyFont="1">
      <alignment vertical="center"/>
    </xf>
    <xf numFmtId="0" fontId="14" fillId="13" borderId="22" xfId="0" applyFont="1" applyFill="1" applyBorder="1" applyAlignment="1" applyProtection="1">
      <alignment horizontal="center" vertical="center" wrapText="1"/>
    </xf>
    <xf numFmtId="0" fontId="14" fillId="13" borderId="23" xfId="0" applyFont="1" applyFill="1" applyBorder="1" applyAlignment="1" applyProtection="1">
      <alignment horizontal="center" vertical="center" wrapText="1"/>
    </xf>
    <xf numFmtId="0" fontId="14" fillId="13" borderId="24" xfId="0" applyFont="1" applyFill="1" applyBorder="1" applyAlignment="1" applyProtection="1">
      <alignment horizontal="center" vertical="center" wrapText="1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/>
    </xf>
    <xf numFmtId="0" fontId="6" fillId="15" borderId="26" xfId="0" applyFont="1" applyFill="1" applyBorder="1" applyAlignment="1" applyProtection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6" fillId="15" borderId="9" xfId="0" applyFont="1" applyFill="1" applyBorder="1" applyAlignment="1" applyProtection="1">
      <alignment horizontal="center" vertical="center"/>
    </xf>
    <xf numFmtId="0" fontId="6" fillId="15" borderId="28" xfId="0" applyFont="1" applyFill="1" applyBorder="1" applyAlignment="1" applyProtection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6" fillId="15" borderId="30" xfId="0" applyFont="1" applyFill="1" applyBorder="1" applyAlignment="1" applyProtection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2" fillId="8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4" fillId="13" borderId="31" xfId="0" applyFont="1" applyFill="1" applyBorder="1" applyAlignment="1" applyProtection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6" fillId="13" borderId="32" xfId="0" applyFont="1" applyFill="1" applyBorder="1" applyAlignment="1" applyProtection="1">
      <alignment horizontal="center" vertical="center"/>
    </xf>
    <xf numFmtId="0" fontId="6" fillId="3" borderId="33" xfId="0" applyFont="1" applyFill="1" applyBorder="1" applyAlignment="1" applyProtection="1">
      <alignment horizontal="center" vertical="center"/>
    </xf>
    <xf numFmtId="0" fontId="6" fillId="15" borderId="34" xfId="0" applyFont="1" applyFill="1" applyBorder="1" applyAlignment="1" applyProtection="1">
      <alignment horizontal="center" vertical="center"/>
    </xf>
    <xf numFmtId="0" fontId="6" fillId="15" borderId="4" xfId="0" applyFont="1" applyFill="1" applyBorder="1" applyAlignment="1" applyProtection="1">
      <alignment horizontal="center" vertical="center"/>
    </xf>
    <xf numFmtId="0" fontId="16" fillId="0" borderId="4" xfId="0" applyFont="1" applyBorder="1" applyAlignment="1">
      <alignment vertical="center" wrapText="1"/>
    </xf>
    <xf numFmtId="0" fontId="6" fillId="3" borderId="34" xfId="0" applyFont="1" applyFill="1" applyBorder="1" applyAlignment="1" applyProtection="1">
      <alignment horizontal="center" vertical="center"/>
    </xf>
    <xf numFmtId="0" fontId="6" fillId="15" borderId="32" xfId="0" applyFont="1" applyFill="1" applyBorder="1" applyAlignment="1" applyProtection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 wrapText="1"/>
    </xf>
    <xf numFmtId="0" fontId="6" fillId="0" borderId="0" xfId="0" applyFont="1" applyFill="1" applyAlignment="1" applyProtection="1">
      <alignment horizontal="center" vertical="center"/>
    </xf>
    <xf numFmtId="0" fontId="6" fillId="0" borderId="0" xfId="0" applyFont="1" applyFill="1" applyProtection="1">
      <alignment vertical="center"/>
    </xf>
    <xf numFmtId="0" fontId="17" fillId="3" borderId="34" xfId="0" applyFont="1" applyFill="1" applyBorder="1" applyAlignment="1">
      <alignment horizontal="center" vertical="center" wrapText="1"/>
    </xf>
    <xf numFmtId="0" fontId="6" fillId="15" borderId="35" xfId="0" applyFont="1" applyFill="1" applyBorder="1" applyAlignment="1" applyProtection="1">
      <alignment horizontal="center" vertical="center"/>
    </xf>
    <xf numFmtId="0" fontId="6" fillId="3" borderId="0" xfId="0" applyFont="1" applyFill="1" applyProtection="1">
      <alignment vertical="center"/>
    </xf>
    <xf numFmtId="0" fontId="6" fillId="15" borderId="14" xfId="0" applyFont="1" applyFill="1" applyBorder="1" applyAlignment="1" applyProtection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Protection="1">
      <alignment vertical="center"/>
    </xf>
    <xf numFmtId="0" fontId="12" fillId="0" borderId="0" xfId="0" applyFont="1" applyFill="1" applyBorder="1" applyProtection="1">
      <alignment vertical="center"/>
    </xf>
    <xf numFmtId="0" fontId="12" fillId="0" borderId="0" xfId="0" applyFont="1" applyAlignment="1" applyProtection="1">
      <alignment horizontal="center" vertical="center"/>
    </xf>
    <xf numFmtId="0" fontId="19" fillId="0" borderId="36" xfId="0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20" fillId="0" borderId="38" xfId="0" applyFont="1" applyBorder="1" applyAlignment="1" applyProtection="1">
      <alignment horizontal="center" vertical="center" wrapText="1"/>
    </xf>
    <xf numFmtId="0" fontId="20" fillId="0" borderId="39" xfId="0" applyFont="1" applyBorder="1" applyAlignment="1" applyProtection="1">
      <alignment horizontal="center" vertical="center" wrapText="1"/>
    </xf>
    <xf numFmtId="0" fontId="20" fillId="0" borderId="40" xfId="0" applyFont="1" applyBorder="1" applyAlignment="1" applyProtection="1">
      <alignment horizontal="center" vertical="center" wrapText="1"/>
    </xf>
    <xf numFmtId="0" fontId="21" fillId="0" borderId="0" xfId="0" applyFont="1" applyAlignment="1" applyProtection="1">
      <alignment horizontal="center" vertical="center" wrapText="1"/>
    </xf>
    <xf numFmtId="0" fontId="22" fillId="13" borderId="36" xfId="0" applyFont="1" applyFill="1" applyBorder="1" applyAlignment="1" applyProtection="1">
      <alignment horizontal="center" vertical="center" wrapText="1"/>
    </xf>
    <xf numFmtId="49" fontId="21" fillId="7" borderId="36" xfId="0" applyNumberFormat="1" applyFont="1" applyFill="1" applyBorder="1" applyAlignment="1" applyProtection="1">
      <alignment horizontal="center" vertical="center" wrapText="1"/>
    </xf>
    <xf numFmtId="0" fontId="23" fillId="13" borderId="36" xfId="0" applyFont="1" applyFill="1" applyBorder="1" applyAlignment="1" applyProtection="1">
      <alignment horizontal="center" vertical="center" wrapText="1"/>
    </xf>
    <xf numFmtId="0" fontId="23" fillId="13" borderId="41" xfId="0" applyFont="1" applyFill="1" applyBorder="1" applyAlignment="1" applyProtection="1">
      <alignment horizontal="center" vertical="center" wrapText="1"/>
    </xf>
    <xf numFmtId="0" fontId="21" fillId="6" borderId="42" xfId="0" applyFont="1" applyFill="1" applyBorder="1" applyAlignment="1" applyProtection="1">
      <alignment horizontal="center" vertical="center" wrapText="1"/>
    </xf>
    <xf numFmtId="0" fontId="22" fillId="13" borderId="43" xfId="0" applyFont="1" applyFill="1" applyBorder="1" applyAlignment="1" applyProtection="1">
      <alignment horizontal="center" vertical="center" wrapText="1"/>
    </xf>
    <xf numFmtId="0" fontId="22" fillId="13" borderId="44" xfId="0" applyFont="1" applyFill="1" applyBorder="1" applyAlignment="1" applyProtection="1">
      <alignment horizontal="center" vertical="center" wrapText="1"/>
    </xf>
    <xf numFmtId="0" fontId="21" fillId="14" borderId="32" xfId="0" applyFont="1" applyFill="1" applyBorder="1" applyAlignment="1" applyProtection="1">
      <alignment horizontal="center" vertical="center" wrapText="1"/>
    </xf>
    <xf numFmtId="0" fontId="21" fillId="6" borderId="32" xfId="0" applyNumberFormat="1" applyFont="1" applyFill="1" applyBorder="1" applyAlignment="1" applyProtection="1">
      <alignment horizontal="center" vertical="center" wrapText="1"/>
    </xf>
    <xf numFmtId="0" fontId="7" fillId="15" borderId="32" xfId="0" applyFont="1" applyFill="1" applyBorder="1" applyAlignment="1" applyProtection="1">
      <alignment horizontal="center" vertical="center" wrapText="1"/>
    </xf>
    <xf numFmtId="0" fontId="12" fillId="7" borderId="32" xfId="0" applyFont="1" applyFill="1" applyBorder="1" applyAlignment="1" applyProtection="1">
      <alignment horizontal="center" vertical="center"/>
      <protection locked="0"/>
    </xf>
    <xf numFmtId="0" fontId="6" fillId="16" borderId="0" xfId="49" applyFont="1" applyAlignment="1">
      <alignment horizontal="center" vertical="center"/>
    </xf>
    <xf numFmtId="0" fontId="7" fillId="15" borderId="45" xfId="0" applyFont="1" applyFill="1" applyBorder="1" applyAlignment="1" applyProtection="1">
      <alignment horizontal="center" vertical="center" wrapText="1"/>
    </xf>
    <xf numFmtId="0" fontId="12" fillId="0" borderId="4" xfId="0" applyFont="1" applyBorder="1" applyProtection="1">
      <alignment vertical="center"/>
    </xf>
    <xf numFmtId="0" fontId="21" fillId="17" borderId="4" xfId="0" applyFont="1" applyFill="1" applyBorder="1" applyAlignment="1" applyProtection="1">
      <alignment horizontal="center" vertical="center" wrapText="1"/>
    </xf>
    <xf numFmtId="0" fontId="21" fillId="6" borderId="4" xfId="0" applyFont="1" applyFill="1" applyBorder="1" applyAlignment="1" applyProtection="1">
      <alignment horizontal="center" vertical="center" wrapText="1"/>
    </xf>
    <xf numFmtId="0" fontId="7" fillId="15" borderId="4" xfId="0" applyFont="1" applyFill="1" applyBorder="1" applyAlignment="1" applyProtection="1">
      <alignment horizontal="center" vertical="center" wrapText="1"/>
    </xf>
    <xf numFmtId="0" fontId="12" fillId="7" borderId="4" xfId="0" applyFont="1" applyFill="1" applyBorder="1" applyAlignment="1" applyProtection="1">
      <alignment horizontal="center" vertical="center"/>
      <protection locked="0"/>
    </xf>
    <xf numFmtId="0" fontId="7" fillId="15" borderId="13" xfId="0" applyFont="1" applyFill="1" applyBorder="1" applyAlignment="1" applyProtection="1">
      <alignment horizontal="center" vertical="center" wrapText="1"/>
    </xf>
    <xf numFmtId="0" fontId="21" fillId="18" borderId="4" xfId="0" applyFont="1" applyFill="1" applyBorder="1" applyAlignment="1" applyProtection="1">
      <alignment horizontal="center" vertical="center" wrapText="1"/>
    </xf>
    <xf numFmtId="0" fontId="21" fillId="19" borderId="4" xfId="0" applyFont="1" applyFill="1" applyBorder="1" applyAlignment="1" applyProtection="1">
      <alignment horizontal="center" vertical="center" wrapText="1"/>
    </xf>
    <xf numFmtId="0" fontId="24" fillId="4" borderId="4" xfId="0" applyFont="1" applyFill="1" applyBorder="1" applyAlignment="1" applyProtection="1">
      <alignment horizontal="center" vertical="center" wrapText="1"/>
    </xf>
    <xf numFmtId="0" fontId="25" fillId="20" borderId="46" xfId="6" applyFont="1" applyFill="1" applyBorder="1" applyAlignment="1" applyProtection="1">
      <alignment horizontal="center" vertical="center"/>
    </xf>
    <xf numFmtId="0" fontId="21" fillId="21" borderId="28" xfId="0" applyFont="1" applyFill="1" applyBorder="1" applyAlignment="1" applyProtection="1">
      <alignment horizontal="center" vertical="center" wrapText="1"/>
    </xf>
    <xf numFmtId="176" fontId="26" fillId="0" borderId="47" xfId="0" applyNumberFormat="1" applyFont="1" applyBorder="1" applyAlignment="1" applyProtection="1">
      <alignment horizontal="center" vertical="center" wrapText="1"/>
    </xf>
    <xf numFmtId="176" fontId="21" fillId="0" borderId="48" xfId="0" applyNumberFormat="1" applyFont="1" applyBorder="1" applyAlignment="1" applyProtection="1">
      <alignment horizontal="center" vertical="center" wrapText="1"/>
    </xf>
    <xf numFmtId="176" fontId="23" fillId="13" borderId="49" xfId="0" applyNumberFormat="1" applyFont="1" applyFill="1" applyBorder="1" applyAlignment="1" applyProtection="1">
      <alignment horizontal="center" vertical="center" wrapText="1"/>
    </xf>
    <xf numFmtId="176" fontId="23" fillId="13" borderId="28" xfId="0" applyNumberFormat="1" applyFont="1" applyFill="1" applyBorder="1" applyAlignment="1" applyProtection="1">
      <alignment horizontal="center" vertical="center" wrapText="1"/>
    </xf>
    <xf numFmtId="0" fontId="6" fillId="16" borderId="50" xfId="49" applyFont="1" applyBorder="1" applyAlignment="1">
      <alignment horizontal="center" vertical="center"/>
    </xf>
    <xf numFmtId="0" fontId="21" fillId="0" borderId="0" xfId="0" applyFont="1" applyFill="1" applyAlignment="1" applyProtection="1">
      <alignment horizontal="center" vertical="center" wrapText="1"/>
    </xf>
    <xf numFmtId="176" fontId="27" fillId="22" borderId="51" xfId="0" applyNumberFormat="1" applyFont="1" applyFill="1" applyBorder="1" applyAlignment="1" applyProtection="1">
      <alignment horizontal="left" vertical="center" wrapText="1"/>
    </xf>
    <xf numFmtId="176" fontId="27" fillId="22" borderId="52" xfId="0" applyNumberFormat="1" applyFont="1" applyFill="1" applyBorder="1" applyAlignment="1" applyProtection="1">
      <alignment horizontal="left" vertical="center" wrapText="1"/>
    </xf>
    <xf numFmtId="176" fontId="27" fillId="22" borderId="53" xfId="0" applyNumberFormat="1" applyFont="1" applyFill="1" applyBorder="1" applyAlignment="1" applyProtection="1">
      <alignment horizontal="left" vertical="center" wrapText="1"/>
    </xf>
    <xf numFmtId="0" fontId="22" fillId="13" borderId="54" xfId="0" applyFont="1" applyFill="1" applyBorder="1" applyAlignment="1" applyProtection="1">
      <alignment horizontal="center" vertical="center" wrapText="1"/>
    </xf>
    <xf numFmtId="0" fontId="22" fillId="13" borderId="55" xfId="0" applyFont="1" applyFill="1" applyBorder="1" applyAlignment="1" applyProtection="1">
      <alignment horizontal="center" vertical="center" wrapText="1"/>
    </xf>
    <xf numFmtId="0" fontId="22" fillId="13" borderId="56" xfId="0" applyFont="1" applyFill="1" applyBorder="1" applyAlignment="1" applyProtection="1">
      <alignment horizontal="center" vertical="center" wrapText="1"/>
    </xf>
    <xf numFmtId="0" fontId="28" fillId="0" borderId="0" xfId="0" applyFont="1" applyProtection="1">
      <alignment vertical="center"/>
    </xf>
    <xf numFmtId="0" fontId="28" fillId="0" borderId="0" xfId="0" applyFont="1" applyAlignment="1" applyProtection="1">
      <alignment horizontal="center" vertical="center"/>
    </xf>
    <xf numFmtId="0" fontId="29" fillId="14" borderId="57" xfId="0" applyFont="1" applyFill="1" applyBorder="1" applyAlignment="1">
      <alignment horizontal="center" vertical="center"/>
    </xf>
    <xf numFmtId="0" fontId="30" fillId="15" borderId="58" xfId="0" applyFont="1" applyFill="1" applyBorder="1" applyAlignment="1" applyProtection="1">
      <alignment horizontal="center" vertical="center"/>
    </xf>
    <xf numFmtId="0" fontId="21" fillId="7" borderId="59" xfId="0" applyFont="1" applyFill="1" applyBorder="1" applyAlignment="1" applyProtection="1">
      <alignment horizontal="center" vertical="center" wrapText="1"/>
    </xf>
    <xf numFmtId="0" fontId="21" fillId="6" borderId="59" xfId="0" applyFont="1" applyFill="1" applyBorder="1" applyAlignment="1" applyProtection="1">
      <alignment horizontal="center" vertical="center" wrapText="1"/>
    </xf>
    <xf numFmtId="0" fontId="21" fillId="6" borderId="60" xfId="0" applyFont="1" applyFill="1" applyBorder="1" applyAlignment="1" applyProtection="1">
      <alignment horizontal="center" vertical="center" wrapText="1"/>
    </xf>
    <xf numFmtId="0" fontId="6" fillId="15" borderId="61" xfId="0" applyFont="1" applyFill="1" applyBorder="1" applyAlignment="1" applyProtection="1">
      <alignment horizontal="center" vertical="center"/>
    </xf>
    <xf numFmtId="0" fontId="7" fillId="15" borderId="59" xfId="0" applyFont="1" applyFill="1" applyBorder="1" applyAlignment="1" applyProtection="1">
      <alignment horizontal="center" vertical="center" wrapText="1"/>
    </xf>
    <xf numFmtId="0" fontId="7" fillId="15" borderId="60" xfId="0" applyFont="1" applyFill="1" applyBorder="1" applyAlignment="1" applyProtection="1">
      <alignment horizontal="center" vertical="center" wrapText="1"/>
    </xf>
    <xf numFmtId="0" fontId="29" fillId="14" borderId="62" xfId="0" applyFont="1" applyFill="1" applyBorder="1" applyAlignment="1">
      <alignment horizontal="center" vertical="center"/>
    </xf>
    <xf numFmtId="0" fontId="30" fillId="15" borderId="63" xfId="0" applyFont="1" applyFill="1" applyBorder="1" applyAlignment="1" applyProtection="1">
      <alignment horizontal="center" vertical="center"/>
    </xf>
    <xf numFmtId="0" fontId="31" fillId="7" borderId="4" xfId="0" applyFont="1" applyFill="1" applyBorder="1" applyAlignment="1" applyProtection="1">
      <alignment horizontal="center" vertical="center"/>
      <protection locked="0"/>
    </xf>
    <xf numFmtId="0" fontId="21" fillId="6" borderId="64" xfId="0" applyFont="1" applyFill="1" applyBorder="1" applyAlignment="1" applyProtection="1">
      <alignment horizontal="center" vertical="center" wrapText="1"/>
    </xf>
    <xf numFmtId="0" fontId="7" fillId="15" borderId="64" xfId="0" applyFont="1" applyFill="1" applyBorder="1" applyAlignment="1" applyProtection="1">
      <alignment horizontal="center" vertical="center" wrapText="1"/>
    </xf>
    <xf numFmtId="0" fontId="29" fillId="14" borderId="65" xfId="0" applyFont="1" applyFill="1" applyBorder="1" applyAlignment="1">
      <alignment horizontal="center" vertical="center"/>
    </xf>
    <xf numFmtId="0" fontId="30" fillId="15" borderId="66" xfId="0" applyFont="1" applyFill="1" applyBorder="1" applyAlignment="1" applyProtection="1">
      <alignment horizontal="center" vertical="center"/>
    </xf>
    <xf numFmtId="0" fontId="31" fillId="7" borderId="67" xfId="0" applyFont="1" applyFill="1" applyBorder="1" applyAlignment="1" applyProtection="1">
      <alignment horizontal="center" vertical="center"/>
      <protection locked="0"/>
    </xf>
    <xf numFmtId="0" fontId="21" fillId="6" borderId="67" xfId="0" applyFont="1" applyFill="1" applyBorder="1" applyAlignment="1" applyProtection="1">
      <alignment horizontal="center" vertical="center" wrapText="1"/>
    </xf>
    <xf numFmtId="0" fontId="21" fillId="6" borderId="68" xfId="0" applyFont="1" applyFill="1" applyBorder="1" applyAlignment="1" applyProtection="1">
      <alignment horizontal="center" vertical="center" wrapText="1"/>
    </xf>
    <xf numFmtId="0" fontId="6" fillId="15" borderId="69" xfId="0" applyFont="1" applyFill="1" applyBorder="1" applyAlignment="1" applyProtection="1">
      <alignment horizontal="center" vertical="center"/>
    </xf>
    <xf numFmtId="0" fontId="7" fillId="15" borderId="67" xfId="0" applyFont="1" applyFill="1" applyBorder="1" applyAlignment="1" applyProtection="1">
      <alignment horizontal="center" vertical="center" wrapText="1"/>
    </xf>
    <xf numFmtId="0" fontId="7" fillId="15" borderId="68" xfId="0" applyFont="1" applyFill="1" applyBorder="1" applyAlignment="1" applyProtection="1">
      <alignment horizontal="center" vertical="center" wrapText="1"/>
    </xf>
    <xf numFmtId="0" fontId="32" fillId="17" borderId="57" xfId="0" applyFont="1" applyFill="1" applyBorder="1" applyAlignment="1">
      <alignment horizontal="center" vertical="center"/>
    </xf>
    <xf numFmtId="0" fontId="31" fillId="7" borderId="59" xfId="0" applyFont="1" applyFill="1" applyBorder="1" applyAlignment="1" applyProtection="1">
      <alignment horizontal="center" vertical="center"/>
      <protection locked="0"/>
    </xf>
    <xf numFmtId="0" fontId="32" fillId="17" borderId="65" xfId="0" applyFont="1" applyFill="1" applyBorder="1" applyAlignment="1">
      <alignment horizontal="center" vertical="center"/>
    </xf>
    <xf numFmtId="0" fontId="33" fillId="18" borderId="70" xfId="0" applyFont="1" applyFill="1" applyBorder="1" applyAlignment="1">
      <alignment horizontal="center" vertical="center"/>
    </xf>
    <xf numFmtId="0" fontId="33" fillId="18" borderId="71" xfId="0" applyFont="1" applyFill="1" applyBorder="1" applyAlignment="1">
      <alignment horizontal="center" vertical="center"/>
    </xf>
    <xf numFmtId="0" fontId="21" fillId="7" borderId="67" xfId="0" applyFont="1" applyFill="1" applyBorder="1" applyAlignment="1" applyProtection="1">
      <alignment horizontal="center" vertical="center" wrapText="1"/>
    </xf>
    <xf numFmtId="0" fontId="34" fillId="19" borderId="57" xfId="0" applyFont="1" applyFill="1" applyBorder="1" applyAlignment="1">
      <alignment horizontal="center" vertical="center"/>
    </xf>
    <xf numFmtId="0" fontId="34" fillId="19" borderId="65" xfId="0" applyFont="1" applyFill="1" applyBorder="1" applyAlignment="1">
      <alignment horizontal="center" vertical="center"/>
    </xf>
    <xf numFmtId="0" fontId="35" fillId="4" borderId="57" xfId="0" applyFont="1" applyFill="1" applyBorder="1" applyAlignment="1">
      <alignment horizontal="center" vertical="center"/>
    </xf>
    <xf numFmtId="0" fontId="35" fillId="4" borderId="65" xfId="0" applyFont="1" applyFill="1" applyBorder="1" applyAlignment="1">
      <alignment horizontal="center" vertical="center"/>
    </xf>
    <xf numFmtId="0" fontId="36" fillId="13" borderId="50" xfId="0" applyFont="1" applyFill="1" applyBorder="1" applyAlignment="1" applyProtection="1">
      <alignment horizontal="center" vertical="center" wrapText="1"/>
    </xf>
    <xf numFmtId="0" fontId="36" fillId="13" borderId="0" xfId="0" applyFont="1" applyFill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</xf>
    <xf numFmtId="0" fontId="14" fillId="13" borderId="72" xfId="0" applyFont="1" applyFill="1" applyBorder="1" applyAlignment="1" applyProtection="1">
      <alignment horizontal="center" vertical="center" wrapText="1"/>
    </xf>
    <xf numFmtId="0" fontId="14" fillId="13" borderId="73" xfId="0" applyFont="1" applyFill="1" applyBorder="1" applyAlignment="1" applyProtection="1">
      <alignment horizontal="center" vertical="center" wrapText="1"/>
    </xf>
    <xf numFmtId="0" fontId="14" fillId="0" borderId="45" xfId="0" applyFont="1" applyFill="1" applyBorder="1" applyAlignment="1" applyProtection="1">
      <alignment horizontal="center" vertical="center" wrapText="1"/>
    </xf>
    <xf numFmtId="0" fontId="14" fillId="0" borderId="74" xfId="0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vertical="center"/>
    </xf>
    <xf numFmtId="0" fontId="22" fillId="13" borderId="75" xfId="0" applyFont="1" applyFill="1" applyBorder="1" applyAlignment="1" applyProtection="1">
      <alignment horizontal="center" vertical="center" wrapText="1"/>
    </xf>
    <xf numFmtId="0" fontId="22" fillId="13" borderId="76" xfId="0" applyFont="1" applyFill="1" applyBorder="1" applyAlignment="1" applyProtection="1">
      <alignment horizontal="center" vertical="center" wrapText="1"/>
    </xf>
    <xf numFmtId="0" fontId="22" fillId="13" borderId="0" xfId="0" applyFont="1" applyFill="1" applyAlignment="1" applyProtection="1">
      <alignment horizontal="center" vertical="center" wrapText="1"/>
    </xf>
    <xf numFmtId="0" fontId="22" fillId="13" borderId="77" xfId="0" applyFont="1" applyFill="1" applyBorder="1" applyAlignment="1" applyProtection="1">
      <alignment horizontal="center" vertical="center" wrapText="1"/>
    </xf>
    <xf numFmtId="0" fontId="37" fillId="15" borderId="13" xfId="0" applyFont="1" applyFill="1" applyBorder="1" applyAlignment="1" applyProtection="1">
      <alignment horizontal="center" vertical="center" wrapText="1"/>
    </xf>
    <xf numFmtId="0" fontId="7" fillId="15" borderId="9" xfId="0" applyFont="1" applyFill="1" applyBorder="1" applyAlignment="1" applyProtection="1">
      <alignment horizontal="center" vertical="center" wrapText="1"/>
    </xf>
    <xf numFmtId="0" fontId="37" fillId="15" borderId="4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</xf>
    <xf numFmtId="0" fontId="38" fillId="0" borderId="0" xfId="0" applyFont="1" applyFill="1" applyBorder="1" applyAlignment="1" applyProtection="1">
      <alignment horizontal="center" vertical="center" wrapText="1"/>
    </xf>
    <xf numFmtId="0" fontId="7" fillId="13" borderId="78" xfId="0" applyFont="1" applyFill="1" applyBorder="1" applyAlignment="1" applyProtection="1">
      <alignment horizontal="center" vertical="center" wrapText="1"/>
    </xf>
    <xf numFmtId="0" fontId="7" fillId="13" borderId="79" xfId="0" applyFont="1" applyFill="1" applyBorder="1" applyAlignment="1" applyProtection="1">
      <alignment horizontal="center" vertical="center" wrapText="1"/>
    </xf>
    <xf numFmtId="0" fontId="7" fillId="13" borderId="80" xfId="0" applyFont="1" applyFill="1" applyBorder="1" applyAlignment="1" applyProtection="1">
      <alignment horizontal="center" vertical="center" wrapText="1"/>
    </xf>
    <xf numFmtId="0" fontId="7" fillId="13" borderId="81" xfId="0" applyFont="1" applyFill="1" applyBorder="1" applyAlignment="1" applyProtection="1">
      <alignment horizontal="center" vertical="center" wrapText="1"/>
    </xf>
    <xf numFmtId="0" fontId="7" fillId="15" borderId="14" xfId="0" applyFont="1" applyFill="1" applyBorder="1" applyAlignment="1" applyProtection="1">
      <alignment horizontal="center" vertical="center" wrapText="1"/>
    </xf>
    <xf numFmtId="0" fontId="39" fillId="15" borderId="34" xfId="6" applyFont="1" applyFill="1" applyBorder="1" applyAlignment="1" applyProtection="1">
      <alignment horizontal="center" vertical="center" wrapText="1"/>
    </xf>
    <xf numFmtId="0" fontId="40" fillId="15" borderId="34" xfId="6" applyFont="1" applyFill="1" applyBorder="1" applyAlignment="1" applyProtection="1">
      <alignment horizontal="center" vertical="center" wrapText="1"/>
    </xf>
    <xf numFmtId="0" fontId="7" fillId="15" borderId="34" xfId="0" applyFont="1" applyFill="1" applyBorder="1" applyAlignment="1" applyProtection="1">
      <alignment horizontal="center" vertical="center" wrapText="1"/>
    </xf>
    <xf numFmtId="0" fontId="39" fillId="15" borderId="14" xfId="6" applyFont="1" applyFill="1" applyBorder="1" applyAlignment="1" applyProtection="1">
      <alignment horizontal="center" vertical="center" wrapText="1"/>
    </xf>
    <xf numFmtId="0" fontId="7" fillId="15" borderId="46" xfId="0" applyFont="1" applyFill="1" applyBorder="1" applyAlignment="1" applyProtection="1">
      <alignment horizontal="center" vertical="center" wrapText="1"/>
    </xf>
    <xf numFmtId="0" fontId="40" fillId="15" borderId="14" xfId="6" applyFont="1" applyFill="1" applyBorder="1" applyAlignment="1" applyProtection="1">
      <alignment horizontal="center" vertical="center" wrapText="1"/>
    </xf>
    <xf numFmtId="0" fontId="7" fillId="20" borderId="14" xfId="0" applyFont="1" applyFill="1" applyBorder="1" applyAlignment="1" applyProtection="1">
      <alignment horizontal="center" vertical="center" wrapText="1"/>
    </xf>
    <xf numFmtId="0" fontId="7" fillId="15" borderId="22" xfId="0" applyFont="1" applyFill="1" applyBorder="1" applyAlignment="1" applyProtection="1">
      <alignment horizontal="center" vertical="center" wrapText="1"/>
    </xf>
    <xf numFmtId="0" fontId="7" fillId="15" borderId="23" xfId="0" applyFont="1" applyFill="1" applyBorder="1" applyAlignment="1" applyProtection="1">
      <alignment horizontal="center" vertical="center" wrapText="1"/>
    </xf>
    <xf numFmtId="0" fontId="7" fillId="15" borderId="82" xfId="0" applyFont="1" applyFill="1" applyBorder="1" applyAlignment="1" applyProtection="1">
      <alignment horizontal="center" vertical="center" wrapText="1"/>
    </xf>
    <xf numFmtId="0" fontId="7" fillId="13" borderId="14" xfId="0" applyFont="1" applyFill="1" applyBorder="1" applyAlignment="1" applyProtection="1">
      <alignment horizontal="center" vertical="center" wrapText="1"/>
    </xf>
    <xf numFmtId="0" fontId="7" fillId="13" borderId="22" xfId="0" applyFont="1" applyFill="1" applyBorder="1" applyAlignment="1" applyProtection="1">
      <alignment horizontal="center" vertical="center" wrapText="1"/>
    </xf>
    <xf numFmtId="0" fontId="7" fillId="13" borderId="82" xfId="0" applyFont="1" applyFill="1" applyBorder="1" applyAlignment="1" applyProtection="1">
      <alignment vertical="center" wrapText="1"/>
    </xf>
    <xf numFmtId="0" fontId="7" fillId="13" borderId="82" xfId="0" applyFont="1" applyFill="1" applyBorder="1" applyAlignment="1" applyProtection="1">
      <alignment horizontal="center" vertical="center" wrapText="1"/>
    </xf>
    <xf numFmtId="0" fontId="7" fillId="15" borderId="33" xfId="0" applyFont="1" applyFill="1" applyBorder="1" applyAlignment="1" applyProtection="1">
      <alignment horizontal="center" vertical="center" wrapText="1"/>
    </xf>
    <xf numFmtId="0" fontId="41" fillId="15" borderId="14" xfId="0" applyFont="1" applyFill="1" applyBorder="1" applyAlignment="1" applyProtection="1">
      <alignment horizontal="center" vertical="center" wrapText="1"/>
    </xf>
    <xf numFmtId="0" fontId="7" fillId="15" borderId="25" xfId="0" applyFont="1" applyFill="1" applyBorder="1" applyAlignment="1" applyProtection="1">
      <alignment horizontal="center" vertical="center" wrapText="1"/>
    </xf>
    <xf numFmtId="0" fontId="7" fillId="15" borderId="48" xfId="0" applyFont="1" applyFill="1" applyBorder="1" applyAlignment="1" applyProtection="1">
      <alignment horizontal="center" vertical="center" wrapText="1"/>
    </xf>
    <xf numFmtId="0" fontId="7" fillId="15" borderId="49" xfId="0" applyFont="1" applyFill="1" applyBorder="1" applyAlignment="1" applyProtection="1">
      <alignment horizontal="center" vertical="center" wrapText="1"/>
    </xf>
    <xf numFmtId="0" fontId="41" fillId="15" borderId="46" xfId="0" applyFont="1" applyFill="1" applyBorder="1" applyAlignment="1" applyProtection="1">
      <alignment horizontal="center" vertical="center" wrapText="1"/>
    </xf>
    <xf numFmtId="0" fontId="7" fillId="20" borderId="4" xfId="0" applyFont="1" applyFill="1" applyBorder="1" applyAlignment="1" applyProtection="1">
      <alignment horizontal="center" vertical="center" wrapText="1"/>
    </xf>
    <xf numFmtId="0" fontId="7" fillId="13" borderId="4" xfId="0" applyFont="1" applyFill="1" applyBorder="1" applyAlignment="1" applyProtection="1">
      <alignment horizontal="center" vertical="center" wrapText="1"/>
    </xf>
    <xf numFmtId="0" fontId="7" fillId="13" borderId="4" xfId="0" applyFont="1" applyFill="1" applyBorder="1" applyAlignment="1" applyProtection="1">
      <alignment vertical="center" wrapText="1"/>
    </xf>
    <xf numFmtId="0" fontId="7" fillId="15" borderId="4" xfId="0" applyFont="1" applyFill="1" applyBorder="1" applyAlignment="1" applyProtection="1">
      <alignment vertical="center" wrapText="1"/>
    </xf>
    <xf numFmtId="0" fontId="17" fillId="0" borderId="0" xfId="0" applyFont="1" applyFill="1" applyAlignment="1">
      <alignment horizontal="justify" vertical="center"/>
    </xf>
    <xf numFmtId="0" fontId="12" fillId="0" borderId="0" xfId="0" applyFont="1" applyFill="1" applyAlignment="1" applyProtection="1">
      <alignment horizontal="center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4" fillId="13" borderId="83" xfId="0" applyFont="1" applyFill="1" applyBorder="1" applyAlignment="1">
      <alignment horizontal="center" vertical="center"/>
    </xf>
    <xf numFmtId="0" fontId="45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83" xfId="0" applyFont="1" applyBorder="1" applyAlignment="1" applyProtection="1">
      <alignment horizontal="right" vertical="center" wrapText="1"/>
    </xf>
    <xf numFmtId="0" fontId="48" fillId="0" borderId="83" xfId="0" applyFont="1" applyBorder="1" applyAlignment="1" applyProtection="1">
      <alignment horizontal="right" vertical="top" wrapText="1"/>
    </xf>
    <xf numFmtId="0" fontId="49" fillId="0" borderId="84" xfId="0" applyFont="1" applyBorder="1" applyAlignment="1">
      <alignment vertical="center"/>
    </xf>
    <xf numFmtId="0" fontId="49" fillId="0" borderId="85" xfId="0" applyFont="1" applyBorder="1" applyAlignment="1">
      <alignment vertical="center"/>
    </xf>
    <xf numFmtId="0" fontId="50" fillId="0" borderId="83" xfId="0" applyFont="1" applyBorder="1" applyAlignment="1" applyProtection="1">
      <alignment horizontal="right" vertical="top" wrapText="1"/>
    </xf>
    <xf numFmtId="0" fontId="51" fillId="0" borderId="0" xfId="0" applyFont="1" applyAlignment="1">
      <alignment vertical="center"/>
    </xf>
    <xf numFmtId="0" fontId="51" fillId="0" borderId="86" xfId="0" applyFont="1" applyBorder="1" applyAlignment="1">
      <alignment horizontal="center" vertical="center" wrapText="1"/>
    </xf>
    <xf numFmtId="0" fontId="51" fillId="0" borderId="86" xfId="0" applyFont="1" applyBorder="1" applyAlignment="1">
      <alignment horizontal="center" vertical="center"/>
    </xf>
    <xf numFmtId="0" fontId="51" fillId="0" borderId="87" xfId="0" applyFont="1" applyBorder="1" applyAlignment="1">
      <alignment horizontal="center" vertical="center"/>
    </xf>
    <xf numFmtId="0" fontId="51" fillId="0" borderId="88" xfId="0" applyFont="1" applyBorder="1" applyAlignment="1">
      <alignment horizontal="center" vertical="center"/>
    </xf>
    <xf numFmtId="0" fontId="51" fillId="0" borderId="22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不填" xfId="49"/>
  </cellStyles>
  <dxfs count="30">
    <dxf>
      <font>
        <strike val="0"/>
        <color theme="0"/>
      </font>
      <fill>
        <patternFill patternType="gray0625">
          <fgColor theme="0"/>
          <bgColor theme="8" tint="-0.25"/>
        </patternFill>
      </fill>
    </dxf>
    <dxf>
      <font>
        <color theme="0"/>
      </font>
      <fill>
        <patternFill patternType="gray0625">
          <fgColor theme="0"/>
          <bgColor theme="5" tint="0.4"/>
        </patternFill>
      </fill>
    </dxf>
    <dxf>
      <font>
        <strike val="1"/>
      </font>
      <fill>
        <patternFill patternType="lightUp">
          <fgColor theme="0"/>
          <bgColor theme="9" tint="0.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lightUp">
          <fgColor theme="0"/>
          <bgColor theme="6" tint="0.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fill>
        <patternFill patternType="lightUp">
          <fgColor theme="0"/>
          <bgColor theme="6" tint="0.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1"/>
      </font>
      <fill>
        <patternFill patternType="lightUp">
          <fgColor theme="0"/>
          <bgColor theme="6" tint="0.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 patternType="gray0625">
          <fgColor theme="0"/>
          <bgColor theme="5" tint="0.4"/>
        </patternFill>
      </fill>
    </dxf>
    <dxf>
      <font>
        <strike val="0"/>
        <color theme="0"/>
      </font>
      <fill>
        <patternFill patternType="gray0625">
          <fgColor theme="0"/>
          <bgColor theme="8" tint="0.4"/>
        </patternFill>
      </fill>
    </dxf>
    <dxf>
      <font>
        <color rgb="FF000000"/>
      </font>
    </dxf>
    <dxf>
      <font>
        <strike val="0"/>
        <color theme="1"/>
      </font>
    </dxf>
    <dxf>
      <font>
        <strike val="0"/>
        <color rgb="FFFFFFFF"/>
      </font>
    </dxf>
    <dxf>
      <font>
        <color theme="1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colors>
    <mruColors>
      <color rgb="00FF3200"/>
      <color rgb="00EAF2FC"/>
      <color rgb="00F7FEF0"/>
      <color rgb="00AEAA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png"/><Relationship Id="rId6" Type="http://schemas.openxmlformats.org/officeDocument/2006/relationships/image" Target="media/image3.png"/><Relationship Id="rId5" Type="http://schemas.openxmlformats.org/officeDocument/2006/relationships/image" Target="media/image4.png"/><Relationship Id="rId4" Type="http://schemas.openxmlformats.org/officeDocument/2006/relationships/image" Target="media/image5.png"/><Relationship Id="rId3" Type="http://schemas.openxmlformats.org/officeDocument/2006/relationships/image" Target="media/image1.png"/><Relationship Id="rId2" Type="http://schemas.openxmlformats.org/officeDocument/2006/relationships/image" Target="media/image2.png"/><Relationship Id="rId18" Type="http://schemas.openxmlformats.org/officeDocument/2006/relationships/image" Target="media/image18.jpe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www.wps.cn/officeDocument/2020/cellImage" Target="cellimag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png"/><Relationship Id="rId6" Type="http://schemas.openxmlformats.org/officeDocument/2006/relationships/image" Target="../media/image3.png"/><Relationship Id="rId5" Type="http://schemas.openxmlformats.org/officeDocument/2006/relationships/image" Target="../media/image4.png"/><Relationship Id="rId4" Type="http://schemas.openxmlformats.org/officeDocument/2006/relationships/image" Target="../media/image5.png"/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661035</xdr:colOff>
      <xdr:row>20</xdr:row>
      <xdr:rowOff>440690</xdr:rowOff>
    </xdr:from>
    <xdr:to>
      <xdr:col>28</xdr:col>
      <xdr:colOff>134620</xdr:colOff>
      <xdr:row>34</xdr:row>
      <xdr:rowOff>687070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0733405" y="14829790"/>
          <a:ext cx="9545955" cy="10318750"/>
        </a:xfrm>
        <a:prstGeom prst="rect">
          <a:avLst/>
        </a:prstGeom>
      </xdr:spPr>
    </xdr:pic>
    <xdr:clientData/>
  </xdr:twoCellAnchor>
  <xdr:twoCellAnchor editAs="oneCell">
    <xdr:from>
      <xdr:col>0</xdr:col>
      <xdr:colOff>635635</xdr:colOff>
      <xdr:row>20</xdr:row>
      <xdr:rowOff>387350</xdr:rowOff>
    </xdr:from>
    <xdr:to>
      <xdr:col>4</xdr:col>
      <xdr:colOff>183515</xdr:colOff>
      <xdr:row>24</xdr:row>
      <xdr:rowOff>227965</xdr:rowOff>
    </xdr:to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635635" y="14776450"/>
          <a:ext cx="2425700" cy="2718435"/>
        </a:xfrm>
        <a:prstGeom prst="rect">
          <a:avLst/>
        </a:prstGeom>
      </xdr:spPr>
    </xdr:pic>
    <xdr:clientData/>
  </xdr:twoCellAnchor>
  <xdr:twoCellAnchor editAs="oneCell">
    <xdr:from>
      <xdr:col>9</xdr:col>
      <xdr:colOff>662305</xdr:colOff>
      <xdr:row>19</xdr:row>
      <xdr:rowOff>598170</xdr:rowOff>
    </xdr:from>
    <xdr:to>
      <xdr:col>17</xdr:col>
      <xdr:colOff>108585</xdr:colOff>
      <xdr:row>27</xdr:row>
      <xdr:rowOff>246380</xdr:rowOff>
    </xdr:to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7137400" y="14267815"/>
          <a:ext cx="5201920" cy="540385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25</xdr:row>
      <xdr:rowOff>313690</xdr:rowOff>
    </xdr:from>
    <xdr:to>
      <xdr:col>5</xdr:col>
      <xdr:colOff>431800</xdr:colOff>
      <xdr:row>31</xdr:row>
      <xdr:rowOff>590550</xdr:rowOff>
    </xdr:to>
    <xdr:pic>
      <xdr:nvPicPr>
        <xdr:cNvPr id="5" name="图片 4"/>
        <xdr:cNvPicPr/>
      </xdr:nvPicPr>
      <xdr:blipFill>
        <a:blip r:embed="rId4"/>
        <a:stretch>
          <a:fillRect/>
        </a:stretch>
      </xdr:blipFill>
      <xdr:spPr>
        <a:xfrm>
          <a:off x="635" y="18300065"/>
          <a:ext cx="4028440" cy="4593590"/>
        </a:xfrm>
        <a:prstGeom prst="rect">
          <a:avLst/>
        </a:prstGeom>
      </xdr:spPr>
    </xdr:pic>
    <xdr:clientData/>
  </xdr:twoCellAnchor>
  <xdr:twoCellAnchor editAs="oneCell">
    <xdr:from>
      <xdr:col>5</xdr:col>
      <xdr:colOff>543560</xdr:colOff>
      <xdr:row>20</xdr:row>
      <xdr:rowOff>434340</xdr:rowOff>
    </xdr:from>
    <xdr:to>
      <xdr:col>9</xdr:col>
      <xdr:colOff>158750</xdr:colOff>
      <xdr:row>24</xdr:row>
      <xdr:rowOff>275590</xdr:rowOff>
    </xdr:to>
    <xdr:pic>
      <xdr:nvPicPr>
        <xdr:cNvPr id="6" name="图片 5"/>
        <xdr:cNvPicPr/>
      </xdr:nvPicPr>
      <xdr:blipFill>
        <a:blip r:embed="rId5"/>
        <a:stretch>
          <a:fillRect/>
        </a:stretch>
      </xdr:blipFill>
      <xdr:spPr>
        <a:xfrm>
          <a:off x="4140835" y="14823440"/>
          <a:ext cx="2493010" cy="2719070"/>
        </a:xfrm>
        <a:prstGeom prst="rect">
          <a:avLst/>
        </a:prstGeom>
      </xdr:spPr>
    </xdr:pic>
    <xdr:clientData/>
  </xdr:twoCellAnchor>
  <xdr:twoCellAnchor editAs="oneCell">
    <xdr:from>
      <xdr:col>5</xdr:col>
      <xdr:colOff>589280</xdr:colOff>
      <xdr:row>25</xdr:row>
      <xdr:rowOff>573405</xdr:rowOff>
    </xdr:from>
    <xdr:to>
      <xdr:col>11</xdr:col>
      <xdr:colOff>221615</xdr:colOff>
      <xdr:row>31</xdr:row>
      <xdr:rowOff>424815</xdr:rowOff>
    </xdr:to>
    <xdr:pic>
      <xdr:nvPicPr>
        <xdr:cNvPr id="7" name="图片 6"/>
        <xdr:cNvPicPr/>
      </xdr:nvPicPr>
      <xdr:blipFill>
        <a:blip r:embed="rId6"/>
        <a:stretch>
          <a:fillRect/>
        </a:stretch>
      </xdr:blipFill>
      <xdr:spPr>
        <a:xfrm>
          <a:off x="4186555" y="18559780"/>
          <a:ext cx="3949065" cy="4168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542290</xdr:colOff>
      <xdr:row>5</xdr:row>
      <xdr:rowOff>17780</xdr:rowOff>
    </xdr:to>
    <xdr:pic>
      <xdr:nvPicPr>
        <xdr:cNvPr id="14" name="ID_B111B5C16B16432F8DF87944B2349F5A" descr="长柄近战范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90855" y="15786100"/>
          <a:ext cx="1136650" cy="1084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558800</xdr:colOff>
      <xdr:row>5</xdr:row>
      <xdr:rowOff>26035</xdr:rowOff>
    </xdr:to>
    <xdr:pic>
      <xdr:nvPicPr>
        <xdr:cNvPr id="15" name="ID_D8E47E93CE064B3EA8CA88044EB6FBCC" descr="1攻击范围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823575" y="15862300"/>
          <a:ext cx="1153160" cy="10928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95250</xdr:colOff>
      <xdr:row>5</xdr:row>
      <xdr:rowOff>156210</xdr:rowOff>
    </xdr:to>
    <xdr:pic>
      <xdr:nvPicPr>
        <xdr:cNvPr id="16" name="ID_32A221B085A04A5DA6DEF810CB29B1F5" descr="4-6攻击范围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536930" y="18014950"/>
          <a:ext cx="1283970" cy="12230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591185</xdr:colOff>
      <xdr:row>5</xdr:row>
      <xdr:rowOff>67945</xdr:rowOff>
    </xdr:to>
    <xdr:pic>
      <xdr:nvPicPr>
        <xdr:cNvPr id="17" name="ID_00E30AD55BD4439088B9986D9A397D4F" descr="近战范围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92610" y="15760700"/>
          <a:ext cx="1185545" cy="1134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589915</xdr:colOff>
      <xdr:row>5</xdr:row>
      <xdr:rowOff>52070</xdr:rowOff>
    </xdr:to>
    <xdr:pic>
      <xdr:nvPicPr>
        <xdr:cNvPr id="18" name="ID_DCE3C2233CB94BA9A9E46B41B013FEEB" descr="2攻击范围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852150" y="17875885"/>
          <a:ext cx="1184275" cy="11188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337185</xdr:colOff>
      <xdr:row>6</xdr:row>
      <xdr:rowOff>154305</xdr:rowOff>
    </xdr:to>
    <xdr:pic>
      <xdr:nvPicPr>
        <xdr:cNvPr id="19" name="ID_A486939D3A064177A03CE5A788DD64FF" descr="1-3攻击范围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213590" y="18010505"/>
          <a:ext cx="1525905" cy="14344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80010</xdr:colOff>
      <xdr:row>3</xdr:row>
      <xdr:rowOff>34925</xdr:rowOff>
    </xdr:to>
    <xdr:pic>
      <xdr:nvPicPr>
        <xdr:cNvPr id="20" name="ID_752A09597C4C41F5946A18E6374A90AC" descr="c7b6b887f66235482291d4461b9b624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337540" y="749300"/>
          <a:ext cx="674370" cy="675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544830</xdr:colOff>
      <xdr:row>3</xdr:row>
      <xdr:rowOff>106045</xdr:rowOff>
    </xdr:to>
    <xdr:pic>
      <xdr:nvPicPr>
        <xdr:cNvPr id="21" name="ID_F61B406E8105401E828C43F4FA2F2B71" descr="1d128e081ee3f92defda5222a146f7c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623800" y="802005"/>
          <a:ext cx="544830" cy="746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236855</xdr:colOff>
      <xdr:row>3</xdr:row>
      <xdr:rowOff>6985</xdr:rowOff>
    </xdr:to>
    <xdr:pic>
      <xdr:nvPicPr>
        <xdr:cNvPr id="2" name="ID_259C2484BD954135B1D132D1A8124B3C" descr="8e711c141785c51d466eab5a27adf75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2070" y="22905720"/>
          <a:ext cx="831215" cy="647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217170</xdr:colOff>
      <xdr:row>4</xdr:row>
      <xdr:rowOff>97790</xdr:rowOff>
    </xdr:to>
    <xdr:pic>
      <xdr:nvPicPr>
        <xdr:cNvPr id="3" name="ID_76191A7034294A2F8256380F1E832EB7" descr="/Users/dingxuyang/Library/Containers/com.kingsoft.wpsoffice.mac/Data/tmp/photoeditapp/20260206230740/temp.pngtemp"/>
        <xdr:cNvPicPr>
          <a:picLocks noChangeAspect="1"/>
        </xdr:cNvPicPr>
      </xdr:nvPicPr>
      <xdr:blipFill>
        <a:blip r:embed="rId10"/>
        <a:srcRect l="590" r="1706"/>
        <a:stretch>
          <a:fillRect/>
        </a:stretch>
      </xdr:blipFill>
      <xdr:spPr>
        <a:xfrm>
          <a:off x="635" y="24130"/>
          <a:ext cx="811530" cy="951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541655</xdr:colOff>
      <xdr:row>2</xdr:row>
      <xdr:rowOff>194310</xdr:rowOff>
    </xdr:to>
    <xdr:pic>
      <xdr:nvPicPr>
        <xdr:cNvPr id="5" name="ID_06DC539B099E4035BF7E3FD9490B62B6" descr="/Users/dingxuyang/Library/Containers/com.kingsoft.wpsoffice.mac/Data/tmp/photoeditapp/20260209232142/temp.pngtemp"/>
        <xdr:cNvPicPr>
          <a:picLocks noChangeAspect="1"/>
        </xdr:cNvPicPr>
      </xdr:nvPicPr>
      <xdr:blipFill>
        <a:blip r:embed="rId11"/>
        <a:srcRect l="590" r="1706"/>
        <a:stretch>
          <a:fillRect/>
        </a:stretch>
      </xdr:blipFill>
      <xdr:spPr>
        <a:xfrm>
          <a:off x="21372195" y="12993370"/>
          <a:ext cx="541655" cy="621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582930</xdr:colOff>
      <xdr:row>3</xdr:row>
      <xdr:rowOff>27940</xdr:rowOff>
    </xdr:to>
    <xdr:pic>
      <xdr:nvPicPr>
        <xdr:cNvPr id="247" name="ID_EA67415A0995455ABF527BB2D12AD119" descr="/Users/dingxuyang/Library/Containers/com.kingsoft.wpsoffice.mac/Data/tmp/photoeditapp/20260206231711/temp.pngtemp"/>
        <xdr:cNvPicPr>
          <a:picLocks noChangeAspect="1"/>
        </xdr:cNvPicPr>
      </xdr:nvPicPr>
      <xdr:blipFill>
        <a:blip r:embed="rId12"/>
        <a:srcRect l="590" r="1706"/>
        <a:stretch>
          <a:fillRect/>
        </a:stretch>
      </xdr:blipFill>
      <xdr:spPr>
        <a:xfrm>
          <a:off x="46990" y="3629025"/>
          <a:ext cx="582930" cy="668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582295</xdr:colOff>
      <xdr:row>3</xdr:row>
      <xdr:rowOff>27940</xdr:rowOff>
    </xdr:to>
    <xdr:pic>
      <xdr:nvPicPr>
        <xdr:cNvPr id="248" name="ID_A9639187B3144C57A2BE5AE757FE7972" descr="/Users/dingxuyang/Library/Containers/com.kingsoft.wpsoffice.mac/Data/tmp/photoeditapp/20260206231748/temp.pngtemp"/>
        <xdr:cNvPicPr>
          <a:picLocks noChangeAspect="1"/>
        </xdr:cNvPicPr>
      </xdr:nvPicPr>
      <xdr:blipFill>
        <a:blip r:embed="rId13"/>
        <a:srcRect l="590" r="1706"/>
        <a:stretch>
          <a:fillRect/>
        </a:stretch>
      </xdr:blipFill>
      <xdr:spPr>
        <a:xfrm>
          <a:off x="47625" y="31115"/>
          <a:ext cx="582295" cy="668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203200</xdr:colOff>
      <xdr:row>4</xdr:row>
      <xdr:rowOff>156845</xdr:rowOff>
    </xdr:to>
    <xdr:pic>
      <xdr:nvPicPr>
        <xdr:cNvPr id="7" name="ID_A697753B0AB6431F9B3D49B29B266521" descr="a82923f4e32176d56bc2b082e77caa2d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54925" y="5521960"/>
          <a:ext cx="2580640" cy="10102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537210</xdr:colOff>
      <xdr:row>2</xdr:row>
      <xdr:rowOff>189865</xdr:rowOff>
    </xdr:to>
    <xdr:pic>
      <xdr:nvPicPr>
        <xdr:cNvPr id="13" name="ID_F7478FFE25464C8FA2A68F131E117822" descr="/Users/dingxuyang/Library/Containers/com.kingsoft.wpsoffice.mac/Data/tmp/photoeditapp/20260228154034/temp.pngtemp"/>
        <xdr:cNvPicPr>
          <a:picLocks noChangeAspect="1"/>
        </xdr:cNvPicPr>
      </xdr:nvPicPr>
      <xdr:blipFill>
        <a:blip r:embed="rId15"/>
        <a:srcRect l="590" r="1706"/>
        <a:stretch>
          <a:fillRect/>
        </a:stretch>
      </xdr:blipFill>
      <xdr:spPr>
        <a:xfrm>
          <a:off x="21663660" y="10114280"/>
          <a:ext cx="537210" cy="6165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452755</xdr:colOff>
      <xdr:row>10</xdr:row>
      <xdr:rowOff>92075</xdr:rowOff>
    </xdr:to>
    <xdr:pic>
      <xdr:nvPicPr>
        <xdr:cNvPr id="6" name="ID_7CE6DCB9891D4141AFFB936FE1429621" descr="1dbd243d1e99512b725ac8a4ff2bfb5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746115" y="5694680"/>
          <a:ext cx="1641475" cy="2225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122555</xdr:colOff>
      <xdr:row>20</xdr:row>
      <xdr:rowOff>4445</xdr:rowOff>
    </xdr:to>
    <xdr:pic>
      <xdr:nvPicPr>
        <xdr:cNvPr id="9" name="ID_ED1C572086AD4798975CFCC7431E65B5" descr="60fae8c587a9c9a2fb2a6f998561076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659755" y="3876040"/>
          <a:ext cx="3094355" cy="4271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268605</xdr:colOff>
      <xdr:row>11</xdr:row>
      <xdr:rowOff>97790</xdr:rowOff>
    </xdr:to>
    <xdr:pic>
      <xdr:nvPicPr>
        <xdr:cNvPr id="10" name="ID_75E52D19E0964684BC5C4AAE91C51834" descr="8c522eaa3bc6acc09d8e2e28c18412e0(20260302-024513)"/>
        <xdr:cNvPicPr>
          <a:picLocks noChangeAspect="1"/>
        </xdr:cNvPicPr>
      </xdr:nvPicPr>
      <xdr:blipFill>
        <a:blip r:embed="rId18"/>
        <a:srcRect l="38371"/>
        <a:stretch>
          <a:fillRect/>
        </a:stretch>
      </xdr:blipFill>
      <xdr:spPr>
        <a:xfrm>
          <a:off x="5688965" y="708660"/>
          <a:ext cx="2051685" cy="2444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ngxuyang/desktop/26&#32676;&#36187;/&#21095;&#24773;&#25112;&#26007;&#22320;&#2227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地图"/>
      <sheetName val="数据"/>
      <sheetName val="结算"/>
      <sheetName val="WpsReserved_CellImgList"/>
      <sheetName val="设定器"/>
      <sheetName val="首页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zoomScale="69" zoomScaleNormal="69" workbookViewId="0">
      <selection activeCell="I6" sqref="I6"/>
    </sheetView>
  </sheetViews>
  <sheetFormatPr defaultColWidth="18.125" defaultRowHeight="30.75" customHeight="1" outlineLevelCol="6"/>
  <cols>
    <col min="1" max="16384" width="18.125" style="256" customWidth="1"/>
  </cols>
  <sheetData>
    <row r="1" ht="44" customHeight="1" spans="1:7">
      <c r="A1" s="256" t="str" cm="1">
        <f t="array" ref="A1">IFERROR(_xlfn.IFS(设定器!I2="地球联合军",战斗规则!A27,设定器!I2="拜隆军",战斗规则!A29,设定器!I2="马克西翁军",战斗规则!A31),"")</f>
        <v>=DISPIMG("ID_F61B406E8105401E828C43F4FA2F2B71",1)</v>
      </c>
      <c r="B1" s="257" t="s">
        <v>0</v>
      </c>
      <c r="C1" s="258" t="str">
        <f>IF(IFERROR(设定器!C2,"")=0,"",IFERROR(设定器!C2,""))</f>
        <v>bEXM-21(W) WeirdNova</v>
      </c>
      <c r="D1" s="258"/>
      <c r="E1" s="259" t="str">
        <f>IF(设定器!K9="All Clear","允许出击","整备中")</f>
        <v>允许出击</v>
      </c>
      <c r="F1" s="259"/>
      <c r="G1" s="259"/>
    </row>
    <row r="2" ht="44" customHeight="1" spans="1:7">
      <c r="B2" s="257" t="s">
        <v>1</v>
      </c>
      <c r="C2" s="258" t="str">
        <f>IF(IFERROR(设定器!F2,"")=0,"",IFERROR(设定器!F2,""))</f>
        <v>加坦杰厄</v>
      </c>
      <c r="D2" s="258"/>
      <c r="E2" s="260" t="str">
        <f>_xlfn.DISPIMG("ID_75E52D19E0964684BC5C4AAE91C51834",1)</f>
        <v>=DISPIMG("ID_75E52D19E0964684BC5C4AAE91C51834",1)</v>
      </c>
      <c r="F2" s="260"/>
      <c r="G2" s="260"/>
    </row>
    <row r="3" customHeight="1" spans="1:7">
      <c r="A3" s="261" t="s">
        <v>2</v>
      </c>
      <c r="B3" s="257" t="str" cm="1">
        <f t="array" ref="B3">IFERROR(_xlfn.IFS(OR(B4&gt;14,(B4-B5)&gt;8),"近战特化",OR(B5&gt;14,(B5-B4)&gt;8),"射击特化")," ")</f>
        <v>近战特化</v>
      </c>
      <c r="C3" s="257" t="str" cm="1">
        <f t="array" ref="C3">IFERROR(_xlfn.IFS(AND(B6&gt;130,B6*0.1-B7&gt;8),"高血量",AND(B7&gt;13,B7-B6*0.1&gt;8),"高机动")," ")</f>
        <v> </v>
      </c>
      <c r="D3" s="257" t="str">
        <f>IF(IFERROR(设定器!B9,"")=0,"",IFERROR(设定器!B9,""))</f>
        <v/>
      </c>
      <c r="E3" s="260"/>
      <c r="F3" s="260"/>
      <c r="G3" s="260"/>
    </row>
    <row r="4" customHeight="1" spans="1:7">
      <c r="A4" s="262" t="s">
        <v>3</v>
      </c>
      <c r="B4" s="263">
        <f>设定器!D9</f>
        <v>15</v>
      </c>
      <c r="C4" s="263"/>
      <c r="D4" s="263"/>
      <c r="E4" s="260"/>
      <c r="F4" s="260"/>
      <c r="G4" s="260"/>
    </row>
    <row r="5" customHeight="1" spans="1:7">
      <c r="A5" s="262" t="s">
        <v>4</v>
      </c>
      <c r="B5" s="264">
        <f>设定器!E9</f>
        <v>0</v>
      </c>
      <c r="C5" s="264"/>
      <c r="D5" s="264"/>
      <c r="E5" s="260"/>
      <c r="F5" s="260"/>
      <c r="G5" s="260"/>
    </row>
    <row r="6" customHeight="1" spans="1:7">
      <c r="A6" s="265" t="s">
        <v>5</v>
      </c>
      <c r="B6" s="264">
        <f>设定器!F9*10</f>
        <v>150</v>
      </c>
      <c r="C6" s="264"/>
      <c r="D6" s="264"/>
      <c r="E6" s="260"/>
      <c r="F6" s="260"/>
      <c r="G6" s="260"/>
    </row>
    <row r="7" customHeight="1" spans="1:7">
      <c r="A7" s="262" t="s">
        <v>6</v>
      </c>
      <c r="B7" s="264">
        <f>设定器!G9</f>
        <v>10</v>
      </c>
      <c r="C7" s="264"/>
      <c r="D7" s="264"/>
      <c r="E7" s="260"/>
      <c r="F7" s="260"/>
      <c r="G7" s="260"/>
    </row>
    <row r="8" ht="15" customHeight="1" spans="1:7">
      <c r="A8" s="266"/>
      <c r="B8" s="266"/>
      <c r="C8" s="266"/>
      <c r="D8" s="266"/>
      <c r="E8" s="260"/>
      <c r="F8" s="260"/>
      <c r="G8" s="260"/>
    </row>
    <row r="9" customHeight="1" spans="1:7">
      <c r="A9" s="257" t="s">
        <v>7</v>
      </c>
      <c r="B9" s="257" t="s">
        <v>8</v>
      </c>
      <c r="C9" s="257" t="s">
        <v>9</v>
      </c>
      <c r="D9" s="257" t="s">
        <v>10</v>
      </c>
      <c r="E9" s="260" t="str">
        <f>_xlfn.DISPIMG("ID_ED1C572086AD4798975CFCC7431E65B5",1)</f>
        <v>=DISPIMG("ID_ED1C572086AD4798975CFCC7431E65B5",1)</v>
      </c>
      <c r="F9" s="260"/>
      <c r="G9" s="260"/>
    </row>
    <row r="10" customHeight="1" spans="1:7">
      <c r="A10" s="267" t="str" cm="1">
        <f t="array" ref="A10:A18">IFERROR(_xlfn._xlws.FILTER(INDEX(设定器!$C$12:$F$22,,_xlfn.XMATCH(A$9,设定器!$C$11:$F$11)),INDEX(设定器!$C$12:$F$22,,_xlfn.XMATCH(A$9,设定器!$C$11:$F$11))&lt;&gt;""),"")</f>
        <v>撕裂</v>
      </c>
      <c r="B10" s="267" t="str" cm="1">
        <f t="array" ref="B10:B18">IFERROR(_xlfn._xlws.FILTER(INDEX(设定器!$C$12:$F$22,,_xlfn.XMATCH(B$9,设定器!$C$11:$F$11)),INDEX(设定器!$C$12:$F$22,,_xlfn.XMATCH(B$9,设定器!$C$11:$F$11))&lt;&gt;""),"")</f>
        <v>近战</v>
      </c>
      <c r="C10" s="267" t="str" cm="1">
        <f t="array" ref="C10:C16">IFERROR(_xlfn._xlws.FILTER(INDEX(设定器!$C$12:$F$22,,_xlfn.XMATCH(C$9,设定器!$C$11:$F$11)),INDEX(设定器!$C$12:$F$22,,_xlfn.XMATCH(C$9,设定器!$C$11:$F$11))&lt;&gt;""),"")</f>
        <v>实体</v>
      </c>
      <c r="D10" s="267" t="str" cm="1">
        <f t="array" ref="D10:D18">IFERROR(_xlfn._xlws.FILTER(INDEX(设定器!$C$12:$F$22,,_xlfn.XMATCH(D$9,设定器!$C$11:$F$11)),INDEX(设定器!$C$12:$F$22,,_xlfn.XMATCH(D$9,设定器!$C$11:$F$11))&lt;&gt;""),"")</f>
        <v>长柄</v>
      </c>
      <c r="E10" s="260"/>
      <c r="F10" s="260"/>
      <c r="G10" s="260"/>
    </row>
    <row r="11" customHeight="1" spans="1:7">
      <c r="A11" s="268" t="str">
        <v>诱捕</v>
      </c>
      <c r="B11" s="269" t="str">
        <v>近战</v>
      </c>
      <c r="C11" s="269" t="str">
        <v>实体</v>
      </c>
      <c r="D11" s="270" t="str">
        <v>反击</v>
      </c>
      <c r="E11" s="260"/>
      <c r="F11" s="260"/>
      <c r="G11" s="260"/>
    </row>
    <row r="12" customHeight="1" spans="1:7">
      <c r="A12" s="268" t="str">
        <v>D-field</v>
      </c>
      <c r="B12" s="269" t="str">
        <v>自动化</v>
      </c>
      <c r="C12" s="269" t="str">
        <v>光束</v>
      </c>
      <c r="D12" s="270" t="str">
        <v>守护</v>
      </c>
      <c r="E12" s="260"/>
      <c r="F12" s="260"/>
      <c r="G12" s="260"/>
    </row>
    <row r="13" customHeight="1" spans="1:7">
      <c r="A13" s="268" t="str">
        <v>mega收束炮击</v>
      </c>
      <c r="B13" s="269" t="str">
        <v>远程</v>
      </c>
      <c r="C13" s="269" t="str">
        <v>光束</v>
      </c>
      <c r="D13" s="270" t="str">
        <v>稳定</v>
      </c>
      <c r="E13" s="260"/>
      <c r="F13" s="260"/>
      <c r="G13" s="260"/>
    </row>
    <row r="14" customHeight="1" spans="1:7">
      <c r="A14" s="268" t="str">
        <v>mega扩散炮击</v>
      </c>
      <c r="B14" s="269" t="str">
        <v>远程</v>
      </c>
      <c r="C14" s="269" t="str">
        <v>光束</v>
      </c>
      <c r="D14" s="270" t="str">
        <v>扫射</v>
      </c>
      <c r="E14" s="260"/>
      <c r="F14" s="260"/>
      <c r="G14" s="260"/>
    </row>
    <row r="15" customHeight="1" spans="1:7">
      <c r="A15" s="268" t="str">
        <v>有线式双发炮</v>
      </c>
      <c r="B15" s="269" t="str">
        <v>自动化</v>
      </c>
      <c r="C15" s="269" t="str">
        <v>光束</v>
      </c>
      <c r="D15" s="270" t="str">
        <v>助攻</v>
      </c>
      <c r="E15" s="256" t="str">
        <f>_xlfn.DISPIMG("ID_7CE6DCB9891D4141AFFB936FE1429621",1)</f>
        <v>=DISPIMG("ID_7CE6DCB9891D4141AFFB936FE1429621",1)</v>
      </c>
    </row>
    <row r="16" customHeight="1" spans="1:7">
      <c r="A16" s="268" t="str">
        <v>有线式双发炮</v>
      </c>
      <c r="B16" s="269" t="str">
        <v>自动化</v>
      </c>
      <c r="C16" s="269" t="str">
        <v>光束</v>
      </c>
      <c r="D16" s="270" t="str">
        <v>阻碍</v>
      </c>
    </row>
    <row r="17" customHeight="1" spans="1:4">
      <c r="A17" s="268" t="str">
        <v>移动补给单元</v>
      </c>
      <c r="B17" s="269" t="str">
        <v>近战</v>
      </c>
      <c r="C17" s="269"/>
      <c r="D17" s="270" t="str">
        <v>补给（双槽）</v>
      </c>
    </row>
    <row r="18" customHeight="1" spans="1:4">
      <c r="A18" s="268" t="str">
        <v>移动补给单元</v>
      </c>
      <c r="B18" s="268" t="str">
        <v>近战</v>
      </c>
      <c r="C18" s="268"/>
      <c r="D18" s="271" t="str">
        <v>补给（双槽）</v>
      </c>
    </row>
    <row r="19" customHeight="1" spans="1:4">
      <c r="A19" s="268"/>
      <c r="B19" s="268"/>
      <c r="C19" s="268"/>
      <c r="D19" s="271"/>
    </row>
    <row r="20" customHeight="1" spans="1:4">
      <c r="A20" s="268"/>
      <c r="B20" s="268"/>
      <c r="C20" s="268"/>
      <c r="D20" s="271"/>
    </row>
  </sheetData>
  <sheetProtection formatCells="0" formatColumns="0" formatRows="0" insertRows="0" insertColumns="0" insertHyperlinks="0" deleteColumns="0" deleteRows="0" sort="0" autoFilter="0" pivotTables="0"/>
  <mergeCells count="11">
    <mergeCell ref="C1:D1"/>
    <mergeCell ref="E1:G1"/>
    <mergeCell ref="C2:D2"/>
    <mergeCell ref="B4:D4"/>
    <mergeCell ref="B5:D5"/>
    <mergeCell ref="B6:D6"/>
    <mergeCell ref="B7:D7"/>
    <mergeCell ref="A1:A2"/>
    <mergeCell ref="E15:G20"/>
    <mergeCell ref="E9:G14"/>
    <mergeCell ref="E2:G8"/>
  </mergeCells>
  <conditionalFormatting sqref="B6">
    <cfRule type="dataBar" priority="1">
      <dataBar>
        <cfvo type="num" val="0"/>
        <cfvo type="num" val="150"/>
        <color theme="3"/>
      </dataBar>
      <extLst>
        <ext xmlns:x14="http://schemas.microsoft.com/office/spreadsheetml/2009/9/main" uri="{B025F937-C7B1-47D3-B67F-A62EFF666E3E}">
          <x14:id>{8675e36d-f228-455c-96e3-ce48e573532e}</x14:id>
        </ext>
      </extLst>
    </cfRule>
  </conditionalFormatting>
  <conditionalFormatting sqref="B4:B5 B7">
    <cfRule type="dataBar" priority="4">
      <dataBar>
        <cfvo type="num" val="0"/>
        <cfvo type="num" val="30"/>
        <color theme="3"/>
      </dataBar>
      <extLst>
        <ext xmlns:x14="http://schemas.microsoft.com/office/spreadsheetml/2009/9/main" uri="{B025F937-C7B1-47D3-B67F-A62EFF666E3E}">
          <x14:id>{d023173d-a845-4ced-bca5-79da980663dc}</x14:id>
        </ext>
      </extLst>
    </cfRule>
  </conditionalFormatting>
  <pageMargins left="0.75" right="0.75" top="1" bottom="1" header="0.5" footer="0.5"/>
  <headerFooter/>
  <ignoredErrors>
    <ignoredError sqref="A2:B2 D1:D2 B1 C4:D7 G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75e36d-f228-455c-96e3-ce48e573532e}">
            <x14:dataBar minLength="0" maxLength="100">
              <x14:cfvo type="num">
                <xm:f>0</xm:f>
              </x14:cfvo>
              <x14:cfvo type="num">
                <xm:f>150</xm:f>
              </x14:cfvo>
              <x14:negativeFill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d023173d-a845-4ced-bca5-79da980663dc}">
            <x14:dataBar minLength="0" maxLength="10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m:sqref>B4:B5 B7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3"/>
  <sheetViews>
    <sheetView zoomScale="68" zoomScaleNormal="68" workbookViewId="0">
      <selection activeCell="P6" sqref="P6"/>
    </sheetView>
  </sheetViews>
  <sheetFormatPr defaultColWidth="9.23076923076923" defaultRowHeight="16.8"/>
  <cols>
    <col min="1" max="2" width="14.8846153846154" style="129" customWidth="1"/>
    <col min="3" max="9" width="14.8846153846154" style="74" customWidth="1"/>
    <col min="10" max="11" width="14.8846153846154" style="129" customWidth="1"/>
    <col min="12" max="12" width="14.8846153846154" style="74" customWidth="1"/>
    <col min="13" max="17" width="14.0480769230769" style="74" customWidth="1"/>
    <col min="18" max="18" width="8.00961538461539" style="74" customWidth="1"/>
    <col min="19" max="26" width="9.23076923076923" style="74"/>
    <col min="27" max="30" width="28.0384615384615" style="74" customWidth="1"/>
    <col min="31" max="16384" width="9.23076923076923" style="74"/>
  </cols>
  <sheetData>
    <row r="1" s="74" customFormat="1" ht="17" customHeight="1" spans="1:17">
      <c r="A1" s="130" t="s">
        <v>11</v>
      </c>
      <c r="B1" s="130"/>
      <c r="C1" s="130"/>
      <c r="D1" s="130"/>
      <c r="E1" s="130"/>
      <c r="F1" s="130"/>
      <c r="G1" s="131"/>
      <c r="H1" s="132" t="s">
        <v>12</v>
      </c>
      <c r="I1" s="133"/>
      <c r="J1" s="133"/>
      <c r="K1" s="134"/>
      <c r="L1" s="135" t="s">
        <v>13</v>
      </c>
      <c r="M1" s="135"/>
      <c r="N1" s="135"/>
    </row>
    <row r="2" s="74" customFormat="1" ht="17" customHeight="1" spans="1:17">
      <c r="A2" s="136" t="s">
        <v>0</v>
      </c>
      <c r="B2" s="136"/>
      <c r="C2" s="137" t="s">
        <v>14</v>
      </c>
      <c r="D2" s="137"/>
      <c r="E2" s="138" t="s">
        <v>1</v>
      </c>
      <c r="F2" s="137" t="s">
        <v>15</v>
      </c>
      <c r="G2" s="137"/>
      <c r="H2" s="139" t="s">
        <v>16</v>
      </c>
      <c r="I2" s="140" t="s">
        <v>17</v>
      </c>
      <c r="J2" s="140"/>
      <c r="L2" s="135"/>
      <c r="M2" s="135"/>
      <c r="N2" s="135"/>
    </row>
    <row r="3" s="74" customFormat="1" ht="17" customHeight="1" spans="1:17">
      <c r="A3" s="136" t="s">
        <v>18</v>
      </c>
      <c r="B3" s="136" t="s">
        <v>19</v>
      </c>
      <c r="C3" s="136" t="s">
        <v>20</v>
      </c>
      <c r="D3" s="136" t="s">
        <v>3</v>
      </c>
      <c r="E3" s="136" t="s">
        <v>4</v>
      </c>
      <c r="F3" s="136" t="s">
        <v>21</v>
      </c>
      <c r="G3" s="136" t="s">
        <v>6</v>
      </c>
      <c r="H3" s="141" t="s">
        <v>22</v>
      </c>
      <c r="I3" s="136" t="s">
        <v>23</v>
      </c>
      <c r="J3" s="136" t="s">
        <v>24</v>
      </c>
      <c r="K3" s="142" t="s">
        <v>25</v>
      </c>
      <c r="L3" s="135"/>
      <c r="M3" s="135"/>
      <c r="N3" s="135"/>
    </row>
    <row r="4" s="74" customFormat="1" ht="17" customHeight="1" spans="1:17">
      <c r="A4" s="143" t="s">
        <v>26</v>
      </c>
      <c r="B4" s="144" t="s">
        <v>27</v>
      </c>
      <c r="C4" s="145">
        <f>IFERROR(VLOOKUP(B4,CHOOSE({1,2},$B$27:$B$32,$C$27:$C$32),2,FALSE),"")</f>
        <v>40</v>
      </c>
      <c r="D4" s="146">
        <v>15</v>
      </c>
      <c r="E4" s="146">
        <v>0</v>
      </c>
      <c r="F4" s="146">
        <v>15</v>
      </c>
      <c r="G4" s="146">
        <v>10</v>
      </c>
      <c r="H4" s="145">
        <f>IFERROR(VLOOKUP(B4,CHOOSE({1,2},$B$27:$B$32,$N$27:$N$32),2,FALSE),"0")</f>
        <v>3</v>
      </c>
      <c r="I4" s="147" t="str" cm="1">
        <f t="array" ref="I4">IF(SUMPRODUCT(--(C4:G4&lt;&gt;""))=0,"",IF(AND(F4&gt;=1,OR(B4=$B$27,D4+E4+F4+G4&lt;=$C$27)),"STANDBY","PREPARING"))</f>
        <v>STANDBY</v>
      </c>
      <c r="J4" s="148" cm="1">
        <f t="array" ref="J4">IFERROR(_xlfn.IFS((D4+E4+F4+G4)=0,C4,(D4+E4+F4+G4)&gt;0,SUM(C4-(D4+E4+F4+G4))),"")</f>
        <v>0</v>
      </c>
      <c r="K4" s="149" t="str">
        <f>IF(I4="PREPARING",VLOOKUP(B4,CHOOSE({1,2},$B$27:$B$32,$H$27:$H$32),2,FALSE),"")</f>
        <v/>
      </c>
      <c r="L4" s="135"/>
      <c r="M4" s="135"/>
      <c r="N4" s="135"/>
    </row>
    <row r="5" s="74" customFormat="1" ht="17" customHeight="1" spans="1:17">
      <c r="A5" s="150" t="s">
        <v>28</v>
      </c>
      <c r="B5" s="151" t="s">
        <v>29</v>
      </c>
      <c r="C5" s="152">
        <f>IFERROR(VLOOKUP(B5,CHOOSE({1,2},$B$27:$B$32,$C$27:$C$32),2,FALSE),"")</f>
        <v>25</v>
      </c>
      <c r="D5" s="153">
        <v>0</v>
      </c>
      <c r="E5" s="153">
        <v>20</v>
      </c>
      <c r="F5" s="153">
        <v>5</v>
      </c>
      <c r="G5" s="153">
        <v>0</v>
      </c>
      <c r="H5" s="152">
        <f>IFERROR(VLOOKUP(B5,CHOOSE({1,2},$B$27:$B$32,$N$27:$N$32),2,FALSE),"0")</f>
        <v>2</v>
      </c>
      <c r="I5" s="147" t="str" cm="1">
        <f t="array" ref="I5">IF(SUMPRODUCT(--(C5:G5&lt;&gt;""))=0,"",IF(AND(F5&gt;=1,OR(D5&gt;9,E5&gt;9,F5&gt;9,G5&gt;9),D5+E5+F5+G5&lt;=$C$27),"STANDBY","PREPARING"))</f>
        <v>STANDBY</v>
      </c>
      <c r="J5" s="154" cm="1">
        <f t="array" ref="J5">IFERROR(_xlfn.IFS((D5+E5+F5+G5)=0,C5,(D5+E5+F5+G5)&gt;0,SUM(C5-(D5+E5+F5+G5))),"")</f>
        <v>0</v>
      </c>
      <c r="K5" s="149" t="str">
        <f>IF(I5="PREPARING",VLOOKUP(B5,CHOOSE({1,2},$B$27:$B$32,$H$27:$H$32),2,FALSE),"")</f>
        <v/>
      </c>
      <c r="L5" s="135"/>
      <c r="M5" s="135"/>
      <c r="N5" s="135"/>
    </row>
    <row r="6" s="74" customFormat="1" ht="17" customHeight="1" spans="1:17">
      <c r="A6" s="155" t="s">
        <v>30</v>
      </c>
      <c r="B6" s="151" t="s">
        <v>31</v>
      </c>
      <c r="C6" s="152">
        <f>IFERROR(VLOOKUP(B6,CHOOSE({1,2},$B$27:$B$32,$C$27:$C$32),2,FALSE),"")</f>
        <v>15</v>
      </c>
      <c r="D6" s="153">
        <v>0</v>
      </c>
      <c r="E6" s="153">
        <v>14</v>
      </c>
      <c r="F6" s="153">
        <v>1</v>
      </c>
      <c r="G6" s="153">
        <v>0</v>
      </c>
      <c r="H6" s="152">
        <f>IFERROR(VLOOKUP(B6,CHOOSE({1,2},$B$27:$B$32,$N$27:$N$32),2,FALSE),"0")</f>
        <v>1</v>
      </c>
      <c r="I6" s="147" t="str" cm="1">
        <f t="array" ref="I6">IF(SUMPRODUCT(--(C6:G6&lt;&gt;""))=0,"",IF(AND(F6&gt;=1,D6+E6+F6+G6&lt;=$C$27),"STANDBY","PREPARING"))</f>
        <v>STANDBY</v>
      </c>
      <c r="J6" s="154" cm="1">
        <f t="array" ref="J6">IFERROR(_xlfn.IFS((D6+E6+F6+G6)=0,C6,(D6+E6+F6+G6)&gt;0,SUM(C6-(D6+E6+F6+G6))),"")</f>
        <v>0</v>
      </c>
      <c r="K6" s="149" t="str">
        <f>IF(I6="PREPARING",VLOOKUP(B6,CHOOSE({1,2},$B$27:$B$32,$H$27:$H$32),2,FALSE),"")</f>
        <v/>
      </c>
      <c r="L6" s="135"/>
      <c r="M6" s="135"/>
      <c r="N6" s="135"/>
    </row>
    <row r="7" s="74" customFormat="1" ht="17" customHeight="1" spans="1:17">
      <c r="A7" s="156" t="s">
        <v>32</v>
      </c>
      <c r="B7" s="151" t="s">
        <v>31</v>
      </c>
      <c r="C7" s="152">
        <f>IFERROR(VLOOKUP(B7,CHOOSE({1,2},$B$27:$B$32,$C$27:$C$32),2,FALSE),"")</f>
        <v>15</v>
      </c>
      <c r="D7" s="153">
        <v>0</v>
      </c>
      <c r="E7" s="153">
        <v>14</v>
      </c>
      <c r="F7" s="153">
        <v>1</v>
      </c>
      <c r="G7" s="153">
        <v>0</v>
      </c>
      <c r="H7" s="152">
        <f>IFERROR(VLOOKUP(B7,CHOOSE({1,2},$B$27:$B$32,$N$27:$N$32),2,FALSE),"0")</f>
        <v>1</v>
      </c>
      <c r="I7" s="147" t="str" cm="1">
        <f t="array" ref="I7">IF(SUMPRODUCT(--(C7:G7&lt;&gt;""))=0,"",IF(AND(F7&gt;=1,OR(B7=$B$27,D7+E7+F7+G7&lt;=$C$27)),"STANDBY","PREPARING"))</f>
        <v>STANDBY</v>
      </c>
      <c r="J7" s="154" cm="1">
        <f t="array" ref="J7">IFERROR(_xlfn.IFS((D7+E7+F7+G7)=0,C7,(D7+E7+F7+G7)&gt;0,SUM(C7-(D7+E7+F7+G7))),"")</f>
        <v>0</v>
      </c>
      <c r="K7" s="149" t="str">
        <f>IF(I7="PREPARING",VLOOKUP(B7,CHOOSE({1,2},$B$27:$B$32,$H$27:$H$32),2,FALSE),"")</f>
        <v/>
      </c>
      <c r="L7" s="135"/>
      <c r="M7" s="135"/>
      <c r="N7" s="135"/>
    </row>
    <row r="8" s="74" customFormat="1" ht="17" customHeight="1" spans="1:17">
      <c r="A8" s="157" t="s">
        <v>33</v>
      </c>
      <c r="B8" s="151" t="s">
        <v>34</v>
      </c>
      <c r="C8" s="152">
        <f>IFERROR(VLOOKUP(B8,CHOOSE({1,2},$B$27:$B$32,$C$27:$C$32),2,FALSE),"")</f>
        <v>15</v>
      </c>
      <c r="D8" s="153">
        <v>3</v>
      </c>
      <c r="E8" s="153">
        <v>0</v>
      </c>
      <c r="F8" s="153">
        <v>2</v>
      </c>
      <c r="G8" s="153">
        <v>10</v>
      </c>
      <c r="H8" s="152">
        <f>IFERROR(VLOOKUP(B8,CHOOSE({1,2},$B$27:$B$32,$N$27:$N$32),2,FALSE),"0")</f>
        <v>2</v>
      </c>
      <c r="I8" s="147" t="str" cm="1">
        <f t="array" ref="I8">IF(SUMPRODUCT(--(C8:G8&lt;&gt;""))=0,"",IF(AND(F8&gt;=1,OR(B8=$B$27,D8+E8+F8+G8&lt;=$C$27)),"STANDBY","PREPARING"))</f>
        <v>STANDBY</v>
      </c>
      <c r="J8" s="154" cm="1">
        <f t="array" ref="J8">IFERROR(_xlfn.IFS((D8+E8+F8+G8)=0,C8,(D8+E8+F8+G8)&gt;0,SUM(C8-(D8+E8+F8+G8))),"")</f>
        <v>0</v>
      </c>
      <c r="K8" s="149" t="str">
        <f>IF(I8="PREPARING",VLOOKUP(B8,CHOOSE({1,2},$B$27:$B$32,$H$27:$H$32),2,FALSE),"")</f>
        <v/>
      </c>
      <c r="L8" s="135"/>
      <c r="M8" s="135"/>
      <c r="N8" s="135"/>
    </row>
    <row r="9" s="74" customFormat="1" ht="17" customHeight="1" spans="1:17">
      <c r="A9" s="158" t="s">
        <v>35</v>
      </c>
      <c r="B9" s="159"/>
      <c r="C9" s="160" t="s">
        <v>36</v>
      </c>
      <c r="D9" s="161">
        <f>SUMIF(B$4:B$8,$B$27,D$4:D$8)+SUMIF(B$4:B$8,B32,D$4:D$8)</f>
        <v>15</v>
      </c>
      <c r="E9" s="161">
        <f>SUMIF($B$4:$B$8,$B$27,E$4:E$8)</f>
        <v>0</v>
      </c>
      <c r="F9" s="161">
        <f>SUMIF($B$4:$B$8,$B$27,F$4:F$8)</f>
        <v>15</v>
      </c>
      <c r="G9" s="161">
        <f>SUMIF($B$4:$B$8,$B$27,G$4:G$8)</f>
        <v>10</v>
      </c>
      <c r="H9" s="161">
        <f>SUM(H4:H8)</f>
        <v>9</v>
      </c>
      <c r="I9" s="162" t="s">
        <v>37</v>
      </c>
      <c r="J9" s="163"/>
      <c r="K9" s="164" t="str" cm="1">
        <f t="array" ref="K9">_xlfn.IFS(AND(COUNTIF(I4:I8,"STANDBY")=0,COUNTIF(I4:I8,"PREPARING")=0)," ",AND(COUNTIF(I4:I8,"PREPARING")=0,COUNTIF(I4:I8,"STANDBY")&gt;0),"All Clear",AND(COUNTIF(I4:I8,"PREPARING")&gt;0,COUNTIF(I4:I8,"STANDBY")&gt;0),"Loading")</f>
        <v>All Clear</v>
      </c>
      <c r="L9" s="165"/>
      <c r="M9" s="165"/>
      <c r="N9" s="165"/>
    </row>
    <row r="10" s="74" customFormat="1" ht="50" customHeight="1" spans="1:17">
      <c r="A10" s="166" t="s">
        <v>38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8"/>
    </row>
    <row r="11" s="74" customFormat="1" ht="17" customHeight="1" spans="1:17">
      <c r="A11" s="169" t="s">
        <v>18</v>
      </c>
      <c r="B11" s="170" t="s">
        <v>39</v>
      </c>
      <c r="C11" s="170" t="s">
        <v>7</v>
      </c>
      <c r="D11" s="170" t="s">
        <v>8</v>
      </c>
      <c r="E11" s="170" t="s">
        <v>9</v>
      </c>
      <c r="F11" s="170" t="s">
        <v>10</v>
      </c>
      <c r="G11" s="170" t="s">
        <v>40</v>
      </c>
      <c r="H11" s="170" t="s">
        <v>41</v>
      </c>
      <c r="I11" s="170"/>
      <c r="J11" s="170"/>
      <c r="K11" s="170"/>
      <c r="L11" s="170"/>
      <c r="M11" s="170"/>
      <c r="N11" s="171"/>
      <c r="O11" s="172"/>
      <c r="P11" s="173"/>
      <c r="Q11" s="173"/>
    </row>
    <row r="12" s="74" customFormat="1" ht="34" customHeight="1" spans="1:17">
      <c r="A12" s="174" t="s">
        <v>26</v>
      </c>
      <c r="B12" s="175" t="str">
        <f>IF(VALUE($H$4)&lt;1,"无","1")</f>
        <v>1</v>
      </c>
      <c r="C12" s="176" t="s">
        <v>42</v>
      </c>
      <c r="D12" s="177" t="s">
        <v>43</v>
      </c>
      <c r="E12" s="177" t="s">
        <v>44</v>
      </c>
      <c r="F12" s="178" t="s">
        <v>45</v>
      </c>
      <c r="G12" s="179" t="str" cm="1">
        <f t="array" ref="G12">IF(ISNUMBER(MATCH($F12,$C$42:$C$53,0)),INDEX($D$42:$D$53,MATCH($F12,$C$42:$C$53,0))," ")</f>
        <v>周围两圈</v>
      </c>
      <c r="H12" s="180" t="str" cm="1">
        <f t="array" ref="H12">IF(ISNUMBER(MATCH($F12,$C$42:$C$53,0)),INDEX($E$42:$E$53,MATCH($F12,$C$42:$C$53,0))," ")</f>
        <v>攻击范围额外朝纵横四个方向延伸1格。</v>
      </c>
      <c r="I12" s="180"/>
      <c r="J12" s="180"/>
      <c r="K12" s="180"/>
      <c r="L12" s="180"/>
      <c r="M12" s="180"/>
      <c r="N12" s="181"/>
    </row>
    <row r="13" s="74" customFormat="1" ht="34" customHeight="1" spans="1:17">
      <c r="A13" s="182"/>
      <c r="B13" s="183" t="str">
        <f>IF(VALUE($H$4)&lt;2,"无","2")</f>
        <v>2</v>
      </c>
      <c r="C13" s="184" t="s">
        <v>46</v>
      </c>
      <c r="D13" s="151" t="s">
        <v>43</v>
      </c>
      <c r="E13" s="151" t="s">
        <v>44</v>
      </c>
      <c r="F13" s="185" t="s">
        <v>47</v>
      </c>
      <c r="G13" s="87" t="str" cm="1">
        <f t="array" ref="G13">IF(ISNUMBER(MATCH($F13,$C$42:$C$53,0)),INDEX($D$42:$D$53,MATCH($F13,$C$42:$C$53,0))," ")</f>
        <v>周围一圈</v>
      </c>
      <c r="H13" s="152" t="str" cm="1">
        <f t="array" ref="H13">IF(ISNUMBER(MATCH($F13,$C$42:$C$53,0)),INDEX($E$42:$E$53,MATCH($F13,$C$42:$C$53,0))," ")</f>
        <v>被动：受到敌人攻击且对方处于该技能攻击范围内时触发，对其发动一次反击，并且伤害+2。</v>
      </c>
      <c r="I13" s="152"/>
      <c r="J13" s="152"/>
      <c r="K13" s="152"/>
      <c r="L13" s="152"/>
      <c r="M13" s="152"/>
      <c r="N13" s="186"/>
    </row>
    <row r="14" s="74" customFormat="1" ht="34" customHeight="1" spans="1:17">
      <c r="A14" s="187"/>
      <c r="B14" s="188" t="str">
        <f>IF(VALUE($H4)&lt;3,"无","3")</f>
        <v>3</v>
      </c>
      <c r="C14" s="189" t="s">
        <v>48</v>
      </c>
      <c r="D14" s="190" t="s">
        <v>49</v>
      </c>
      <c r="E14" s="190" t="s">
        <v>50</v>
      </c>
      <c r="F14" s="191" t="s">
        <v>51</v>
      </c>
      <c r="G14" s="192" t="str" cm="1">
        <f t="array" ref="G14">IF(ISNUMBER(MATCH($F14,$C$42:$C$53,0)),INDEX($D$42:$D$53,MATCH($F14,$C$42:$C$53,0))," ")</f>
        <v>/</v>
      </c>
      <c r="H14" s="193" t="str" cm="1">
        <f t="array" ref="H14">IF(ISNUMBER(MATCH($F14,$C$42:$C$53,0)),INDEX($E$42:$E$53,MATCH($F14,$C$42:$C$53,0))," ")</f>
        <v>后续三次受到的伤害-5，与其他百分比减伤效果不叠加。</v>
      </c>
      <c r="I14" s="193"/>
      <c r="J14" s="193"/>
      <c r="K14" s="193"/>
      <c r="L14" s="193"/>
      <c r="M14" s="193"/>
      <c r="N14" s="194"/>
    </row>
    <row r="15" s="74" customFormat="1" ht="34" customHeight="1" spans="1:17">
      <c r="A15" s="195" t="s">
        <v>28</v>
      </c>
      <c r="B15" s="175" t="str">
        <f>IF(VALUE($H$5)&lt;1,"无","1")</f>
        <v>1</v>
      </c>
      <c r="C15" s="196" t="s">
        <v>52</v>
      </c>
      <c r="D15" s="177" t="s">
        <v>53</v>
      </c>
      <c r="E15" s="177" t="s">
        <v>50</v>
      </c>
      <c r="F15" s="178" t="s">
        <v>54</v>
      </c>
      <c r="G15" s="179" t="str" cm="1">
        <f t="array" ref="G15">IF(ISNUMBER(MATCH($F15,$C$42:$C$53,0)),INDEX($D$42:$D$53,MATCH($F15,$C$42:$C$53,0))," ")</f>
        <v>1~4格</v>
      </c>
      <c r="H15" s="180" t="str" cm="1">
        <f t="array" ref="H15">IF(ISNUMBER(MATCH($F15,$C$42:$C$53,0)),INDEX($E$42:$E$53,MATCH($F15,$C$42:$C$53,0))," ")</f>
        <v>每局游戏一次，可以在移动后使用“专注射击”。</v>
      </c>
      <c r="I15" s="180"/>
      <c r="J15" s="180"/>
      <c r="K15" s="180"/>
      <c r="L15" s="180"/>
      <c r="M15" s="180"/>
      <c r="N15" s="181"/>
    </row>
    <row r="16" s="74" customFormat="1" ht="34" customHeight="1" spans="1:17">
      <c r="A16" s="197"/>
      <c r="B16" s="188" t="str">
        <f>IF(VALUE($H$5)&lt;2,"无","2")</f>
        <v>2</v>
      </c>
      <c r="C16" s="189" t="s">
        <v>55</v>
      </c>
      <c r="D16" s="190" t="s">
        <v>53</v>
      </c>
      <c r="E16" s="190" t="s">
        <v>50</v>
      </c>
      <c r="F16" s="191" t="s">
        <v>56</v>
      </c>
      <c r="G16" s="192" t="str" cm="1">
        <f t="array" ref="G16">IF(ISNUMBER(MATCH($F16,$C$42:$C$53,0)),INDEX($D$42:$D$53,MATCH($F16,$C$42:$C$53,0))," ")</f>
        <v>扇形2格</v>
      </c>
      <c r="H16" s="193" t="str" cm="1">
        <f t="array" ref="H16">IF(ISNUMBER(MATCH($F16,$C$42:$C$53,0)),INDEX($E$42:$E$53,MATCH($F16,$C$42:$C$53,0))," ")</f>
        <v>不进行机动值判定，掷骰决定效果: 1~3：精准命中，单体攻击，但造成伤害-2。
4~6：对范围内的所有目标进行攻击，伤害由所有目标均摊。（目标数量可为1，友军同样作为目标）</v>
      </c>
      <c r="I16" s="193"/>
      <c r="J16" s="193"/>
      <c r="K16" s="193"/>
      <c r="L16" s="193"/>
      <c r="M16" s="193"/>
      <c r="N16" s="194"/>
    </row>
    <row r="17" s="74" customFormat="1" ht="34" customHeight="1" spans="1:15">
      <c r="A17" s="198" t="s">
        <v>30</v>
      </c>
      <c r="B17" s="175" t="str">
        <f>IF(VALUE($H$6)&lt;1,"无","1")</f>
        <v>1</v>
      </c>
      <c r="C17" s="196" t="s">
        <v>57</v>
      </c>
      <c r="D17" s="177" t="s">
        <v>49</v>
      </c>
      <c r="E17" s="177" t="s">
        <v>50</v>
      </c>
      <c r="F17" s="178" t="s">
        <v>58</v>
      </c>
      <c r="G17" s="179" t="str" cm="1">
        <f t="array" ref="G17">IF(ISNUMBER(MATCH($F17,$C$42:$C$53,0)),INDEX($D$42:$D$53,MATCH($F17,$C$42:$C$53,0))," ")</f>
        <v>/</v>
      </c>
      <c r="H17" s="180" t="str" cm="1">
        <f t="array" ref="H17">IF(ISNUMBER(MATCH($F17,$C$42:$C$53,0)),INDEX($E$42:$E$53,MATCH($F17,$C$42:$C$53,0))," ")</f>
        <v>后续五次造成的伤害+3（适用于反击）</v>
      </c>
      <c r="I17" s="180"/>
      <c r="J17" s="180"/>
      <c r="K17" s="180"/>
      <c r="L17" s="180"/>
      <c r="M17" s="180"/>
      <c r="N17" s="181"/>
    </row>
    <row r="18" s="74" customFormat="1" ht="34" customHeight="1" spans="1:15">
      <c r="A18" s="199"/>
      <c r="B18" s="188" t="str">
        <f>IF(VALUE($H6)&lt;2,"无","2")</f>
        <v>无</v>
      </c>
      <c r="C18" s="200"/>
      <c r="D18" s="190"/>
      <c r="E18" s="190"/>
      <c r="F18" s="191"/>
      <c r="G18" s="192" t="str" cm="1">
        <f t="array" ref="G18">IF(ISNUMBER(MATCH($F18,$C$42:$C$53,0)),INDEX($D$42:$D$53,MATCH($F18,$C$42:$C$53,0))," ")</f>
        <v> </v>
      </c>
      <c r="H18" s="193" t="str" cm="1">
        <f t="array" ref="H18">IF(ISNUMBER(MATCH($F18,$C$42:$C$53,0)),INDEX($E$42:$E$53,MATCH($F18,$C$42:$C$53,0))," ")</f>
        <v> </v>
      </c>
      <c r="I18" s="193"/>
      <c r="J18" s="193"/>
      <c r="K18" s="193"/>
      <c r="L18" s="193"/>
      <c r="M18" s="193"/>
      <c r="N18" s="194"/>
    </row>
    <row r="19" s="74" customFormat="1" ht="34" customHeight="1" spans="1:15">
      <c r="A19" s="201" t="s">
        <v>32</v>
      </c>
      <c r="B19" s="175" t="str">
        <f>IF(VALUE($H$7)&lt;1,"无","1")</f>
        <v>1</v>
      </c>
      <c r="C19" s="196" t="s">
        <v>57</v>
      </c>
      <c r="D19" s="177" t="s">
        <v>49</v>
      </c>
      <c r="E19" s="177" t="s">
        <v>50</v>
      </c>
      <c r="F19" s="178" t="s">
        <v>59</v>
      </c>
      <c r="G19" s="179" t="str" cm="1">
        <f t="array" ref="G19">IF(ISNUMBER(MATCH($F19,$C$42:$C$53,0)),INDEX($D$42:$D$53,MATCH($F19,$C$42:$C$53,0))," ")</f>
        <v>/</v>
      </c>
      <c r="H19" s="180" t="str" cm="1">
        <f t="array" ref="H19">IF(ISNUMBER(MATCH($F19,$C$42:$C$53,0)),INDEX($E$42:$E$53,MATCH($F19,$C$42:$C$53,0))," ")</f>
        <v>在后续三次伤害计算中，对方的机动值-5。</v>
      </c>
      <c r="I19" s="180"/>
      <c r="J19" s="180"/>
      <c r="K19" s="180"/>
      <c r="L19" s="180"/>
      <c r="M19" s="180"/>
      <c r="N19" s="181"/>
    </row>
    <row r="20" s="74" customFormat="1" ht="34" customHeight="1" spans="1:15">
      <c r="A20" s="202"/>
      <c r="B20" s="188" t="str">
        <f>IF(VALUE($H$7)&lt;2,"无","2")</f>
        <v>无</v>
      </c>
      <c r="C20" s="200"/>
      <c r="D20" s="190"/>
      <c r="E20" s="190"/>
      <c r="F20" s="191"/>
      <c r="G20" s="192" t="str" cm="1">
        <f t="array" ref="G20">IF(ISNUMBER(MATCH($F20,$C$42:$C$53,0)),INDEX($D$42:$D$53,MATCH($F20,$C$42:$C$53,0))," ")</f>
        <v> </v>
      </c>
      <c r="H20" s="193" t="str" cm="1">
        <f t="array" ref="H20">IF(ISNUMBER(MATCH($F20,$C$42:$C$53,0)),INDEX($E$42:$E$53,MATCH($F20,$C$42:$C$53,0))," ")</f>
        <v> </v>
      </c>
      <c r="I20" s="193"/>
      <c r="J20" s="193"/>
      <c r="K20" s="193"/>
      <c r="L20" s="193"/>
      <c r="M20" s="193"/>
      <c r="N20" s="194"/>
    </row>
    <row r="21" s="74" customFormat="1" ht="34" customHeight="1" spans="1:15">
      <c r="A21" s="203" t="s">
        <v>33</v>
      </c>
      <c r="B21" s="175" t="str">
        <f>IF(VALUE($H$8)&lt;1,"无","1")</f>
        <v>1</v>
      </c>
      <c r="C21" s="176" t="s">
        <v>60</v>
      </c>
      <c r="D21" s="177" t="s">
        <v>43</v>
      </c>
      <c r="E21" s="177"/>
      <c r="F21" s="178" t="s">
        <v>61</v>
      </c>
      <c r="G21" s="179" t="str" cm="1">
        <f t="array" ref="G21">IF(ISNUMBER(MATCH($F21,$C$42:$C$53,0)),INDEX($D$42:$D$53,MATCH($F21,$C$42:$C$53,0))," ")</f>
        <v>周围一圈</v>
      </c>
      <c r="H21" s="180" t="str" cm="1">
        <f t="array" ref="H21">IF(ISNUMBER(MATCH($F21,$C$42:$C$53,0)),INDEX($E$42:$E$53,MATCH($F21,$C$42:$C$53,0))," ")</f>
        <v>（此技能占用两个技能槽）只能对友军单位使用，跳过移动环节，对范围1内的友军回复格斗值*1的hp</v>
      </c>
      <c r="I21" s="180"/>
      <c r="J21" s="180"/>
      <c r="K21" s="180"/>
      <c r="L21" s="180"/>
      <c r="M21" s="180"/>
      <c r="N21" s="181"/>
    </row>
    <row r="22" s="74" customFormat="1" ht="34" customHeight="1" spans="1:15">
      <c r="A22" s="204"/>
      <c r="B22" s="188" t="str">
        <f>IF(VALUE($H8)&lt;2,"无","2")</f>
        <v>2</v>
      </c>
      <c r="C22" s="200" t="s">
        <v>60</v>
      </c>
      <c r="D22" s="190" t="s">
        <v>43</v>
      </c>
      <c r="E22" s="190"/>
      <c r="F22" s="191" t="s">
        <v>61</v>
      </c>
      <c r="G22" s="192" t="str" cm="1">
        <f t="array" ref="G22">IF(ISNUMBER(MATCH($F22,$C$42:$C$53,0)),INDEX($D$42:$D$53,MATCH($F22,$C$42:$C$53,0))," ")</f>
        <v>周围一圈</v>
      </c>
      <c r="H22" s="193" t="str" cm="1">
        <f t="array" ref="H22">IF(ISNUMBER(MATCH($F22,$C$42:$C$53,0)),INDEX($E$42:$E$53,MATCH($F22,$C$42:$C$53,0))," ")</f>
        <v>（此技能占用两个技能槽）只能对友军单位使用，跳过移动环节，对范围1内的友军回复格斗值*1的hp</v>
      </c>
      <c r="I22" s="193"/>
      <c r="J22" s="193"/>
      <c r="K22" s="193"/>
      <c r="L22" s="193"/>
      <c r="M22" s="193"/>
      <c r="N22" s="194"/>
    </row>
    <row r="23" s="74" customFormat="1" ht="17" customHeight="1" spans="1:15">
      <c r="A23" s="205" t="s">
        <v>62</v>
      </c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</row>
    <row r="24" s="74" customFormat="1" ht="17" customHeight="1" spans="1:15">
      <c r="A24" s="207"/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</row>
    <row r="25" s="74" customFormat="1" ht="17" customHeight="1" spans="1:15">
      <c r="A25" s="208" t="s">
        <v>63</v>
      </c>
      <c r="B25" s="209"/>
      <c r="C25" s="209"/>
      <c r="D25" s="210"/>
      <c r="E25" s="211"/>
      <c r="F25" s="211"/>
      <c r="G25" s="211"/>
      <c r="H25" s="211"/>
      <c r="I25" s="211"/>
      <c r="J25" s="211"/>
      <c r="K25" s="211"/>
      <c r="L25" s="211"/>
      <c r="M25" s="212"/>
      <c r="N25" s="212"/>
    </row>
    <row r="26" s="74" customFormat="1" ht="17" customHeight="1" spans="1:15">
      <c r="A26" s="213"/>
      <c r="B26" s="142" t="s">
        <v>19</v>
      </c>
      <c r="C26" s="142" t="s">
        <v>20</v>
      </c>
      <c r="D26" s="142" t="s">
        <v>64</v>
      </c>
      <c r="E26" s="142"/>
      <c r="F26" s="142"/>
      <c r="G26" s="142"/>
      <c r="H26" s="142" t="s">
        <v>25</v>
      </c>
      <c r="I26" s="214" t="s">
        <v>65</v>
      </c>
      <c r="J26" s="215"/>
      <c r="K26" s="215"/>
      <c r="L26" s="215"/>
      <c r="M26" s="215"/>
      <c r="N26" s="216" t="s">
        <v>22</v>
      </c>
    </row>
    <row r="27" s="74" customFormat="1" ht="31" customHeight="1" spans="1:15">
      <c r="A27" s="152">
        <v>1</v>
      </c>
      <c r="B27" s="152" t="s">
        <v>27</v>
      </c>
      <c r="C27" s="152">
        <v>40</v>
      </c>
      <c r="D27" s="152" t="s">
        <v>66</v>
      </c>
      <c r="E27" s="152"/>
      <c r="F27" s="152"/>
      <c r="G27" s="154"/>
      <c r="H27" s="217" t="s">
        <v>67</v>
      </c>
      <c r="I27" s="152"/>
      <c r="J27" s="152"/>
      <c r="K27" s="152"/>
      <c r="L27" s="152"/>
      <c r="M27" s="152"/>
      <c r="N27" s="218">
        <v>3</v>
      </c>
    </row>
    <row r="28" s="74" customFormat="1" ht="40" customHeight="1" spans="1:15">
      <c r="A28" s="152">
        <v>2</v>
      </c>
      <c r="B28" s="152" t="s">
        <v>29</v>
      </c>
      <c r="C28" s="152">
        <v>25</v>
      </c>
      <c r="D28" s="152" t="s">
        <v>68</v>
      </c>
      <c r="E28" s="152"/>
      <c r="F28" s="152"/>
      <c r="G28" s="154"/>
      <c r="H28" s="217" t="s">
        <v>69</v>
      </c>
      <c r="I28" s="219" t="s">
        <v>70</v>
      </c>
      <c r="J28" s="219"/>
      <c r="K28" s="219"/>
      <c r="L28" s="219"/>
      <c r="M28" s="219"/>
      <c r="N28" s="218">
        <v>2</v>
      </c>
      <c r="O28" s="129"/>
    </row>
    <row r="29" s="74" customFormat="1" ht="34" customHeight="1" spans="1:15">
      <c r="A29" s="152">
        <v>3</v>
      </c>
      <c r="B29" s="152" t="s">
        <v>31</v>
      </c>
      <c r="C29" s="152">
        <v>15</v>
      </c>
      <c r="D29" s="152" t="s">
        <v>71</v>
      </c>
      <c r="E29" s="152"/>
      <c r="F29" s="152"/>
      <c r="G29" s="154"/>
      <c r="H29" s="217" t="s">
        <v>72</v>
      </c>
      <c r="I29" s="152" t="s">
        <v>73</v>
      </c>
      <c r="J29" s="152"/>
      <c r="K29" s="152"/>
      <c r="L29" s="152"/>
      <c r="M29" s="152"/>
      <c r="N29" s="218">
        <v>1</v>
      </c>
    </row>
    <row r="30" s="74" customFormat="1" ht="55" customHeight="1" spans="1:15">
      <c r="A30" s="152">
        <v>4</v>
      </c>
      <c r="B30" s="152" t="s">
        <v>74</v>
      </c>
      <c r="C30" s="152">
        <v>15</v>
      </c>
      <c r="D30" s="152" t="s">
        <v>75</v>
      </c>
      <c r="E30" s="152"/>
      <c r="F30" s="152"/>
      <c r="G30" s="154"/>
      <c r="H30" s="217" t="s">
        <v>76</v>
      </c>
      <c r="I30" s="152" t="s">
        <v>77</v>
      </c>
      <c r="J30" s="152"/>
      <c r="K30" s="152"/>
      <c r="L30" s="152"/>
      <c r="M30" s="152"/>
      <c r="N30" s="218">
        <v>1</v>
      </c>
    </row>
    <row r="31" s="74" customFormat="1" ht="34" customHeight="1" spans="1:15">
      <c r="A31" s="152">
        <v>5</v>
      </c>
      <c r="B31" s="152" t="s">
        <v>34</v>
      </c>
      <c r="C31" s="152">
        <v>15</v>
      </c>
      <c r="D31" s="152" t="s">
        <v>71</v>
      </c>
      <c r="E31" s="152"/>
      <c r="F31" s="152"/>
      <c r="G31" s="154"/>
      <c r="H31" s="217" t="s">
        <v>78</v>
      </c>
      <c r="I31" s="152" t="s">
        <v>79</v>
      </c>
      <c r="J31" s="152"/>
      <c r="K31" s="152"/>
      <c r="L31" s="152"/>
      <c r="M31" s="152"/>
      <c r="N31" s="218">
        <v>2</v>
      </c>
    </row>
    <row r="32" s="74" customFormat="1" ht="52" customHeight="1" spans="1:15">
      <c r="A32" s="152">
        <v>6</v>
      </c>
      <c r="B32" s="152" t="s">
        <v>80</v>
      </c>
      <c r="C32" s="152">
        <v>10</v>
      </c>
      <c r="D32" s="152" t="s">
        <v>81</v>
      </c>
      <c r="E32" s="152"/>
      <c r="F32" s="152"/>
      <c r="G32" s="154"/>
      <c r="H32" s="217" t="s">
        <v>67</v>
      </c>
      <c r="I32" s="152" t="s">
        <v>82</v>
      </c>
      <c r="J32" s="152"/>
      <c r="K32" s="152"/>
      <c r="L32" s="152"/>
      <c r="M32" s="152"/>
      <c r="N32" s="218">
        <v>0</v>
      </c>
    </row>
    <row r="33" s="128" customFormat="1" ht="17" customHeight="1" spans="1:20">
      <c r="A33" s="220"/>
      <c r="B33" s="221"/>
      <c r="C33" s="221"/>
      <c r="D33" s="221"/>
      <c r="E33" s="221"/>
      <c r="F33" s="221"/>
      <c r="G33" s="221"/>
      <c r="H33" s="221"/>
      <c r="I33" s="221"/>
      <c r="J33" s="221"/>
      <c r="K33" s="220"/>
      <c r="L33" s="220"/>
    </row>
    <row r="34" s="74" customFormat="1" ht="17" customHeight="1" spans="1:20">
      <c r="A34" s="208" t="s">
        <v>83</v>
      </c>
      <c r="B34" s="209"/>
      <c r="C34" s="209"/>
      <c r="D34" s="210"/>
      <c r="E34" s="211"/>
      <c r="F34" s="211"/>
      <c r="G34" s="211"/>
      <c r="H34" s="211"/>
      <c r="I34" s="211"/>
      <c r="J34" s="211"/>
      <c r="K34" s="211"/>
      <c r="L34" s="211"/>
      <c r="M34" s="212"/>
      <c r="N34" s="212"/>
      <c r="O34" s="212"/>
      <c r="P34" s="212"/>
      <c r="Q34" s="212"/>
      <c r="R34" s="212"/>
    </row>
    <row r="35" s="74" customFormat="1" ht="17" customHeight="1" spans="1:20">
      <c r="A35" s="222"/>
      <c r="B35" s="223" t="s">
        <v>8</v>
      </c>
      <c r="C35" s="223" t="s">
        <v>9</v>
      </c>
      <c r="D35" s="224" t="s">
        <v>84</v>
      </c>
      <c r="E35" s="224"/>
      <c r="F35" s="224"/>
      <c r="G35" s="224"/>
      <c r="H35" s="224" t="s">
        <v>85</v>
      </c>
      <c r="I35" s="224"/>
      <c r="J35" s="224"/>
      <c r="K35" s="224"/>
      <c r="L35" s="225"/>
      <c r="M35" s="212"/>
      <c r="N35" s="212"/>
      <c r="O35" s="212"/>
      <c r="P35" s="212"/>
      <c r="Q35" s="212"/>
      <c r="R35" s="212"/>
    </row>
    <row r="36" s="74" customFormat="1" ht="17" customHeight="1" spans="1:20">
      <c r="A36" s="226">
        <v>1</v>
      </c>
      <c r="B36" s="226" t="s">
        <v>43</v>
      </c>
      <c r="C36" s="226" t="s">
        <v>86</v>
      </c>
      <c r="D36" s="226" t="s">
        <v>87</v>
      </c>
      <c r="E36" s="226"/>
      <c r="F36" s="226"/>
      <c r="G36" s="226"/>
      <c r="H36" s="227" t="s">
        <v>47</v>
      </c>
      <c r="I36" s="227" t="s">
        <v>88</v>
      </c>
      <c r="J36" s="227" t="s">
        <v>45</v>
      </c>
      <c r="K36" s="228" t="s">
        <v>61</v>
      </c>
      <c r="L36" s="229" t="s">
        <v>67</v>
      </c>
      <c r="M36" s="212"/>
      <c r="N36" s="212"/>
      <c r="O36" s="212"/>
      <c r="P36" s="212"/>
      <c r="Q36" s="212"/>
      <c r="R36" s="212"/>
    </row>
    <row r="37" s="74" customFormat="1" ht="17" customHeight="1" spans="1:20">
      <c r="A37" s="226">
        <v>2</v>
      </c>
      <c r="B37" s="226" t="s">
        <v>53</v>
      </c>
      <c r="C37" s="226" t="s">
        <v>86</v>
      </c>
      <c r="D37" s="226" t="s">
        <v>89</v>
      </c>
      <c r="E37" s="226"/>
      <c r="F37" s="226"/>
      <c r="G37" s="226"/>
      <c r="H37" s="230" t="s">
        <v>56</v>
      </c>
      <c r="I37" s="230" t="s">
        <v>90</v>
      </c>
      <c r="J37" s="230" t="s">
        <v>54</v>
      </c>
      <c r="K37" s="230" t="s">
        <v>91</v>
      </c>
      <c r="L37" s="231" t="s">
        <v>67</v>
      </c>
      <c r="M37" s="212"/>
      <c r="N37" s="212"/>
      <c r="O37" s="212"/>
      <c r="P37" s="212"/>
      <c r="Q37" s="212"/>
      <c r="R37" s="212"/>
    </row>
    <row r="38" s="74" customFormat="1" ht="17" customHeight="1" spans="1:20">
      <c r="A38" s="226">
        <v>3</v>
      </c>
      <c r="B38" s="226" t="s">
        <v>49</v>
      </c>
      <c r="C38" s="226" t="s">
        <v>86</v>
      </c>
      <c r="D38" s="226" t="s">
        <v>92</v>
      </c>
      <c r="E38" s="226"/>
      <c r="F38" s="226"/>
      <c r="G38" s="226"/>
      <c r="H38" s="230" t="s">
        <v>58</v>
      </c>
      <c r="I38" s="230" t="s">
        <v>51</v>
      </c>
      <c r="J38" s="230" t="s">
        <v>59</v>
      </c>
      <c r="K38" s="232" t="s">
        <v>93</v>
      </c>
      <c r="L38" s="231" t="s">
        <v>67</v>
      </c>
      <c r="M38" s="212"/>
      <c r="N38" s="212"/>
      <c r="O38" s="212"/>
      <c r="P38" s="212"/>
      <c r="Q38" s="212"/>
      <c r="R38" s="212"/>
    </row>
    <row r="39" s="128" customFormat="1" ht="17" customHeight="1" spans="1:20">
      <c r="A39" s="226" t="s">
        <v>94</v>
      </c>
      <c r="B39" s="233" t="s">
        <v>35</v>
      </c>
      <c r="C39" s="234" t="s">
        <v>95</v>
      </c>
      <c r="D39" s="235"/>
      <c r="E39" s="235"/>
      <c r="F39" s="235"/>
      <c r="G39" s="236"/>
      <c r="H39" s="230" t="s">
        <v>96</v>
      </c>
      <c r="I39" s="230" t="s">
        <v>97</v>
      </c>
      <c r="J39" s="230" t="s">
        <v>98</v>
      </c>
      <c r="K39" s="220"/>
      <c r="L39" s="220"/>
    </row>
    <row r="40" s="128" customFormat="1" ht="17" customHeight="1" spans="1:20">
      <c r="A40" s="220"/>
      <c r="B40" s="221"/>
      <c r="C40" s="221"/>
      <c r="D40" s="221"/>
      <c r="E40" s="221"/>
      <c r="F40" s="221"/>
      <c r="G40" s="221"/>
      <c r="H40" s="221"/>
      <c r="I40" s="221"/>
      <c r="J40" s="221"/>
      <c r="K40" s="220"/>
      <c r="L40" s="220"/>
    </row>
    <row r="41" s="74" customFormat="1" ht="17" customHeight="1" spans="1:20">
      <c r="A41" s="237" t="s">
        <v>8</v>
      </c>
      <c r="B41" s="238" t="s">
        <v>99</v>
      </c>
      <c r="C41" s="239"/>
      <c r="D41" s="237" t="s">
        <v>100</v>
      </c>
      <c r="E41" s="237" t="s">
        <v>41</v>
      </c>
      <c r="F41" s="237"/>
      <c r="G41" s="237"/>
      <c r="H41" s="237"/>
      <c r="I41" s="237"/>
      <c r="J41" s="237"/>
      <c r="K41" s="237"/>
      <c r="L41" s="237"/>
      <c r="M41" s="238" t="s">
        <v>101</v>
      </c>
      <c r="N41" s="240" t="s">
        <v>102</v>
      </c>
    </row>
    <row r="42" ht="35" customHeight="1" spans="1:20">
      <c r="A42" s="231" t="s">
        <v>43</v>
      </c>
      <c r="B42" s="226">
        <v>1</v>
      </c>
      <c r="C42" s="226" t="s">
        <v>47</v>
      </c>
      <c r="D42" s="226" t="s">
        <v>103</v>
      </c>
      <c r="E42" s="226" t="s">
        <v>104</v>
      </c>
      <c r="F42" s="226"/>
      <c r="G42" s="226"/>
      <c r="H42" s="226"/>
      <c r="I42" s="226"/>
      <c r="J42" s="226"/>
      <c r="K42" s="226"/>
      <c r="L42" s="226"/>
      <c r="M42" s="226" t="s">
        <v>43</v>
      </c>
      <c r="N42" s="226" t="s">
        <v>53</v>
      </c>
      <c r="O42" s="129" t="str">
        <f>_xlfn.DISPIMG("ID_D8E47E93CE064B3EA8CA88044EB6FBCC",1)</f>
        <v>=DISPIMG("ID_D8E47E93CE064B3EA8CA88044EB6FBCC",1)</v>
      </c>
      <c r="P42" s="129"/>
      <c r="Q42" s="129" t="str">
        <f>_xlfn.DISPIMG("ID_00E30AD55BD4439088B9986D9A397D4F",1)</f>
        <v>=DISPIMG("ID_00E30AD55BD4439088B9986D9A397D4F",1)</v>
      </c>
      <c r="R42" s="129"/>
      <c r="S42" s="129" t="str">
        <f>_xlfn.DISPIMG("ID_B111B5C16B16432F8DF87944B2349F5A",1)</f>
        <v>=DISPIMG("ID_B111B5C16B16432F8DF87944B2349F5A",1)</v>
      </c>
      <c r="T42" s="129"/>
    </row>
    <row r="43" ht="35" customHeight="1" spans="1:20">
      <c r="A43" s="241"/>
      <c r="B43" s="226">
        <v>2</v>
      </c>
      <c r="C43" s="226" t="s">
        <v>88</v>
      </c>
      <c r="D43" s="226" t="s">
        <v>103</v>
      </c>
      <c r="E43" s="226" t="s">
        <v>105</v>
      </c>
      <c r="F43" s="226"/>
      <c r="G43" s="226"/>
      <c r="H43" s="226"/>
      <c r="I43" s="226"/>
      <c r="J43" s="226"/>
      <c r="K43" s="226"/>
      <c r="L43" s="226"/>
      <c r="M43" s="226" t="s">
        <v>95</v>
      </c>
      <c r="N43" s="226" t="s">
        <v>88</v>
      </c>
      <c r="O43" s="129"/>
      <c r="P43" s="129"/>
      <c r="Q43" s="129"/>
      <c r="R43" s="129"/>
      <c r="S43" s="129"/>
      <c r="T43" s="129"/>
    </row>
    <row r="44" ht="35" customHeight="1" spans="1:20">
      <c r="A44" s="241"/>
      <c r="B44" s="226">
        <v>3</v>
      </c>
      <c r="C44" s="226" t="s">
        <v>45</v>
      </c>
      <c r="D44" s="226" t="s">
        <v>106</v>
      </c>
      <c r="E44" s="226" t="s">
        <v>107</v>
      </c>
      <c r="F44" s="226"/>
      <c r="G44" s="226"/>
      <c r="H44" s="226"/>
      <c r="I44" s="226"/>
      <c r="J44" s="226"/>
      <c r="K44" s="226"/>
      <c r="L44" s="226"/>
      <c r="M44" s="226">
        <v>3</v>
      </c>
      <c r="N44" s="226" t="s">
        <v>45</v>
      </c>
      <c r="O44" s="129"/>
      <c r="P44" s="129"/>
      <c r="Q44" s="129"/>
      <c r="R44" s="129"/>
      <c r="S44" s="129"/>
      <c r="T44" s="129"/>
    </row>
    <row r="45" ht="35" customHeight="1" spans="1:20">
      <c r="A45" s="229"/>
      <c r="B45" s="226">
        <v>4</v>
      </c>
      <c r="C45" s="226" t="s">
        <v>61</v>
      </c>
      <c r="D45" s="226" t="s">
        <v>103</v>
      </c>
      <c r="E45" s="242" t="s">
        <v>108</v>
      </c>
      <c r="F45" s="226"/>
      <c r="G45" s="226"/>
      <c r="H45" s="226"/>
      <c r="I45" s="226"/>
      <c r="J45" s="226"/>
      <c r="K45" s="226"/>
      <c r="L45" s="226"/>
      <c r="M45" s="226">
        <v>4</v>
      </c>
      <c r="N45" s="226" t="s">
        <v>61</v>
      </c>
      <c r="O45" s="129"/>
      <c r="P45" s="129"/>
      <c r="Q45" s="129"/>
      <c r="R45" s="129"/>
      <c r="S45" s="129"/>
      <c r="T45" s="129"/>
    </row>
    <row r="46" ht="35" customHeight="1" spans="1:20">
      <c r="A46" s="243" t="s">
        <v>53</v>
      </c>
      <c r="B46" s="226">
        <v>5</v>
      </c>
      <c r="C46" s="145" t="s">
        <v>56</v>
      </c>
      <c r="D46" s="148" t="s">
        <v>109</v>
      </c>
      <c r="E46" s="229" t="s">
        <v>110</v>
      </c>
      <c r="F46" s="229"/>
      <c r="G46" s="229"/>
      <c r="H46" s="229"/>
      <c r="I46" s="229"/>
      <c r="J46" s="229"/>
      <c r="K46" s="229"/>
      <c r="L46" s="229"/>
      <c r="M46" s="145">
        <v>1</v>
      </c>
      <c r="N46" s="145" t="s">
        <v>56</v>
      </c>
      <c r="O46" s="129" t="str">
        <f>_xlfn.DISPIMG("ID_DCE3C2233CB94BA9A9E46B41B013FEEB",1)</f>
        <v>=DISPIMG("ID_DCE3C2233CB94BA9A9E46B41B013FEEB",1)</v>
      </c>
      <c r="P46" s="129"/>
      <c r="Q46" s="129" t="str">
        <f>_xlfn.DISPIMG("ID_A486939D3A064177A03CE5A788DD64FF",1)</f>
        <v>=DISPIMG("ID_A486939D3A064177A03CE5A788DD64FF",1)</v>
      </c>
      <c r="R46" s="129"/>
      <c r="S46" s="129" t="str">
        <f>_xlfn.DISPIMG("ID_32A221B085A04A5DA6DEF810CB29B1F5",1)</f>
        <v>=DISPIMG("ID_32A221B085A04A5DA6DEF810CB29B1F5",1)</v>
      </c>
      <c r="T46" s="129"/>
    </row>
    <row r="47" ht="35" customHeight="1" spans="1:20">
      <c r="A47" s="243"/>
      <c r="B47" s="226">
        <v>6</v>
      </c>
      <c r="C47" s="152" t="s">
        <v>90</v>
      </c>
      <c r="D47" s="154" t="s">
        <v>111</v>
      </c>
      <c r="E47" s="226" t="s">
        <v>112</v>
      </c>
      <c r="F47" s="226"/>
      <c r="G47" s="226"/>
      <c r="H47" s="226"/>
      <c r="I47" s="226"/>
      <c r="J47" s="226"/>
      <c r="K47" s="226"/>
      <c r="L47" s="226"/>
      <c r="M47" s="152">
        <v>2</v>
      </c>
      <c r="N47" s="152" t="s">
        <v>90</v>
      </c>
      <c r="O47" s="129"/>
      <c r="P47" s="129"/>
      <c r="Q47" s="129"/>
      <c r="R47" s="129"/>
      <c r="S47" s="129"/>
      <c r="T47" s="129"/>
    </row>
    <row r="48" ht="35" customHeight="1" spans="1:20">
      <c r="A48" s="243"/>
      <c r="B48" s="226">
        <v>7</v>
      </c>
      <c r="C48" s="152" t="s">
        <v>54</v>
      </c>
      <c r="D48" s="154" t="s">
        <v>113</v>
      </c>
      <c r="E48" s="226" t="s">
        <v>114</v>
      </c>
      <c r="F48" s="226"/>
      <c r="G48" s="226"/>
      <c r="H48" s="226"/>
      <c r="I48" s="226"/>
      <c r="J48" s="226"/>
      <c r="K48" s="226"/>
      <c r="L48" s="226"/>
      <c r="M48" s="152">
        <v>3</v>
      </c>
      <c r="N48" s="152" t="s">
        <v>54</v>
      </c>
    </row>
    <row r="49" ht="35" customHeight="1" spans="1:14">
      <c r="A49" s="243"/>
      <c r="B49" s="226">
        <v>8</v>
      </c>
      <c r="C49" s="152" t="s">
        <v>91</v>
      </c>
      <c r="D49" s="154" t="s">
        <v>115</v>
      </c>
      <c r="E49" s="226" t="s">
        <v>116</v>
      </c>
      <c r="F49" s="226"/>
      <c r="G49" s="226"/>
      <c r="H49" s="226"/>
      <c r="I49" s="226"/>
      <c r="J49" s="226"/>
      <c r="K49" s="226"/>
      <c r="L49" s="226"/>
      <c r="M49" s="152">
        <v>4</v>
      </c>
      <c r="N49" s="152" t="s">
        <v>91</v>
      </c>
    </row>
    <row r="50" ht="35" customHeight="1" spans="1:14">
      <c r="A50" s="244" t="s">
        <v>49</v>
      </c>
      <c r="B50" s="226">
        <v>9</v>
      </c>
      <c r="C50" s="152" t="s">
        <v>58</v>
      </c>
      <c r="D50" s="154" t="s">
        <v>117</v>
      </c>
      <c r="E50" s="226" t="s">
        <v>118</v>
      </c>
      <c r="F50" s="226"/>
      <c r="G50" s="226"/>
      <c r="H50" s="226"/>
      <c r="I50" s="226"/>
      <c r="J50" s="226"/>
      <c r="K50" s="226"/>
      <c r="L50" s="226"/>
      <c r="M50" s="152">
        <v>1</v>
      </c>
      <c r="N50" s="152" t="s">
        <v>58</v>
      </c>
    </row>
    <row r="51" ht="35" customHeight="1" spans="1:14">
      <c r="A51" s="243"/>
      <c r="B51" s="226">
        <v>10</v>
      </c>
      <c r="C51" s="152" t="s">
        <v>51</v>
      </c>
      <c r="D51" s="154" t="s">
        <v>117</v>
      </c>
      <c r="E51" s="226" t="s">
        <v>119</v>
      </c>
      <c r="F51" s="226"/>
      <c r="G51" s="226"/>
      <c r="H51" s="226"/>
      <c r="I51" s="226"/>
      <c r="J51" s="226"/>
      <c r="K51" s="226"/>
      <c r="L51" s="226"/>
      <c r="M51" s="152">
        <v>2</v>
      </c>
      <c r="N51" s="152" t="s">
        <v>51</v>
      </c>
    </row>
    <row r="52" ht="35" customHeight="1" spans="1:14">
      <c r="A52" s="243"/>
      <c r="B52" s="226">
        <v>11</v>
      </c>
      <c r="C52" s="152" t="s">
        <v>59</v>
      </c>
      <c r="D52" s="154" t="s">
        <v>117</v>
      </c>
      <c r="E52" s="226" t="s">
        <v>120</v>
      </c>
      <c r="F52" s="226"/>
      <c r="G52" s="226"/>
      <c r="H52" s="226"/>
      <c r="I52" s="226"/>
      <c r="J52" s="226"/>
      <c r="K52" s="226"/>
      <c r="L52" s="226"/>
      <c r="M52" s="152">
        <v>3</v>
      </c>
      <c r="N52" s="152" t="s">
        <v>59</v>
      </c>
    </row>
    <row r="53" ht="35" customHeight="1" spans="1:14">
      <c r="A53" s="243"/>
      <c r="B53" s="226">
        <v>12</v>
      </c>
      <c r="C53" s="244" t="s">
        <v>93</v>
      </c>
      <c r="D53" s="245" t="s">
        <v>117</v>
      </c>
      <c r="E53" s="246" t="s">
        <v>121</v>
      </c>
      <c r="F53" s="231"/>
      <c r="G53" s="231"/>
      <c r="H53" s="231"/>
      <c r="I53" s="231"/>
      <c r="J53" s="231"/>
      <c r="K53" s="231"/>
      <c r="L53" s="231"/>
      <c r="M53" s="244">
        <v>4</v>
      </c>
      <c r="N53" s="244" t="s">
        <v>93</v>
      </c>
    </row>
    <row r="54" s="75" customFormat="1" ht="35" customHeight="1" spans="1:14">
      <c r="A54" s="247" t="s">
        <v>35</v>
      </c>
      <c r="B54" s="248" t="s">
        <v>122</v>
      </c>
      <c r="C54" s="249"/>
      <c r="D54" s="248" t="s">
        <v>123</v>
      </c>
      <c r="E54" s="249"/>
      <c r="F54" s="248" t="s">
        <v>124</v>
      </c>
      <c r="G54" s="248"/>
      <c r="H54" s="248" t="s">
        <v>125</v>
      </c>
      <c r="I54" s="248" t="s">
        <v>126</v>
      </c>
      <c r="J54" s="248" t="s">
        <v>127</v>
      </c>
      <c r="K54" s="248" t="s">
        <v>128</v>
      </c>
      <c r="L54" s="248" t="s">
        <v>129</v>
      </c>
    </row>
    <row r="55" s="75" customFormat="1" ht="35" customHeight="1" spans="1:14">
      <c r="A55" s="247"/>
      <c r="B55" s="152" t="s">
        <v>96</v>
      </c>
      <c r="C55" s="152"/>
      <c r="D55" s="152" t="s">
        <v>130</v>
      </c>
      <c r="E55" s="152"/>
      <c r="F55" s="250" t="s">
        <v>131</v>
      </c>
      <c r="G55" s="250"/>
      <c r="H55" s="152" t="s">
        <v>132</v>
      </c>
      <c r="I55" s="152" t="s">
        <v>44</v>
      </c>
      <c r="J55" s="152">
        <v>-3</v>
      </c>
      <c r="K55" s="152">
        <v>5</v>
      </c>
      <c r="L55" s="152" t="s">
        <v>133</v>
      </c>
    </row>
    <row r="56" s="75" customFormat="1" ht="35" customHeight="1" spans="1:14">
      <c r="A56" s="247"/>
      <c r="B56" s="152" t="s">
        <v>97</v>
      </c>
      <c r="C56" s="152"/>
      <c r="D56" s="152" t="s">
        <v>134</v>
      </c>
      <c r="E56" s="152"/>
      <c r="F56" s="250" t="s">
        <v>135</v>
      </c>
      <c r="G56" s="250"/>
      <c r="H56" s="152" t="s">
        <v>132</v>
      </c>
      <c r="I56" s="152" t="s">
        <v>50</v>
      </c>
      <c r="J56" s="152">
        <v>-3</v>
      </c>
      <c r="K56" s="152">
        <v>5</v>
      </c>
      <c r="L56" s="152" t="s">
        <v>136</v>
      </c>
    </row>
    <row r="57" s="75" customFormat="1" ht="35" customHeight="1" spans="1:14">
      <c r="A57" s="247"/>
      <c r="B57" s="152" t="s">
        <v>98</v>
      </c>
      <c r="C57" s="152"/>
      <c r="D57" s="152" t="s">
        <v>137</v>
      </c>
      <c r="E57" s="152"/>
      <c r="F57" s="152" t="s">
        <v>138</v>
      </c>
      <c r="G57" s="152"/>
      <c r="H57" s="152" t="s">
        <v>139</v>
      </c>
      <c r="I57" s="152" t="s">
        <v>140</v>
      </c>
      <c r="J57" s="152">
        <v>3</v>
      </c>
      <c r="K57" s="152" t="s">
        <v>95</v>
      </c>
      <c r="L57" s="152" t="s">
        <v>141</v>
      </c>
    </row>
    <row r="58" s="75" customFormat="1" ht="35" customHeight="1" spans="1:14">
      <c r="A58" s="247"/>
      <c r="B58" s="152"/>
      <c r="C58" s="152"/>
      <c r="D58" s="152"/>
      <c r="E58" s="152"/>
      <c r="F58" s="152"/>
      <c r="G58" s="152"/>
      <c r="H58" s="152" t="s">
        <v>139</v>
      </c>
      <c r="I58" s="152" t="s">
        <v>142</v>
      </c>
      <c r="J58" s="152">
        <v>-3</v>
      </c>
      <c r="K58" s="152" t="s">
        <v>95</v>
      </c>
      <c r="L58" s="152"/>
    </row>
    <row r="59" s="75" customFormat="1"/>
    <row r="60" s="75" customFormat="1"/>
    <row r="61" s="75" customFormat="1"/>
    <row r="62" s="73" customFormat="1" ht="21" customHeight="1" spans="1:14">
      <c r="A62" s="251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4"/>
      <c r="N62" s="252"/>
    </row>
    <row r="63" ht="17.6" spans="1:14">
      <c r="A63" s="253"/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N63" s="129"/>
    </row>
    <row r="64" s="129" customFormat="1" ht="73" customHeight="1" spans="1:14">
      <c r="A64" s="253"/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</row>
    <row r="65" s="129" customFormat="1" ht="73" customHeight="1" spans="1:12">
      <c r="A65" s="253"/>
      <c r="B65" s="212"/>
      <c r="C65" s="212"/>
      <c r="D65" s="212"/>
      <c r="E65" s="212"/>
      <c r="F65" s="212"/>
      <c r="G65" s="212"/>
      <c r="H65" s="212"/>
      <c r="I65" s="212"/>
      <c r="J65" s="212"/>
      <c r="K65" s="212"/>
      <c r="L65" s="212"/>
    </row>
    <row r="66" s="129" customFormat="1" ht="73" customHeight="1" spans="1:12">
      <c r="A66" s="253"/>
      <c r="B66" s="212"/>
      <c r="C66" s="212"/>
      <c r="D66" s="212"/>
      <c r="E66" s="212"/>
      <c r="F66" s="212"/>
      <c r="G66" s="212"/>
      <c r="H66" s="212"/>
      <c r="I66" s="212"/>
      <c r="J66" s="212"/>
      <c r="K66" s="212"/>
      <c r="L66" s="212"/>
    </row>
    <row r="67" s="129" customFormat="1" ht="73" customHeight="1" spans="1:12">
      <c r="A67" s="253"/>
      <c r="B67" s="212"/>
      <c r="C67" s="212"/>
      <c r="D67" s="212"/>
      <c r="E67" s="212"/>
      <c r="F67" s="212"/>
      <c r="G67" s="212"/>
      <c r="H67" s="212"/>
      <c r="I67" s="212"/>
      <c r="J67" s="212"/>
      <c r="K67" s="212"/>
      <c r="L67" s="212"/>
    </row>
    <row r="68" s="129" customFormat="1" ht="73" customHeight="1" spans="1:12">
      <c r="A68" s="253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</row>
    <row r="69" s="129" customFormat="1" ht="73" customHeight="1" spans="1:12">
      <c r="A69" s="253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</row>
    <row r="70" s="129" customFormat="1" ht="73" customHeight="1" spans="1:12">
      <c r="A70" s="253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</row>
    <row r="71" s="129" customFormat="1" ht="73" customHeight="1" spans="1:12">
      <c r="A71" s="253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</row>
    <row r="72" s="129" customFormat="1" ht="17.6" spans="1:12">
      <c r="A72" s="254"/>
    </row>
    <row r="73" s="129" customFormat="1" ht="17.6" spans="1:12">
      <c r="A73" s="255"/>
    </row>
    <row r="74" s="129" customFormat="1"/>
    <row r="75" s="129" customFormat="1" spans="1:12">
      <c r="C75" s="74"/>
      <c r="D75" s="74"/>
      <c r="E75" s="74"/>
      <c r="F75" s="74"/>
      <c r="G75" s="74"/>
      <c r="H75" s="74"/>
      <c r="I75" s="74"/>
      <c r="L75" s="74"/>
    </row>
    <row r="76" s="129" customFormat="1" spans="1:12">
      <c r="C76" s="74"/>
      <c r="D76" s="74"/>
      <c r="E76" s="74"/>
      <c r="F76" s="74"/>
      <c r="G76" s="74"/>
      <c r="H76" s="74"/>
      <c r="I76" s="74"/>
      <c r="L76" s="74"/>
    </row>
    <row r="77" s="129" customFormat="1" spans="1:12">
      <c r="C77" s="74"/>
      <c r="D77" s="74"/>
      <c r="E77" s="74"/>
      <c r="F77" s="74"/>
      <c r="G77" s="74"/>
      <c r="H77" s="74"/>
      <c r="I77" s="74"/>
      <c r="L77" s="74"/>
    </row>
    <row r="78" s="129" customFormat="1" spans="1:12">
      <c r="C78" s="74"/>
      <c r="D78" s="74"/>
      <c r="E78" s="74"/>
      <c r="F78" s="74"/>
      <c r="G78" s="74"/>
      <c r="H78" s="74"/>
      <c r="I78" s="74"/>
      <c r="L78" s="74"/>
    </row>
    <row r="79" s="129" customFormat="1" spans="1:12">
      <c r="C79" s="74"/>
      <c r="D79" s="74"/>
      <c r="E79" s="74"/>
      <c r="F79" s="74"/>
      <c r="G79" s="74"/>
      <c r="H79" s="74"/>
      <c r="I79" s="74"/>
      <c r="L79" s="74"/>
    </row>
    <row r="80" s="129" customFormat="1" spans="1:12">
      <c r="C80" s="74"/>
      <c r="D80" s="74"/>
      <c r="E80" s="74"/>
      <c r="F80" s="74"/>
      <c r="G80" s="74"/>
      <c r="H80" s="74"/>
      <c r="I80" s="74"/>
      <c r="L80" s="74"/>
    </row>
    <row r="81" s="129" customFormat="1" spans="3:12">
      <c r="C81" s="74"/>
      <c r="D81" s="74"/>
      <c r="E81" s="74"/>
      <c r="F81" s="74"/>
      <c r="G81" s="74"/>
      <c r="H81" s="74"/>
      <c r="I81" s="74"/>
      <c r="L81" s="74"/>
    </row>
    <row r="82" s="129" customFormat="1" spans="3:12">
      <c r="C82" s="74"/>
      <c r="D82" s="74"/>
      <c r="E82" s="74"/>
      <c r="F82" s="74"/>
      <c r="G82" s="74"/>
      <c r="H82" s="74"/>
      <c r="I82" s="74"/>
      <c r="L82" s="74"/>
    </row>
    <row r="83" s="129" customFormat="1" spans="3:12">
      <c r="C83" s="74"/>
      <c r="D83" s="74"/>
      <c r="E83" s="74"/>
      <c r="F83" s="74"/>
      <c r="G83" s="74"/>
      <c r="H83" s="74"/>
      <c r="I83" s="74"/>
      <c r="L83" s="74"/>
    </row>
  </sheetData>
  <sheetProtection formatCells="0" formatColumns="0" formatRows="0" insertRows="0" insertColumns="0" insertHyperlinks="0" deleteColumns="0" deleteRows="0" sort="0" autoFilter="0" pivotTables="0"/>
  <mergeCells count="97">
    <mergeCell ref="A1:G1"/>
    <mergeCell ref="H1:K1"/>
    <mergeCell ref="A2:B2"/>
    <mergeCell ref="C2:D2"/>
    <mergeCell ref="F2:G2"/>
    <mergeCell ref="I2:J2"/>
    <mergeCell ref="I9:J9"/>
    <mergeCell ref="A10:N10"/>
    <mergeCell ref="H11:N11"/>
    <mergeCell ref="H12:N12"/>
    <mergeCell ref="H13:N13"/>
    <mergeCell ref="H14:N14"/>
    <mergeCell ref="H15:N15"/>
    <mergeCell ref="H16:N16"/>
    <mergeCell ref="H17:N17"/>
    <mergeCell ref="H18:N18"/>
    <mergeCell ref="H19:N19"/>
    <mergeCell ref="H20:N20"/>
    <mergeCell ref="H21:N21"/>
    <mergeCell ref="H22:N22"/>
    <mergeCell ref="A23:N23"/>
    <mergeCell ref="A24:N24"/>
    <mergeCell ref="A25:C25"/>
    <mergeCell ref="D25:F25"/>
    <mergeCell ref="G25:I25"/>
    <mergeCell ref="J25:L25"/>
    <mergeCell ref="D26:G26"/>
    <mergeCell ref="I26:M26"/>
    <mergeCell ref="D27:G27"/>
    <mergeCell ref="I27:M27"/>
    <mergeCell ref="D28:G28"/>
    <mergeCell ref="I28:M28"/>
    <mergeCell ref="D29:G29"/>
    <mergeCell ref="I29:M29"/>
    <mergeCell ref="D30:G30"/>
    <mergeCell ref="I30:M30"/>
    <mergeCell ref="D31:G31"/>
    <mergeCell ref="I31:M31"/>
    <mergeCell ref="D32:G32"/>
    <mergeCell ref="I32:M32"/>
    <mergeCell ref="A34:C34"/>
    <mergeCell ref="D34:F34"/>
    <mergeCell ref="G34:I34"/>
    <mergeCell ref="J34:L34"/>
    <mergeCell ref="D35:G35"/>
    <mergeCell ref="H35:L35"/>
    <mergeCell ref="D36:G36"/>
    <mergeCell ref="D37:G37"/>
    <mergeCell ref="D38:G38"/>
    <mergeCell ref="C39:G39"/>
    <mergeCell ref="B41:C41"/>
    <mergeCell ref="E41:L41"/>
    <mergeCell ref="E42:L42"/>
    <mergeCell ref="E43:L43"/>
    <mergeCell ref="E44:L44"/>
    <mergeCell ref="E45:L45"/>
    <mergeCell ref="E46:L46"/>
    <mergeCell ref="E47:L47"/>
    <mergeCell ref="E48:L48"/>
    <mergeCell ref="E49:L49"/>
    <mergeCell ref="E50:L50"/>
    <mergeCell ref="E51:L51"/>
    <mergeCell ref="E52:L52"/>
    <mergeCell ref="E53:L53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C62:K62"/>
    <mergeCell ref="B72:E72"/>
    <mergeCell ref="B73:E73"/>
    <mergeCell ref="A12:A14"/>
    <mergeCell ref="A15:A16"/>
    <mergeCell ref="A17:A18"/>
    <mergeCell ref="A19:A20"/>
    <mergeCell ref="A21:A22"/>
    <mergeCell ref="A42:A45"/>
    <mergeCell ref="A46:A49"/>
    <mergeCell ref="A50:A53"/>
    <mergeCell ref="A54:A58"/>
    <mergeCell ref="L57:L58"/>
    <mergeCell ref="N62:N63"/>
    <mergeCell ref="O42:P45"/>
    <mergeCell ref="Q42:R45"/>
    <mergeCell ref="S42:T45"/>
    <mergeCell ref="O46:P47"/>
    <mergeCell ref="Q46:R47"/>
    <mergeCell ref="S46:T47"/>
    <mergeCell ref="B57:C58"/>
    <mergeCell ref="D57:E58"/>
    <mergeCell ref="F57:G58"/>
    <mergeCell ref="L1:N9"/>
  </mergeCells>
  <conditionalFormatting sqref="I9">
    <cfRule type="cellIs" dxfId="0" priority="57" operator="equal">
      <formula>"All Clear"</formula>
    </cfRule>
  </conditionalFormatting>
  <conditionalFormatting sqref="K9">
    <cfRule type="cellIs" dxfId="0" priority="55" operator="equal">
      <formula>"All Clear"</formula>
    </cfRule>
    <cfRule type="cellIs" dxfId="1" priority="54" operator="equal">
      <formula>"LOADING"</formula>
    </cfRule>
  </conditionalFormatting>
  <conditionalFormatting sqref="C12">
    <cfRule type="expression" dxfId="2" priority="6">
      <formula>$B$12="无"</formula>
    </cfRule>
  </conditionalFormatting>
  <conditionalFormatting sqref="D12:F12">
    <cfRule type="expression" dxfId="2" priority="26">
      <formula>$B$12="无"</formula>
    </cfRule>
  </conditionalFormatting>
  <conditionalFormatting sqref="C13:F13">
    <cfRule type="expression" dxfId="2" priority="36">
      <formula>$B$13="无"</formula>
    </cfRule>
  </conditionalFormatting>
  <conditionalFormatting sqref="C14:F14">
    <cfRule type="expression" dxfId="2" priority="37">
      <formula>$B$14="无"</formula>
    </cfRule>
  </conditionalFormatting>
  <conditionalFormatting sqref="C15:F15">
    <cfRule type="expression" dxfId="2" priority="12">
      <formula>$B$15="无"</formula>
    </cfRule>
  </conditionalFormatting>
  <conditionalFormatting sqref="C15">
    <cfRule type="expression" dxfId="3" priority="10">
      <formula>AND(C15="",OR(C15=$C$45,C15=$C$53,$C$45=C16 $C$45=#REF!,$C$53=#REF!,$C$53=C16))</formula>
    </cfRule>
  </conditionalFormatting>
  <conditionalFormatting sqref="C16:F16">
    <cfRule type="expression" dxfId="2" priority="13">
      <formula>$B$16="无"</formula>
    </cfRule>
  </conditionalFormatting>
  <conditionalFormatting sqref="C16">
    <cfRule type="expression" dxfId="3" priority="60">
      <formula>AND(C16="",OR(C16=$C$45,C16=$C$53,$C$45=#REF! $C$45=C17,$C$53=C17,$C$53=#REF!))</formula>
    </cfRule>
  </conditionalFormatting>
  <conditionalFormatting sqref="C17">
    <cfRule type="expression" dxfId="2" priority="4">
      <formula>$B$15="无"</formula>
    </cfRule>
    <cfRule type="expression" dxfId="3" priority="3">
      <formula>AND(C17="",OR(C17=$C$45,C17=$C$53,$C$45=C18 $C$45=#REF!,$C$53=#REF!,$C$53=C18))</formula>
    </cfRule>
  </conditionalFormatting>
  <conditionalFormatting sqref="D17:F17">
    <cfRule type="expression" dxfId="2" priority="33">
      <formula>$B$17="无"</formula>
    </cfRule>
  </conditionalFormatting>
  <conditionalFormatting sqref="C18:F18">
    <cfRule type="expression" dxfId="2" priority="52">
      <formula>$B$18="无"</formula>
    </cfRule>
  </conditionalFormatting>
  <conditionalFormatting sqref="C18">
    <cfRule type="expression" dxfId="3" priority="61">
      <formula>AND(C18="",OR(C18=$C$45,C18=$C$53,$C$45=#REF!,$C$45=C19,$C$53=C19,$C$53=#REF!))</formula>
    </cfRule>
  </conditionalFormatting>
  <conditionalFormatting sqref="C19">
    <cfRule type="expression" dxfId="2" priority="2">
      <formula>$B$15="无"</formula>
    </cfRule>
    <cfRule type="expression" dxfId="3" priority="1">
      <formula>AND(C19="",OR(C19=$C$45,C19=$C$53,$C$45=C20 $C$45=#REF!,$C$53=#REF!,$C$53=C20))</formula>
    </cfRule>
  </conditionalFormatting>
  <conditionalFormatting sqref="D19:F19">
    <cfRule type="expression" dxfId="2" priority="22">
      <formula>$B$19="无"</formula>
    </cfRule>
  </conditionalFormatting>
  <conditionalFormatting sqref="C20:F20">
    <cfRule type="expression" dxfId="2" priority="31">
      <formula>$B$20="无"</formula>
    </cfRule>
  </conditionalFormatting>
  <conditionalFormatting sqref="C20">
    <cfRule type="expression" dxfId="4" priority="62">
      <formula>AND(C20="",OR(C20=$C$45,C20=$C$53,$C$45=#REF!,$C$45=C21,$C$53=C21,$C$53=#REF!))</formula>
    </cfRule>
  </conditionalFormatting>
  <conditionalFormatting sqref="C21:F21">
    <cfRule type="expression" dxfId="2" priority="30">
      <formula>$B$21="无"</formula>
    </cfRule>
  </conditionalFormatting>
  <conditionalFormatting sqref="C21">
    <cfRule type="expression" dxfId="3" priority="7">
      <formula>AND(C21="",OR(C21=$C$45,C21=$C$53,$C$45=C22,$C$45=#REF!,$C$53=#REF!,$C$53=C22))</formula>
    </cfRule>
  </conditionalFormatting>
  <conditionalFormatting sqref="C22:F22">
    <cfRule type="expression" dxfId="2" priority="42">
      <formula>$B$22="无"</formula>
    </cfRule>
  </conditionalFormatting>
  <conditionalFormatting sqref="C22">
    <cfRule type="expression" dxfId="3" priority="63">
      <formula>AND(C22="",OR(C22=$C$45,C22=$C$53,$C$45=#REF!,$C$45=#REF!,$C$53=#REF!,$C$53=#REF!))</formula>
    </cfRule>
  </conditionalFormatting>
  <conditionalFormatting sqref="C13:C14">
    <cfRule type="expression" dxfId="5" priority="11">
      <formula>AND(C13="",OR(C13=$C$45,C13=$C$53,$C$45=C14,$C$45=C15,$C$53=C14,$C$53=C15))</formula>
    </cfRule>
  </conditionalFormatting>
  <conditionalFormatting sqref="I4:I8">
    <cfRule type="cellIs" dxfId="6" priority="58" operator="equal">
      <formula>"PREPARING"</formula>
    </cfRule>
    <cfRule type="cellIs" dxfId="7" priority="59" operator="equal">
      <formula>"STANDBY"</formula>
    </cfRule>
  </conditionalFormatting>
  <dataValidations count="11">
    <dataValidation type="list" allowBlank="1" showInputMessage="1" showErrorMessage="1" sqref="I2:J2">
      <formula1>"地球联合军,拜隆军,马克西翁军"</formula1>
    </dataValidation>
    <dataValidation type="list" allowBlank="1" showInputMessage="1" showErrorMessage="1" sqref="B4">
      <formula1>$B$27:$B$28</formula1>
    </dataValidation>
    <dataValidation type="list" allowBlank="1" showInputMessage="1" showErrorMessage="1" sqref="B5">
      <formula1>$B$28</formula1>
    </dataValidation>
    <dataValidation type="list" allowBlank="1" showInputMessage="1" showErrorMessage="1" sqref="B8">
      <formula1>$B$31:$B$32</formula1>
    </dataValidation>
    <dataValidation type="list" allowBlank="1" showInputMessage="1" showErrorMessage="1" sqref="B9">
      <formula1>$H$39:$J$39</formula1>
    </dataValidation>
    <dataValidation type="custom" allowBlank="1" showInputMessage="1" showErrorMessage="1" sqref="C18 C20">
      <formula1>B18&lt;&gt;"无"</formula1>
    </dataValidation>
    <dataValidation allowBlank="1" showInputMessage="1" showErrorMessage="1" sqref="A23:L23 C21:C22"/>
    <dataValidation type="list" allowBlank="1" showInputMessage="1" showErrorMessage="1" sqref="B6:B7">
      <formula1>$B$29:$B$30</formula1>
    </dataValidation>
    <dataValidation type="list" allowBlank="1" showInputMessage="1" showErrorMessage="1" sqref="D12:D22">
      <formula1>$A$42:$A$52</formula1>
    </dataValidation>
    <dataValidation type="list" allowBlank="1" showInputMessage="1" showErrorMessage="1" sqref="E12:E22">
      <formula1>"实体,光束"</formula1>
    </dataValidation>
    <dataValidation type="list" allowBlank="1" showInputMessage="1" showErrorMessage="1" sqref="F12:F22">
      <formula1>INDIRECT(D12)</formula1>
    </dataValidation>
  </dataValidations>
  <hyperlinks>
    <hyperlink ref="H36" location="设定器!E50" display="反击"/>
    <hyperlink ref="I36" location="设定器!E44" display="格挡"/>
    <hyperlink ref="J36" location="设定器!E45" display="长柄"/>
    <hyperlink ref="H37" location="设定器!E50" display="扫射"/>
    <hyperlink ref="I37" location="设定器!E51" display="投掷"/>
    <hyperlink ref="J37" location="设定器!E52" display="稳定"/>
    <hyperlink ref="K37" location="设定器!E53" display="狙击"/>
    <hyperlink ref="H38" location="设定器!E58" display="助攻"/>
    <hyperlink ref="J38" location="设定器!E60" display="阻碍"/>
    <hyperlink ref="I38" location="设定器!E59" display="守护"/>
    <hyperlink ref="K36" location="设定器!A47" display="补给（双槽）"/>
    <hyperlink ref="K38" location="设定器!A55" display="侦察（双槽）"/>
    <hyperlink ref="A9" location="设定器!A47" display="特殊加成"/>
    <hyperlink ref="H39" location="设定器!b58" display="全覆式装甲"/>
    <hyperlink ref="I39" location="设定器!b59" display="抗性涂层"/>
    <hyperlink ref="J39" location="设定器!b60" display="变形"/>
  </hyperlinks>
  <pageMargins left="0.75" right="0.75" top="1" bottom="1" header="0.5" footer="0.5"/>
  <headerFooter/>
  <ignoredErrors>
    <ignoredError sqref="K9" evalError="1"/>
    <ignoredError sqref="I5" formula="1"/>
    <ignoredError sqref="B21:B22" listDataValidation="1"/>
    <ignoredError sqref="L9:Q9 B9 O4:Q8 B3:J3 O2:Q2 B2 H2 B10:Q10 M1:Q1 B1:G1 E36:G38 A36:C38 C35:L35 A35 B34:L34 K21:K22 K17 M11:Q11 A31:B31 E29:G31 C29:C30 A29:A30 A26:G28 O29:T31 P28:T28 O26:T27 M26:M31 B25:Q25 B23:Q23 O41:Q41 L41 K12:K14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"/>
  <sheetViews>
    <sheetView tabSelected="1" zoomScale="43" zoomScaleNormal="43" topLeftCell="A8" workbookViewId="0">
      <selection activeCell="C27" sqref="C27:J27"/>
    </sheetView>
  </sheetViews>
  <sheetFormatPr defaultColWidth="9.23076923076923" defaultRowHeight="16.8"/>
  <cols>
    <col min="1" max="11" width="14.25" style="75" customWidth="1"/>
    <col min="12" max="21" width="14.6442307692308" style="75" customWidth="1"/>
    <col min="22" max="16384" width="9.23076923076923" style="75"/>
  </cols>
  <sheetData>
    <row r="1" ht="23.2" spans="1:23">
      <c r="A1" s="76" t="s">
        <v>143</v>
      </c>
      <c r="B1" s="77"/>
      <c r="C1" s="78"/>
      <c r="D1" s="79"/>
      <c r="E1" s="79"/>
      <c r="F1" s="79"/>
      <c r="G1" s="79"/>
      <c r="H1" s="79"/>
      <c r="I1" s="79"/>
      <c r="J1" s="79"/>
      <c r="K1" s="79"/>
      <c r="L1" s="76" t="s">
        <v>144</v>
      </c>
      <c r="M1" s="77"/>
      <c r="N1" s="78"/>
      <c r="O1" s="80" t="s">
        <v>145</v>
      </c>
      <c r="P1" s="80"/>
      <c r="Q1" s="80"/>
      <c r="R1" s="80"/>
      <c r="S1" s="80"/>
      <c r="T1" s="80"/>
      <c r="U1" s="80"/>
      <c r="V1" s="72"/>
      <c r="W1" s="72"/>
    </row>
    <row r="2" s="72" customFormat="1" ht="57" customHeight="1" spans="1:23">
      <c r="A2" s="81" t="s">
        <v>146</v>
      </c>
      <c r="B2" s="82" t="s">
        <v>147</v>
      </c>
      <c r="C2" s="83" t="s">
        <v>148</v>
      </c>
      <c r="D2" s="84" t="s">
        <v>67</v>
      </c>
      <c r="E2" s="84" t="s">
        <v>149</v>
      </c>
      <c r="F2" s="84" t="s">
        <v>67</v>
      </c>
      <c r="G2" s="84" t="s">
        <v>150</v>
      </c>
      <c r="H2" s="84" t="s">
        <v>67</v>
      </c>
      <c r="I2" s="84" t="s">
        <v>151</v>
      </c>
      <c r="J2" s="84"/>
      <c r="L2" s="65" t="s">
        <v>152</v>
      </c>
      <c r="M2" s="65" t="s">
        <v>148</v>
      </c>
      <c r="N2" s="65" t="s">
        <v>149</v>
      </c>
      <c r="O2" s="65" t="s">
        <v>153</v>
      </c>
      <c r="P2" s="65" t="s">
        <v>154</v>
      </c>
      <c r="Q2" s="65" t="s">
        <v>155</v>
      </c>
      <c r="R2" s="65" t="s">
        <v>156</v>
      </c>
      <c r="S2" s="65" t="s">
        <v>157</v>
      </c>
      <c r="T2" s="65" t="s">
        <v>158</v>
      </c>
      <c r="U2" s="65" t="s">
        <v>151</v>
      </c>
    </row>
    <row r="3" s="72" customFormat="1" ht="57" customHeight="1" spans="1:23">
      <c r="A3" s="81"/>
      <c r="B3" s="82" t="s">
        <v>159</v>
      </c>
      <c r="C3" s="85" t="s">
        <v>160</v>
      </c>
      <c r="D3" s="86"/>
      <c r="E3" s="86"/>
      <c r="F3" s="86"/>
      <c r="G3" s="86"/>
      <c r="H3" s="86"/>
      <c r="I3" s="86"/>
      <c r="J3" s="86"/>
      <c r="L3" s="84">
        <v>1</v>
      </c>
      <c r="M3" s="84" t="s">
        <v>161</v>
      </c>
      <c r="N3" s="84" t="s">
        <v>162</v>
      </c>
      <c r="O3" s="84" t="s">
        <v>163</v>
      </c>
      <c r="P3" s="84" t="s">
        <v>164</v>
      </c>
      <c r="Q3" s="84" t="s">
        <v>3</v>
      </c>
      <c r="R3" s="84" t="s">
        <v>165</v>
      </c>
      <c r="S3" s="84" t="s">
        <v>166</v>
      </c>
      <c r="T3" s="84" t="s">
        <v>128</v>
      </c>
      <c r="U3" s="84" t="s">
        <v>47</v>
      </c>
    </row>
    <row r="4" s="72" customFormat="1" ht="57" customHeight="1" spans="1:23">
      <c r="A4" s="81"/>
      <c r="B4" s="87" t="s">
        <v>167</v>
      </c>
      <c r="C4" s="86" t="s">
        <v>168</v>
      </c>
      <c r="D4" s="86"/>
      <c r="E4" s="86"/>
      <c r="F4" s="86"/>
      <c r="G4" s="86"/>
      <c r="H4" s="86"/>
      <c r="I4" s="86"/>
      <c r="J4" s="86"/>
      <c r="L4" s="84">
        <v>2</v>
      </c>
      <c r="M4" s="84" t="s">
        <v>169</v>
      </c>
      <c r="N4" s="84" t="s">
        <v>170</v>
      </c>
      <c r="O4" s="84" t="s">
        <v>171</v>
      </c>
      <c r="P4" s="84" t="s">
        <v>45</v>
      </c>
      <c r="Q4" s="84" t="s">
        <v>4</v>
      </c>
      <c r="R4" s="84" t="s">
        <v>56</v>
      </c>
      <c r="S4" s="84" t="s">
        <v>56</v>
      </c>
      <c r="T4" s="84" t="s">
        <v>88</v>
      </c>
      <c r="U4" s="84" t="s">
        <v>172</v>
      </c>
    </row>
    <row r="5" s="72" customFormat="1" ht="57" customHeight="1" spans="1:23">
      <c r="A5" s="81"/>
      <c r="B5" s="82" t="s">
        <v>149</v>
      </c>
      <c r="C5" s="85" t="s">
        <v>173</v>
      </c>
      <c r="D5" s="86"/>
      <c r="E5" s="86"/>
      <c r="F5" s="86"/>
      <c r="G5" s="86"/>
      <c r="H5" s="86"/>
      <c r="I5" s="86"/>
      <c r="J5" s="86"/>
      <c r="L5" s="84">
        <v>3</v>
      </c>
      <c r="M5" s="84" t="s">
        <v>174</v>
      </c>
      <c r="N5" s="84" t="s">
        <v>175</v>
      </c>
      <c r="O5" s="84" t="s">
        <v>176</v>
      </c>
      <c r="P5" s="84" t="s">
        <v>56</v>
      </c>
      <c r="Q5" s="84" t="s">
        <v>177</v>
      </c>
      <c r="R5" s="84" t="s">
        <v>90</v>
      </c>
      <c r="S5" s="84" t="s">
        <v>90</v>
      </c>
      <c r="T5" s="84" t="s">
        <v>58</v>
      </c>
      <c r="U5" s="84" t="s">
        <v>178</v>
      </c>
    </row>
    <row r="6" s="72" customFormat="1" ht="57" customHeight="1" spans="1:23">
      <c r="A6" s="81"/>
      <c r="B6" s="88" t="s">
        <v>150</v>
      </c>
      <c r="C6" s="84" t="s">
        <v>153</v>
      </c>
      <c r="D6" s="84" t="s">
        <v>154</v>
      </c>
      <c r="E6" s="84" t="s">
        <v>179</v>
      </c>
      <c r="F6" s="84" t="s">
        <v>180</v>
      </c>
      <c r="G6" s="84"/>
      <c r="H6" s="84"/>
      <c r="I6" s="86"/>
      <c r="J6" s="86"/>
      <c r="L6" s="84">
        <v>4</v>
      </c>
      <c r="M6" s="84" t="s">
        <v>181</v>
      </c>
      <c r="N6" s="84" t="s">
        <v>182</v>
      </c>
      <c r="O6" s="84" t="s">
        <v>183</v>
      </c>
      <c r="P6" s="84" t="s">
        <v>90</v>
      </c>
      <c r="Q6" s="84" t="s">
        <v>162</v>
      </c>
      <c r="R6" s="84" t="s">
        <v>59</v>
      </c>
      <c r="S6" s="84" t="s">
        <v>96</v>
      </c>
      <c r="T6" s="84" t="s">
        <v>51</v>
      </c>
      <c r="U6" s="84"/>
    </row>
    <row r="7" s="72" customFormat="1" ht="57" customHeight="1" spans="1:23">
      <c r="A7" s="81"/>
      <c r="B7" s="88" t="s">
        <v>155</v>
      </c>
      <c r="C7" s="89" t="s">
        <v>184</v>
      </c>
      <c r="D7" s="90"/>
      <c r="E7" s="90"/>
      <c r="F7" s="90"/>
      <c r="G7" s="90"/>
      <c r="H7" s="90"/>
      <c r="I7" s="90"/>
      <c r="J7" s="91"/>
      <c r="L7" s="84">
        <v>5</v>
      </c>
      <c r="M7" s="84" t="s">
        <v>185</v>
      </c>
      <c r="N7" s="84" t="s">
        <v>91</v>
      </c>
      <c r="O7" s="84"/>
      <c r="P7" s="84" t="s">
        <v>186</v>
      </c>
      <c r="Q7" s="84" t="s">
        <v>181</v>
      </c>
      <c r="R7" s="84"/>
      <c r="S7" s="84" t="s">
        <v>97</v>
      </c>
      <c r="T7" s="84" t="s">
        <v>187</v>
      </c>
      <c r="U7" s="84"/>
    </row>
    <row r="8" s="72" customFormat="1" ht="57" customHeight="1" spans="1:23">
      <c r="A8" s="81"/>
      <c r="B8" s="92" t="s">
        <v>161</v>
      </c>
      <c r="C8" s="85" t="s">
        <v>188</v>
      </c>
      <c r="D8" s="86"/>
      <c r="E8" s="86"/>
      <c r="F8" s="86"/>
      <c r="G8" s="86"/>
      <c r="H8" s="86"/>
      <c r="I8" s="86"/>
      <c r="J8" s="86"/>
      <c r="L8" s="84">
        <v>6</v>
      </c>
      <c r="M8" s="84" t="s">
        <v>169</v>
      </c>
      <c r="N8" s="84" t="s">
        <v>176</v>
      </c>
      <c r="O8" s="84"/>
      <c r="P8" s="84" t="s">
        <v>162</v>
      </c>
      <c r="Q8" s="84" t="s">
        <v>98</v>
      </c>
      <c r="R8" s="84"/>
      <c r="S8" s="84"/>
      <c r="T8" s="84"/>
      <c r="U8" s="84"/>
    </row>
    <row r="9" s="72" customFormat="1" ht="57" customHeight="1" spans="1:23">
      <c r="A9" s="81"/>
      <c r="B9" s="88" t="s">
        <v>175</v>
      </c>
      <c r="C9" s="93" t="s">
        <v>189</v>
      </c>
      <c r="D9" s="94"/>
      <c r="E9" s="94"/>
      <c r="F9" s="94"/>
      <c r="G9" s="94"/>
      <c r="H9" s="94"/>
      <c r="I9" s="95"/>
      <c r="J9" s="96" t="str">
        <f>_xlfn.DISPIMG("ID_EA67415A0995455ABF527BB2D12AD119",1)</f>
        <v>=DISPIMG("ID_EA67415A0995455ABF527BB2D12AD119",1)</v>
      </c>
      <c r="L9" s="84">
        <v>7</v>
      </c>
      <c r="M9" s="84" t="s">
        <v>190</v>
      </c>
      <c r="N9" s="84" t="s">
        <v>171</v>
      </c>
      <c r="O9" s="84"/>
      <c r="P9" s="84"/>
      <c r="Q9" s="84" t="s">
        <v>47</v>
      </c>
      <c r="R9" s="84"/>
      <c r="S9" s="84"/>
      <c r="T9" s="84"/>
      <c r="U9" s="84"/>
    </row>
    <row r="10" s="72" customFormat="1" ht="57" customHeight="1" spans="1:23">
      <c r="A10" s="81"/>
      <c r="B10" s="87" t="s">
        <v>191</v>
      </c>
      <c r="C10" s="93" t="s">
        <v>192</v>
      </c>
      <c r="D10" s="94"/>
      <c r="E10" s="94"/>
      <c r="F10" s="94"/>
      <c r="G10" s="94"/>
      <c r="H10" s="94"/>
      <c r="I10" s="95"/>
      <c r="J10" s="96" t="str">
        <f>_xlfn.DISPIMG("ID_A697753B0AB6431F9B3D49B29B266521",1)</f>
        <v>=DISPIMG("ID_A697753B0AB6431F9B3D49B29B266521",1)</v>
      </c>
      <c r="L10" s="84">
        <v>8</v>
      </c>
      <c r="M10" s="84"/>
      <c r="N10" s="84" t="s">
        <v>193</v>
      </c>
      <c r="O10" s="84"/>
      <c r="P10" s="84"/>
      <c r="Q10" s="84"/>
      <c r="R10" s="84"/>
      <c r="S10" s="84"/>
      <c r="T10" s="84"/>
      <c r="U10" s="84"/>
    </row>
    <row r="11" s="72" customFormat="1" ht="57" customHeight="1" spans="1:23">
      <c r="A11" s="81"/>
      <c r="B11" s="87" t="s">
        <v>194</v>
      </c>
      <c r="C11" s="93" t="s">
        <v>195</v>
      </c>
      <c r="D11" s="94"/>
      <c r="E11" s="94"/>
      <c r="F11" s="94"/>
      <c r="G11" s="94"/>
      <c r="H11" s="94"/>
      <c r="I11" s="95"/>
      <c r="J11" s="97" t="str">
        <f>_xlfn.DISPIMG("ID_06DC539B099E4035BF7E3FD9490B62B6",1)</f>
        <v>=DISPIMG("ID_06DC539B099E4035BF7E3FD9490B62B6",1)</v>
      </c>
      <c r="L11" s="67" t="s">
        <v>196</v>
      </c>
      <c r="M11" s="68"/>
      <c r="N11" s="68"/>
      <c r="O11" s="68"/>
      <c r="P11" s="68"/>
      <c r="Q11" s="68"/>
      <c r="R11" s="68"/>
      <c r="S11" s="68"/>
      <c r="T11" s="68"/>
      <c r="U11" s="68"/>
    </row>
    <row r="12" s="72" customFormat="1" ht="57" customHeight="1" spans="1:23">
      <c r="A12" s="81"/>
      <c r="B12" s="87" t="s">
        <v>197</v>
      </c>
      <c r="C12" s="93" t="s">
        <v>198</v>
      </c>
      <c r="D12" s="94"/>
      <c r="E12" s="94"/>
      <c r="F12" s="94"/>
      <c r="G12" s="94"/>
      <c r="H12" s="94"/>
      <c r="I12" s="95"/>
      <c r="J12" s="98" t="str">
        <f>_xlfn.DISPIMG("ID_F7478FFE25464C8FA2A68F131E117822",1)</f>
        <v>=DISPIMG("ID_F7478FFE25464C8FA2A68F131E117822",1)</v>
      </c>
    </row>
    <row r="13" s="72" customFormat="1" ht="31" customHeight="1" spans="1:23">
      <c r="A13" s="76" t="s">
        <v>199</v>
      </c>
      <c r="B13" s="77"/>
      <c r="C13" s="99"/>
      <c r="D13" s="100"/>
      <c r="E13" s="100"/>
      <c r="F13" s="100"/>
      <c r="G13" s="100"/>
      <c r="H13" s="100"/>
      <c r="I13" s="100"/>
      <c r="J13" s="101"/>
      <c r="K13" s="65" t="s">
        <v>200</v>
      </c>
      <c r="L13" s="102" t="s">
        <v>201</v>
      </c>
      <c r="M13" s="102" t="s">
        <v>202</v>
      </c>
      <c r="N13" s="102"/>
      <c r="O13" s="102"/>
      <c r="P13" s="102" t="s">
        <v>203</v>
      </c>
      <c r="Q13" s="102"/>
      <c r="R13" s="102"/>
      <c r="S13" s="102"/>
      <c r="V13" s="73"/>
      <c r="W13" s="73"/>
    </row>
    <row r="14" s="72" customFormat="1" ht="57" customHeight="1" spans="1:23">
      <c r="A14" s="103" t="s">
        <v>204</v>
      </c>
      <c r="B14" s="104" t="s">
        <v>178</v>
      </c>
      <c r="C14" s="85" t="s">
        <v>205</v>
      </c>
      <c r="D14" s="86"/>
      <c r="E14" s="86"/>
      <c r="F14" s="86"/>
      <c r="G14" s="86"/>
      <c r="H14" s="86"/>
      <c r="I14" s="86"/>
      <c r="J14" s="86"/>
      <c r="K14" s="84" t="s">
        <v>151</v>
      </c>
      <c r="L14" s="84" t="s">
        <v>43</v>
      </c>
      <c r="M14" s="84" t="s">
        <v>206</v>
      </c>
      <c r="N14" s="84"/>
      <c r="O14" s="84"/>
      <c r="P14" s="84" t="s">
        <v>207</v>
      </c>
      <c r="Q14" s="84"/>
      <c r="R14" s="84"/>
      <c r="S14" s="84"/>
      <c r="V14" s="74"/>
      <c r="W14" s="74"/>
    </row>
    <row r="15" s="72" customFormat="1" ht="57" customHeight="1" spans="1:23">
      <c r="A15" s="103"/>
      <c r="B15" s="104" t="s">
        <v>177</v>
      </c>
      <c r="C15" s="85" t="s">
        <v>208</v>
      </c>
      <c r="D15" s="86"/>
      <c r="E15" s="86"/>
      <c r="F15" s="86"/>
      <c r="G15" s="86"/>
      <c r="H15" s="86"/>
      <c r="I15" s="86"/>
      <c r="J15" s="86"/>
      <c r="K15" s="84" t="s">
        <v>154</v>
      </c>
      <c r="L15" s="84" t="s">
        <v>95</v>
      </c>
      <c r="M15" s="84" t="s">
        <v>209</v>
      </c>
      <c r="N15" s="84"/>
      <c r="O15" s="84"/>
      <c r="P15" s="84" t="s">
        <v>210</v>
      </c>
      <c r="Q15" s="84"/>
      <c r="R15" s="84"/>
      <c r="S15" s="84"/>
      <c r="V15" s="74"/>
      <c r="W15" s="74"/>
    </row>
    <row r="16" s="72" customFormat="1" ht="57" customHeight="1" spans="1:23">
      <c r="A16" s="103"/>
      <c r="B16" s="104" t="s">
        <v>172</v>
      </c>
      <c r="C16" s="85" t="s">
        <v>211</v>
      </c>
      <c r="D16" s="86"/>
      <c r="E16" s="86"/>
      <c r="F16" s="86"/>
      <c r="G16" s="86"/>
      <c r="H16" s="86"/>
      <c r="I16" s="86"/>
      <c r="J16" s="86"/>
      <c r="K16" s="84" t="s">
        <v>180</v>
      </c>
      <c r="L16" s="84" t="s">
        <v>31</v>
      </c>
      <c r="M16" s="84" t="s">
        <v>212</v>
      </c>
      <c r="N16" s="84"/>
      <c r="O16" s="84"/>
      <c r="P16" s="84" t="s">
        <v>213</v>
      </c>
      <c r="Q16" s="84"/>
      <c r="R16" s="84"/>
      <c r="S16" s="84"/>
      <c r="V16" s="74"/>
      <c r="W16" s="74"/>
    </row>
    <row r="17" s="72" customFormat="1" ht="57" customHeight="1" spans="1:23">
      <c r="A17" s="103"/>
      <c r="B17" s="105" t="s">
        <v>182</v>
      </c>
      <c r="C17" s="86" t="s">
        <v>214</v>
      </c>
      <c r="D17" s="86"/>
      <c r="E17" s="86"/>
      <c r="F17" s="86"/>
      <c r="G17" s="86"/>
      <c r="H17" s="86"/>
      <c r="I17" s="86"/>
      <c r="J17" s="86"/>
      <c r="K17" s="84" t="s">
        <v>149</v>
      </c>
      <c r="L17" s="84" t="s">
        <v>53</v>
      </c>
      <c r="M17" s="84" t="s">
        <v>215</v>
      </c>
      <c r="N17" s="84"/>
      <c r="O17" s="84"/>
      <c r="P17" s="84" t="s">
        <v>216</v>
      </c>
      <c r="Q17" s="84"/>
      <c r="R17" s="84"/>
      <c r="S17" s="84"/>
      <c r="V17" s="74"/>
      <c r="W17" s="74"/>
    </row>
    <row r="18" s="72" customFormat="1" ht="57" customHeight="1" spans="1:23">
      <c r="A18" s="103"/>
      <c r="B18" s="105" t="s">
        <v>169</v>
      </c>
      <c r="C18" s="106" t="s">
        <v>217</v>
      </c>
      <c r="D18" s="86"/>
      <c r="E18" s="86"/>
      <c r="F18" s="86"/>
      <c r="G18" s="86"/>
      <c r="H18" s="86"/>
      <c r="I18" s="86"/>
      <c r="J18" s="86"/>
      <c r="K18" s="84" t="s">
        <v>149</v>
      </c>
      <c r="L18" s="84" t="s">
        <v>161</v>
      </c>
      <c r="M18" s="84" t="s">
        <v>218</v>
      </c>
      <c r="N18" s="84"/>
      <c r="O18" s="84"/>
      <c r="P18" s="84" t="s">
        <v>219</v>
      </c>
      <c r="Q18" s="84"/>
      <c r="R18" s="84"/>
      <c r="S18" s="84"/>
      <c r="V18" s="74"/>
      <c r="W18" s="74"/>
    </row>
    <row r="19" s="72" customFormat="1" ht="57" customHeight="1" spans="1:23">
      <c r="A19" s="107"/>
      <c r="B19" s="105" t="s">
        <v>187</v>
      </c>
      <c r="C19" s="86" t="s">
        <v>220</v>
      </c>
      <c r="D19" s="86"/>
      <c r="E19" s="86"/>
      <c r="F19" s="86"/>
      <c r="G19" s="86"/>
      <c r="H19" s="86"/>
      <c r="I19" s="86"/>
      <c r="J19" s="86"/>
      <c r="K19" s="84" t="s">
        <v>180</v>
      </c>
      <c r="L19" s="84" t="s">
        <v>95</v>
      </c>
      <c r="M19" s="84" t="s">
        <v>221</v>
      </c>
      <c r="N19" s="84"/>
      <c r="O19" s="84"/>
      <c r="P19" s="84" t="s">
        <v>222</v>
      </c>
      <c r="Q19" s="84"/>
      <c r="R19" s="84"/>
      <c r="S19" s="84"/>
      <c r="V19" s="74"/>
      <c r="W19" s="74"/>
    </row>
    <row r="20" s="72" customFormat="1" ht="57" customHeight="1" spans="1:23">
      <c r="A20" s="103" t="s">
        <v>223</v>
      </c>
      <c r="B20" s="104" t="s">
        <v>162</v>
      </c>
      <c r="C20" s="85" t="s">
        <v>224</v>
      </c>
      <c r="D20" s="86"/>
      <c r="E20" s="86"/>
      <c r="F20" s="86"/>
      <c r="G20" s="86"/>
      <c r="H20" s="86"/>
      <c r="I20" s="86"/>
      <c r="J20" s="86"/>
      <c r="K20" s="84" t="s">
        <v>154</v>
      </c>
      <c r="L20" s="84" t="s">
        <v>225</v>
      </c>
      <c r="M20" s="84" t="s">
        <v>226</v>
      </c>
      <c r="N20" s="84"/>
      <c r="O20" s="84"/>
      <c r="P20" s="84" t="s">
        <v>227</v>
      </c>
      <c r="Q20" s="84"/>
      <c r="R20" s="84"/>
      <c r="S20" s="84"/>
      <c r="V20" s="74"/>
      <c r="W20" s="74"/>
    </row>
    <row r="21" s="72" customFormat="1" ht="57" customHeight="1" spans="1:23">
      <c r="A21" s="103"/>
      <c r="B21" s="104" t="s">
        <v>161</v>
      </c>
      <c r="C21" s="85" t="s">
        <v>228</v>
      </c>
      <c r="D21" s="86"/>
      <c r="E21" s="86"/>
      <c r="F21" s="86"/>
      <c r="G21" s="86"/>
      <c r="H21" s="86"/>
      <c r="I21" s="86"/>
      <c r="J21" s="86"/>
      <c r="K21" s="84" t="s">
        <v>148</v>
      </c>
      <c r="L21" s="86" t="s">
        <v>229</v>
      </c>
      <c r="M21" s="89" t="s">
        <v>230</v>
      </c>
      <c r="N21" s="90"/>
      <c r="O21" s="91"/>
      <c r="P21" s="89" t="s">
        <v>231</v>
      </c>
      <c r="Q21" s="90"/>
      <c r="R21" s="90"/>
      <c r="S21" s="91"/>
    </row>
    <row r="22" s="72" customFormat="1" ht="57" customHeight="1" spans="1:23">
      <c r="A22" s="103"/>
      <c r="B22" s="108" t="s">
        <v>193</v>
      </c>
      <c r="C22" s="109" t="s">
        <v>232</v>
      </c>
      <c r="D22" s="110"/>
      <c r="E22" s="110"/>
      <c r="F22" s="110"/>
      <c r="G22" s="110"/>
      <c r="H22" s="110"/>
      <c r="I22" s="110"/>
      <c r="J22" s="111"/>
      <c r="K22" s="84" t="s">
        <v>149</v>
      </c>
      <c r="L22" s="84" t="s">
        <v>233</v>
      </c>
      <c r="M22" s="84" t="s">
        <v>234</v>
      </c>
      <c r="N22" s="84"/>
      <c r="O22" s="84"/>
      <c r="P22" s="84" t="s">
        <v>235</v>
      </c>
      <c r="Q22" s="84"/>
      <c r="R22" s="84"/>
      <c r="S22" s="84"/>
    </row>
    <row r="23" s="72" customFormat="1" ht="57" customHeight="1" spans="1:23">
      <c r="A23" s="107"/>
      <c r="B23" s="105" t="s">
        <v>236</v>
      </c>
      <c r="C23" s="112" t="s">
        <v>237</v>
      </c>
      <c r="D23" s="86"/>
      <c r="E23" s="86"/>
      <c r="F23" s="86"/>
      <c r="G23" s="86"/>
      <c r="H23" s="86"/>
      <c r="I23" s="86"/>
      <c r="J23" s="86"/>
      <c r="K23" s="84" t="s">
        <v>157</v>
      </c>
      <c r="L23" s="84" t="s">
        <v>238</v>
      </c>
      <c r="M23" s="84" t="s">
        <v>239</v>
      </c>
      <c r="N23" s="84"/>
      <c r="O23" s="84"/>
      <c r="P23" s="84" t="s">
        <v>240</v>
      </c>
      <c r="Q23" s="84"/>
      <c r="R23" s="84"/>
      <c r="S23" s="84"/>
    </row>
    <row r="24" s="73" customFormat="1" ht="24" customHeight="1" spans="1:23">
      <c r="A24" s="113"/>
      <c r="B24" s="113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3"/>
      <c r="N24" s="113"/>
      <c r="O24" s="114"/>
      <c r="V24" s="72"/>
      <c r="W24" s="72"/>
    </row>
    <row r="25" s="74" customFormat="1" ht="27" customHeight="1" spans="1:23">
      <c r="A25" s="76" t="s">
        <v>241</v>
      </c>
      <c r="B25" s="77"/>
      <c r="C25" s="99"/>
      <c r="D25" s="114"/>
      <c r="E25" s="114"/>
      <c r="F25" s="114"/>
      <c r="G25" s="114"/>
      <c r="H25" s="114"/>
      <c r="I25" s="114"/>
      <c r="J25" s="114"/>
      <c r="K25" s="114"/>
      <c r="L25" s="76" t="s">
        <v>242</v>
      </c>
      <c r="M25" s="77"/>
      <c r="N25" s="99"/>
      <c r="V25" s="72"/>
      <c r="W25" s="72"/>
    </row>
    <row r="26" s="74" customFormat="1" ht="50" customHeight="1" spans="1:23">
      <c r="A26" s="115" t="s">
        <v>243</v>
      </c>
      <c r="B26" s="104" t="s">
        <v>174</v>
      </c>
      <c r="C26" s="85" t="s">
        <v>244</v>
      </c>
      <c r="D26" s="86"/>
      <c r="E26" s="86"/>
      <c r="F26" s="86"/>
      <c r="G26" s="86"/>
      <c r="H26" s="86"/>
      <c r="I26" s="86"/>
      <c r="J26" s="86"/>
      <c r="K26" s="72"/>
      <c r="L26" s="104" t="s">
        <v>245</v>
      </c>
      <c r="M26" s="104" t="s">
        <v>124</v>
      </c>
      <c r="N26" s="116" t="s">
        <v>246</v>
      </c>
      <c r="O26" s="82"/>
      <c r="P26" s="104" t="s">
        <v>245</v>
      </c>
      <c r="Q26" s="104" t="s">
        <v>124</v>
      </c>
      <c r="R26" s="116" t="s">
        <v>246</v>
      </c>
      <c r="S26" s="82"/>
      <c r="V26" s="72"/>
      <c r="W26" s="72"/>
    </row>
    <row r="27" s="74" customFormat="1" ht="50" customHeight="1" spans="1:23">
      <c r="A27" s="117" t="str">
        <f>_xlfn.DISPIMG("ID_259C2484BD954135B1D132D1A8124B3C",1)</f>
        <v>=DISPIMG("ID_259C2484BD954135B1D132D1A8124B3C",1)</v>
      </c>
      <c r="B27" s="118" t="s">
        <v>181</v>
      </c>
      <c r="C27" s="85" t="s">
        <v>247</v>
      </c>
      <c r="D27" s="86"/>
      <c r="E27" s="86"/>
      <c r="F27" s="86"/>
      <c r="G27" s="86"/>
      <c r="H27" s="86"/>
      <c r="I27" s="86"/>
      <c r="J27" s="86"/>
      <c r="K27" s="72"/>
      <c r="L27" s="98" t="str">
        <f>_xlfn.DISPIMG("ID_F7478FFE25464C8FA2A68F131E117822",1)</f>
        <v>=DISPIMG("ID_F7478FFE25464C8FA2A68F131E117822",1)</v>
      </c>
      <c r="M27" s="119" t="s">
        <v>197</v>
      </c>
      <c r="N27" s="120" t="s">
        <v>248</v>
      </c>
      <c r="O27" s="120"/>
      <c r="P27" s="121" t="str">
        <f>_xlfn.DISPIMG("ID_76191A7034294A2F8256380F1E832EB7",1)</f>
        <v>=DISPIMG("ID_76191A7034294A2F8256380F1E832EB7",1)</v>
      </c>
      <c r="Q27" s="119" t="s">
        <v>249</v>
      </c>
      <c r="R27" s="122" t="s">
        <v>117</v>
      </c>
      <c r="S27" s="122"/>
      <c r="V27" s="75"/>
      <c r="W27" s="75"/>
    </row>
    <row r="28" s="74" customFormat="1" ht="50" customHeight="1" spans="1:23">
      <c r="A28" s="123" t="s">
        <v>250</v>
      </c>
      <c r="B28" s="118" t="s">
        <v>251</v>
      </c>
      <c r="C28" s="85" t="s">
        <v>252</v>
      </c>
      <c r="D28" s="86"/>
      <c r="E28" s="86"/>
      <c r="F28" s="86"/>
      <c r="G28" s="86"/>
      <c r="H28" s="86"/>
      <c r="I28" s="86"/>
      <c r="J28" s="86"/>
      <c r="K28" s="72"/>
      <c r="L28" s="124" t="str">
        <f>_xlfn.DISPIMG("ID_A9639187B3144C57A2BE5AE757FE7972",1)</f>
        <v>=DISPIMG("ID_A9639187B3144C57A2BE5AE757FE7972",1)</v>
      </c>
      <c r="M28" s="120" t="s">
        <v>253</v>
      </c>
      <c r="N28" s="120" t="s">
        <v>117</v>
      </c>
      <c r="O28" s="120"/>
      <c r="P28" s="97" t="str">
        <f>_xlfn.DISPIMG("ID_06DC539B099E4035BF7E3FD9490B62B6",1)</f>
        <v>=DISPIMG("ID_06DC539B099E4035BF7E3FD9490B62B6",1)</v>
      </c>
      <c r="Q28" s="122" t="s">
        <v>194</v>
      </c>
      <c r="R28" s="69" t="s">
        <v>254</v>
      </c>
      <c r="S28" s="69"/>
      <c r="V28" s="75"/>
      <c r="W28" s="75"/>
    </row>
    <row r="29" s="74" customFormat="1" ht="50" customHeight="1" spans="1:23">
      <c r="A29" s="117" t="str">
        <f>_xlfn.DISPIMG("ID_F61B406E8105401E828C43F4FA2F2B71",1)</f>
        <v>=DISPIMG("ID_F61B406E8105401E828C43F4FA2F2B71",1)</v>
      </c>
      <c r="B29" s="118" t="s">
        <v>176</v>
      </c>
      <c r="C29" s="85" t="s">
        <v>255</v>
      </c>
      <c r="D29" s="86"/>
      <c r="E29" s="86"/>
      <c r="F29" s="86"/>
      <c r="G29" s="86"/>
      <c r="H29" s="86"/>
      <c r="I29" s="86"/>
      <c r="J29" s="86"/>
      <c r="K29" s="72"/>
      <c r="L29" s="96" t="str">
        <f>_xlfn.DISPIMG("ID_EA67415A0995455ABF527BB2D12AD119",1)</f>
        <v>=DISPIMG("ID_EA67415A0995455ABF527BB2D12AD119",1)</v>
      </c>
      <c r="M29" s="119" t="s">
        <v>256</v>
      </c>
      <c r="N29" s="69" t="s">
        <v>257</v>
      </c>
      <c r="O29" s="69"/>
      <c r="P29" s="125" t="str">
        <f>_xlfn.DISPIMG("ID_A9639187B3144C57A2BE5AE757FE7972",1)</f>
        <v>=DISPIMG("ID_A9639187B3144C57A2BE5AE757FE7972",1)</v>
      </c>
      <c r="Q29" s="119" t="s">
        <v>161</v>
      </c>
      <c r="R29" s="69" t="s">
        <v>258</v>
      </c>
      <c r="S29" s="69"/>
      <c r="V29" s="75"/>
      <c r="W29" s="75"/>
    </row>
    <row r="30" s="74" customFormat="1" ht="97" customHeight="1" spans="1:23">
      <c r="A30" s="126" t="s">
        <v>259</v>
      </c>
      <c r="B30" s="118" t="s">
        <v>186</v>
      </c>
      <c r="C30" s="85" t="s">
        <v>260</v>
      </c>
      <c r="D30" s="86"/>
      <c r="E30" s="86"/>
      <c r="F30" s="86"/>
      <c r="G30" s="86"/>
      <c r="H30" s="86"/>
      <c r="I30" s="86"/>
      <c r="J30" s="86"/>
      <c r="K30" s="72"/>
      <c r="V30" s="75"/>
      <c r="W30" s="75"/>
    </row>
    <row r="31" s="74" customFormat="1" ht="50" customHeight="1" spans="1:23">
      <c r="A31" s="127" t="str">
        <f>_xlfn.DISPIMG("ID_752A09597C4C41F5946A18E6374A90AC",1)</f>
        <v>=DISPIMG("ID_752A09597C4C41F5946A18E6374A90AC",1)</v>
      </c>
      <c r="B31" s="118" t="s">
        <v>261</v>
      </c>
      <c r="C31" s="85" t="s">
        <v>262</v>
      </c>
      <c r="D31" s="86"/>
      <c r="E31" s="86"/>
      <c r="F31" s="86"/>
      <c r="G31" s="86"/>
      <c r="H31" s="86"/>
      <c r="I31" s="86"/>
      <c r="J31" s="86"/>
      <c r="K31" s="72"/>
      <c r="V31" s="75"/>
      <c r="W31" s="75"/>
    </row>
    <row r="32" s="72" customFormat="1" ht="48" customHeight="1" spans="1:23">
      <c r="V32" s="75"/>
      <c r="W32" s="75"/>
    </row>
    <row r="33" s="72" customFormat="1" ht="48" customHeight="1" spans="22:23">
      <c r="V33" s="75"/>
      <c r="W33" s="75"/>
    </row>
    <row r="34" s="72" customFormat="1" ht="48" customHeight="1" spans="22:23">
      <c r="V34" s="75"/>
      <c r="W34" s="75"/>
    </row>
    <row r="35" s="72" customFormat="1" ht="48" customHeight="1" spans="22:23">
      <c r="V35" s="75"/>
      <c r="W35" s="75"/>
    </row>
    <row r="36" s="72" customFormat="1" ht="48" customHeight="1" spans="22:23">
      <c r="V36" s="75"/>
      <c r="W36" s="75"/>
    </row>
    <row r="37" s="72" customFormat="1" ht="48" customHeight="1" spans="22:23">
      <c r="V37" s="75"/>
      <c r="W37" s="75"/>
    </row>
  </sheetData>
  <mergeCells count="64">
    <mergeCell ref="A1:C1"/>
    <mergeCell ref="L1:N1"/>
    <mergeCell ref="O1:U1"/>
    <mergeCell ref="C3:J3"/>
    <mergeCell ref="C4:J4"/>
    <mergeCell ref="C5:J5"/>
    <mergeCell ref="C7:J7"/>
    <mergeCell ref="C8:J8"/>
    <mergeCell ref="C9:I9"/>
    <mergeCell ref="C10:I10"/>
    <mergeCell ref="C11:I11"/>
    <mergeCell ref="C12:I12"/>
    <mergeCell ref="A13:C13"/>
    <mergeCell ref="M13:O13"/>
    <mergeCell ref="P13:S13"/>
    <mergeCell ref="C14:J14"/>
    <mergeCell ref="M14:O14"/>
    <mergeCell ref="P14:S14"/>
    <mergeCell ref="C15:J15"/>
    <mergeCell ref="M15:O15"/>
    <mergeCell ref="P15:S15"/>
    <mergeCell ref="C16:J16"/>
    <mergeCell ref="M16:O16"/>
    <mergeCell ref="P16:S16"/>
    <mergeCell ref="C17:J17"/>
    <mergeCell ref="M17:O17"/>
    <mergeCell ref="P17:S17"/>
    <mergeCell ref="C18:J18"/>
    <mergeCell ref="M18:O18"/>
    <mergeCell ref="P18:S18"/>
    <mergeCell ref="C19:J19"/>
    <mergeCell ref="M19:O19"/>
    <mergeCell ref="P19:S19"/>
    <mergeCell ref="C20:J20"/>
    <mergeCell ref="M20:O20"/>
    <mergeCell ref="P20:S20"/>
    <mergeCell ref="C21:J21"/>
    <mergeCell ref="M21:O21"/>
    <mergeCell ref="P21:S21"/>
    <mergeCell ref="C22:J22"/>
    <mergeCell ref="M22:O22"/>
    <mergeCell ref="P22:S22"/>
    <mergeCell ref="C23:J23"/>
    <mergeCell ref="M23:O23"/>
    <mergeCell ref="P23:S23"/>
    <mergeCell ref="A25:C25"/>
    <mergeCell ref="L25:N25"/>
    <mergeCell ref="C26:J26"/>
    <mergeCell ref="N26:O26"/>
    <mergeCell ref="R26:S26"/>
    <mergeCell ref="C27:J27"/>
    <mergeCell ref="N27:O27"/>
    <mergeCell ref="R27:S27"/>
    <mergeCell ref="C28:J28"/>
    <mergeCell ref="N28:O28"/>
    <mergeCell ref="R28:S28"/>
    <mergeCell ref="C29:J29"/>
    <mergeCell ref="N29:O29"/>
    <mergeCell ref="R29:S29"/>
    <mergeCell ref="C30:J30"/>
    <mergeCell ref="C31:J31"/>
    <mergeCell ref="A2:A12"/>
    <mergeCell ref="A14:A19"/>
    <mergeCell ref="A20:A23"/>
  </mergeCells>
  <conditionalFormatting sqref="J12">
    <cfRule type="expression" dxfId="8" priority="1">
      <formula>_xlfn.DISPIMG("ID_A9639187B3144C57A2BE5AE757FE7972",1)</formula>
    </cfRule>
  </conditionalFormatting>
  <conditionalFormatting sqref="L27">
    <cfRule type="expression" dxfId="8" priority="5">
      <formula>_xlfn.DISPIMG("ID_A9639187B3144C57A2BE5AE757FE7972",1)</formula>
    </cfRule>
  </conditionalFormatting>
  <conditionalFormatting sqref="P29:Q29">
    <cfRule type="expression" dxfId="9" priority="3">
      <formula>OR(P29=3,4,5,6)</formula>
    </cfRule>
    <cfRule type="expression" dxfId="10" priority="4">
      <formula>OR(P29=1,P29=2)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9"/>
  <sheetViews>
    <sheetView zoomScale="33" zoomScaleNormal="33" workbookViewId="0">
      <selection activeCell="A1" sqref="A1:AH20"/>
    </sheetView>
  </sheetViews>
  <sheetFormatPr defaultColWidth="9.90384615384615" defaultRowHeight="56.65" customHeight="1"/>
  <cols>
    <col min="1" max="16384" width="10.8942307692308" style="1" customWidth="1"/>
  </cols>
  <sheetData>
    <row r="1" s="1" customFormat="1" customHeight="1" spans="1:69">
      <c r="A1" s="4" t="str">
        <f t="array" ref="A1">IFERROR(INDEX($AL$2:$AL$18,MATCH(ADDRESS(ROW(),COLUMN(),4),$AM$2:$AM$18,0)),$AE$16)</f>
        <v>=DISPIMG("ID_A9639187B3144C57A2BE5AE757FE7972",1)</v>
      </c>
      <c r="B1" s="5" t="str">
        <f t="array" ref="B1">IFERROR(INDEX($AL$2:$AL$18,MATCH(ADDRESS(ROW(),COLUMN(),4),$AM$2:$AM$18,0)),$AE$16)</f>
        <v>=DISPIMG("ID_A9639187B3144C57A2BE5AE757FE7972",1)</v>
      </c>
      <c r="C1" s="5" t="str">
        <f t="array" ref="C1">IFERROR(INDEX($AL$2:$AL$18,MATCH(ADDRESS(ROW(),COLUMN(),4),$AM$2:$AM$18,0)),$AE$16)</f>
        <v>=DISPIMG("ID_A9639187B3144C57A2BE5AE757FE7972",1)</v>
      </c>
      <c r="D1" s="5" t="str">
        <f t="array" ref="D1">IFERROR(INDEX($AL$2:$AL$18,MATCH(ADDRESS(ROW(),COLUMN(),4),$AM$2:$AM$18,0)),$AE$16)</f>
        <v>=DISPIMG("ID_A9639187B3144C57A2BE5AE757FE7972",1)</v>
      </c>
      <c r="E1" s="5" t="str">
        <f t="array" ref="E1">IFERROR(INDEX($AL$2:$AL$18,MATCH(ADDRESS(ROW(),COLUMN(),4),$AM$2:$AM$18,0)),$AE$16)</f>
        <v>=DISPIMG("ID_A9639187B3144C57A2BE5AE757FE7972",1)</v>
      </c>
      <c r="F1" s="5" t="str">
        <f t="array" ref="F1">IFERROR(INDEX($AL$2:$AL$18,MATCH(ADDRESS(ROW(),COLUMN(),4),$AM$2:$AM$18,0)),$AE$16)</f>
        <v>=DISPIMG("ID_A9639187B3144C57A2BE5AE757FE7972",1)</v>
      </c>
      <c r="G1" s="5" t="str">
        <f t="array" ref="G1">IFERROR(INDEX($AL$2:$AL$18,MATCH(ADDRESS(ROW(),COLUMN(),4),$AM$2:$AM$18,0)),$AE$16)</f>
        <v>=DISPIMG("ID_A9639187B3144C57A2BE5AE757FE7972",1)</v>
      </c>
      <c r="H1" s="5" t="str">
        <f t="array" ref="H1">IFERROR(INDEX($AL$2:$AL$18,MATCH(ADDRESS(ROW(),COLUMN(),4),$AM$2:$AM$18,0)),$AE$16)</f>
        <v>=DISPIMG("ID_A9639187B3144C57A2BE5AE757FE7972",1)</v>
      </c>
      <c r="I1" s="5" t="str">
        <f t="array" ref="I1">IFERROR(INDEX($AL$2:$AL$18,MATCH(ADDRESS(ROW(),COLUMN(),4),$AM$2:$AM$18,0)),$AE$16)</f>
        <v>=DISPIMG("ID_A9639187B3144C57A2BE5AE757FE7972",1)</v>
      </c>
      <c r="J1" s="5" t="str">
        <f t="array" ref="J1">IFERROR(INDEX($AL$2:$AL$18,MATCH(ADDRESS(ROW(),COLUMN(),4),$AM$2:$AM$18,0)),$AE$16)</f>
        <v>=DISPIMG("ID_A9639187B3144C57A2BE5AE757FE7972",1)</v>
      </c>
      <c r="K1" s="5" t="str">
        <f t="array" ref="K1">IFERROR(INDEX($AL$2:$AL$18,MATCH(ADDRESS(ROW(),COLUMN(),4),$AM$2:$AM$18,0)),$AE$16)</f>
        <v>=DISPIMG("ID_A9639187B3144C57A2BE5AE757FE7972",1)</v>
      </c>
      <c r="L1" s="5" t="str">
        <f t="array" ref="L1">IFERROR(INDEX($AL$2:$AL$18,MATCH(ADDRESS(ROW(),COLUMN(),4),$AM$2:$AM$18,0)),$AE$16)</f>
        <v>=DISPIMG("ID_A9639187B3144C57A2BE5AE757FE7972",1)</v>
      </c>
      <c r="M1" s="5" t="str">
        <f t="array" ref="M1">IFERROR(INDEX($AL$2:$AL$18,MATCH(ADDRESS(ROW(),COLUMN(),4),$AM$2:$AM$18,0)),$AE$16)</f>
        <v>=DISPIMG("ID_A9639187B3144C57A2BE5AE757FE7972",1)</v>
      </c>
      <c r="N1" s="5" t="str">
        <f t="array" ref="N1">IFERROR(INDEX($AL$2:$AL$18,MATCH(ADDRESS(ROW(),COLUMN(),4),$AM$2:$AM$18,0)),$AE$16)</f>
        <v>=DISPIMG("ID_A9639187B3144C57A2BE5AE757FE7972",1)</v>
      </c>
      <c r="O1" s="5" t="str">
        <f t="array" ref="O1">IFERROR(INDEX($AL$2:$AL$18,MATCH(ADDRESS(ROW(),COLUMN(),4),$AM$2:$AM$18,0)),$AE$16)</f>
        <v>=DISPIMG("ID_A9639187B3144C57A2BE5AE757FE7972",1)</v>
      </c>
      <c r="P1" s="5" t="str">
        <f t="array" ref="P1">IFERROR(INDEX($AL$2:$AL$18,MATCH(ADDRESS(ROW(),COLUMN(),4),$AM$2:$AM$18,0)),$AE$16)</f>
        <v>=DISPIMG("ID_A9639187B3144C57A2BE5AE757FE7972",1)</v>
      </c>
      <c r="Q1" s="5" t="str">
        <f t="array" ref="Q1">IFERROR(INDEX($AL$2:$AL$18,MATCH(ADDRESS(ROW(),COLUMN(),4),$AM$2:$AM$18,0)),$AE$16)</f>
        <v>=DISPIMG("ID_A9639187B3144C57A2BE5AE757FE7972",1)</v>
      </c>
      <c r="R1" s="5" t="str">
        <f t="array" ref="R1">IFERROR(INDEX($AL$2:$AL$18,MATCH(ADDRESS(ROW(),COLUMN(),4),$AM$2:$AM$18,0)),$AE$16)</f>
        <v>=DISPIMG("ID_A9639187B3144C57A2BE5AE757FE7972",1)</v>
      </c>
      <c r="S1" s="5" t="str">
        <f t="array" ref="S1">IFERROR(INDEX($AL$2:$AL$18,MATCH(ADDRESS(ROW(),COLUMN(),4),$AM$2:$AM$18,0)),$AE$16)</f>
        <v>=DISPIMG("ID_A9639187B3144C57A2BE5AE757FE7972",1)</v>
      </c>
      <c r="T1" s="5" t="str">
        <f t="array" ref="T1">IFERROR(INDEX($AL$2:$AL$18,MATCH(ADDRESS(ROW(),COLUMN(),4),$AM$2:$AM$18,0)),$AE$16)</f>
        <v>=DISPIMG("ID_A9639187B3144C57A2BE5AE757FE7972",1)</v>
      </c>
      <c r="U1" s="5" t="str">
        <f t="array" ref="U1">IFERROR(INDEX($AL$2:$AL$18,MATCH(ADDRESS(ROW(),COLUMN(),4),$AM$2:$AM$18,0)),$AE$16)</f>
        <v>=DISPIMG("ID_A9639187B3144C57A2BE5AE757FE7972",1)</v>
      </c>
      <c r="V1" s="5" t="str">
        <f t="array" ref="V1">IFERROR(INDEX($AL$2:$AL$18,MATCH(ADDRESS(ROW(),COLUMN(),4),$AM$2:$AM$18,0)),$AE$16)</f>
        <v>=DISPIMG("ID_A9639187B3144C57A2BE5AE757FE7972",1)</v>
      </c>
      <c r="W1" s="5" t="str">
        <f t="array" ref="W1">IFERROR(INDEX($AL$2:$AL$18,MATCH(ADDRESS(ROW(),COLUMN(),4),$AM$2:$AM$18,0)),$AE$16)</f>
        <v>=DISPIMG("ID_A9639187B3144C57A2BE5AE757FE7972",1)</v>
      </c>
      <c r="X1" s="5" t="str">
        <f t="array" ref="X1">IFERROR(INDEX($AL$2:$AL$18,MATCH(ADDRESS(ROW(),COLUMN(),4),$AM$2:$AM$18,0)),$AE$16)</f>
        <v>=DISPIMG("ID_A9639187B3144C57A2BE5AE757FE7972",1)</v>
      </c>
      <c r="Y1" s="5" t="str">
        <f t="array" ref="Y1">IFERROR(INDEX($AL$2:$AL$18,MATCH(ADDRESS(ROW(),COLUMN(),4),$AM$2:$AM$18,0)),$AE$16)</f>
        <v>=DISPIMG("ID_A9639187B3144C57A2BE5AE757FE7972",1)</v>
      </c>
      <c r="Z1" s="5" t="str">
        <f t="array" ref="Z1">IFERROR(INDEX($AL$2:$AL$18,MATCH(ADDRESS(ROW(),COLUMN(),4),$AM$2:$AM$18,0)),$AE$16)</f>
        <v>=DISPIMG("ID_A9639187B3144C57A2BE5AE757FE7972",1)</v>
      </c>
      <c r="AA1" s="5" t="str">
        <f t="array" ref="AA1">IFERROR(INDEX($AL$2:$AL$18,MATCH(ADDRESS(ROW(),COLUMN(),4),$AM$2:$AM$18,0)),$AE$16)</f>
        <v>=DISPIMG("ID_A9639187B3144C57A2BE5AE757FE7972",1)</v>
      </c>
      <c r="AB1" s="5" t="str">
        <f t="array" ref="AB1">IFERROR(INDEX($AL$2:$AL$18,MATCH(ADDRESS(ROW(),COLUMN(),4),$AM$2:$AM$18,0)),$AE$16)</f>
        <v>=DISPIMG("ID_A9639187B3144C57A2BE5AE757FE7972",1)</v>
      </c>
      <c r="AC1" s="5" t="str">
        <f t="array" ref="AC1">IFERROR(INDEX($AL$2:$AL$18,MATCH(ADDRESS(ROW(),COLUMN(),4),$AM$2:$AM$18,0)),$AE$16)</f>
        <v>=DISPIMG("ID_A9639187B3144C57A2BE5AE757FE7972",1)</v>
      </c>
      <c r="AD1" s="6" t="str">
        <f t="array" ref="AD1">IFERROR(INDEX($AL$2:$AL$18,MATCH(ADDRESS(ROW(),COLUMN(),4),$AM$2:$AM$18,0)),$AE$16)</f>
        <v>=DISPIMG("ID_A9639187B3144C57A2BE5AE757FE7972",1)</v>
      </c>
      <c r="AE1" s="7" t="s">
        <v>263</v>
      </c>
      <c r="AF1" s="7"/>
      <c r="AG1" s="7"/>
      <c r="AH1" s="8"/>
      <c r="AI1" s="9"/>
      <c r="AJ1" s="10" t="str">
        <f>_xlfn.DISPIMG("ID_259C2484BD954135B1D132D1A8124B3C",1)</f>
        <v>=DISPIMG("ID_259C2484BD954135B1D132D1A8124B3C",1)</v>
      </c>
      <c r="AK1" s="11" t="s">
        <v>264</v>
      </c>
      <c r="AL1" s="11" t="s">
        <v>265</v>
      </c>
      <c r="AM1" s="11" t="s">
        <v>266</v>
      </c>
      <c r="AN1" s="11" t="s">
        <v>267</v>
      </c>
      <c r="AO1" s="11" t="s">
        <v>3</v>
      </c>
      <c r="AP1" s="11" t="s">
        <v>4</v>
      </c>
      <c r="AQ1" s="11" t="s">
        <v>268</v>
      </c>
      <c r="AR1" s="11" t="s">
        <v>6</v>
      </c>
      <c r="AS1" s="11"/>
      <c r="AT1" s="11" t="s">
        <v>28</v>
      </c>
      <c r="AU1" s="11" t="s">
        <v>30</v>
      </c>
      <c r="AV1" s="11" t="s">
        <v>32</v>
      </c>
      <c r="AW1" s="11" t="s">
        <v>33</v>
      </c>
      <c r="AX1" s="12"/>
      <c r="AY1" s="12"/>
      <c r="AZ1" s="12"/>
      <c r="BA1" s="12"/>
      <c r="BB1" s="12"/>
      <c r="BC1" s="12"/>
      <c r="BD1" s="12"/>
      <c r="BE1" s="12"/>
      <c r="BF1" s="12"/>
    </row>
    <row r="2" s="1" customFormat="1" customHeight="1" spans="1:69">
      <c r="A2" s="13" t="str">
        <f t="array" ref="A2">IFERROR(INDEX($AL$2:$AL$18,MATCH(ADDRESS(ROW(),COLUMN(),4),$AM$2:$AM$18,0)),$AE$16)</f>
        <v>=DISPIMG("ID_A9639187B3144C57A2BE5AE757FE7972",1)</v>
      </c>
      <c r="B2" s="14" t="str">
        <f t="array" ref="B2">IFERROR(INDEX($AL$2:$AL$18,MATCH(ADDRESS(ROW(),COLUMN(),4),$AM$2:$AM$18,0)),$AE$16)</f>
        <v>=DISPIMG("ID_A9639187B3144C57A2BE5AE757FE7972",1)</v>
      </c>
      <c r="C2" s="14" t="str">
        <f t="array" ref="C2">IFERROR(INDEX($AL$2:$AL$18,MATCH(ADDRESS(ROW(),COLUMN(),4),$AM$2:$AM$18,0)),$AE$16)</f>
        <v>=DISPIMG("ID_A9639187B3144C57A2BE5AE757FE7972",1)</v>
      </c>
      <c r="D2" s="14" t="str">
        <f t="array" ref="D2">IFERROR(INDEX($AL$2:$AL$18,MATCH(ADDRESS(ROW(),COLUMN(),4),$AM$2:$AM$18,0)),$AE$16)</f>
        <v>=DISPIMG("ID_A9639187B3144C57A2BE5AE757FE7972",1)</v>
      </c>
      <c r="E2" s="14" t="str">
        <f t="array" ref="E2">IFERROR(INDEX($AL$2:$AL$18,MATCH(ADDRESS(ROW(),COLUMN(),4),$AM$2:$AM$18,0)),$AE$16)</f>
        <v>=DISPIMG("ID_A9639187B3144C57A2BE5AE757FE7972",1)</v>
      </c>
      <c r="F2" s="14" t="str">
        <f t="array" ref="F2">IFERROR(INDEX($AL$2:$AL$18,MATCH(ADDRESS(ROW(),COLUMN(),4),$AM$2:$AM$18,0)),$AE$16)</f>
        <v>=DISPIMG("ID_A9639187B3144C57A2BE5AE757FE7972",1)</v>
      </c>
      <c r="G2" s="14" t="str">
        <f t="array" ref="G2">IFERROR(INDEX($AL$2:$AL$18,MATCH(ADDRESS(ROW(),COLUMN(),4),$AM$2:$AM$18,0)),$AE$16)</f>
        <v>=DISPIMG("ID_A9639187B3144C57A2BE5AE757FE7972",1)</v>
      </c>
      <c r="H2" s="14" t="str">
        <f t="array" ref="H2">IFERROR(INDEX($AL$2:$AL$18,MATCH(ADDRESS(ROW(),COLUMN(),4),$AM$2:$AM$18,0)),$AE$16)</f>
        <v>=DISPIMG("ID_A9639187B3144C57A2BE5AE757FE7972",1)</v>
      </c>
      <c r="I2" s="14" t="str">
        <f t="array" ref="I2">IFERROR(INDEX($AL$2:$AL$18,MATCH(ADDRESS(ROW(),COLUMN(),4),$AM$2:$AM$18,0)),$AE$16)</f>
        <v>=DISPIMG("ID_A9639187B3144C57A2BE5AE757FE7972",1)</v>
      </c>
      <c r="J2" s="14" t="str">
        <f t="array" ref="J2">IFERROR(INDEX($AL$2:$AL$18,MATCH(ADDRESS(ROW(),COLUMN(),4),$AM$2:$AM$18,0)),$AE$16)</f>
        <v>=DISPIMG("ID_A9639187B3144C57A2BE5AE757FE7972",1)</v>
      </c>
      <c r="K2" s="14" t="str">
        <f t="array" ref="K2">IFERROR(INDEX($AL$2:$AL$18,MATCH(ADDRESS(ROW(),COLUMN(),4),$AM$2:$AM$18,0)),$AE$16)</f>
        <v>=DISPIMG("ID_A9639187B3144C57A2BE5AE757FE7972",1)</v>
      </c>
      <c r="L2" s="14" t="str">
        <f t="array" ref="L2">IFERROR(INDEX($AL$2:$AL$18,MATCH(ADDRESS(ROW(),COLUMN(),4),$AM$2:$AM$18,0)),$AE$16)</f>
        <v>=DISPIMG("ID_A9639187B3144C57A2BE5AE757FE7972",1)</v>
      </c>
      <c r="M2" s="14" t="str">
        <f t="array" ref="M2">IFERROR(INDEX($AL$2:$AL$18,MATCH(ADDRESS(ROW(),COLUMN(),4),$AM$2:$AM$18,0)),$AE$16)</f>
        <v>=DISPIMG("ID_A9639187B3144C57A2BE5AE757FE7972",1)</v>
      </c>
      <c r="N2" s="14" t="str">
        <f t="array" ref="N2">IFERROR(INDEX($AL$2:$AL$18,MATCH(ADDRESS(ROW(),COLUMN(),4),$AM$2:$AM$18,0)),$AE$16)</f>
        <v>=DISPIMG("ID_A9639187B3144C57A2BE5AE757FE7972",1)</v>
      </c>
      <c r="O2" s="14" t="str">
        <f t="array" ref="O2">IFERROR(INDEX($AL$2:$AL$18,MATCH(ADDRESS(ROW(),COLUMN(),4),$AM$2:$AM$18,0)),$AE$16)</f>
        <v>=DISPIMG("ID_A9639187B3144C57A2BE5AE757FE7972",1)</v>
      </c>
      <c r="P2" s="14" t="str">
        <f t="array" ref="P2">IFERROR(INDEX($AL$2:$AL$18,MATCH(ADDRESS(ROW(),COLUMN(),4),$AM$2:$AM$18,0)),$AE$16)</f>
        <v>=DISPIMG("ID_A9639187B3144C57A2BE5AE757FE7972",1)</v>
      </c>
      <c r="Q2" s="14" t="str">
        <f t="array" ref="Q2">IFERROR(INDEX($AL$2:$AL$18,MATCH(ADDRESS(ROW(),COLUMN(),4),$AM$2:$AM$18,0)),$AE$16)</f>
        <v>=DISPIMG("ID_A9639187B3144C57A2BE5AE757FE7972",1)</v>
      </c>
      <c r="R2" s="15" t="str" cm="1">
        <f t="array" ref="R2">IFERROR(INDEX($AL$2:$AL$18,MATCH(ADDRESS(ROW(),COLUMN(),4),$AM$2:$AM$18,0)),$AE$15)</f>
        <v>=DISPIMG("ID_F7478FFE25464C8FA2A68F131E117822",1)</v>
      </c>
      <c r="S2" s="15" t="str" cm="1">
        <f t="array" ref="S2">IFERROR(INDEX($AL$2:$AL$18,MATCH(ADDRESS(ROW(),COLUMN(),4),$AM$2:$AM$18,0)),$AE$15)</f>
        <v>=DISPIMG("ID_F7478FFE25464C8FA2A68F131E117822",1)</v>
      </c>
      <c r="T2" s="14" t="str">
        <f t="array" ref="T2">IFERROR(INDEX($AL$2:$AL$18,MATCH(ADDRESS(ROW(),COLUMN(),4),$AM$2:$AM$18,0)),$AE$16)</f>
        <v>=DISPIMG("ID_A9639187B3144C57A2BE5AE757FE7972",1)</v>
      </c>
      <c r="U2" s="14" t="str">
        <f t="array" ref="U2">IFERROR(INDEX($AL$2:$AL$18,MATCH(ADDRESS(ROW(),COLUMN(),4),$AM$2:$AM$18,0)),$AE$16)</f>
        <v>=DISPIMG("ID_A9639187B3144C57A2BE5AE757FE7972",1)</v>
      </c>
      <c r="V2" s="14" t="str">
        <f t="array" ref="V2">IFERROR(INDEX($AL$2:$AL$18,MATCH(ADDRESS(ROW(),COLUMN(),4),$AM$2:$AM$18,0)),$AE$16)</f>
        <v>=DISPIMG("ID_A9639187B3144C57A2BE5AE757FE7972",1)</v>
      </c>
      <c r="W2" s="14" t="str">
        <f t="array" ref="W2">IFERROR(INDEX($AL$2:$AL$18,MATCH(ADDRESS(ROW(),COLUMN(),4),$AM$2:$AM$18,0)),$AE$16)</f>
        <v>=DISPIMG("ID_A9639187B3144C57A2BE5AE757FE7972",1)</v>
      </c>
      <c r="X2" s="14" t="str">
        <f t="array" ref="X2">IFERROR(INDEX($AL$2:$AL$18,MATCH(ADDRESS(ROW(),COLUMN(),4),$AM$2:$AM$18,0)),$AE$16)</f>
        <v>=DISPIMG("ID_A9639187B3144C57A2BE5AE757FE7972",1)</v>
      </c>
      <c r="Y2" s="14" t="str">
        <f t="array" ref="Y2">IFERROR(INDEX($AL$2:$AL$18,MATCH(ADDRESS(ROW(),COLUMN(),4),$AM$2:$AM$18,0)),$AE$16)</f>
        <v>=DISPIMG("ID_A9639187B3144C57A2BE5AE757FE7972",1)</v>
      </c>
      <c r="Z2" s="14" t="str">
        <f t="array" ref="Z2">IFERROR(INDEX($AL$2:$AL$18,MATCH(ADDRESS(ROW(),COLUMN(),4),$AM$2:$AM$18,0)),$AE$16)</f>
        <v>=DISPIMG("ID_A9639187B3144C57A2BE5AE757FE7972",1)</v>
      </c>
      <c r="AA2" s="14" t="str">
        <f t="array" ref="AA2">IFERROR(INDEX($AL$2:$AL$18,MATCH(ADDRESS(ROW(),COLUMN(),4),$AM$2:$AM$18,0)),$AE$16)</f>
        <v>=DISPIMG("ID_A9639187B3144C57A2BE5AE757FE7972",1)</v>
      </c>
      <c r="AB2" s="14" t="str">
        <f t="array" ref="AB2">IFERROR(INDEX($AL$2:$AL$18,MATCH(ADDRESS(ROW(),COLUMN(),4),$AM$2:$AM$18,0)),$AE$16)</f>
        <v>=DISPIMG("ID_A9639187B3144C57A2BE5AE757FE7972",1)</v>
      </c>
      <c r="AC2" s="14" t="str">
        <f t="array" ref="AC2">IFERROR(INDEX($AL$2:$AL$18,MATCH(ADDRESS(ROW(),COLUMN(),4),$AM$2:$AM$18,0)),$AE$16)</f>
        <v>=DISPIMG("ID_A9639187B3144C57A2BE5AE757FE7972",1)</v>
      </c>
      <c r="AD2" s="16" t="str">
        <f t="array" ref="AD2">IFERROR(INDEX($AL$2:$AL$18,MATCH(ADDRESS(ROW(),COLUMN(),4),$AM$2:$AM$18,0)),$AE$16)</f>
        <v>=DISPIMG("ID_A9639187B3144C57A2BE5AE757FE7972",1)</v>
      </c>
      <c r="AE2" s="17" t="s">
        <v>269</v>
      </c>
      <c r="AF2" s="18" t="str">
        <f ca="1" t="shared" ref="AF2:AF7" si="0">SUBSTITUTE(ADDRESS(1,RANDBETWEEN(1,30),4),"1","")</f>
        <v>R</v>
      </c>
      <c r="AG2" s="19">
        <f ca="1" t="shared" ref="AG2:AG7" si="1">RANDBETWEEN(10,20)</f>
        <v>18</v>
      </c>
      <c r="AH2" s="9"/>
      <c r="AI2" s="9"/>
      <c r="AJ2" s="20">
        <v>1</v>
      </c>
      <c r="AK2" s="21" t="s">
        <v>270</v>
      </c>
      <c r="AL2" s="20"/>
      <c r="AM2" s="21"/>
      <c r="AN2" s="22"/>
      <c r="AO2" s="23">
        <f>IFERROR([1]数据!B6,"")</f>
        <v>0</v>
      </c>
      <c r="AP2" s="23">
        <f>IFERROR([1]数据!C6,"")</f>
        <v>0</v>
      </c>
      <c r="AQ2" s="23">
        <f>IFERROR([1]数据!D6,"")</f>
        <v>0</v>
      </c>
      <c r="AR2" s="23">
        <f>IFERROR([1]数据!E6,"")</f>
        <v>0</v>
      </c>
      <c r="AS2" s="24"/>
      <c r="AT2" s="24"/>
      <c r="AU2" s="24"/>
      <c r="AV2" s="24"/>
      <c r="AW2" s="25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</row>
    <row r="3" s="1" customFormat="1" customHeight="1" spans="1:69">
      <c r="A3" s="13" t="str">
        <f t="array" ref="A3">IFERROR(INDEX($AL$2:$AL$18,MATCH(ADDRESS(ROW(),COLUMN(),4),$AM$2:$AM$18,0)),$AE$16)</f>
        <v>=DISPIMG("ID_A9639187B3144C57A2BE5AE757FE7972",1)</v>
      </c>
      <c r="B3" s="14" t="str">
        <f t="array" ref="B3">IFERROR(INDEX($AL$2:$AL$18,MATCH(ADDRESS(ROW(),COLUMN(),4),$AM$2:$AM$18,0)),$AE$16)</f>
        <v>=DISPIMG("ID_A9639187B3144C57A2BE5AE757FE7972",1)</v>
      </c>
      <c r="C3" s="14" t="str">
        <f t="array" ref="C3">IFERROR(INDEX($AL$2:$AL$18,MATCH(ADDRESS(ROW(),COLUMN(),4),$AM$2:$AM$18,0)),$AE$16)</f>
        <v>=DISPIMG("ID_A9639187B3144C57A2BE5AE757FE7972",1)</v>
      </c>
      <c r="D3" s="14" t="str">
        <f t="array" ref="D3">IFERROR(INDEX($AL$2:$AL$18,MATCH(ADDRESS(ROW(),COLUMN(),4),$AM$2:$AM$18,0)),$AE$16)</f>
        <v>=DISPIMG("ID_A9639187B3144C57A2BE5AE757FE7972",1)</v>
      </c>
      <c r="E3" s="14" t="str">
        <f t="array" ref="E3">IFERROR(INDEX($AL$2:$AL$18,MATCH(ADDRESS(ROW(),COLUMN(),4),$AM$2:$AM$18,0)),$AE$16)</f>
        <v>=DISPIMG("ID_A9639187B3144C57A2BE5AE757FE7972",1)</v>
      </c>
      <c r="F3" s="14" t="str">
        <f t="array" ref="F3">IFERROR(INDEX($AL$2:$AL$18,MATCH(ADDRESS(ROW(),COLUMN(),4),$AM$2:$AM$18,0)),$AE$16)</f>
        <v>=DISPIMG("ID_A9639187B3144C57A2BE5AE757FE7972",1)</v>
      </c>
      <c r="G3" s="14" t="str">
        <f t="array" ref="G3">IFERROR(INDEX($AL$2:$AL$18,MATCH(ADDRESS(ROW(),COLUMN(),4),$AM$2:$AM$18,0)),$AE$16)</f>
        <v>=DISPIMG("ID_A9639187B3144C57A2BE5AE757FE7972",1)</v>
      </c>
      <c r="H3" s="14" t="str">
        <f t="array" ref="H3">IFERROR(INDEX($AL$2:$AL$18,MATCH(ADDRESS(ROW(),COLUMN(),4),$AM$2:$AM$18,0)),$AE$16)</f>
        <v>=DISPIMG("ID_A9639187B3144C57A2BE5AE757FE7972",1)</v>
      </c>
      <c r="I3" s="14" t="str">
        <f t="array" ref="I3">IFERROR(INDEX($AL$2:$AL$18,MATCH(ADDRESS(ROW(),COLUMN(),4),$AM$2:$AM$18,0)),$AE$16)</f>
        <v>=DISPIMG("ID_A9639187B3144C57A2BE5AE757FE7972",1)</v>
      </c>
      <c r="J3" s="14" t="str">
        <f t="array" ref="J3">IFERROR(INDEX($AL$2:$AL$18,MATCH(ADDRESS(ROW(),COLUMN(),4),$AM$2:$AM$18,0)),$AE$16)</f>
        <v>=DISPIMG("ID_A9639187B3144C57A2BE5AE757FE7972",1)</v>
      </c>
      <c r="K3" s="14" t="str">
        <f t="array" ref="K3">IFERROR(INDEX($AL$2:$AL$18,MATCH(ADDRESS(ROW(),COLUMN(),4),$AM$2:$AM$18,0)),$AE$16)</f>
        <v>=DISPIMG("ID_A9639187B3144C57A2BE5AE757FE7972",1)</v>
      </c>
      <c r="L3" s="14" t="str">
        <f t="array" ref="L3">IFERROR(INDEX($AL$2:$AL$18,MATCH(ADDRESS(ROW(),COLUMN(),4),$AM$2:$AM$18,0)),$AE$16)</f>
        <v>=DISPIMG("ID_A9639187B3144C57A2BE5AE757FE7972",1)</v>
      </c>
      <c r="M3" s="14" t="str">
        <f t="array" ref="M3">IFERROR(INDEX($AL$2:$AL$18,MATCH(ADDRESS(ROW(),COLUMN(),4),$AM$2:$AM$18,0)),$AE$16)</f>
        <v>=DISPIMG("ID_A9639187B3144C57A2BE5AE757FE7972",1)</v>
      </c>
      <c r="N3" s="14" t="str">
        <f t="array" ref="N3">IFERROR(INDEX($AL$2:$AL$18,MATCH(ADDRESS(ROW(),COLUMN(),4),$AM$2:$AM$18,0)),$AE$16)</f>
        <v>=DISPIMG("ID_A9639187B3144C57A2BE5AE757FE7972",1)</v>
      </c>
      <c r="O3" s="14" t="str">
        <f t="array" ref="O3">IFERROR(INDEX($AL$2:$AL$18,MATCH(ADDRESS(ROW(),COLUMN(),4),$AM$2:$AM$18,0)),$AE$16)</f>
        <v>=DISPIMG("ID_A9639187B3144C57A2BE5AE757FE7972",1)</v>
      </c>
      <c r="P3" s="14" t="str">
        <f t="array" ref="P3">IFERROR(INDEX($AL$2:$AL$18,MATCH(ADDRESS(ROW(),COLUMN(),4),$AM$2:$AM$18,0)),$AE$16)</f>
        <v>=DISPIMG("ID_A9639187B3144C57A2BE5AE757FE7972",1)</v>
      </c>
      <c r="Q3" s="14" t="str">
        <f t="array" ref="Q3">IFERROR(INDEX($AL$2:$AL$18,MATCH(ADDRESS(ROW(),COLUMN(),4),$AM$2:$AM$18,0)),$AE$16)</f>
        <v>=DISPIMG("ID_A9639187B3144C57A2BE5AE757FE7972",1)</v>
      </c>
      <c r="R3" s="15" t="str" cm="1">
        <f t="array" ref="R3">IFERROR(INDEX($AL$2:$AL$18,MATCH(ADDRESS(ROW(),COLUMN(),4),$AM$2:$AM$18,0)),$AE$15)</f>
        <v>=DISPIMG("ID_F7478FFE25464C8FA2A68F131E117822",1)</v>
      </c>
      <c r="S3" s="15" t="str" cm="1">
        <f t="array" ref="S3">IFERROR(INDEX($AL$2:$AL$18,MATCH(ADDRESS(ROW(),COLUMN(),4),$AM$2:$AM$18,0)),$AE$15)</f>
        <v>=DISPIMG("ID_F7478FFE25464C8FA2A68F131E117822",1)</v>
      </c>
      <c r="T3" s="14" t="str">
        <f t="array" ref="T3">IFERROR(INDEX($AL$2:$AL$18,MATCH(ADDRESS(ROW(),COLUMN(),4),$AM$2:$AM$18,0)),$AE$16)</f>
        <v>=DISPIMG("ID_A9639187B3144C57A2BE5AE757FE7972",1)</v>
      </c>
      <c r="U3" s="14" t="str">
        <f t="array" ref="U3">IFERROR(INDEX($AL$2:$AL$18,MATCH(ADDRESS(ROW(),COLUMN(),4),$AM$2:$AM$18,0)),$AE$16)</f>
        <v>=DISPIMG("ID_A9639187B3144C57A2BE5AE757FE7972",1)</v>
      </c>
      <c r="V3" s="14" t="str">
        <f t="array" ref="V3">IFERROR(INDEX($AL$2:$AL$18,MATCH(ADDRESS(ROW(),COLUMN(),4),$AM$2:$AM$18,0)),$AE$16)</f>
        <v>=DISPIMG("ID_A9639187B3144C57A2BE5AE757FE7972",1)</v>
      </c>
      <c r="W3" s="14" t="str">
        <f t="array" ref="W3">IFERROR(INDEX($AL$2:$AL$18,MATCH(ADDRESS(ROW(),COLUMN(),4),$AM$2:$AM$18,0)),$AE$16)</f>
        <v>=DISPIMG("ID_A9639187B3144C57A2BE5AE757FE7972",1)</v>
      </c>
      <c r="X3" s="14" t="str">
        <f t="array" ref="X3">IFERROR(INDEX($AL$2:$AL$18,MATCH(ADDRESS(ROW(),COLUMN(),4),$AM$2:$AM$18,0)),$AE$16)</f>
        <v>=DISPIMG("ID_A9639187B3144C57A2BE5AE757FE7972",1)</v>
      </c>
      <c r="Y3" s="14" t="str">
        <f t="array" ref="Y3">IFERROR(INDEX($AL$2:$AL$18,MATCH(ADDRESS(ROW(),COLUMN(),4),$AM$2:$AM$18,0)),$AE$16)</f>
        <v>=DISPIMG("ID_A9639187B3144C57A2BE5AE757FE7972",1)</v>
      </c>
      <c r="Z3" s="14" t="str">
        <f t="array" ref="Z3">IFERROR(INDEX($AL$2:$AL$18,MATCH(ADDRESS(ROW(),COLUMN(),4),$AM$2:$AM$18,0)),$AE$16)</f>
        <v>=DISPIMG("ID_A9639187B3144C57A2BE5AE757FE7972",1)</v>
      </c>
      <c r="AA3" s="14" t="str">
        <f t="array" ref="AA3">IFERROR(INDEX($AL$2:$AL$18,MATCH(ADDRESS(ROW(),COLUMN(),4),$AM$2:$AM$18,0)),$AE$16)</f>
        <v>=DISPIMG("ID_A9639187B3144C57A2BE5AE757FE7972",1)</v>
      </c>
      <c r="AB3" s="14" t="str">
        <f t="array" ref="AB3">IFERROR(INDEX($AL$2:$AL$18,MATCH(ADDRESS(ROW(),COLUMN(),4),$AM$2:$AM$18,0)),$AE$16)</f>
        <v>=DISPIMG("ID_A9639187B3144C57A2BE5AE757FE7972",1)</v>
      </c>
      <c r="AC3" s="14" t="str">
        <f t="array" ref="AC3">IFERROR(INDEX($AL$2:$AL$18,MATCH(ADDRESS(ROW(),COLUMN(),4),$AM$2:$AM$18,0)),$AE$16)</f>
        <v>=DISPIMG("ID_A9639187B3144C57A2BE5AE757FE7972",1)</v>
      </c>
      <c r="AD3" s="16" t="str">
        <f t="array" ref="AD3">IFERROR(INDEX($AL$2:$AL$18,MATCH(ADDRESS(ROW(),COLUMN(),4),$AM$2:$AM$18,0)),$AE$16)</f>
        <v>=DISPIMG("ID_A9639187B3144C57A2BE5AE757FE7972",1)</v>
      </c>
      <c r="AE3" s="17" t="s">
        <v>269</v>
      </c>
      <c r="AF3" s="18" t="str">
        <f ca="1" t="shared" si="0"/>
        <v>T</v>
      </c>
      <c r="AG3" s="19">
        <f ca="1" t="shared" si="1"/>
        <v>16</v>
      </c>
      <c r="AH3" s="9"/>
      <c r="AJ3" s="20">
        <v>2</v>
      </c>
      <c r="AK3" s="21" t="s">
        <v>271</v>
      </c>
      <c r="AL3" s="20"/>
      <c r="AM3" s="21"/>
      <c r="AN3" s="22"/>
      <c r="AO3" s="23">
        <f>IFERROR([1]数据!H6,"")</f>
        <v>0</v>
      </c>
      <c r="AP3" s="23">
        <f>IFERROR([1]数据!I6,"")</f>
        <v>0</v>
      </c>
      <c r="AQ3" s="23">
        <f>IFERROR([1]数据!J6,"")</f>
        <v>0</v>
      </c>
      <c r="AR3" s="23">
        <f>IFERROR([1]数据!K6,"")</f>
        <v>0</v>
      </c>
      <c r="AS3" s="24"/>
      <c r="AT3" s="24"/>
      <c r="AU3" s="24"/>
      <c r="AV3" s="25"/>
      <c r="AW3" s="25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</row>
    <row r="4" s="1" customFormat="1" customHeight="1" spans="1:69">
      <c r="A4" s="13" t="str">
        <f t="array" ref="A4">IFERROR(INDEX($AL$2:$AL$18,MATCH(ADDRESS(ROW(),COLUMN(),4),$AM$2:$AM$18,0)),$AE$16)</f>
        <v>=DISPIMG("ID_A9639187B3144C57A2BE5AE757FE7972",1)</v>
      </c>
      <c r="B4" s="14" t="str">
        <f t="array" ref="B4">IFERROR(INDEX($AL$2:$AL$18,MATCH(ADDRESS(ROW(),COLUMN(),4),$AM$2:$AM$18,0)),$AE$16)</f>
        <v>=DISPIMG("ID_A9639187B3144C57A2BE5AE757FE7972",1)</v>
      </c>
      <c r="C4" s="14" t="str">
        <f t="array" ref="C4">IFERROR(INDEX($AL$2:$AL$18,MATCH(ADDRESS(ROW(),COLUMN(),4),$AM$2:$AM$18,0)),$AE$16)</f>
        <v>=DISPIMG("ID_A9639187B3144C57A2BE5AE757FE7972",1)</v>
      </c>
      <c r="D4" s="14" t="str">
        <f t="array" ref="D4">IFERROR(INDEX($AL$2:$AL$18,MATCH(ADDRESS(ROW(),COLUMN(),4),$AM$2:$AM$18,0)),$AE$16)</f>
        <v>=DISPIMG("ID_A9639187B3144C57A2BE5AE757FE7972",1)</v>
      </c>
      <c r="E4" s="14" t="str">
        <f t="array" ref="E4">IFERROR(INDEX($AL$2:$AL$18,MATCH(ADDRESS(ROW(),COLUMN(),4),$AM$2:$AM$18,0)),$AE$16)</f>
        <v>=DISPIMG("ID_A9639187B3144C57A2BE5AE757FE7972",1)</v>
      </c>
      <c r="F4" s="14" t="str">
        <f t="array" ref="F4">IFERROR(INDEX($AL$2:$AL$18,MATCH(ADDRESS(ROW(),COLUMN(),4),$AM$2:$AM$18,0)),$AE$16)</f>
        <v>=DISPIMG("ID_A9639187B3144C57A2BE5AE757FE7972",1)</v>
      </c>
      <c r="G4" s="14" t="str">
        <f t="array" ref="G4">IFERROR(INDEX($AL$2:$AL$18,MATCH(ADDRESS(ROW(),COLUMN(),4),$AM$2:$AM$18,0)),$AE$16)</f>
        <v>=DISPIMG("ID_A9639187B3144C57A2BE5AE757FE7972",1)</v>
      </c>
      <c r="H4" s="14" t="str">
        <f t="array" ref="H4">IFERROR(INDEX($AL$2:$AL$18,MATCH(ADDRESS(ROW(),COLUMN(),4),$AM$2:$AM$18,0)),$AE$16)</f>
        <v>=DISPIMG("ID_A9639187B3144C57A2BE5AE757FE7972",1)</v>
      </c>
      <c r="I4" s="14" t="str">
        <f t="array" ref="I4">IFERROR(INDEX($AL$2:$AL$18,MATCH(ADDRESS(ROW(),COLUMN(),4),$AM$2:$AM$18,0)),$AE$16)</f>
        <v>=DISPIMG("ID_A9639187B3144C57A2BE5AE757FE7972",1)</v>
      </c>
      <c r="J4" s="14" t="str">
        <f t="array" ref="J4">IFERROR(INDEX($AL$2:$AL$18,MATCH(ADDRESS(ROW(),COLUMN(),4),$AM$2:$AM$18,0)),$AE$16)</f>
        <v>=DISPIMG("ID_A9639187B3144C57A2BE5AE757FE7972",1)</v>
      </c>
      <c r="K4" s="14" t="str">
        <f t="array" ref="K4">IFERROR(INDEX($AL$2:$AL$18,MATCH(ADDRESS(ROW(),COLUMN(),4),$AM$2:$AM$18,0)),$AE$16)</f>
        <v>=DISPIMG("ID_A9639187B3144C57A2BE5AE757FE7972",1)</v>
      </c>
      <c r="L4" s="14" t="str">
        <f t="array" ref="L4">IFERROR(INDEX($AL$2:$AL$18,MATCH(ADDRESS(ROW(),COLUMN(),4),$AM$2:$AM$18,0)),$AE$16)</f>
        <v>=DISPIMG("ID_A9639187B3144C57A2BE5AE757FE7972",1)</v>
      </c>
      <c r="M4" s="14" t="str">
        <f t="array" ref="M4">IFERROR(INDEX($AL$2:$AL$18,MATCH(ADDRESS(ROW(),COLUMN(),4),$AM$2:$AM$18,0)),$AE$16)</f>
        <v>=DISPIMG("ID_A9639187B3144C57A2BE5AE757FE7972",1)</v>
      </c>
      <c r="N4" s="14" t="str">
        <f t="array" ref="N4">IFERROR(INDEX($AL$2:$AL$18,MATCH(ADDRESS(ROW(),COLUMN(),4),$AM$2:$AM$18,0)),$AE$16)</f>
        <v>=DISPIMG("ID_A9639187B3144C57A2BE5AE757FE7972",1)</v>
      </c>
      <c r="O4" s="14" t="str">
        <f t="array" ref="O4">IFERROR(INDEX($AL$2:$AL$18,MATCH(ADDRESS(ROW(),COLUMN(),4),$AM$2:$AM$18,0)),$AE$16)</f>
        <v>=DISPIMG("ID_A9639187B3144C57A2BE5AE757FE7972",1)</v>
      </c>
      <c r="P4" s="14" t="str">
        <f t="array" ref="P4">IFERROR(INDEX($AL$2:$AL$18,MATCH(ADDRESS(ROW(),COLUMN(),4),$AM$2:$AM$18,0)),$AE$16)</f>
        <v>=DISPIMG("ID_A9639187B3144C57A2BE5AE757FE7972",1)</v>
      </c>
      <c r="Q4" s="14" t="str">
        <f t="array" ref="Q4">IFERROR(INDEX($AL$2:$AL$18,MATCH(ADDRESS(ROW(),COLUMN(),4),$AM$2:$AM$18,0)),$AE$16)</f>
        <v>=DISPIMG("ID_A9639187B3144C57A2BE5AE757FE7972",1)</v>
      </c>
      <c r="R4" s="14" t="str">
        <f t="array" ref="R4">IFERROR(INDEX($AL$2:$AL$18,MATCH(ADDRESS(ROW(),COLUMN(),4),$AM$2:$AM$18,0)),$AE$16)</f>
        <v>=DISPIMG("ID_A9639187B3144C57A2BE5AE757FE7972",1)</v>
      </c>
      <c r="S4" s="14" t="str">
        <f t="array" ref="S4">IFERROR(INDEX($AL$2:$AL$18,MATCH(ADDRESS(ROW(),COLUMN(),4),$AM$2:$AM$18,0)),$AE$16)</f>
        <v>=DISPIMG("ID_A9639187B3144C57A2BE5AE757FE7972",1)</v>
      </c>
      <c r="T4" s="14" t="str">
        <f t="array" ref="T4">IFERROR(INDEX($AL$2:$AL$18,MATCH(ADDRESS(ROW(),COLUMN(),4),$AM$2:$AM$18,0)),$AE$16)</f>
        <v>=DISPIMG("ID_A9639187B3144C57A2BE5AE757FE7972",1)</v>
      </c>
      <c r="U4" s="14" t="str">
        <f t="array" ref="U4">IFERROR(INDEX($AL$2:$AL$18,MATCH(ADDRESS(ROW(),COLUMN(),4),$AM$2:$AM$18,0)),$AE$16)</f>
        <v>=DISPIMG("ID_A9639187B3144C57A2BE5AE757FE7972",1)</v>
      </c>
      <c r="V4" s="14" t="str">
        <f t="array" ref="V4">IFERROR(INDEX($AL$2:$AL$18,MATCH(ADDRESS(ROW(),COLUMN(),4),$AM$2:$AM$18,0)),$AE$16)</f>
        <v>=DISPIMG("ID_A9639187B3144C57A2BE5AE757FE7972",1)</v>
      </c>
      <c r="W4" s="14" t="str">
        <f t="array" ref="W4">IFERROR(INDEX($AL$2:$AL$18,MATCH(ADDRESS(ROW(),COLUMN(),4),$AM$2:$AM$18,0)),$AE$16)</f>
        <v>=DISPIMG("ID_A9639187B3144C57A2BE5AE757FE7972",1)</v>
      </c>
      <c r="X4" s="14" t="str">
        <f t="array" ref="X4">IFERROR(INDEX($AL$2:$AL$18,MATCH(ADDRESS(ROW(),COLUMN(),4),$AM$2:$AM$18,0)),$AE$16)</f>
        <v>=DISPIMG("ID_A9639187B3144C57A2BE5AE757FE7972",1)</v>
      </c>
      <c r="Y4" s="14" t="str">
        <f t="array" ref="Y4">IFERROR(INDEX($AL$2:$AL$18,MATCH(ADDRESS(ROW(),COLUMN(),4),$AM$2:$AM$18,0)),$AE$16)</f>
        <v>=DISPIMG("ID_A9639187B3144C57A2BE5AE757FE7972",1)</v>
      </c>
      <c r="Z4" s="14" t="str">
        <f t="array" ref="Z4">IFERROR(INDEX($AL$2:$AL$18,MATCH(ADDRESS(ROW(),COLUMN(),4),$AM$2:$AM$18,0)),$AE$16)</f>
        <v>=DISPIMG("ID_A9639187B3144C57A2BE5AE757FE7972",1)</v>
      </c>
      <c r="AA4" s="14" t="str">
        <f t="array" ref="AA4">IFERROR(INDEX($AL$2:$AL$18,MATCH(ADDRESS(ROW(),COLUMN(),4),$AM$2:$AM$18,0)),$AE$16)</f>
        <v>=DISPIMG("ID_A9639187B3144C57A2BE5AE757FE7972",1)</v>
      </c>
      <c r="AB4" s="14" t="str">
        <f t="array" ref="AB4">IFERROR(INDEX($AL$2:$AL$18,MATCH(ADDRESS(ROW(),COLUMN(),4),$AM$2:$AM$18,0)),$AE$16)</f>
        <v>=DISPIMG("ID_A9639187B3144C57A2BE5AE757FE7972",1)</v>
      </c>
      <c r="AC4" s="14" t="str">
        <f t="array" ref="AC4">IFERROR(INDEX($AL$2:$AL$18,MATCH(ADDRESS(ROW(),COLUMN(),4),$AM$2:$AM$18,0)),$AE$16)</f>
        <v>=DISPIMG("ID_A9639187B3144C57A2BE5AE757FE7972",1)</v>
      </c>
      <c r="AD4" s="16" t="str">
        <f t="array" ref="AD4">IFERROR(INDEX($AL$2:$AL$18,MATCH(ADDRESS(ROW(),COLUMN(),4),$AM$2:$AM$18,0)),$AE$16)</f>
        <v>=DISPIMG("ID_A9639187B3144C57A2BE5AE757FE7972",1)</v>
      </c>
      <c r="AE4" s="17" t="s">
        <v>269</v>
      </c>
      <c r="AF4" s="18" t="str">
        <f ca="1" t="shared" si="0"/>
        <v>F</v>
      </c>
      <c r="AG4" s="19">
        <f ca="1" t="shared" si="1"/>
        <v>10</v>
      </c>
      <c r="AH4" s="9"/>
      <c r="AJ4" s="20">
        <v>3</v>
      </c>
      <c r="AK4" s="21" t="s">
        <v>272</v>
      </c>
      <c r="AL4" s="20"/>
      <c r="AM4" s="20"/>
      <c r="AN4" s="22"/>
      <c r="AO4" s="23">
        <f>IFERROR([1]数据!N6,"")</f>
        <v>0</v>
      </c>
      <c r="AP4" s="23">
        <f>IFERROR([1]数据!O6,"")</f>
        <v>0</v>
      </c>
      <c r="AQ4" s="23">
        <f>IFERROR([1]数据!P6,"")</f>
        <v>0</v>
      </c>
      <c r="AR4" s="23">
        <f>IFERROR([1]数据!Q6,"")</f>
        <v>0</v>
      </c>
      <c r="AS4" s="24"/>
      <c r="AT4" s="24"/>
      <c r="AU4" s="25"/>
      <c r="AV4" s="25"/>
      <c r="AW4" s="25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</row>
    <row r="5" s="1" customFormat="1" customHeight="1" spans="1:69">
      <c r="A5" s="13" t="str">
        <f t="array" ref="A5">IFERROR(INDEX($AL$2:$AL$18,MATCH(ADDRESS(ROW(),COLUMN(),4),$AM$2:$AM$18,0)),$AE$16)</f>
        <v>=DISPIMG("ID_A9639187B3144C57A2BE5AE757FE7972",1)</v>
      </c>
      <c r="B5" s="14" t="str">
        <f t="array" ref="B5">IFERROR(INDEX($AL$2:$AL$18,MATCH(ADDRESS(ROW(),COLUMN(),4),$AM$2:$AM$18,0)),$AE$16)</f>
        <v>=DISPIMG("ID_A9639187B3144C57A2BE5AE757FE7972",1)</v>
      </c>
      <c r="C5" s="14" t="str">
        <f t="array" ref="C5">IFERROR(INDEX($AL$2:$AL$18,MATCH(ADDRESS(ROW(),COLUMN(),4),$AM$2:$AM$18,0)),$AE$16)</f>
        <v>=DISPIMG("ID_A9639187B3144C57A2BE5AE757FE7972",1)</v>
      </c>
      <c r="D5" s="14" t="str">
        <f t="array" ref="D5">IFERROR(INDEX($AL$2:$AL$18,MATCH(ADDRESS(ROW(),COLUMN(),4),$AM$2:$AM$18,0)),$AE$16)</f>
        <v>=DISPIMG("ID_A9639187B3144C57A2BE5AE757FE7972",1)</v>
      </c>
      <c r="E5" s="14" t="str">
        <f t="array" ref="E5">IFERROR(INDEX($AL$2:$AL$18,MATCH(ADDRESS(ROW(),COLUMN(),4),$AM$2:$AM$18,0)),$AE$16)</f>
        <v>=DISPIMG("ID_A9639187B3144C57A2BE5AE757FE7972",1)</v>
      </c>
      <c r="F5" s="14" t="str">
        <f t="array" ref="F5">IFERROR(INDEX($AL$2:$AL$18,MATCH(ADDRESS(ROW(),COLUMN(),4),$AM$2:$AM$18,0)),$AE$16)</f>
        <v>=DISPIMG("ID_A9639187B3144C57A2BE5AE757FE7972",1)</v>
      </c>
      <c r="G5" s="14" t="str">
        <f t="array" ref="G5">IFERROR(INDEX($AL$2:$AL$18,MATCH(ADDRESS(ROW(),COLUMN(),4),$AM$2:$AM$18,0)),$AE$16)</f>
        <v>=DISPIMG("ID_A9639187B3144C57A2BE5AE757FE7972",1)</v>
      </c>
      <c r="H5" s="14" t="str">
        <f t="array" ref="H5">IFERROR(INDEX($AL$2:$AL$18,MATCH(ADDRESS(ROW(),COLUMN(),4),$AM$2:$AM$18,0)),$AE$16)</f>
        <v>=DISPIMG("ID_A9639187B3144C57A2BE5AE757FE7972",1)</v>
      </c>
      <c r="I5" s="14" t="str">
        <f t="array" ref="I5">IFERROR(INDEX($AL$2:$AL$18,MATCH(ADDRESS(ROW(),COLUMN(),4),$AM$2:$AM$18,0)),$AE$16)</f>
        <v>=DISPIMG("ID_A9639187B3144C57A2BE5AE757FE7972",1)</v>
      </c>
      <c r="J5" s="14" t="str">
        <f t="array" ref="J5">IFERROR(INDEX($AL$2:$AL$18,MATCH(ADDRESS(ROW(),COLUMN(),4),$AM$2:$AM$18,0)),$AE$16)</f>
        <v>=DISPIMG("ID_A9639187B3144C57A2BE5AE757FE7972",1)</v>
      </c>
      <c r="K5" s="14" t="str">
        <f t="array" ref="K5">IFERROR(INDEX($AL$2:$AL$18,MATCH(ADDRESS(ROW(),COLUMN(),4),$AM$2:$AM$18,0)),$AE$16)</f>
        <v>=DISPIMG("ID_A9639187B3144C57A2BE5AE757FE7972",1)</v>
      </c>
      <c r="L5" s="14" t="str">
        <f t="array" ref="L5">IFERROR(INDEX($AL$2:$AL$18,MATCH(ADDRESS(ROW(),COLUMN(),4),$AM$2:$AM$18,0)),$AE$16)</f>
        <v>=DISPIMG("ID_A9639187B3144C57A2BE5AE757FE7972",1)</v>
      </c>
      <c r="M5" s="14" t="str">
        <f t="array" ref="M5">IFERROR(INDEX($AL$2:$AL$18,MATCH(ADDRESS(ROW(),COLUMN(),4),$AM$2:$AM$18,0)),$AE$16)</f>
        <v>=DISPIMG("ID_A9639187B3144C57A2BE5AE757FE7972",1)</v>
      </c>
      <c r="N5" s="14" t="str">
        <f t="array" ref="N5">IFERROR(INDEX($AL$2:$AL$18,MATCH(ADDRESS(ROW(),COLUMN(),4),$AM$2:$AM$18,0)),$AE$16)</f>
        <v>=DISPIMG("ID_A9639187B3144C57A2BE5AE757FE7972",1)</v>
      </c>
      <c r="O5" s="14" t="str">
        <f t="array" ref="O5">IFERROR(INDEX($AL$2:$AL$18,MATCH(ADDRESS(ROW(),COLUMN(),4),$AM$2:$AM$18,0)),$AE$16)</f>
        <v>=DISPIMG("ID_A9639187B3144C57A2BE5AE757FE7972",1)</v>
      </c>
      <c r="P5" s="14" t="str">
        <f t="array" ref="P5">IFERROR(INDEX($AL$2:$AL$18,MATCH(ADDRESS(ROW(),COLUMN(),4),$AM$2:$AM$18,0)),$AE$16)</f>
        <v>=DISPIMG("ID_A9639187B3144C57A2BE5AE757FE7972",1)</v>
      </c>
      <c r="Q5" s="14" t="str">
        <f t="array" ref="Q5">IFERROR(INDEX($AL$2:$AL$18,MATCH(ADDRESS(ROW(),COLUMN(),4),$AM$2:$AM$18,0)),$AE$16)</f>
        <v>=DISPIMG("ID_A9639187B3144C57A2BE5AE757FE7972",1)</v>
      </c>
      <c r="R5" s="14" t="str">
        <f t="array" ref="R5">IFERROR(INDEX($AL$2:$AL$18,MATCH(ADDRESS(ROW(),COLUMN(),4),$AM$2:$AM$18,0)),$AE$16)</f>
        <v>=DISPIMG("ID_A9639187B3144C57A2BE5AE757FE7972",1)</v>
      </c>
      <c r="S5" s="14" t="str">
        <f t="array" ref="S5">IFERROR(INDEX($AL$2:$AL$18,MATCH(ADDRESS(ROW(),COLUMN(),4),$AM$2:$AM$18,0)),$AE$16)</f>
        <v>=DISPIMG("ID_A9639187B3144C57A2BE5AE757FE7972",1)</v>
      </c>
      <c r="T5" s="14" t="str">
        <f t="array" ref="T5">IFERROR(INDEX($AL$2:$AL$18,MATCH(ADDRESS(ROW(),COLUMN(),4),$AM$2:$AM$18,0)),$AE$16)</f>
        <v>=DISPIMG("ID_A9639187B3144C57A2BE5AE757FE7972",1)</v>
      </c>
      <c r="U5" s="14" t="str">
        <f t="array" ref="U5">IFERROR(INDEX($AL$2:$AL$18,MATCH(ADDRESS(ROW(),COLUMN(),4),$AM$2:$AM$18,0)),$AE$16)</f>
        <v>=DISPIMG("ID_A9639187B3144C57A2BE5AE757FE7972",1)</v>
      </c>
      <c r="V5" s="14" t="str">
        <f t="array" ref="V5">IFERROR(INDEX($AL$2:$AL$18,MATCH(ADDRESS(ROW(),COLUMN(),4),$AM$2:$AM$18,0)),$AE$16)</f>
        <v>=DISPIMG("ID_A9639187B3144C57A2BE5AE757FE7972",1)</v>
      </c>
      <c r="W5" s="14" t="str">
        <f t="array" ref="W5">IFERROR(INDEX($AL$2:$AL$18,MATCH(ADDRESS(ROW(),COLUMN(),4),$AM$2:$AM$18,0)),$AE$16)</f>
        <v>=DISPIMG("ID_A9639187B3144C57A2BE5AE757FE7972",1)</v>
      </c>
      <c r="X5" s="14" t="str">
        <f t="array" ref="X5">IFERROR(INDEX($AL$2:$AL$18,MATCH(ADDRESS(ROW(),COLUMN(),4),$AM$2:$AM$18,0)),$AE$16)</f>
        <v>=DISPIMG("ID_A9639187B3144C57A2BE5AE757FE7972",1)</v>
      </c>
      <c r="Y5" s="14" t="str">
        <f t="array" ref="Y5">IFERROR(INDEX($AL$2:$AL$18,MATCH(ADDRESS(ROW(),COLUMN(),4),$AM$2:$AM$18,0)),$AE$16)</f>
        <v>=DISPIMG("ID_A9639187B3144C57A2BE5AE757FE7972",1)</v>
      </c>
      <c r="Z5" s="14" t="str">
        <f t="array" ref="Z5">IFERROR(INDEX($AL$2:$AL$18,MATCH(ADDRESS(ROW(),COLUMN(),4),$AM$2:$AM$18,0)),$AE$16)</f>
        <v>=DISPIMG("ID_A9639187B3144C57A2BE5AE757FE7972",1)</v>
      </c>
      <c r="AA5" s="14" t="str">
        <f t="array" ref="AA5">IFERROR(INDEX($AL$2:$AL$18,MATCH(ADDRESS(ROW(),COLUMN(),4),$AM$2:$AM$18,0)),$AE$16)</f>
        <v>=DISPIMG("ID_A9639187B3144C57A2BE5AE757FE7972",1)</v>
      </c>
      <c r="AB5" s="14" t="str">
        <f t="array" ref="AB5">IFERROR(INDEX($AL$2:$AL$18,MATCH(ADDRESS(ROW(),COLUMN(),4),$AM$2:$AM$18,0)),$AE$16)</f>
        <v>=DISPIMG("ID_A9639187B3144C57A2BE5AE757FE7972",1)</v>
      </c>
      <c r="AC5" s="14" t="str">
        <f t="array" ref="AC5">IFERROR(INDEX($AL$2:$AL$18,MATCH(ADDRESS(ROW(),COLUMN(),4),$AM$2:$AM$18,0)),$AE$16)</f>
        <v>=DISPIMG("ID_A9639187B3144C57A2BE5AE757FE7972",1)</v>
      </c>
      <c r="AD5" s="16" t="str">
        <f t="array" ref="AD5">IFERROR(INDEX($AL$2:$AL$18,MATCH(ADDRESS(ROW(),COLUMN(),4),$AM$2:$AM$18,0)),$AE$16)</f>
        <v>=DISPIMG("ID_A9639187B3144C57A2BE5AE757FE7972",1)</v>
      </c>
      <c r="AE5" s="17" t="s">
        <v>269</v>
      </c>
      <c r="AF5" s="18" t="str">
        <f ca="1" t="shared" si="0"/>
        <v>Z</v>
      </c>
      <c r="AG5" s="19">
        <f ca="1" t="shared" si="1"/>
        <v>16</v>
      </c>
      <c r="AH5" s="9"/>
      <c r="AJ5" s="20">
        <v>4</v>
      </c>
      <c r="AK5" s="21" t="s">
        <v>273</v>
      </c>
      <c r="AL5" s="20"/>
      <c r="AM5" s="20"/>
      <c r="AN5" s="22"/>
      <c r="AO5" s="23">
        <f>IFERROR([1]数据!T6,"")</f>
        <v>0</v>
      </c>
      <c r="AP5" s="23">
        <f>IFERROR([1]数据!U6,"")</f>
        <v>0</v>
      </c>
      <c r="AQ5" s="23">
        <f>IFERROR([1]数据!V6,"")</f>
        <v>0</v>
      </c>
      <c r="AR5" s="23">
        <f>IFERROR([1]数据!W6,"")</f>
        <v>0</v>
      </c>
      <c r="AS5" s="24"/>
      <c r="AT5" s="25"/>
      <c r="AU5" s="25"/>
      <c r="AV5" s="25"/>
      <c r="AW5" s="25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s="1" customFormat="1" customHeight="1" spans="1:69">
      <c r="A6" s="13" t="str">
        <f t="array" ref="A6">IFERROR(INDEX($AL$2:$AL$18,MATCH(ADDRESS(ROW(),COLUMN(),4),$AM$2:$AM$18,0)),$AE$16)</f>
        <v>=DISPIMG("ID_A9639187B3144C57A2BE5AE757FE7972",1)</v>
      </c>
      <c r="B6" s="14" t="str">
        <f t="array" ref="B6">IFERROR(INDEX($AL$2:$AL$18,MATCH(ADDRESS(ROW(),COLUMN(),4),$AM$2:$AM$18,0)),$AE$16)</f>
        <v>=DISPIMG("ID_A9639187B3144C57A2BE5AE757FE7972",1)</v>
      </c>
      <c r="C6" s="14" t="str">
        <f t="array" ref="C6">IFERROR(INDEX($AL$2:$AL$18,MATCH(ADDRESS(ROW(),COLUMN(),4),$AM$2:$AM$18,0)),$AE$16)</f>
        <v>=DISPIMG("ID_A9639187B3144C57A2BE5AE757FE7972",1)</v>
      </c>
      <c r="D6" s="14" t="str">
        <f t="array" ref="D6">IFERROR(INDEX($AL$2:$AL$18,MATCH(ADDRESS(ROW(),COLUMN(),4),$AM$2:$AM$18,0)),$AE$16)</f>
        <v>=DISPIMG("ID_A9639187B3144C57A2BE5AE757FE7972",1)</v>
      </c>
      <c r="E6" s="15" t="str" cm="1">
        <f t="array" ref="E6">IFERROR(INDEX($AL$2:$AL$18,MATCH(ADDRESS(ROW(),COLUMN(),4),$AM$2:$AM$18,0)),$AE$15)</f>
        <v>=DISPIMG("ID_F7478FFE25464C8FA2A68F131E117822",1)</v>
      </c>
      <c r="F6" s="15" t="str" cm="1">
        <f t="array" ref="F6">IFERROR(INDEX($AL$2:$AL$18,MATCH(ADDRESS(ROW(),COLUMN(),4),$AM$2:$AM$18,0)),$AE$15)</f>
        <v>=DISPIMG("ID_F7478FFE25464C8FA2A68F131E117822",1)</v>
      </c>
      <c r="G6" s="14" t="str">
        <f t="array" ref="G6">IFERROR(INDEX($AL$2:$AL$18,MATCH(ADDRESS(ROW(),COLUMN(),4),$AM$2:$AM$18,0)),$AE$16)</f>
        <v>=DISPIMG("ID_A9639187B3144C57A2BE5AE757FE7972",1)</v>
      </c>
      <c r="H6" s="14" t="str">
        <f t="array" ref="H6">IFERROR(INDEX($AL$2:$AL$18,MATCH(ADDRESS(ROW(),COLUMN(),4),$AM$2:$AM$18,0)),$AE$16)</f>
        <v>=DISPIMG("ID_A9639187B3144C57A2BE5AE757FE7972",1)</v>
      </c>
      <c r="I6" s="14" t="str">
        <f t="array" ref="I6">IFERROR(INDEX($AL$2:$AL$18,MATCH(ADDRESS(ROW(),COLUMN(),4),$AM$2:$AM$18,0)),$AE$16)</f>
        <v>=DISPIMG("ID_A9639187B3144C57A2BE5AE757FE7972",1)</v>
      </c>
      <c r="J6" s="14" t="str">
        <f t="array" ref="J6">IFERROR(INDEX($AL$2:$AL$18,MATCH(ADDRESS(ROW(),COLUMN(),4),$AM$2:$AM$18,0)),$AE$16)</f>
        <v>=DISPIMG("ID_A9639187B3144C57A2BE5AE757FE7972",1)</v>
      </c>
      <c r="K6" s="14" t="str">
        <f t="array" ref="K6">IFERROR(INDEX($AL$2:$AL$18,MATCH(ADDRESS(ROW(),COLUMN(),4),$AM$2:$AM$18,0)),$AE$16)</f>
        <v>=DISPIMG("ID_A9639187B3144C57A2BE5AE757FE7972",1)</v>
      </c>
      <c r="L6" s="14" t="str">
        <f t="array" ref="L6">IFERROR(INDEX($AL$2:$AL$18,MATCH(ADDRESS(ROW(),COLUMN(),4),$AM$2:$AM$18,0)),$AE$16)</f>
        <v>=DISPIMG("ID_A9639187B3144C57A2BE5AE757FE7972",1)</v>
      </c>
      <c r="M6" s="14" t="str">
        <f t="array" ref="M6">IFERROR(INDEX($AL$2:$AL$18,MATCH(ADDRESS(ROW(),COLUMN(),4),$AM$2:$AM$18,0)),$AE$16)</f>
        <v>=DISPIMG("ID_A9639187B3144C57A2BE5AE757FE7972",1)</v>
      </c>
      <c r="N6" s="14" t="str">
        <f t="array" ref="N6">IFERROR(INDEX($AL$2:$AL$18,MATCH(ADDRESS(ROW(),COLUMN(),4),$AM$2:$AM$18,0)),$AE$16)</f>
        <v>=DISPIMG("ID_A9639187B3144C57A2BE5AE757FE7972",1)</v>
      </c>
      <c r="O6" s="14" t="str">
        <f t="array" ref="O6">IFERROR(INDEX($AL$2:$AL$18,MATCH(ADDRESS(ROW(),COLUMN(),4),$AM$2:$AM$18,0)),$AE$16)</f>
        <v>=DISPIMG("ID_A9639187B3144C57A2BE5AE757FE7972",1)</v>
      </c>
      <c r="P6" s="14" t="str">
        <f t="array" ref="P6">IFERROR(INDEX($AL$2:$AL$18,MATCH(ADDRESS(ROW(),COLUMN(),4),$AM$2:$AM$18,0)),$AE$16)</f>
        <v>=DISPIMG("ID_A9639187B3144C57A2BE5AE757FE7972",1)</v>
      </c>
      <c r="Q6" s="14" t="str">
        <f t="array" ref="Q6">IFERROR(INDEX($AL$2:$AL$18,MATCH(ADDRESS(ROW(),COLUMN(),4),$AM$2:$AM$18,0)),$AE$16)</f>
        <v>=DISPIMG("ID_A9639187B3144C57A2BE5AE757FE7972",1)</v>
      </c>
      <c r="R6" s="14" t="str">
        <f t="array" ref="R6">IFERROR(INDEX($AL$2:$AL$18,MATCH(ADDRESS(ROW(),COLUMN(),4),$AM$2:$AM$18,0)),$AE$16)</f>
        <v>=DISPIMG("ID_A9639187B3144C57A2BE5AE757FE7972",1)</v>
      </c>
      <c r="S6" s="14" t="str">
        <f t="array" ref="S6">IFERROR(INDEX($AL$2:$AL$18,MATCH(ADDRESS(ROW(),COLUMN(),4),$AM$2:$AM$18,0)),$AE$16)</f>
        <v>=DISPIMG("ID_A9639187B3144C57A2BE5AE757FE7972",1)</v>
      </c>
      <c r="T6" s="14" t="str">
        <f t="array" ref="T6">IFERROR(INDEX($AL$2:$AL$18,MATCH(ADDRESS(ROW(),COLUMN(),4),$AM$2:$AM$18,0)),$AE$16)</f>
        <v>=DISPIMG("ID_A9639187B3144C57A2BE5AE757FE7972",1)</v>
      </c>
      <c r="U6" s="14" t="str">
        <f t="array" ref="U6">IFERROR(INDEX($AL$2:$AL$18,MATCH(ADDRESS(ROW(),COLUMN(),4),$AM$2:$AM$18,0)),$AE$16)</f>
        <v>=DISPIMG("ID_A9639187B3144C57A2BE5AE757FE7972",1)</v>
      </c>
      <c r="V6" s="14" t="str">
        <f t="array" ref="V6">IFERROR(INDEX($AL$2:$AL$18,MATCH(ADDRESS(ROW(),COLUMN(),4),$AM$2:$AM$18,0)),$AE$16)</f>
        <v>=DISPIMG("ID_A9639187B3144C57A2BE5AE757FE7972",1)</v>
      </c>
      <c r="W6" s="14" t="str">
        <f t="array" ref="W6">IFERROR(INDEX($AL$2:$AL$18,MATCH(ADDRESS(ROW(),COLUMN(),4),$AM$2:$AM$18,0)),$AE$16)</f>
        <v>=DISPIMG("ID_A9639187B3144C57A2BE5AE757FE7972",1)</v>
      </c>
      <c r="X6" s="14" t="str">
        <f t="array" ref="X6">IFERROR(INDEX($AL$2:$AL$18,MATCH(ADDRESS(ROW(),COLUMN(),4),$AM$2:$AM$18,0)),$AE$16)</f>
        <v>=DISPIMG("ID_A9639187B3144C57A2BE5AE757FE7972",1)</v>
      </c>
      <c r="Y6" s="14" t="str">
        <f t="array" ref="Y6">IFERROR(INDEX($AL$2:$AL$18,MATCH(ADDRESS(ROW(),COLUMN(),4),$AM$2:$AM$18,0)),$AE$16)</f>
        <v>=DISPIMG("ID_A9639187B3144C57A2BE5AE757FE7972",1)</v>
      </c>
      <c r="Z6" s="14" t="str">
        <f t="array" ref="Z6">IFERROR(INDEX($AL$2:$AL$18,MATCH(ADDRESS(ROW(),COLUMN(),4),$AM$2:$AM$18,0)),$AE$16)</f>
        <v>=DISPIMG("ID_A9639187B3144C57A2BE5AE757FE7972",1)</v>
      </c>
      <c r="AA6" s="14" t="str">
        <f t="array" ref="AA6">IFERROR(INDEX($AL$2:$AL$18,MATCH(ADDRESS(ROW(),COLUMN(),4),$AM$2:$AM$18,0)),$AE$16)</f>
        <v>=DISPIMG("ID_A9639187B3144C57A2BE5AE757FE7972",1)</v>
      </c>
      <c r="AB6" s="14" t="str">
        <f t="array" ref="AB6">IFERROR(INDEX($AL$2:$AL$18,MATCH(ADDRESS(ROW(),COLUMN(),4),$AM$2:$AM$18,0)),$AE$16)</f>
        <v>=DISPIMG("ID_A9639187B3144C57A2BE5AE757FE7972",1)</v>
      </c>
      <c r="AC6" s="14" t="str">
        <f t="array" ref="AC6">IFERROR(INDEX($AL$2:$AL$18,MATCH(ADDRESS(ROW(),COLUMN(),4),$AM$2:$AM$18,0)),$AE$16)</f>
        <v>=DISPIMG("ID_A9639187B3144C57A2BE5AE757FE7972",1)</v>
      </c>
      <c r="AD6" s="16" t="str">
        <f t="array" ref="AD6">IFERROR(INDEX($AL$2:$AL$18,MATCH(ADDRESS(ROW(),COLUMN(),4),$AM$2:$AM$18,0)),$AE$16)</f>
        <v>=DISPIMG("ID_A9639187B3144C57A2BE5AE757FE7972",1)</v>
      </c>
      <c r="AE6" s="17" t="s">
        <v>269</v>
      </c>
      <c r="AF6" s="18" t="str">
        <f ca="1" t="shared" si="0"/>
        <v>J</v>
      </c>
      <c r="AG6" s="19">
        <f ca="1" t="shared" si="1"/>
        <v>19</v>
      </c>
      <c r="AH6" s="9"/>
      <c r="AJ6" s="20">
        <v>5</v>
      </c>
      <c r="AK6" s="21" t="s">
        <v>274</v>
      </c>
      <c r="AL6" s="20"/>
      <c r="AM6" s="20"/>
      <c r="AN6" s="22"/>
      <c r="AO6" s="23">
        <f>IFERROR([1]数据!Z6,"")</f>
        <v>0</v>
      </c>
      <c r="AP6" s="23">
        <f>IFERROR([1]数据!AA6,"")</f>
        <v>0</v>
      </c>
      <c r="AQ6" s="23">
        <f>IFERROR([1]数据!AB6,"")</f>
        <v>0</v>
      </c>
      <c r="AR6" s="23">
        <f>IFERROR([1]数据!AC6,"")</f>
        <v>0</v>
      </c>
      <c r="AS6" s="27"/>
      <c r="AT6" s="25"/>
      <c r="AU6" s="25"/>
      <c r="AV6" s="25"/>
      <c r="AW6" s="25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</row>
    <row r="7" s="1" customFormat="1" customHeight="1" spans="1:69">
      <c r="A7" s="13" t="str">
        <f t="array" ref="A7">IFERROR(INDEX($AL$2:$AL$18,MATCH(ADDRESS(ROW(),COLUMN(),4),$AM$2:$AM$18,0)),$AE$16)</f>
        <v>=DISPIMG("ID_A9639187B3144C57A2BE5AE757FE7972",1)</v>
      </c>
      <c r="B7" s="14" t="str">
        <f t="array" ref="B7">IFERROR(INDEX($AL$2:$AL$18,MATCH(ADDRESS(ROW(),COLUMN(),4),$AM$2:$AM$18,0)),$AE$16)</f>
        <v>=DISPIMG("ID_A9639187B3144C57A2BE5AE757FE7972",1)</v>
      </c>
      <c r="C7" s="14" t="str">
        <f t="array" ref="C7">IFERROR(INDEX($AL$2:$AL$18,MATCH(ADDRESS(ROW(),COLUMN(),4),$AM$2:$AM$18,0)),$AE$16)</f>
        <v>=DISPIMG("ID_A9639187B3144C57A2BE5AE757FE7972",1)</v>
      </c>
      <c r="D7" s="14" t="str">
        <f t="array" ref="D7">IFERROR(INDEX($AL$2:$AL$18,MATCH(ADDRESS(ROW(),COLUMN(),4),$AM$2:$AM$18,0)),$AE$16)</f>
        <v>=DISPIMG("ID_A9639187B3144C57A2BE5AE757FE7972",1)</v>
      </c>
      <c r="E7" s="15" t="str" cm="1">
        <f t="array" ref="E7">IFERROR(INDEX($AL$2:$AL$18,MATCH(ADDRESS(ROW(),COLUMN(),4),$AM$2:$AM$18,0)),$AE$15)</f>
        <v>=DISPIMG("ID_F7478FFE25464C8FA2A68F131E117822",1)</v>
      </c>
      <c r="F7" s="15" t="str" cm="1">
        <f t="array" ref="F7">IFERROR(INDEX($AL$2:$AL$18,MATCH(ADDRESS(ROW(),COLUMN(),4),$AM$2:$AM$18,0)),$AE$15)</f>
        <v>=DISPIMG("ID_F7478FFE25464C8FA2A68F131E117822",1)</v>
      </c>
      <c r="G7" s="14" t="str">
        <f t="array" ref="G7">IFERROR(INDEX($AL$2:$AL$18,MATCH(ADDRESS(ROW(),COLUMN(),4),$AM$2:$AM$18,0)),$AE$16)</f>
        <v>=DISPIMG("ID_A9639187B3144C57A2BE5AE757FE7972",1)</v>
      </c>
      <c r="H7" s="14" t="str">
        <f t="array" ref="H7">IFERROR(INDEX($AL$2:$AL$18,MATCH(ADDRESS(ROW(),COLUMN(),4),$AM$2:$AM$18,0)),$AE$16)</f>
        <v>=DISPIMG("ID_A9639187B3144C57A2BE5AE757FE7972",1)</v>
      </c>
      <c r="I7" s="14" t="str">
        <f t="array" ref="I7">IFERROR(INDEX($AL$2:$AL$18,MATCH(ADDRESS(ROW(),COLUMN(),4),$AM$2:$AM$18,0)),$AE$16)</f>
        <v>=DISPIMG("ID_A9639187B3144C57A2BE5AE757FE7972",1)</v>
      </c>
      <c r="J7" s="14" t="str">
        <f t="array" ref="J7">IFERROR(INDEX($AL$2:$AL$18,MATCH(ADDRESS(ROW(),COLUMN(),4),$AM$2:$AM$18,0)),$AE$16)</f>
        <v>=DISPIMG("ID_A9639187B3144C57A2BE5AE757FE7972",1)</v>
      </c>
      <c r="K7" s="14" t="str">
        <f t="array" ref="K7">IFERROR(INDEX($AL$2:$AL$18,MATCH(ADDRESS(ROW(),COLUMN(),4),$AM$2:$AM$18,0)),$AE$16)</f>
        <v>=DISPIMG("ID_A9639187B3144C57A2BE5AE757FE7972",1)</v>
      </c>
      <c r="L7" s="14" t="str">
        <f t="array" ref="L7">IFERROR(INDEX($AL$2:$AL$18,MATCH(ADDRESS(ROW(),COLUMN(),4),$AM$2:$AM$18,0)),$AE$16)</f>
        <v>=DISPIMG("ID_A9639187B3144C57A2BE5AE757FE7972",1)</v>
      </c>
      <c r="M7" s="14" t="str">
        <f t="array" ref="M7">IFERROR(INDEX($AL$2:$AL$18,MATCH(ADDRESS(ROW(),COLUMN(),4),$AM$2:$AM$18,0)),$AE$16)</f>
        <v>=DISPIMG("ID_A9639187B3144C57A2BE5AE757FE7972",1)</v>
      </c>
      <c r="N7" s="14" t="str">
        <f t="array" ref="N7">IFERROR(INDEX($AL$2:$AL$18,MATCH(ADDRESS(ROW(),COLUMN(),4),$AM$2:$AM$18,0)),$AE$16)</f>
        <v>=DISPIMG("ID_A9639187B3144C57A2BE5AE757FE7972",1)</v>
      </c>
      <c r="O7" s="14" t="str">
        <f t="array" ref="O7">IFERROR(INDEX($AL$2:$AL$18,MATCH(ADDRESS(ROW(),COLUMN(),4),$AM$2:$AM$18,0)),$AE$16)</f>
        <v>=DISPIMG("ID_A9639187B3144C57A2BE5AE757FE7972",1)</v>
      </c>
      <c r="P7" s="14" t="str">
        <f t="array" ref="P7">IFERROR(INDEX($AL$2:$AL$18,MATCH(ADDRESS(ROW(),COLUMN(),4),$AM$2:$AM$18,0)),$AE$16)</f>
        <v>=DISPIMG("ID_A9639187B3144C57A2BE5AE757FE7972",1)</v>
      </c>
      <c r="Q7" s="14" t="str">
        <f t="array" ref="Q7">IFERROR(INDEX($AL$2:$AL$18,MATCH(ADDRESS(ROW(),COLUMN(),4),$AM$2:$AM$18,0)),$AE$16)</f>
        <v>=DISPIMG("ID_A9639187B3144C57A2BE5AE757FE7972",1)</v>
      </c>
      <c r="R7" s="14" t="str">
        <f t="array" ref="R7">IFERROR(INDEX($AL$2:$AL$18,MATCH(ADDRESS(ROW(),COLUMN(),4),$AM$2:$AM$18,0)),$AE$16)</f>
        <v>=DISPIMG("ID_A9639187B3144C57A2BE5AE757FE7972",1)</v>
      </c>
      <c r="S7" s="14" t="str">
        <f t="array" ref="S7">IFERROR(INDEX($AL$2:$AL$18,MATCH(ADDRESS(ROW(),COLUMN(),4),$AM$2:$AM$18,0)),$AE$16)</f>
        <v>=DISPIMG("ID_A9639187B3144C57A2BE5AE757FE7972",1)</v>
      </c>
      <c r="T7" s="14" t="str">
        <f t="array" ref="T7">IFERROR(INDEX($AL$2:$AL$18,MATCH(ADDRESS(ROW(),COLUMN(),4),$AM$2:$AM$18,0)),$AE$16)</f>
        <v>=DISPIMG("ID_A9639187B3144C57A2BE5AE757FE7972",1)</v>
      </c>
      <c r="U7" s="14" t="str">
        <f t="array" ref="U7">IFERROR(INDEX($AL$2:$AL$18,MATCH(ADDRESS(ROW(),COLUMN(),4),$AM$2:$AM$18,0)),$AE$16)</f>
        <v>=DISPIMG("ID_A9639187B3144C57A2BE5AE757FE7972",1)</v>
      </c>
      <c r="V7" s="14" t="str">
        <f t="array" ref="V7">IFERROR(INDEX($AL$2:$AL$18,MATCH(ADDRESS(ROW(),COLUMN(),4),$AM$2:$AM$18,0)),$AE$16)</f>
        <v>=DISPIMG("ID_A9639187B3144C57A2BE5AE757FE7972",1)</v>
      </c>
      <c r="W7" s="14" t="str">
        <f t="array" ref="W7">IFERROR(INDEX($AL$2:$AL$18,MATCH(ADDRESS(ROW(),COLUMN(),4),$AM$2:$AM$18,0)),$AE$16)</f>
        <v>=DISPIMG("ID_A9639187B3144C57A2BE5AE757FE7972",1)</v>
      </c>
      <c r="X7" s="14" t="str">
        <f t="array" ref="X7">IFERROR(INDEX($AL$2:$AL$18,MATCH(ADDRESS(ROW(),COLUMN(),4),$AM$2:$AM$18,0)),$AE$16)</f>
        <v>=DISPIMG("ID_A9639187B3144C57A2BE5AE757FE7972",1)</v>
      </c>
      <c r="Y7" s="14" t="str">
        <f t="array" ref="Y7">IFERROR(INDEX($AL$2:$AL$18,MATCH(ADDRESS(ROW(),COLUMN(),4),$AM$2:$AM$18,0)),$AE$16)</f>
        <v>=DISPIMG("ID_A9639187B3144C57A2BE5AE757FE7972",1)</v>
      </c>
      <c r="Z7" s="14" t="str">
        <f t="array" ref="Z7">IFERROR(INDEX($AL$2:$AL$18,MATCH(ADDRESS(ROW(),COLUMN(),4),$AM$2:$AM$18,0)),$AE$16)</f>
        <v>=DISPIMG("ID_A9639187B3144C57A2BE5AE757FE7972",1)</v>
      </c>
      <c r="AA7" s="14" t="str">
        <f t="array" ref="AA7">IFERROR(INDEX($AL$2:$AL$18,MATCH(ADDRESS(ROW(),COLUMN(),4),$AM$2:$AM$18,0)),$AE$16)</f>
        <v>=DISPIMG("ID_A9639187B3144C57A2BE5AE757FE7972",1)</v>
      </c>
      <c r="AB7" s="14" t="str">
        <f t="array" ref="AB7">IFERROR(INDEX($AL$2:$AL$18,MATCH(ADDRESS(ROW(),COLUMN(),4),$AM$2:$AM$18,0)),$AE$16)</f>
        <v>=DISPIMG("ID_A9639187B3144C57A2BE5AE757FE7972",1)</v>
      </c>
      <c r="AC7" s="14" t="str">
        <f t="array" ref="AC7">IFERROR(INDEX($AL$2:$AL$18,MATCH(ADDRESS(ROW(),COLUMN(),4),$AM$2:$AM$18,0)),$AE$16)</f>
        <v>=DISPIMG("ID_A9639187B3144C57A2BE5AE757FE7972",1)</v>
      </c>
      <c r="AD7" s="16" t="str">
        <f t="array" ref="AD7">IFERROR(INDEX($AL$2:$AL$18,MATCH(ADDRESS(ROW(),COLUMN(),4),$AM$2:$AM$18,0)),$AE$16)</f>
        <v>=DISPIMG("ID_A9639187B3144C57A2BE5AE757FE7972",1)</v>
      </c>
      <c r="AE7" s="17" t="s">
        <v>269</v>
      </c>
      <c r="AF7" s="18" t="str">
        <f ca="1" t="shared" si="0"/>
        <v>D</v>
      </c>
      <c r="AG7" s="19">
        <f ca="1" t="shared" si="1"/>
        <v>13</v>
      </c>
      <c r="AH7" s="9"/>
      <c r="AJ7" s="10" t="str">
        <f>_xlfn.DISPIMG("ID_F61B406E8105401E828C43F4FA2F2B71",1)</f>
        <v>=DISPIMG("ID_F61B406E8105401E828C43F4FA2F2B71",1)</v>
      </c>
      <c r="AK7" s="11" t="s">
        <v>264</v>
      </c>
      <c r="AL7" s="11" t="s">
        <v>265</v>
      </c>
      <c r="AM7" s="11" t="s">
        <v>266</v>
      </c>
      <c r="AN7" s="11" t="s">
        <v>267</v>
      </c>
      <c r="AO7" s="11" t="s">
        <v>3</v>
      </c>
      <c r="AP7" s="11" t="s">
        <v>4</v>
      </c>
      <c r="AQ7" s="11" t="s">
        <v>268</v>
      </c>
      <c r="AR7" s="28" t="s">
        <v>6</v>
      </c>
      <c r="AS7" s="11"/>
      <c r="AT7" s="11" t="s">
        <v>28</v>
      </c>
      <c r="AU7" s="11" t="s">
        <v>30</v>
      </c>
      <c r="AV7" s="11" t="s">
        <v>32</v>
      </c>
      <c r="AW7" s="11" t="s">
        <v>33</v>
      </c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</row>
    <row r="8" s="1" customFormat="1" customHeight="1" spans="1:69">
      <c r="A8" s="13" t="str">
        <f t="array" ref="A8">IFERROR(INDEX($AL$2:$AL$18,MATCH(ADDRESS(ROW(),COLUMN(),4),$AM$2:$AM$18,0)),$AE$16)</f>
        <v>=DISPIMG("ID_A9639187B3144C57A2BE5AE757FE7972",1)</v>
      </c>
      <c r="B8" s="14" t="str">
        <f t="array" ref="B8">IFERROR(INDEX($AL$2:$AL$18,MATCH(ADDRESS(ROW(),COLUMN(),4),$AM$2:$AM$18,0)),$AE$16)</f>
        <v>=DISPIMG("ID_A9639187B3144C57A2BE5AE757FE7972",1)</v>
      </c>
      <c r="C8" s="14" t="str">
        <f t="array" ref="C8">IFERROR(INDEX($AL$2:$AL$18,MATCH(ADDRESS(ROW(),COLUMN(),4),$AM$2:$AM$18,0)),$AE$16)</f>
        <v>=DISPIMG("ID_A9639187B3144C57A2BE5AE757FE7972",1)</v>
      </c>
      <c r="D8" s="14" t="str">
        <f t="array" ref="D8">IFERROR(INDEX($AL$2:$AL$18,MATCH(ADDRESS(ROW(),COLUMN(),4),$AM$2:$AM$18,0)),$AE$16)</f>
        <v>=DISPIMG("ID_A9639187B3144C57A2BE5AE757FE7972",1)</v>
      </c>
      <c r="E8" s="14" t="str">
        <f t="array" ref="E8">IFERROR(INDEX($AL$2:$AL$18,MATCH(ADDRESS(ROW(),COLUMN(),4),$AM$2:$AM$18,0)),$AE$16)</f>
        <v>=DISPIMG("ID_A9639187B3144C57A2BE5AE757FE7972",1)</v>
      </c>
      <c r="F8" s="14" t="str">
        <f t="array" ref="F8">IFERROR(INDEX($AL$2:$AL$18,MATCH(ADDRESS(ROW(),COLUMN(),4),$AM$2:$AM$18,0)),$AE$16)</f>
        <v>=DISPIMG("ID_A9639187B3144C57A2BE5AE757FE7972",1)</v>
      </c>
      <c r="G8" s="14" t="str">
        <f t="array" ref="G8">IFERROR(INDEX($AL$2:$AL$18,MATCH(ADDRESS(ROW(),COLUMN(),4),$AM$2:$AM$18,0)),$AE$16)</f>
        <v>=DISPIMG("ID_A9639187B3144C57A2BE5AE757FE7972",1)</v>
      </c>
      <c r="H8" s="14" t="str">
        <f t="array" ref="H8">IFERROR(INDEX($AL$2:$AL$18,MATCH(ADDRESS(ROW(),COLUMN(),4),$AM$2:$AM$18,0)),$AE$16)</f>
        <v>=DISPIMG("ID_A9639187B3144C57A2BE5AE757FE7972",1)</v>
      </c>
      <c r="I8" s="14" t="str">
        <f t="array" ref="I8">IFERROR(INDEX($AL$2:$AL$18,MATCH(ADDRESS(ROW(),COLUMN(),4),$AM$2:$AM$18,0)),$AE$16)</f>
        <v>=DISPIMG("ID_A9639187B3144C57A2BE5AE757FE7972",1)</v>
      </c>
      <c r="J8" s="14" t="str">
        <f t="array" ref="J8">IFERROR(INDEX($AL$2:$AL$18,MATCH(ADDRESS(ROW(),COLUMN(),4),$AM$2:$AM$18,0)),$AE$16)</f>
        <v>=DISPIMG("ID_A9639187B3144C57A2BE5AE757FE7972",1)</v>
      </c>
      <c r="K8" s="14" t="str">
        <f t="array" ref="K8">IFERROR(INDEX($AL$2:$AL$18,MATCH(ADDRESS(ROW(),COLUMN(),4),$AM$2:$AM$18,0)),$AE$16)</f>
        <v>=DISPIMG("ID_A9639187B3144C57A2BE5AE757FE7972",1)</v>
      </c>
      <c r="L8" s="14" t="str">
        <f t="array" ref="L8">IFERROR(INDEX($AL$2:$AL$18,MATCH(ADDRESS(ROW(),COLUMN(),4),$AM$2:$AM$18,0)),$AE$16)</f>
        <v>=DISPIMG("ID_A9639187B3144C57A2BE5AE757FE7972",1)</v>
      </c>
      <c r="M8" s="14" t="str">
        <f t="array" ref="M8">IFERROR(INDEX($AL$2:$AL$18,MATCH(ADDRESS(ROW(),COLUMN(),4),$AM$2:$AM$18,0)),$AE$16)</f>
        <v>=DISPIMG("ID_A9639187B3144C57A2BE5AE757FE7972",1)</v>
      </c>
      <c r="N8" s="14" t="str">
        <f t="array" ref="N8">IFERROR(INDEX($AL$2:$AL$18,MATCH(ADDRESS(ROW(),COLUMN(),4),$AM$2:$AM$18,0)),$AE$16)</f>
        <v>=DISPIMG("ID_A9639187B3144C57A2BE5AE757FE7972",1)</v>
      </c>
      <c r="O8" s="14" t="str">
        <f t="array" ref="O8">IFERROR(INDEX($AL$2:$AL$18,MATCH(ADDRESS(ROW(),COLUMN(),4),$AM$2:$AM$18,0)),$AE$16)</f>
        <v>=DISPIMG("ID_A9639187B3144C57A2BE5AE757FE7972",1)</v>
      </c>
      <c r="P8" s="14" t="str">
        <f t="array" ref="P8">IFERROR(INDEX($AL$2:$AL$18,MATCH(ADDRESS(ROW(),COLUMN(),4),$AM$2:$AM$18,0)),$AE$16)</f>
        <v>=DISPIMG("ID_A9639187B3144C57A2BE5AE757FE7972",1)</v>
      </c>
      <c r="Q8" s="14" t="str">
        <f t="array" ref="Q8">IFERROR(INDEX($AL$2:$AL$18,MATCH(ADDRESS(ROW(),COLUMN(),4),$AM$2:$AM$18,0)),$AE$16)</f>
        <v>=DISPIMG("ID_A9639187B3144C57A2BE5AE757FE7972",1)</v>
      </c>
      <c r="R8" s="14" t="str">
        <f t="array" ref="R8">IFERROR(INDEX($AL$2:$AL$18,MATCH(ADDRESS(ROW(),COLUMN(),4),$AM$2:$AM$18,0)),$AE$16)</f>
        <v>=DISPIMG("ID_A9639187B3144C57A2BE5AE757FE7972",1)</v>
      </c>
      <c r="S8" s="14" t="str">
        <f t="array" ref="S8">IFERROR(INDEX($AL$2:$AL$18,MATCH(ADDRESS(ROW(),COLUMN(),4),$AM$2:$AM$18,0)),$AE$16)</f>
        <v>=DISPIMG("ID_A9639187B3144C57A2BE5AE757FE7972",1)</v>
      </c>
      <c r="T8" s="14" t="str">
        <f t="array" ref="T8">IFERROR(INDEX($AL$2:$AL$18,MATCH(ADDRESS(ROW(),COLUMN(),4),$AM$2:$AM$18,0)),$AE$16)</f>
        <v>=DISPIMG("ID_A9639187B3144C57A2BE5AE757FE7972",1)</v>
      </c>
      <c r="U8" s="14" t="str">
        <f t="array" ref="U8">IFERROR(INDEX($AL$2:$AL$18,MATCH(ADDRESS(ROW(),COLUMN(),4),$AM$2:$AM$18,0)),$AE$16)</f>
        <v>=DISPIMG("ID_A9639187B3144C57A2BE5AE757FE7972",1)</v>
      </c>
      <c r="V8" s="14" t="str">
        <f t="array" ref="V8">IFERROR(INDEX($AL$2:$AL$18,MATCH(ADDRESS(ROW(),COLUMN(),4),$AM$2:$AM$18,0)),$AE$16)</f>
        <v>=DISPIMG("ID_A9639187B3144C57A2BE5AE757FE7972",1)</v>
      </c>
      <c r="W8" s="14" t="str">
        <f t="array" ref="W8">IFERROR(INDEX($AL$2:$AL$18,MATCH(ADDRESS(ROW(),COLUMN(),4),$AM$2:$AM$18,0)),$AE$16)</f>
        <v>=DISPIMG("ID_A9639187B3144C57A2BE5AE757FE7972",1)</v>
      </c>
      <c r="X8" s="14" t="str">
        <f t="array" ref="X8">IFERROR(INDEX($AL$2:$AL$18,MATCH(ADDRESS(ROW(),COLUMN(),4),$AM$2:$AM$18,0)),$AE$16)</f>
        <v>=DISPIMG("ID_A9639187B3144C57A2BE5AE757FE7972",1)</v>
      </c>
      <c r="Y8" s="14" t="str">
        <f t="array" ref="Y8">IFERROR(INDEX($AL$2:$AL$18,MATCH(ADDRESS(ROW(),COLUMN(),4),$AM$2:$AM$18,0)),$AE$16)</f>
        <v>=DISPIMG("ID_A9639187B3144C57A2BE5AE757FE7972",1)</v>
      </c>
      <c r="Z8" s="14" t="str">
        <f t="array" ref="Z8">IFERROR(INDEX($AL$2:$AL$18,MATCH(ADDRESS(ROW(),COLUMN(),4),$AM$2:$AM$18,0)),$AE$16)</f>
        <v>=DISPIMG("ID_A9639187B3144C57A2BE5AE757FE7972",1)</v>
      </c>
      <c r="AA8" s="14" t="str">
        <f t="array" ref="AA8">IFERROR(INDEX($AL$2:$AL$18,MATCH(ADDRESS(ROW(),COLUMN(),4),$AM$2:$AM$18,0)),$AE$16)</f>
        <v>=DISPIMG("ID_A9639187B3144C57A2BE5AE757FE7972",1)</v>
      </c>
      <c r="AB8" s="14" t="str">
        <f t="array" ref="AB8">IFERROR(INDEX($AL$2:$AL$18,MATCH(ADDRESS(ROW(),COLUMN(),4),$AM$2:$AM$18,0)),$AE$16)</f>
        <v>=DISPIMG("ID_A9639187B3144C57A2BE5AE757FE7972",1)</v>
      </c>
      <c r="AC8" s="29" t="str">
        <f t="array" ref="AC8">IFERROR(INDEX($AL$2:$AL$18,MATCH(ADDRESS(ROW(),COLUMN(),4),$AM$2:$AM$18,0)),$AE$17)</f>
        <v>=DISPIMG("ID_EA67415A0995455ABF527BB2D12AD119",1)</v>
      </c>
      <c r="AD8" s="30" t="str">
        <f t="array" ref="AD8">IFERROR(INDEX($AL$2:$AL$18,MATCH(ADDRESS(ROW(),COLUMN(),4),$AM$2:$AM$18,0)),$AE$17)</f>
        <v>=DISPIMG("ID_EA67415A0995455ABF527BB2D12AD119",1)</v>
      </c>
      <c r="AJ8" s="20">
        <v>1</v>
      </c>
      <c r="AK8" s="21" t="s">
        <v>275</v>
      </c>
      <c r="AL8" s="20"/>
      <c r="AM8" s="21"/>
      <c r="AN8" s="22"/>
      <c r="AO8" s="23">
        <f>IFERROR([1]数据!B24,"")</f>
        <v>0</v>
      </c>
      <c r="AP8" s="23">
        <f>IFERROR([1]数据!C24,"")</f>
        <v>0</v>
      </c>
      <c r="AQ8" s="23">
        <f>IFERROR([1]数据!D24,"")</f>
        <v>0</v>
      </c>
      <c r="AR8" s="23">
        <f>IFERROR([1]数据!E24,"")</f>
        <v>0</v>
      </c>
      <c r="AS8" s="27"/>
      <c r="AT8" s="25"/>
      <c r="AU8" s="25"/>
      <c r="AV8" s="25"/>
      <c r="AW8" s="25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</row>
    <row r="9" s="1" customFormat="1" customHeight="1" spans="1:69">
      <c r="A9" s="13" t="str">
        <f t="array" ref="A9">IFERROR(INDEX($AL$2:$AL$18,MATCH(ADDRESS(ROW(),COLUMN(),4),$AM$2:$AM$18,0)),$AE$16)</f>
        <v>=DISPIMG("ID_A9639187B3144C57A2BE5AE757FE7972",1)</v>
      </c>
      <c r="B9" s="14" t="str">
        <f t="array" ref="B9">IFERROR(INDEX($AL$2:$AL$18,MATCH(ADDRESS(ROW(),COLUMN(),4),$AM$2:$AM$18,0)),$AE$16)</f>
        <v>=DISPIMG("ID_A9639187B3144C57A2BE5AE757FE7972",1)</v>
      </c>
      <c r="C9" s="14" t="str">
        <f t="array" ref="C9">IFERROR(INDEX($AL$2:$AL$18,MATCH(ADDRESS(ROW(),COLUMN(),4),$AM$2:$AM$18,0)),$AE$16)</f>
        <v>=DISPIMG("ID_A9639187B3144C57A2BE5AE757FE7972",1)</v>
      </c>
      <c r="D9" s="14" t="str">
        <f t="array" ref="D9">IFERROR(INDEX($AL$2:$AL$18,MATCH(ADDRESS(ROW(),COLUMN(),4),$AM$2:$AM$18,0)),$AE$16)</f>
        <v>=DISPIMG("ID_A9639187B3144C57A2BE5AE757FE7972",1)</v>
      </c>
      <c r="E9" s="14" t="str">
        <f t="array" ref="E9">IFERROR(INDEX($AL$2:$AL$18,MATCH(ADDRESS(ROW(),COLUMN(),4),$AM$2:$AM$18,0)),$AE$16)</f>
        <v>=DISPIMG("ID_A9639187B3144C57A2BE5AE757FE7972",1)</v>
      </c>
      <c r="F9" s="14" t="str">
        <f t="array" ref="F9">IFERROR(INDEX($AL$2:$AL$18,MATCH(ADDRESS(ROW(),COLUMN(),4),$AM$2:$AM$18,0)),$AE$16)</f>
        <v>=DISPIMG("ID_A9639187B3144C57A2BE5AE757FE7972",1)</v>
      </c>
      <c r="G9" s="14" t="str">
        <f t="array" ref="G9">IFERROR(INDEX($AL$2:$AL$18,MATCH(ADDRESS(ROW(),COLUMN(),4),$AM$2:$AM$18,0)),$AE$16)</f>
        <v>=DISPIMG("ID_A9639187B3144C57A2BE5AE757FE7972",1)</v>
      </c>
      <c r="H9" s="14" t="str">
        <f t="array" ref="H9">IFERROR(INDEX($AL$2:$AL$18,MATCH(ADDRESS(ROW(),COLUMN(),4),$AM$2:$AM$18,0)),$AE$16)</f>
        <v>=DISPIMG("ID_A9639187B3144C57A2BE5AE757FE7972",1)</v>
      </c>
      <c r="I9" s="14" t="str">
        <f t="array" ref="I9">IFERROR(INDEX($AL$2:$AL$18,MATCH(ADDRESS(ROW(),COLUMN(),4),$AM$2:$AM$18,0)),$AE$16)</f>
        <v>=DISPIMG("ID_A9639187B3144C57A2BE5AE757FE7972",1)</v>
      </c>
      <c r="J9" s="14" t="str">
        <f t="array" ref="J9">IFERROR(INDEX($AL$2:$AL$18,MATCH(ADDRESS(ROW(),COLUMN(),4),$AM$2:$AM$18,0)),$AE$16)</f>
        <v>=DISPIMG("ID_A9639187B3144C57A2BE5AE757FE7972",1)</v>
      </c>
      <c r="K9" s="14" t="str">
        <f t="array" ref="K9">IFERROR(INDEX($AL$2:$AL$18,MATCH(ADDRESS(ROW(),COLUMN(),4),$AM$2:$AM$18,0)),$AE$16)</f>
        <v>=DISPIMG("ID_A9639187B3144C57A2BE5AE757FE7972",1)</v>
      </c>
      <c r="L9" s="14" t="str">
        <f t="array" ref="L9">IFERROR(INDEX($AL$2:$AL$18,MATCH(ADDRESS(ROW(),COLUMN(),4),$AM$2:$AM$18,0)),$AE$16)</f>
        <v>=DISPIMG("ID_A9639187B3144C57A2BE5AE757FE7972",1)</v>
      </c>
      <c r="M9" s="14" t="str">
        <f t="array" ref="M9">IFERROR(INDEX($AL$2:$AL$18,MATCH(ADDRESS(ROW(),COLUMN(),4),$AM$2:$AM$18,0)),$AE$16)</f>
        <v>=DISPIMG("ID_A9639187B3144C57A2BE5AE757FE7972",1)</v>
      </c>
      <c r="N9" s="14" t="str">
        <f t="array" ref="N9">IFERROR(INDEX($AL$2:$AL$18,MATCH(ADDRESS(ROW(),COLUMN(),4),$AM$2:$AM$18,0)),$AE$16)</f>
        <v>=DISPIMG("ID_A9639187B3144C57A2BE5AE757FE7972",1)</v>
      </c>
      <c r="O9" s="14" t="str">
        <f t="array" ref="O9">IFERROR(INDEX($AL$2:$AL$18,MATCH(ADDRESS(ROW(),COLUMN(),4),$AM$2:$AM$18,0)),$AE$16)</f>
        <v>=DISPIMG("ID_A9639187B3144C57A2BE5AE757FE7972",1)</v>
      </c>
      <c r="P9" s="14" t="str">
        <f t="array" ref="P9">IFERROR(INDEX($AL$2:$AL$18,MATCH(ADDRESS(ROW(),COLUMN(),4),$AM$2:$AM$18,0)),$AE$16)</f>
        <v>=DISPIMG("ID_A9639187B3144C57A2BE5AE757FE7972",1)</v>
      </c>
      <c r="Q9" s="14" t="str">
        <f t="array" ref="Q9">IFERROR(INDEX($AL$2:$AL$18,MATCH(ADDRESS(ROW(),COLUMN(),4),$AM$2:$AM$18,0)),$AE$16)</f>
        <v>=DISPIMG("ID_A9639187B3144C57A2BE5AE757FE7972",1)</v>
      </c>
      <c r="R9" s="14" t="str">
        <f t="array" ref="R9">IFERROR(INDEX($AL$2:$AL$18,MATCH(ADDRESS(ROW(),COLUMN(),4),$AM$2:$AM$18,0)),$AE$16)</f>
        <v>=DISPIMG("ID_A9639187B3144C57A2BE5AE757FE7972",1)</v>
      </c>
      <c r="S9" s="14" t="str">
        <f t="array" ref="S9">IFERROR(INDEX($AL$2:$AL$18,MATCH(ADDRESS(ROW(),COLUMN(),4),$AM$2:$AM$18,0)),$AE$16)</f>
        <v>=DISPIMG("ID_A9639187B3144C57A2BE5AE757FE7972",1)</v>
      </c>
      <c r="T9" s="14" t="str">
        <f t="array" ref="T9">IFERROR(INDEX($AL$2:$AL$18,MATCH(ADDRESS(ROW(),COLUMN(),4),$AM$2:$AM$18,0)),$AE$16)</f>
        <v>=DISPIMG("ID_A9639187B3144C57A2BE5AE757FE7972",1)</v>
      </c>
      <c r="U9" s="14" t="str">
        <f t="array" ref="U9">IFERROR(INDEX($AL$2:$AL$18,MATCH(ADDRESS(ROW(),COLUMN(),4),$AM$2:$AM$18,0)),$AE$16)</f>
        <v>=DISPIMG("ID_A9639187B3144C57A2BE5AE757FE7972",1)</v>
      </c>
      <c r="V9" s="14" t="str">
        <f t="array" ref="V9">IFERROR(INDEX($AL$2:$AL$18,MATCH(ADDRESS(ROW(),COLUMN(),4),$AM$2:$AM$18,0)),$AE$16)</f>
        <v>=DISPIMG("ID_A9639187B3144C57A2BE5AE757FE7972",1)</v>
      </c>
      <c r="W9" s="14" t="str">
        <f t="array" ref="W9">IFERROR(INDEX($AL$2:$AL$18,MATCH(ADDRESS(ROW(),COLUMN(),4),$AM$2:$AM$18,0)),$AE$16)</f>
        <v>=DISPIMG("ID_A9639187B3144C57A2BE5AE757FE7972",1)</v>
      </c>
      <c r="X9" s="14" t="str">
        <f t="array" ref="X9">IFERROR(INDEX($AL$2:$AL$18,MATCH(ADDRESS(ROW(),COLUMN(),4),$AM$2:$AM$18,0)),$AE$16)</f>
        <v>=DISPIMG("ID_A9639187B3144C57A2BE5AE757FE7972",1)</v>
      </c>
      <c r="Y9" s="29" t="str">
        <f t="array" ref="Y9">IFERROR(INDEX($AL$2:$AL$18,MATCH(ADDRESS(ROW(),COLUMN(),4),$AM$2:$AM$18,0)),$AE$17)</f>
        <v>=DISPIMG("ID_EA67415A0995455ABF527BB2D12AD119",1)</v>
      </c>
      <c r="Z9" s="29" t="str">
        <f t="array" ref="Z9">IFERROR(INDEX($AL$2:$AL$18,MATCH(ADDRESS(ROW(),COLUMN(),4),$AM$2:$AM$18,0)),$AE$17)</f>
        <v>=DISPIMG("ID_EA67415A0995455ABF527BB2D12AD119",1)</v>
      </c>
      <c r="AA9" s="29" t="str">
        <f t="array" ref="AA9">IFERROR(INDEX($AL$2:$AL$18,MATCH(ADDRESS(ROW(),COLUMN(),4),$AM$2:$AM$18,0)),$AE$17)</f>
        <v>=DISPIMG("ID_EA67415A0995455ABF527BB2D12AD119",1)</v>
      </c>
      <c r="AB9" s="29" t="str">
        <f t="array" ref="AB9">IFERROR(INDEX($AL$2:$AL$18,MATCH(ADDRESS(ROW(),COLUMN(),4),$AM$2:$AM$18,0)),$AE$17)</f>
        <v>=DISPIMG("ID_EA67415A0995455ABF527BB2D12AD119",1)</v>
      </c>
      <c r="AC9" s="31" t="str">
        <f t="array" ref="AC9">IFERROR(INDEX($AL$2:$AL$18,MATCH(ADDRESS(ROW(),COLUMN(),4),$AM$2:$AM$18,0)),$AE$18)</f>
        <v>=DISPIMG("ID_76191A7034294A2F8256380F1E832EB7",1)</v>
      </c>
      <c r="AD9" s="32" t="str">
        <f t="array" ref="AD9">IFERROR(INDEX($AL$2:$AL$18,MATCH(ADDRESS(ROW(),COLUMN(),4),$AM$2:$AM$18,0)),$AE$18)</f>
        <v>=DISPIMG("ID_76191A7034294A2F8256380F1E832EB7",1)</v>
      </c>
      <c r="AF9" s="33"/>
      <c r="AG9" s="33"/>
      <c r="AJ9" s="20">
        <v>2</v>
      </c>
      <c r="AK9" s="21" t="s">
        <v>276</v>
      </c>
      <c r="AL9" s="20"/>
      <c r="AM9" s="21"/>
      <c r="AN9" s="22"/>
      <c r="AO9" s="23">
        <f>IFERROR([1]数据!H24,"")</f>
        <v>0</v>
      </c>
      <c r="AP9" s="23">
        <f>IFERROR([1]数据!I24,"")</f>
        <v>0</v>
      </c>
      <c r="AQ9" s="23">
        <f>IFERROR([1]数据!J24,"")</f>
        <v>0</v>
      </c>
      <c r="AR9" s="23">
        <f>IFERROR([1]数据!K24,"")</f>
        <v>0</v>
      </c>
      <c r="AS9" s="27"/>
      <c r="AT9" s="25"/>
      <c r="AU9" s="25"/>
      <c r="AV9" s="25"/>
      <c r="AW9" s="25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</row>
    <row r="10" s="1" customFormat="1" customHeight="1" spans="1:69">
      <c r="A10" s="13" t="str">
        <f t="array" ref="A10">IFERROR(INDEX($AL$2:$AL$18,MATCH(ADDRESS(ROW(),COLUMN(),4),$AM$2:$AM$18,0)),$AE$16)</f>
        <v>=DISPIMG("ID_A9639187B3144C57A2BE5AE757FE7972",1)</v>
      </c>
      <c r="B10" s="14" t="str">
        <f t="array" ref="B10">IFERROR(INDEX($AL$2:$AL$18,MATCH(ADDRESS(ROW(),COLUMN(),4),$AM$2:$AM$18,0)),$AE$16)</f>
        <v>=DISPIMG("ID_A9639187B3144C57A2BE5AE757FE7972",1)</v>
      </c>
      <c r="C10" s="14" t="str">
        <f t="array" ref="C10">IFERROR(INDEX($AL$2:$AL$18,MATCH(ADDRESS(ROW(),COLUMN(),4),$AM$2:$AM$18,0)),$AE$16)</f>
        <v>=DISPIMG("ID_A9639187B3144C57A2BE5AE757FE7972",1)</v>
      </c>
      <c r="D10" s="14" t="str">
        <f t="array" ref="D10">IFERROR(INDEX($AL$2:$AL$18,MATCH(ADDRESS(ROW(),COLUMN(),4),$AM$2:$AM$18,0)),$AE$16)</f>
        <v>=DISPIMG("ID_A9639187B3144C57A2BE5AE757FE7972",1)</v>
      </c>
      <c r="E10" s="14" t="str">
        <f t="array" ref="E10">IFERROR(INDEX($AL$2:$AL$18,MATCH(ADDRESS(ROW(),COLUMN(),4),$AM$2:$AM$18,0)),$AE$16)</f>
        <v>=DISPIMG("ID_A9639187B3144C57A2BE5AE757FE7972",1)</v>
      </c>
      <c r="F10" s="14" t="str">
        <f t="array" ref="F10">IFERROR(INDEX($AL$2:$AL$18,MATCH(ADDRESS(ROW(),COLUMN(),4),$AM$2:$AM$18,0)),$AE$16)</f>
        <v>=DISPIMG("ID_A9639187B3144C57A2BE5AE757FE7972",1)</v>
      </c>
      <c r="G10" s="14" t="str">
        <f t="array" ref="G10">IFERROR(INDEX($AL$2:$AL$18,MATCH(ADDRESS(ROW(),COLUMN(),4),$AM$2:$AM$18,0)),$AE$16)</f>
        <v>=DISPIMG("ID_A9639187B3144C57A2BE5AE757FE7972",1)</v>
      </c>
      <c r="H10" s="14" t="str">
        <f t="array" ref="H10">IFERROR(INDEX($AL$2:$AL$18,MATCH(ADDRESS(ROW(),COLUMN(),4),$AM$2:$AM$18,0)),$AE$16)</f>
        <v>=DISPIMG("ID_A9639187B3144C57A2BE5AE757FE7972",1)</v>
      </c>
      <c r="I10" s="14" t="str">
        <f t="array" ref="I10">IFERROR(INDEX($AL$2:$AL$18,MATCH(ADDRESS(ROW(),COLUMN(),4),$AM$2:$AM$18,0)),$AE$16)</f>
        <v>=DISPIMG("ID_A9639187B3144C57A2BE5AE757FE7972",1)</v>
      </c>
      <c r="J10" s="14" t="str">
        <f t="array" ref="J10">IFERROR(INDEX($AL$2:$AL$18,MATCH(ADDRESS(ROW(),COLUMN(),4),$AM$2:$AM$18,0)),$AE$16)</f>
        <v>=DISPIMG("ID_A9639187B3144C57A2BE5AE757FE7972",1)</v>
      </c>
      <c r="K10" s="14" t="str">
        <f t="array" ref="K10">IFERROR(INDEX($AL$2:$AL$18,MATCH(ADDRESS(ROW(),COLUMN(),4),$AM$2:$AM$18,0)),$AE$16)</f>
        <v>=DISPIMG("ID_A9639187B3144C57A2BE5AE757FE7972",1)</v>
      </c>
      <c r="L10" s="14" t="str">
        <f t="array" ref="L10">IFERROR(INDEX($AL$2:$AL$18,MATCH(ADDRESS(ROW(),COLUMN(),4),$AM$2:$AM$18,0)),$AE$16)</f>
        <v>=DISPIMG("ID_A9639187B3144C57A2BE5AE757FE7972",1)</v>
      </c>
      <c r="M10" s="14" t="str">
        <f t="array" ref="M10">IFERROR(INDEX($AL$2:$AL$18,MATCH(ADDRESS(ROW(),COLUMN(),4),$AM$2:$AM$18,0)),$AE$16)</f>
        <v>=DISPIMG("ID_A9639187B3144C57A2BE5AE757FE7972",1)</v>
      </c>
      <c r="N10" s="14" t="str">
        <f t="array" ref="N10">IFERROR(INDEX($AL$2:$AL$18,MATCH(ADDRESS(ROW(),COLUMN(),4),$AM$2:$AM$18,0)),$AE$16)</f>
        <v>=DISPIMG("ID_A9639187B3144C57A2BE5AE757FE7972",1)</v>
      </c>
      <c r="O10" s="14" t="str">
        <f t="array" ref="O10">IFERROR(INDEX($AL$2:$AL$18,MATCH(ADDRESS(ROW(),COLUMN(),4),$AM$2:$AM$18,0)),$AE$16)</f>
        <v>=DISPIMG("ID_A9639187B3144C57A2BE5AE757FE7972",1)</v>
      </c>
      <c r="P10" s="14" t="str">
        <f t="array" ref="P10">IFERROR(INDEX($AL$2:$AL$18,MATCH(ADDRESS(ROW(),COLUMN(),4),$AM$2:$AM$18,0)),$AE$16)</f>
        <v>=DISPIMG("ID_A9639187B3144C57A2BE5AE757FE7972",1)</v>
      </c>
      <c r="Q10" s="14" t="str">
        <f t="array" ref="Q10">IFERROR(INDEX($AL$2:$AL$18,MATCH(ADDRESS(ROW(),COLUMN(),4),$AM$2:$AM$18,0)),$AE$16)</f>
        <v>=DISPIMG("ID_A9639187B3144C57A2BE5AE757FE7972",1)</v>
      </c>
      <c r="R10" s="14" t="str">
        <f t="array" ref="R10">IFERROR(INDEX($AL$2:$AL$18,MATCH(ADDRESS(ROW(),COLUMN(),4),$AM$2:$AM$18,0)),$AE$16)</f>
        <v>=DISPIMG("ID_A9639187B3144C57A2BE5AE757FE7972",1)</v>
      </c>
      <c r="S10" s="14" t="str">
        <f t="array" ref="S10">IFERROR(INDEX($AL$2:$AL$18,MATCH(ADDRESS(ROW(),COLUMN(),4),$AM$2:$AM$18,0)),$AE$16)</f>
        <v>=DISPIMG("ID_A9639187B3144C57A2BE5AE757FE7972",1)</v>
      </c>
      <c r="T10" s="14" t="str">
        <f t="array" ref="T10">IFERROR(INDEX($AL$2:$AL$18,MATCH(ADDRESS(ROW(),COLUMN(),4),$AM$2:$AM$18,0)),$AE$16)</f>
        <v>=DISPIMG("ID_A9639187B3144C57A2BE5AE757FE7972",1)</v>
      </c>
      <c r="U10" s="14" t="str">
        <f t="array" ref="U10">IFERROR(INDEX($AL$2:$AL$18,MATCH(ADDRESS(ROW(),COLUMN(),4),$AM$2:$AM$18,0)),$AE$16)</f>
        <v>=DISPIMG("ID_A9639187B3144C57A2BE5AE757FE7972",1)</v>
      </c>
      <c r="V10" s="29" t="str">
        <f t="array" ref="V10">IFERROR(INDEX($AL$2:$AL$18,MATCH(ADDRESS(ROW(),COLUMN(),4),$AM$2:$AM$18,0)),$AE$17)</f>
        <v>=DISPIMG("ID_EA67415A0995455ABF527BB2D12AD119",1)</v>
      </c>
      <c r="W10" s="29" t="str">
        <f t="array" ref="W10">IFERROR(INDEX($AL$2:$AL$18,MATCH(ADDRESS(ROW(),COLUMN(),4),$AM$2:$AM$18,0)),$AE$17)</f>
        <v>=DISPIMG("ID_EA67415A0995455ABF527BB2D12AD119",1)</v>
      </c>
      <c r="X10" s="29" t="str">
        <f t="array" ref="X10">IFERROR(INDEX($AL$2:$AL$18,MATCH(ADDRESS(ROW(),COLUMN(),4),$AM$2:$AM$18,0)),$AE$17)</f>
        <v>=DISPIMG("ID_EA67415A0995455ABF527BB2D12AD119",1)</v>
      </c>
      <c r="Y10" s="31" t="str">
        <f t="array" ref="Y10">IFERROR(INDEX($AL$2:$AL$18,MATCH(ADDRESS(ROW(),COLUMN(),4),$AM$2:$AM$18,0)),$AE$18)</f>
        <v>=DISPIMG("ID_76191A7034294A2F8256380F1E832EB7",1)</v>
      </c>
      <c r="Z10" s="31" t="str">
        <f t="array" ref="Z10">IFERROR(INDEX($AL$2:$AL$18,MATCH(ADDRESS(ROW(),COLUMN(),4),$AM$2:$AM$18,0)),$AE$18)</f>
        <v>=DISPIMG("ID_76191A7034294A2F8256380F1E832EB7",1)</v>
      </c>
      <c r="AA10" s="31" t="str">
        <f t="array" ref="AA10">IFERROR(INDEX($AL$2:$AL$18,MATCH(ADDRESS(ROW(),COLUMN(),4),$AM$2:$AM$18,0)),$AE$18)</f>
        <v>=DISPIMG("ID_76191A7034294A2F8256380F1E832EB7",1)</v>
      </c>
      <c r="AB10" s="31" t="str">
        <f t="array" ref="AB10">IFERROR(INDEX($AL$2:$AL$18,MATCH(ADDRESS(ROW(),COLUMN(),4),$AM$2:$AM$18,0)),$AE$18)</f>
        <v>=DISPIMG("ID_76191A7034294A2F8256380F1E832EB7",1)</v>
      </c>
      <c r="AC10" s="31" t="str">
        <f t="array" ref="AC10">IFERROR(INDEX($AL$2:$AL$18,MATCH(ADDRESS(ROW(),COLUMN(),4),$AM$2:$AM$18,0)),$AE$18)</f>
        <v>=DISPIMG("ID_76191A7034294A2F8256380F1E832EB7",1)</v>
      </c>
      <c r="AD10" s="32" t="str">
        <f t="array" ref="AD10">IFERROR(INDEX($AL$2:$AL$18,MATCH(ADDRESS(ROW(),COLUMN(),4),$AM$2:$AM$18,0)),$AE$18)</f>
        <v>=DISPIMG("ID_76191A7034294A2F8256380F1E832EB7",1)</v>
      </c>
      <c r="AJ10" s="20">
        <v>3</v>
      </c>
      <c r="AK10" s="21" t="s">
        <v>277</v>
      </c>
      <c r="AL10" s="20"/>
      <c r="AM10" s="20"/>
      <c r="AN10" s="22"/>
      <c r="AO10" s="23">
        <f>IFERROR([1]数据!N24,"")</f>
        <v>0</v>
      </c>
      <c r="AP10" s="23">
        <f>IFERROR([1]数据!O24,"")</f>
        <v>0</v>
      </c>
      <c r="AQ10" s="23">
        <f>IFERROR([1]数据!P24,"")</f>
        <v>0</v>
      </c>
      <c r="AR10" s="23">
        <f>IFERROR([1]数据!Q24,"")</f>
        <v>0</v>
      </c>
      <c r="AS10" s="27"/>
      <c r="AT10" s="25"/>
      <c r="AU10" s="25"/>
      <c r="AV10" s="25"/>
      <c r="AW10" s="25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</row>
    <row r="11" s="1" customFormat="1" customHeight="1" spans="1:69">
      <c r="A11" s="13" t="str">
        <f t="array" ref="A11">IFERROR(INDEX($AL$2:$AL$18,MATCH(ADDRESS(ROW(),COLUMN(),4),$AM$2:$AM$18,0)),$AE$16)</f>
        <v>=DISPIMG("ID_A9639187B3144C57A2BE5AE757FE7972",1)</v>
      </c>
      <c r="B11" s="14" t="str">
        <f t="array" ref="B11">IFERROR(INDEX($AL$2:$AL$18,MATCH(ADDRESS(ROW(),COLUMN(),4),$AM$2:$AM$18,0)),$AE$16)</f>
        <v>=DISPIMG("ID_A9639187B3144C57A2BE5AE757FE7972",1)</v>
      </c>
      <c r="C11" s="14" t="str">
        <f t="array" ref="C11">IFERROR(INDEX($AL$2:$AL$18,MATCH(ADDRESS(ROW(),COLUMN(),4),$AM$2:$AM$18,0)),$AE$16)</f>
        <v>=DISPIMG("ID_A9639187B3144C57A2BE5AE757FE7972",1)</v>
      </c>
      <c r="D11" s="14" t="str">
        <f t="array" ref="D11">IFERROR(INDEX($AL$2:$AL$18,MATCH(ADDRESS(ROW(),COLUMN(),4),$AM$2:$AM$18,0)),$AE$16)</f>
        <v>=DISPIMG("ID_A9639187B3144C57A2BE5AE757FE7972",1)</v>
      </c>
      <c r="E11" s="14" t="str">
        <f t="array" ref="E11">IFERROR(INDEX($AL$2:$AL$18,MATCH(ADDRESS(ROW(),COLUMN(),4),$AM$2:$AM$18,0)),$AE$16)</f>
        <v>=DISPIMG("ID_A9639187B3144C57A2BE5AE757FE7972",1)</v>
      </c>
      <c r="F11" s="14" t="str">
        <f t="array" ref="F11">IFERROR(INDEX($AL$2:$AL$18,MATCH(ADDRESS(ROW(),COLUMN(),4),$AM$2:$AM$18,0)),$AE$16)</f>
        <v>=DISPIMG("ID_A9639187B3144C57A2BE5AE757FE7972",1)</v>
      </c>
      <c r="G11" s="14" t="str">
        <f t="array" ref="G11">IFERROR(INDEX($AL$2:$AL$18,MATCH(ADDRESS(ROW(),COLUMN(),4),$AM$2:$AM$18,0)),$AE$16)</f>
        <v>=DISPIMG("ID_A9639187B3144C57A2BE5AE757FE7972",1)</v>
      </c>
      <c r="H11" s="14" t="str">
        <f t="array" ref="H11">IFERROR(INDEX($AL$2:$AL$18,MATCH(ADDRESS(ROW(),COLUMN(),4),$AM$2:$AM$18,0)),$AE$16)</f>
        <v>=DISPIMG("ID_A9639187B3144C57A2BE5AE757FE7972",1)</v>
      </c>
      <c r="I11" s="14" t="str">
        <f t="array" ref="I11">IFERROR(INDEX($AL$2:$AL$18,MATCH(ADDRESS(ROW(),COLUMN(),4),$AM$2:$AM$18,0)),$AE$16)</f>
        <v>=DISPIMG("ID_A9639187B3144C57A2BE5AE757FE7972",1)</v>
      </c>
      <c r="J11" s="14" t="str">
        <f t="array" ref="J11">IFERROR(INDEX($AL$2:$AL$18,MATCH(ADDRESS(ROW(),COLUMN(),4),$AM$2:$AM$18,0)),$AE$16)</f>
        <v>=DISPIMG("ID_A9639187B3144C57A2BE5AE757FE7972",1)</v>
      </c>
      <c r="K11" s="14" t="str">
        <f t="array" ref="K11">IFERROR(INDEX($AL$2:$AL$18,MATCH(ADDRESS(ROW(),COLUMN(),4),$AM$2:$AM$18,0)),$AE$16)</f>
        <v>=DISPIMG("ID_A9639187B3144C57A2BE5AE757FE7972",1)</v>
      </c>
      <c r="L11" s="14" t="str">
        <f t="array" ref="L11">IFERROR(INDEX($AL$2:$AL$18,MATCH(ADDRESS(ROW(),COLUMN(),4),$AM$2:$AM$18,0)),$AE$16)</f>
        <v>=DISPIMG("ID_A9639187B3144C57A2BE5AE757FE7972",1)</v>
      </c>
      <c r="M11" s="14" t="str">
        <f t="array" ref="M11">IFERROR(INDEX($AL$2:$AL$18,MATCH(ADDRESS(ROW(),COLUMN(),4),$AM$2:$AM$18,0)),$AE$16)</f>
        <v>=DISPIMG("ID_A9639187B3144C57A2BE5AE757FE7972",1)</v>
      </c>
      <c r="N11" s="14" t="str">
        <f t="array" ref="N11">IFERROR(INDEX($AL$2:$AL$18,MATCH(ADDRESS(ROW(),COLUMN(),4),$AM$2:$AM$18,0)),$AE$16)</f>
        <v>=DISPIMG("ID_A9639187B3144C57A2BE5AE757FE7972",1)</v>
      </c>
      <c r="O11" s="14" t="str">
        <f t="array" ref="O11">IFERROR(INDEX($AL$2:$AL$18,MATCH(ADDRESS(ROW(),COLUMN(),4),$AM$2:$AM$18,0)),$AE$16)</f>
        <v>=DISPIMG("ID_A9639187B3144C57A2BE5AE757FE7972",1)</v>
      </c>
      <c r="P11" s="14" t="str">
        <f t="array" ref="P11">IFERROR(INDEX($AL$2:$AL$18,MATCH(ADDRESS(ROW(),COLUMN(),4),$AM$2:$AM$18,0)),$AE$16)</f>
        <v>=DISPIMG("ID_A9639187B3144C57A2BE5AE757FE7972",1)</v>
      </c>
      <c r="Q11" s="14" t="str">
        <f t="array" ref="Q11">IFERROR(INDEX($AL$2:$AL$18,MATCH(ADDRESS(ROW(),COLUMN(),4),$AM$2:$AM$18,0)),$AE$16)</f>
        <v>=DISPIMG("ID_A9639187B3144C57A2BE5AE757FE7972",1)</v>
      </c>
      <c r="R11" s="14" t="str">
        <f t="array" ref="R11">IFERROR(INDEX($AL$2:$AL$18,MATCH(ADDRESS(ROW(),COLUMN(),4),$AM$2:$AM$18,0)),$AE$16)</f>
        <v>=DISPIMG("ID_A9639187B3144C57A2BE5AE757FE7972",1)</v>
      </c>
      <c r="S11" s="14" t="str">
        <f t="array" ref="S11">IFERROR(INDEX($AL$2:$AL$18,MATCH(ADDRESS(ROW(),COLUMN(),4),$AM$2:$AM$18,0)),$AE$16)</f>
        <v>=DISPIMG("ID_A9639187B3144C57A2BE5AE757FE7972",1)</v>
      </c>
      <c r="T11" s="29" t="str">
        <f t="array" ref="T11">IFERROR(INDEX($AL$2:$AL$18,MATCH(ADDRESS(ROW(),COLUMN(),4),$AM$2:$AM$18,0)),$AE$17)</f>
        <v>=DISPIMG("ID_EA67415A0995455ABF527BB2D12AD119",1)</v>
      </c>
      <c r="U11" s="29" t="str">
        <f t="array" ref="U11">IFERROR(INDEX($AL$2:$AL$18,MATCH(ADDRESS(ROW(),COLUMN(),4),$AM$2:$AM$18,0)),$AE$17)</f>
        <v>=DISPIMG("ID_EA67415A0995455ABF527BB2D12AD119",1)</v>
      </c>
      <c r="V11" s="31" t="str">
        <f t="array" ref="V11">IFERROR(INDEX($AL$2:$AL$18,MATCH(ADDRESS(ROW(),COLUMN(),4),$AM$2:$AM$18,0)),$AE$18)</f>
        <v>=DISPIMG("ID_76191A7034294A2F8256380F1E832EB7",1)</v>
      </c>
      <c r="W11" s="31" t="str">
        <f t="array" ref="W11">IFERROR(INDEX($AL$2:$AL$18,MATCH(ADDRESS(ROW(),COLUMN(),4),$AM$2:$AM$18,0)),$AE$18)</f>
        <v>=DISPIMG("ID_76191A7034294A2F8256380F1E832EB7",1)</v>
      </c>
      <c r="X11" s="31" t="str">
        <f t="array" ref="X11">IFERROR(INDEX($AL$2:$AL$18,MATCH(ADDRESS(ROW(),COLUMN(),4),$AM$2:$AM$18,0)),$AE$18)</f>
        <v>=DISPIMG("ID_76191A7034294A2F8256380F1E832EB7",1)</v>
      </c>
      <c r="Y11" s="31" t="str">
        <f t="array" ref="Y11">IFERROR(INDEX($AL$2:$AL$18,MATCH(ADDRESS(ROW(),COLUMN(),4),$AM$2:$AM$18,0)),$AE$18)</f>
        <v>=DISPIMG("ID_76191A7034294A2F8256380F1E832EB7",1)</v>
      </c>
      <c r="Z11" s="31" t="str">
        <f t="array" ref="Z11">IFERROR(INDEX($AL$2:$AL$18,MATCH(ADDRESS(ROW(),COLUMN(),4),$AM$2:$AM$18,0)),$AE$18)</f>
        <v>=DISPIMG("ID_76191A7034294A2F8256380F1E832EB7",1)</v>
      </c>
      <c r="AA11" s="31" t="str">
        <f t="array" ref="AA11">IFERROR(INDEX($AL$2:$AL$18,MATCH(ADDRESS(ROW(),COLUMN(),4),$AM$2:$AM$18,0)),$AE$18)</f>
        <v>=DISPIMG("ID_76191A7034294A2F8256380F1E832EB7",1)</v>
      </c>
      <c r="AB11" s="31" t="str">
        <f t="array" ref="AB11">IFERROR(INDEX($AL$2:$AL$18,MATCH(ADDRESS(ROW(),COLUMN(),4),$AM$2:$AM$18,0)),$AE$18)</f>
        <v>=DISPIMG("ID_76191A7034294A2F8256380F1E832EB7",1)</v>
      </c>
      <c r="AC11" s="31" t="str">
        <f t="array" ref="AC11">IFERROR(INDEX($AL$2:$AL$18,MATCH(ADDRESS(ROW(),COLUMN(),4),$AM$2:$AM$18,0)),$AE$18)</f>
        <v>=DISPIMG("ID_76191A7034294A2F8256380F1E832EB7",1)</v>
      </c>
      <c r="AD11" s="32" t="str">
        <f t="array" ref="AD11">IFERROR(INDEX($AL$2:$AL$18,MATCH(ADDRESS(ROW(),COLUMN(),4),$AM$2:$AM$18,0)),$AE$18)</f>
        <v>=DISPIMG("ID_76191A7034294A2F8256380F1E832EB7",1)</v>
      </c>
      <c r="AJ11" s="20">
        <v>4</v>
      </c>
      <c r="AK11" s="21" t="s">
        <v>278</v>
      </c>
      <c r="AL11" s="20"/>
      <c r="AM11" s="20"/>
      <c r="AN11" s="22"/>
      <c r="AO11" s="23">
        <f>IFERROR([1]数据!T24,"")</f>
        <v>0</v>
      </c>
      <c r="AP11" s="23">
        <f>IFERROR([1]数据!U24,"")</f>
        <v>0</v>
      </c>
      <c r="AQ11" s="23">
        <f>IFERROR([1]数据!V24,"")</f>
        <v>0</v>
      </c>
      <c r="AR11" s="23">
        <f>IFERROR([1]数据!W24,"")</f>
        <v>0</v>
      </c>
      <c r="AS11" s="27"/>
      <c r="AT11" s="25"/>
      <c r="AU11" s="25"/>
      <c r="AV11" s="25"/>
      <c r="AW11" s="25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</row>
    <row r="12" s="1" customFormat="1" customHeight="1" spans="1:69">
      <c r="A12" s="13" t="str">
        <f t="array" ref="A12">IFERROR(INDEX($AL$2:$AL$18,MATCH(ADDRESS(ROW(),COLUMN(),4),$AM$2:$AM$18,0)),$AE$16)</f>
        <v>=DISPIMG("ID_A9639187B3144C57A2BE5AE757FE7972",1)</v>
      </c>
      <c r="B12" s="14" t="str">
        <f t="array" ref="B12">IFERROR(INDEX($AL$2:$AL$18,MATCH(ADDRESS(ROW(),COLUMN(),4),$AM$2:$AM$18,0)),$AE$16)</f>
        <v>=DISPIMG("ID_A9639187B3144C57A2BE5AE757FE7972",1)</v>
      </c>
      <c r="C12" s="14" t="str">
        <f t="array" ref="C12">IFERROR(INDEX($AL$2:$AL$18,MATCH(ADDRESS(ROW(),COLUMN(),4),$AM$2:$AM$18,0)),$AE$16)</f>
        <v>=DISPIMG("ID_A9639187B3144C57A2BE5AE757FE7972",1)</v>
      </c>
      <c r="D12" s="14" t="str">
        <f t="array" ref="D12">IFERROR(INDEX($AL$2:$AL$18,MATCH(ADDRESS(ROW(),COLUMN(),4),$AM$2:$AM$18,0)),$AE$16)</f>
        <v>=DISPIMG("ID_A9639187B3144C57A2BE5AE757FE7972",1)</v>
      </c>
      <c r="E12" s="14" t="str">
        <f t="array" ref="E12">IFERROR(INDEX($AL$2:$AL$18,MATCH(ADDRESS(ROW(),COLUMN(),4),$AM$2:$AM$18,0)),$AE$16)</f>
        <v>=DISPIMG("ID_A9639187B3144C57A2BE5AE757FE7972",1)</v>
      </c>
      <c r="F12" s="14" t="str">
        <f t="array" ref="F12">IFERROR(INDEX($AL$2:$AL$18,MATCH(ADDRESS(ROW(),COLUMN(),4),$AM$2:$AM$18,0)),$AE$16)</f>
        <v>=DISPIMG("ID_A9639187B3144C57A2BE5AE757FE7972",1)</v>
      </c>
      <c r="G12" s="14" t="str">
        <f t="array" ref="G12">IFERROR(INDEX($AL$2:$AL$18,MATCH(ADDRESS(ROW(),COLUMN(),4),$AM$2:$AM$18,0)),$AE$16)</f>
        <v>=DISPIMG("ID_A9639187B3144C57A2BE5AE757FE7972",1)</v>
      </c>
      <c r="H12" s="14" t="str">
        <f t="array" ref="H12">IFERROR(INDEX($AL$2:$AL$18,MATCH(ADDRESS(ROW(),COLUMN(),4),$AM$2:$AM$18,0)),$AE$16)</f>
        <v>=DISPIMG("ID_A9639187B3144C57A2BE5AE757FE7972",1)</v>
      </c>
      <c r="I12" s="14" t="str">
        <f t="array" ref="I12">IFERROR(INDEX($AL$2:$AL$18,MATCH(ADDRESS(ROW(),COLUMN(),4),$AM$2:$AM$18,0)),$AE$16)</f>
        <v>=DISPIMG("ID_A9639187B3144C57A2BE5AE757FE7972",1)</v>
      </c>
      <c r="J12" s="14" t="str">
        <f t="array" ref="J12">IFERROR(INDEX($AL$2:$AL$18,MATCH(ADDRESS(ROW(),COLUMN(),4),$AM$2:$AM$18,0)),$AE$16)</f>
        <v>=DISPIMG("ID_A9639187B3144C57A2BE5AE757FE7972",1)</v>
      </c>
      <c r="K12" s="14" t="str">
        <f t="array" ref="K12">IFERROR(INDEX($AL$2:$AL$18,MATCH(ADDRESS(ROW(),COLUMN(),4),$AM$2:$AM$18,0)),$AE$16)</f>
        <v>=DISPIMG("ID_A9639187B3144C57A2BE5AE757FE7972",1)</v>
      </c>
      <c r="L12" s="14" t="str">
        <f t="array" ref="L12">IFERROR(INDEX($AL$2:$AL$18,MATCH(ADDRESS(ROW(),COLUMN(),4),$AM$2:$AM$18,0)),$AE$16)</f>
        <v>=DISPIMG("ID_A9639187B3144C57A2BE5AE757FE7972",1)</v>
      </c>
      <c r="M12" s="14" t="str">
        <f t="array" ref="M12">IFERROR(INDEX($AL$2:$AL$18,MATCH(ADDRESS(ROW(),COLUMN(),4),$AM$2:$AM$18,0)),$AE$16)</f>
        <v>=DISPIMG("ID_A9639187B3144C57A2BE5AE757FE7972",1)</v>
      </c>
      <c r="N12" s="14" t="str">
        <f t="array" ref="N12">IFERROR(INDEX($AL$2:$AL$18,MATCH(ADDRESS(ROW(),COLUMN(),4),$AM$2:$AM$18,0)),$AE$16)</f>
        <v>=DISPIMG("ID_A9639187B3144C57A2BE5AE757FE7972",1)</v>
      </c>
      <c r="O12" s="29" t="str">
        <f t="array" ref="O12">IFERROR(INDEX($AL$2:$AL$18,MATCH(ADDRESS(ROW(),COLUMN(),4),$AM$2:$AM$18,0)),$AE$17)</f>
        <v>=DISPIMG("ID_EA67415A0995455ABF527BB2D12AD119",1)</v>
      </c>
      <c r="P12" s="29" t="str">
        <f t="array" ref="P12">IFERROR(INDEX($AL$2:$AL$18,MATCH(ADDRESS(ROW(),COLUMN(),4),$AM$2:$AM$18,0)),$AE$17)</f>
        <v>=DISPIMG("ID_EA67415A0995455ABF527BB2D12AD119",1)</v>
      </c>
      <c r="Q12" s="29" t="str">
        <f t="array" ref="Q12">IFERROR(INDEX($AL$2:$AL$18,MATCH(ADDRESS(ROW(),COLUMN(),4),$AM$2:$AM$18,0)),$AE$17)</f>
        <v>=DISPIMG("ID_EA67415A0995455ABF527BB2D12AD119",1)</v>
      </c>
      <c r="R12" s="29" t="str">
        <f t="array" ref="R12">IFERROR(INDEX($AL$2:$AL$18,MATCH(ADDRESS(ROW(),COLUMN(),4),$AM$2:$AM$18,0)),$AE$17)</f>
        <v>=DISPIMG("ID_EA67415A0995455ABF527BB2D12AD119",1)</v>
      </c>
      <c r="S12" s="29" t="str">
        <f t="array" ref="S12">IFERROR(INDEX($AL$2:$AL$18,MATCH(ADDRESS(ROW(),COLUMN(),4),$AM$2:$AM$18,0)),$AE$17)</f>
        <v>=DISPIMG("ID_EA67415A0995455ABF527BB2D12AD119",1)</v>
      </c>
      <c r="T12" s="31" t="str">
        <f t="array" ref="T12">IFERROR(INDEX($AL$2:$AL$18,MATCH(ADDRESS(ROW(),COLUMN(),4),$AM$2:$AM$18,0)),$AE$18)</f>
        <v>=DISPIMG("ID_76191A7034294A2F8256380F1E832EB7",1)</v>
      </c>
      <c r="U12" s="31" t="str">
        <f t="array" ref="U12">IFERROR(INDEX($AL$2:$AL$18,MATCH(ADDRESS(ROW(),COLUMN(),4),$AM$2:$AM$18,0)),$AE$18)</f>
        <v>=DISPIMG("ID_76191A7034294A2F8256380F1E832EB7",1)</v>
      </c>
      <c r="V12" s="31" t="str">
        <f t="array" ref="V12">IFERROR(INDEX($AL$2:$AL$18,MATCH(ADDRESS(ROW(),COLUMN(),4),$AM$2:$AM$18,0)),$AE$18)</f>
        <v>=DISPIMG("ID_76191A7034294A2F8256380F1E832EB7",1)</v>
      </c>
      <c r="W12" s="31" t="str">
        <f t="array" ref="W12">IFERROR(INDEX($AL$2:$AL$18,MATCH(ADDRESS(ROW(),COLUMN(),4),$AM$2:$AM$18,0)),$AE$18)</f>
        <v>=DISPIMG("ID_76191A7034294A2F8256380F1E832EB7",1)</v>
      </c>
      <c r="X12" s="31" t="str">
        <f t="array" ref="X12">IFERROR(INDEX($AL$2:$AL$18,MATCH(ADDRESS(ROW(),COLUMN(),4),$AM$2:$AM$18,0)),$AE$18)</f>
        <v>=DISPIMG("ID_76191A7034294A2F8256380F1E832EB7",1)</v>
      </c>
      <c r="Y12" s="31" t="str">
        <f t="array" ref="Y12">IFERROR(INDEX($AL$2:$AL$18,MATCH(ADDRESS(ROW(),COLUMN(),4),$AM$2:$AM$18,0)),$AE$18)</f>
        <v>=DISPIMG("ID_76191A7034294A2F8256380F1E832EB7",1)</v>
      </c>
      <c r="Z12" s="31" t="str">
        <f t="array" ref="Z12">IFERROR(INDEX($AL$2:$AL$18,MATCH(ADDRESS(ROW(),COLUMN(),4),$AM$2:$AM$18,0)),$AE$18)</f>
        <v>=DISPIMG("ID_76191A7034294A2F8256380F1E832EB7",1)</v>
      </c>
      <c r="AA12" s="31" t="str">
        <f t="array" ref="AA12">IFERROR(INDEX($AL$2:$AL$18,MATCH(ADDRESS(ROW(),COLUMN(),4),$AM$2:$AM$18,0)),$AE$18)</f>
        <v>=DISPIMG("ID_76191A7034294A2F8256380F1E832EB7",1)</v>
      </c>
      <c r="AB12" s="31" t="str">
        <f t="array" ref="AB12">IFERROR(INDEX($AL$2:$AL$18,MATCH(ADDRESS(ROW(),COLUMN(),4),$AM$2:$AM$18,0)),$AE$18)</f>
        <v>=DISPIMG("ID_76191A7034294A2F8256380F1E832EB7",1)</v>
      </c>
      <c r="AC12" s="31" t="str">
        <f t="array" ref="AC12">IFERROR(INDEX($AL$2:$AL$18,MATCH(ADDRESS(ROW(),COLUMN(),4),$AM$2:$AM$18,0)),$AE$18)</f>
        <v>=DISPIMG("ID_76191A7034294A2F8256380F1E832EB7",1)</v>
      </c>
      <c r="AD12" s="32" t="str">
        <f t="array" ref="AD12">IFERROR(INDEX($AL$2:$AL$18,MATCH(ADDRESS(ROW(),COLUMN(),4),$AM$2:$AM$18,0)),$AE$18)</f>
        <v>=DISPIMG("ID_76191A7034294A2F8256380F1E832EB7",1)</v>
      </c>
      <c r="AJ12" s="20">
        <v>5</v>
      </c>
      <c r="AK12" s="21" t="s">
        <v>279</v>
      </c>
      <c r="AL12" s="20"/>
      <c r="AM12" s="20"/>
      <c r="AN12" s="22"/>
      <c r="AO12" s="23">
        <f>IFERROR([1]数据!Z24,"")</f>
        <v>0</v>
      </c>
      <c r="AP12" s="23">
        <f>IFERROR([1]数据!AA24,"")</f>
        <v>0</v>
      </c>
      <c r="AQ12" s="23">
        <f>IFERROR([1]数据!AB24,"")</f>
        <v>0</v>
      </c>
      <c r="AR12" s="23">
        <f>IFERROR([1]数据!AC24,"")</f>
        <v>0</v>
      </c>
      <c r="AS12" s="27"/>
      <c r="AT12" s="25"/>
      <c r="AU12" s="25"/>
      <c r="AV12" s="25"/>
      <c r="AW12" s="25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</row>
    <row r="13" s="1" customFormat="1" customHeight="1" spans="1:69">
      <c r="A13" s="13" t="str">
        <f t="array" ref="A13">IFERROR(INDEX($AL$2:$AL$18,MATCH(ADDRESS(ROW(),COLUMN(),4),$AM$2:$AM$18,0)),$AE$16)</f>
        <v>=DISPIMG("ID_A9639187B3144C57A2BE5AE757FE7972",1)</v>
      </c>
      <c r="B13" s="14" t="str">
        <f t="array" ref="B13">IFERROR(INDEX($AL$2:$AL$18,MATCH(ADDRESS(ROW(),COLUMN(),4),$AM$2:$AM$18,0)),$AE$16)</f>
        <v>=DISPIMG("ID_A9639187B3144C57A2BE5AE757FE7972",1)</v>
      </c>
      <c r="C13" s="14" t="str">
        <f t="array" ref="C13">IFERROR(INDEX($AL$2:$AL$18,MATCH(ADDRESS(ROW(),COLUMN(),4),$AM$2:$AM$18,0)),$AE$16)</f>
        <v>=DISPIMG("ID_A9639187B3144C57A2BE5AE757FE7972",1)</v>
      </c>
      <c r="D13" s="14" t="str">
        <f t="array" ref="D13">IFERROR(INDEX($AL$2:$AL$18,MATCH(ADDRESS(ROW(),COLUMN(),4),$AM$2:$AM$18,0)),$AE$16)</f>
        <v>=DISPIMG("ID_A9639187B3144C57A2BE5AE757FE7972",1)</v>
      </c>
      <c r="E13" s="14" t="str">
        <f t="array" ref="E13">IFERROR(INDEX($AL$2:$AL$18,MATCH(ADDRESS(ROW(),COLUMN(),4),$AM$2:$AM$18,0)),$AE$16)</f>
        <v>=DISPIMG("ID_A9639187B3144C57A2BE5AE757FE7972",1)</v>
      </c>
      <c r="F13" s="14" t="str">
        <f t="array" ref="F13">IFERROR(INDEX($AL$2:$AL$18,MATCH(ADDRESS(ROW(),COLUMN(),4),$AM$2:$AM$18,0)),$AE$16)</f>
        <v>=DISPIMG("ID_A9639187B3144C57A2BE5AE757FE7972",1)</v>
      </c>
      <c r="G13" s="14" t="str">
        <f t="array" ref="G13">IFERROR(INDEX($AL$2:$AL$18,MATCH(ADDRESS(ROW(),COLUMN(),4),$AM$2:$AM$18,0)),$AE$16)</f>
        <v>=DISPIMG("ID_A9639187B3144C57A2BE5AE757FE7972",1)</v>
      </c>
      <c r="H13" s="14" t="str">
        <f t="array" ref="H13">IFERROR(INDEX($AL$2:$AL$18,MATCH(ADDRESS(ROW(),COLUMN(),4),$AM$2:$AM$18,0)),$AE$16)</f>
        <v>=DISPIMG("ID_A9639187B3144C57A2BE5AE757FE7972",1)</v>
      </c>
      <c r="I13" s="14" t="str">
        <f t="array" ref="I13">IFERROR(INDEX($AL$2:$AL$18,MATCH(ADDRESS(ROW(),COLUMN(),4),$AM$2:$AM$18,0)),$AE$16)</f>
        <v>=DISPIMG("ID_A9639187B3144C57A2BE5AE757FE7972",1)</v>
      </c>
      <c r="J13" s="14" t="str">
        <f t="array" ref="J13">IFERROR(INDEX($AL$2:$AL$18,MATCH(ADDRESS(ROW(),COLUMN(),4),$AM$2:$AM$18,0)),$AE$16)</f>
        <v>=DISPIMG("ID_A9639187B3144C57A2BE5AE757FE7972",1)</v>
      </c>
      <c r="K13" s="14" t="str">
        <f t="array" ref="K13">IFERROR(INDEX($AL$2:$AL$18,MATCH(ADDRESS(ROW(),COLUMN(),4),$AM$2:$AM$18,0)),$AE$16)</f>
        <v>=DISPIMG("ID_A9639187B3144C57A2BE5AE757FE7972",1)</v>
      </c>
      <c r="L13" s="29" t="str">
        <f t="array" ref="L13">IFERROR(INDEX($AL$2:$AL$18,MATCH(ADDRESS(ROW(),COLUMN(),4),$AM$2:$AM$18,0)),$AE$17)</f>
        <v>=DISPIMG("ID_EA67415A0995455ABF527BB2D12AD119",1)</v>
      </c>
      <c r="M13" s="29" t="str">
        <f t="array" ref="M13">IFERROR(INDEX($AL$2:$AL$18,MATCH(ADDRESS(ROW(),COLUMN(),4),$AM$2:$AM$18,0)),$AE$17)</f>
        <v>=DISPIMG("ID_EA67415A0995455ABF527BB2D12AD119",1)</v>
      </c>
      <c r="N13" s="29" t="str">
        <f t="array" ref="N13">IFERROR(INDEX($AL$2:$AL$18,MATCH(ADDRESS(ROW(),COLUMN(),4),$AM$2:$AM$18,0)),$AE$17)</f>
        <v>=DISPIMG("ID_EA67415A0995455ABF527BB2D12AD119",1)</v>
      </c>
      <c r="O13" s="31" t="str">
        <f t="array" ref="O13">IFERROR(INDEX($AL$2:$AL$18,MATCH(ADDRESS(ROW(),COLUMN(),4),$AM$2:$AM$18,0)),$AE$18)</f>
        <v>=DISPIMG("ID_76191A7034294A2F8256380F1E832EB7",1)</v>
      </c>
      <c r="P13" s="31" t="str">
        <f t="array" ref="P13">IFERROR(INDEX($AL$2:$AL$18,MATCH(ADDRESS(ROW(),COLUMN(),4),$AM$2:$AM$18,0)),$AE$18)</f>
        <v>=DISPIMG("ID_76191A7034294A2F8256380F1E832EB7",1)</v>
      </c>
      <c r="Q13" s="31" t="str">
        <f t="array" ref="Q13">IFERROR(INDEX($AL$2:$AL$18,MATCH(ADDRESS(ROW(),COLUMN(),4),$AM$2:$AM$18,0)),$AE$18)</f>
        <v>=DISPIMG("ID_76191A7034294A2F8256380F1E832EB7",1)</v>
      </c>
      <c r="R13" s="31" t="str">
        <f t="array" ref="R13">IFERROR(INDEX($AL$2:$AL$18,MATCH(ADDRESS(ROW(),COLUMN(),4),$AM$2:$AM$18,0)),$AE$18)</f>
        <v>=DISPIMG("ID_76191A7034294A2F8256380F1E832EB7",1)</v>
      </c>
      <c r="S13" s="31" t="str">
        <f t="array" ref="S13">IFERROR(INDEX($AL$2:$AL$18,MATCH(ADDRESS(ROW(),COLUMN(),4),$AM$2:$AM$18,0)),$AE$18)</f>
        <v>=DISPIMG("ID_76191A7034294A2F8256380F1E832EB7",1)</v>
      </c>
      <c r="T13" s="31" t="str">
        <f t="array" ref="T13">IFERROR(INDEX($AL$2:$AL$18,MATCH(ADDRESS(ROW(),COLUMN(),4),$AM$2:$AM$18,0)),$AE$18)</f>
        <v>=DISPIMG("ID_76191A7034294A2F8256380F1E832EB7",1)</v>
      </c>
      <c r="U13" s="31" t="str">
        <f t="array" ref="U13">IFERROR(INDEX($AL$2:$AL$18,MATCH(ADDRESS(ROW(),COLUMN(),4),$AM$2:$AM$18,0)),$AE$18)</f>
        <v>=DISPIMG("ID_76191A7034294A2F8256380F1E832EB7",1)</v>
      </c>
      <c r="V13" s="31" t="str">
        <f t="array" ref="V13">IFERROR(INDEX($AL$2:$AL$18,MATCH(ADDRESS(ROW(),COLUMN(),4),$AM$2:$AM$18,0)),$AE$18)</f>
        <v>=DISPIMG("ID_76191A7034294A2F8256380F1E832EB7",1)</v>
      </c>
      <c r="W13" s="31" t="str">
        <f t="array" ref="W13">IFERROR(INDEX($AL$2:$AL$18,MATCH(ADDRESS(ROW(),COLUMN(),4),$AM$2:$AM$18,0)),$AE$18)</f>
        <v>=DISPIMG("ID_76191A7034294A2F8256380F1E832EB7",1)</v>
      </c>
      <c r="X13" s="31" t="str">
        <f t="array" ref="X13">IFERROR(INDEX($AL$2:$AL$18,MATCH(ADDRESS(ROW(),COLUMN(),4),$AM$2:$AM$18,0)),$AE$18)</f>
        <v>=DISPIMG("ID_76191A7034294A2F8256380F1E832EB7",1)</v>
      </c>
      <c r="Y13" s="31" t="str">
        <f t="array" ref="Y13">IFERROR(INDEX($AL$2:$AL$18,MATCH(ADDRESS(ROW(),COLUMN(),4),$AM$2:$AM$18,0)),$AE$18)</f>
        <v>=DISPIMG("ID_76191A7034294A2F8256380F1E832EB7",1)</v>
      </c>
      <c r="Z13" s="31" t="str">
        <f t="array" ref="Z13">IFERROR(INDEX($AL$2:$AL$18,MATCH(ADDRESS(ROW(),COLUMN(),4),$AM$2:$AM$18,0)),$AE$18)</f>
        <v>=DISPIMG("ID_76191A7034294A2F8256380F1E832EB7",1)</v>
      </c>
      <c r="AA13" s="31" t="str">
        <f t="array" ref="AA13">IFERROR(INDEX($AL$2:$AL$18,MATCH(ADDRESS(ROW(),COLUMN(),4),$AM$2:$AM$18,0)),$AE$18)</f>
        <v>=DISPIMG("ID_76191A7034294A2F8256380F1E832EB7",1)</v>
      </c>
      <c r="AB13" s="31" t="str">
        <f t="array" ref="AB13">IFERROR(INDEX($AL$2:$AL$18,MATCH(ADDRESS(ROW(),COLUMN(),4),$AM$2:$AM$18,0)),$AE$18)</f>
        <v>=DISPIMG("ID_76191A7034294A2F8256380F1E832EB7",1)</v>
      </c>
      <c r="AC13" s="31" t="str">
        <f t="array" ref="AC13">IFERROR(INDEX($AL$2:$AL$18,MATCH(ADDRESS(ROW(),COLUMN(),4),$AM$2:$AM$18,0)),$AE$18)</f>
        <v>=DISPIMG("ID_76191A7034294A2F8256380F1E832EB7",1)</v>
      </c>
      <c r="AD13" s="32" t="str">
        <f t="array" ref="AD13">IFERROR(INDEX($AL$2:$AL$18,MATCH(ADDRESS(ROW(),COLUMN(),4),$AM$2:$AM$18,0)),$AE$18)</f>
        <v>=DISPIMG("ID_76191A7034294A2F8256380F1E832EB7",1)</v>
      </c>
      <c r="AJ13" s="34" t="str">
        <f>_xlfn.DISPIMG("ID_752A09597C4C41F5946A18E6374A90AC",1)</f>
        <v>=DISPIMG("ID_752A09597C4C41F5946A18E6374A90AC",1)</v>
      </c>
      <c r="AK13" s="11" t="s">
        <v>264</v>
      </c>
      <c r="AL13" s="11" t="s">
        <v>265</v>
      </c>
      <c r="AM13" s="11" t="s">
        <v>266</v>
      </c>
      <c r="AN13" s="11" t="s">
        <v>267</v>
      </c>
      <c r="AO13" s="11" t="s">
        <v>3</v>
      </c>
      <c r="AP13" s="11" t="s">
        <v>4</v>
      </c>
      <c r="AQ13" s="11" t="s">
        <v>268</v>
      </c>
      <c r="AR13" s="28" t="s">
        <v>6</v>
      </c>
      <c r="AS13" s="11"/>
      <c r="AT13" s="11" t="s">
        <v>28</v>
      </c>
      <c r="AU13" s="11" t="s">
        <v>30</v>
      </c>
      <c r="AV13" s="11" t="s">
        <v>32</v>
      </c>
      <c r="AW13" s="11" t="s">
        <v>33</v>
      </c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</row>
    <row r="14" s="1" customFormat="1" customHeight="1" spans="1:69">
      <c r="A14" s="13" t="str">
        <f t="array" ref="A14">IFERROR(INDEX($AL$2:$AL$18,MATCH(ADDRESS(ROW(),COLUMN(),4),$AM$2:$AM$18,0)),$AE$16)</f>
        <v>=DISPIMG("ID_A9639187B3144C57A2BE5AE757FE7972",1)</v>
      </c>
      <c r="B14" s="14" t="str">
        <f t="array" ref="B14">IFERROR(INDEX($AL$2:$AL$18,MATCH(ADDRESS(ROW(),COLUMN(),4),$AM$2:$AM$18,0)),$AE$16)</f>
        <v>=DISPIMG("ID_A9639187B3144C57A2BE5AE757FE7972",1)</v>
      </c>
      <c r="C14" s="14" t="str">
        <f t="array" ref="C14">IFERROR(INDEX($AL$2:$AL$18,MATCH(ADDRESS(ROW(),COLUMN(),4),$AM$2:$AM$18,0)),$AE$16)</f>
        <v>=DISPIMG("ID_A9639187B3144C57A2BE5AE757FE7972",1)</v>
      </c>
      <c r="D14" s="14" t="str">
        <f t="array" ref="D14">IFERROR(INDEX($AL$2:$AL$18,MATCH(ADDRESS(ROW(),COLUMN(),4),$AM$2:$AM$18,0)),$AE$16)</f>
        <v>=DISPIMG("ID_A9639187B3144C57A2BE5AE757FE7972",1)</v>
      </c>
      <c r="E14" s="14" t="str">
        <f t="array" ref="E14">IFERROR(INDEX($AL$2:$AL$18,MATCH(ADDRESS(ROW(),COLUMN(),4),$AM$2:$AM$18,0)),$AE$16)</f>
        <v>=DISPIMG("ID_A9639187B3144C57A2BE5AE757FE7972",1)</v>
      </c>
      <c r="F14" s="14" t="str">
        <f t="array" ref="F14">IFERROR(INDEX($AL$2:$AL$18,MATCH(ADDRESS(ROW(),COLUMN(),4),$AM$2:$AM$18,0)),$AE$16)</f>
        <v>=DISPIMG("ID_A9639187B3144C57A2BE5AE757FE7972",1)</v>
      </c>
      <c r="G14" s="14" t="str">
        <f t="array" ref="G14">IFERROR(INDEX($AL$2:$AL$18,MATCH(ADDRESS(ROW(),COLUMN(),4),$AM$2:$AM$18,0)),$AE$16)</f>
        <v>=DISPIMG("ID_A9639187B3144C57A2BE5AE757FE7972",1)</v>
      </c>
      <c r="H14" s="14" t="str">
        <f t="array" ref="H14">IFERROR(INDEX($AL$2:$AL$18,MATCH(ADDRESS(ROW(),COLUMN(),4),$AM$2:$AM$18,0)),$AE$16)</f>
        <v>=DISPIMG("ID_A9639187B3144C57A2BE5AE757FE7972",1)</v>
      </c>
      <c r="I14" s="14" t="str">
        <f t="array" ref="I14">IFERROR(INDEX($AL$2:$AL$18,MATCH(ADDRESS(ROW(),COLUMN(),4),$AM$2:$AM$18,0)),$AE$16)</f>
        <v>=DISPIMG("ID_A9639187B3144C57A2BE5AE757FE7972",1)</v>
      </c>
      <c r="J14" s="29" t="str">
        <f t="array" ref="J14">IFERROR(INDEX($AL$2:$AL$18,MATCH(ADDRESS(ROW(),COLUMN(),4),$AM$2:$AM$18,0)),$AE$17)</f>
        <v>=DISPIMG("ID_EA67415A0995455ABF527BB2D12AD119",1)</v>
      </c>
      <c r="K14" s="29" t="str">
        <f t="array" ref="K14">IFERROR(INDEX($AL$2:$AL$18,MATCH(ADDRESS(ROW(),COLUMN(),4),$AM$2:$AM$18,0)),$AE$17)</f>
        <v>=DISPIMG("ID_EA67415A0995455ABF527BB2D12AD119",1)</v>
      </c>
      <c r="L14" s="31" t="str">
        <f t="array" ref="L14">IFERROR(INDEX($AL$2:$AL$18,MATCH(ADDRESS(ROW(),COLUMN(),4),$AM$2:$AM$18,0)),$AE$18)</f>
        <v>=DISPIMG("ID_76191A7034294A2F8256380F1E832EB7",1)</v>
      </c>
      <c r="M14" s="31" t="str">
        <f t="array" ref="M14">IFERROR(INDEX($AL$2:$AL$18,MATCH(ADDRESS(ROW(),COLUMN(),4),$AM$2:$AM$18,0)),$AE$18)</f>
        <v>=DISPIMG("ID_76191A7034294A2F8256380F1E832EB7",1)</v>
      </c>
      <c r="N14" s="31" t="str">
        <f t="array" ref="N14">IFERROR(INDEX($AL$2:$AL$18,MATCH(ADDRESS(ROW(),COLUMN(),4),$AM$2:$AM$18,0)),$AE$18)</f>
        <v>=DISPIMG("ID_76191A7034294A2F8256380F1E832EB7",1)</v>
      </c>
      <c r="O14" s="31" t="str">
        <f t="array" ref="O14">IFERROR(INDEX($AL$2:$AL$18,MATCH(ADDRESS(ROW(),COLUMN(),4),$AM$2:$AM$18,0)),$AE$18)</f>
        <v>=DISPIMG("ID_76191A7034294A2F8256380F1E832EB7",1)</v>
      </c>
      <c r="P14" s="31" t="str">
        <f t="array" ref="P14">IFERROR(INDEX($AL$2:$AL$18,MATCH(ADDRESS(ROW(),COLUMN(),4),$AM$2:$AM$18,0)),$AE$18)</f>
        <v>=DISPIMG("ID_76191A7034294A2F8256380F1E832EB7",1)</v>
      </c>
      <c r="Q14" s="31" t="str">
        <f t="array" ref="Q14">IFERROR(INDEX($AL$2:$AL$18,MATCH(ADDRESS(ROW(),COLUMN(),4),$AM$2:$AM$18,0)),$AE$18)</f>
        <v>=DISPIMG("ID_76191A7034294A2F8256380F1E832EB7",1)</v>
      </c>
      <c r="R14" s="31" t="str">
        <f t="array" ref="R14">IFERROR(INDEX($AL$2:$AL$18,MATCH(ADDRESS(ROW(),COLUMN(),4),$AM$2:$AM$18,0)),$AE$18)</f>
        <v>=DISPIMG("ID_76191A7034294A2F8256380F1E832EB7",1)</v>
      </c>
      <c r="S14" s="31" t="str">
        <f t="array" ref="S14">IFERROR(INDEX($AL$2:$AL$18,MATCH(ADDRESS(ROW(),COLUMN(),4),$AM$2:$AM$18,0)),$AE$18)</f>
        <v>=DISPIMG("ID_76191A7034294A2F8256380F1E832EB7",1)</v>
      </c>
      <c r="T14" s="31" t="str">
        <f t="array" ref="T14">IFERROR(INDEX($AL$2:$AL$18,MATCH(ADDRESS(ROW(),COLUMN(),4),$AM$2:$AM$18,0)),$AE$18)</f>
        <v>=DISPIMG("ID_76191A7034294A2F8256380F1E832EB7",1)</v>
      </c>
      <c r="U14" s="31" t="str">
        <f t="array" ref="U14">IFERROR(INDEX($AL$2:$AL$18,MATCH(ADDRESS(ROW(),COLUMN(),4),$AM$2:$AM$18,0)),$AE$18)</f>
        <v>=DISPIMG("ID_76191A7034294A2F8256380F1E832EB7",1)</v>
      </c>
      <c r="V14" s="31" t="str">
        <f t="array" ref="V14">IFERROR(INDEX($AL$2:$AL$18,MATCH(ADDRESS(ROW(),COLUMN(),4),$AM$2:$AM$18,0)),$AE$18)</f>
        <v>=DISPIMG("ID_76191A7034294A2F8256380F1E832EB7",1)</v>
      </c>
      <c r="W14" s="31" t="str">
        <f t="array" ref="W14">IFERROR(INDEX($AL$2:$AL$18,MATCH(ADDRESS(ROW(),COLUMN(),4),$AM$2:$AM$18,0)),$AE$18)</f>
        <v>=DISPIMG("ID_76191A7034294A2F8256380F1E832EB7",1)</v>
      </c>
      <c r="X14" s="31" t="str">
        <f t="array" ref="X14">IFERROR(INDEX($AL$2:$AL$18,MATCH(ADDRESS(ROW(),COLUMN(),4),$AM$2:$AM$18,0)),$AE$18)</f>
        <v>=DISPIMG("ID_76191A7034294A2F8256380F1E832EB7",1)</v>
      </c>
      <c r="Y14" s="31" t="str">
        <f t="array" ref="Y14">IFERROR(INDEX($AL$2:$AL$18,MATCH(ADDRESS(ROW(),COLUMN(),4),$AM$2:$AM$18,0)),$AE$18)</f>
        <v>=DISPIMG("ID_76191A7034294A2F8256380F1E832EB7",1)</v>
      </c>
      <c r="Z14" s="31" t="str">
        <f t="array" ref="Z14">IFERROR(INDEX($AL$2:$AL$18,MATCH(ADDRESS(ROW(),COLUMN(),4),$AM$2:$AM$18,0)),$AE$18)</f>
        <v>=DISPIMG("ID_76191A7034294A2F8256380F1E832EB7",1)</v>
      </c>
      <c r="AA14" s="31" t="str">
        <f t="array" ref="AA14">IFERROR(INDEX($AL$2:$AL$18,MATCH(ADDRESS(ROW(),COLUMN(),4),$AM$2:$AM$18,0)),$AE$18)</f>
        <v>=DISPIMG("ID_76191A7034294A2F8256380F1E832EB7",1)</v>
      </c>
      <c r="AB14" s="31" t="str">
        <f t="array" ref="AB14">IFERROR(INDEX($AL$2:$AL$18,MATCH(ADDRESS(ROW(),COLUMN(),4),$AM$2:$AM$18,0)),$AE$18)</f>
        <v>=DISPIMG("ID_76191A7034294A2F8256380F1E832EB7",1)</v>
      </c>
      <c r="AC14" s="31" t="str">
        <f t="array" ref="AC14">IFERROR(INDEX($AL$2:$AL$18,MATCH(ADDRESS(ROW(),COLUMN(),4),$AM$2:$AM$18,0)),$AE$18)</f>
        <v>=DISPIMG("ID_76191A7034294A2F8256380F1E832EB7",1)</v>
      </c>
      <c r="AD14" s="32" t="str">
        <f t="array" ref="AD14">IFERROR(INDEX($AL$2:$AL$18,MATCH(ADDRESS(ROW(),COLUMN(),4),$AM$2:$AM$18,0)),$AE$18)</f>
        <v>=DISPIMG("ID_76191A7034294A2F8256380F1E832EB7",1)</v>
      </c>
      <c r="AE14" s="35" t="s">
        <v>245</v>
      </c>
      <c r="AF14" s="36" t="s">
        <v>124</v>
      </c>
      <c r="AG14" s="37" t="s">
        <v>246</v>
      </c>
      <c r="AH14" s="37"/>
      <c r="AJ14" s="20">
        <v>1</v>
      </c>
      <c r="AK14" s="21" t="s">
        <v>280</v>
      </c>
      <c r="AL14" s="20"/>
      <c r="AM14" s="21"/>
      <c r="AN14" s="22"/>
      <c r="AO14" s="23">
        <f>IFERROR([1]数据!B42,"")</f>
        <v>0</v>
      </c>
      <c r="AP14" s="23">
        <f>IFERROR([1]数据!C42,"")</f>
        <v>0</v>
      </c>
      <c r="AQ14" s="23">
        <f>IFERROR([1]数据!D42,"")</f>
        <v>0</v>
      </c>
      <c r="AR14" s="23">
        <f>IFERROR([1]数据!E42,"")</f>
        <v>0</v>
      </c>
      <c r="AS14" s="27"/>
      <c r="AT14" s="25"/>
      <c r="AU14" s="25"/>
      <c r="AV14" s="25"/>
      <c r="AW14" s="25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</row>
    <row r="15" s="1" customFormat="1" customHeight="1" spans="1:69">
      <c r="A15" s="13" t="str">
        <f t="array" ref="A15">IFERROR(INDEX($AL$2:$AL$18,MATCH(ADDRESS(ROW(),COLUMN(),4),$AM$2:$AM$18,0)),$AE$16)</f>
        <v>=DISPIMG("ID_A9639187B3144C57A2BE5AE757FE7972",1)</v>
      </c>
      <c r="B15" s="14" t="str">
        <f t="array" ref="B15">IFERROR(INDEX($AL$2:$AL$18,MATCH(ADDRESS(ROW(),COLUMN(),4),$AM$2:$AM$18,0)),$AE$16)</f>
        <v>=DISPIMG("ID_A9639187B3144C57A2BE5AE757FE7972",1)</v>
      </c>
      <c r="C15" s="14" t="str">
        <f t="array" ref="C15">IFERROR(INDEX($AL$2:$AL$18,MATCH(ADDRESS(ROW(),COLUMN(),4),$AM$2:$AM$18,0)),$AE$16)</f>
        <v>=DISPIMG("ID_A9639187B3144C57A2BE5AE757FE7972",1)</v>
      </c>
      <c r="D15" s="14" t="str">
        <f t="array" ref="D15">IFERROR(INDEX($AL$2:$AL$18,MATCH(ADDRESS(ROW(),COLUMN(),4),$AM$2:$AM$18,0)),$AE$16)</f>
        <v>=DISPIMG("ID_A9639187B3144C57A2BE5AE757FE7972",1)</v>
      </c>
      <c r="E15" s="14" t="str">
        <f t="array" ref="E15">IFERROR(INDEX($AL$2:$AL$18,MATCH(ADDRESS(ROW(),COLUMN(),4),$AM$2:$AM$18,0)),$AE$16)</f>
        <v>=DISPIMG("ID_A9639187B3144C57A2BE5AE757FE7972",1)</v>
      </c>
      <c r="F15" s="14" t="str">
        <f t="array" ref="F15">IFERROR(INDEX($AL$2:$AL$18,MATCH(ADDRESS(ROW(),COLUMN(),4),$AM$2:$AM$18,0)),$AE$16)</f>
        <v>=DISPIMG("ID_A9639187B3144C57A2BE5AE757FE7972",1)</v>
      </c>
      <c r="G15" s="29" t="str">
        <f t="array" ref="G15">IFERROR(INDEX($AL$2:$AL$18,MATCH(ADDRESS(ROW(),COLUMN(),4),$AM$2:$AM$18,0)),$AE$17)</f>
        <v>=DISPIMG("ID_EA67415A0995455ABF527BB2D12AD119",1)</v>
      </c>
      <c r="H15" s="29" t="str">
        <f t="array" ref="H15">IFERROR(INDEX($AL$2:$AL$18,MATCH(ADDRESS(ROW(),COLUMN(),4),$AM$2:$AM$18,0)),$AE$17)</f>
        <v>=DISPIMG("ID_EA67415A0995455ABF527BB2D12AD119",1)</v>
      </c>
      <c r="I15" s="29" t="str">
        <f t="array" ref="I15">IFERROR(INDEX($AL$2:$AL$18,MATCH(ADDRESS(ROW(),COLUMN(),4),$AM$2:$AM$18,0)),$AE$17)</f>
        <v>=DISPIMG("ID_EA67415A0995455ABF527BB2D12AD119",1)</v>
      </c>
      <c r="J15" s="31" t="str">
        <f t="array" ref="J15">IFERROR(INDEX($AL$2:$AL$18,MATCH(ADDRESS(ROW(),COLUMN(),4),$AM$2:$AM$18,0)),$AE$18)</f>
        <v>=DISPIMG("ID_76191A7034294A2F8256380F1E832EB7",1)</v>
      </c>
      <c r="K15" s="31" t="str">
        <f t="array" ref="K15">IFERROR(INDEX($AL$2:$AL$18,MATCH(ADDRESS(ROW(),COLUMN(),4),$AM$2:$AM$18,0)),$AE$18)</f>
        <v>=DISPIMG("ID_76191A7034294A2F8256380F1E832EB7",1)</v>
      </c>
      <c r="L15" s="31" t="str">
        <f t="array" ref="L15">IFERROR(INDEX($AL$2:$AL$18,MATCH(ADDRESS(ROW(),COLUMN(),4),$AM$2:$AM$18,0)),$AE$18)</f>
        <v>=DISPIMG("ID_76191A7034294A2F8256380F1E832EB7",1)</v>
      </c>
      <c r="M15" s="31" t="str">
        <f t="array" ref="M15">IFERROR(INDEX($AL$2:$AL$18,MATCH(ADDRESS(ROW(),COLUMN(),4),$AM$2:$AM$18,0)),$AE$18)</f>
        <v>=DISPIMG("ID_76191A7034294A2F8256380F1E832EB7",1)</v>
      </c>
      <c r="N15" s="31" t="str">
        <f t="array" ref="N15">IFERROR(INDEX($AL$2:$AL$18,MATCH(ADDRESS(ROW(),COLUMN(),4),$AM$2:$AM$18,0)),$AE$18)</f>
        <v>=DISPIMG("ID_76191A7034294A2F8256380F1E832EB7",1)</v>
      </c>
      <c r="O15" s="31" t="str">
        <f t="array" ref="O15">IFERROR(INDEX($AL$2:$AL$18,MATCH(ADDRESS(ROW(),COLUMN(),4),$AM$2:$AM$18,0)),$AE$18)</f>
        <v>=DISPIMG("ID_76191A7034294A2F8256380F1E832EB7",1)</v>
      </c>
      <c r="P15" s="31" t="str">
        <f t="array" ref="P15">IFERROR(INDEX($AL$2:$AL$18,MATCH(ADDRESS(ROW(),COLUMN(),4),$AM$2:$AM$18,0)),$AE$18)</f>
        <v>=DISPIMG("ID_76191A7034294A2F8256380F1E832EB7",1)</v>
      </c>
      <c r="Q15" s="31" t="str">
        <f t="array" ref="Q15">IFERROR(INDEX($AL$2:$AL$18,MATCH(ADDRESS(ROW(),COLUMN(),4),$AM$2:$AM$18,0)),$AE$18)</f>
        <v>=DISPIMG("ID_76191A7034294A2F8256380F1E832EB7",1)</v>
      </c>
      <c r="R15" s="31" t="str">
        <f t="array" ref="R15">IFERROR(INDEX($AL$2:$AL$18,MATCH(ADDRESS(ROW(),COLUMN(),4),$AM$2:$AM$18,0)),$AE$18)</f>
        <v>=DISPIMG("ID_76191A7034294A2F8256380F1E832EB7",1)</v>
      </c>
      <c r="S15" s="31" t="str">
        <f t="array" ref="S15">IFERROR(INDEX($AL$2:$AL$18,MATCH(ADDRESS(ROW(),COLUMN(),4),$AM$2:$AM$18,0)),$AE$18)</f>
        <v>=DISPIMG("ID_76191A7034294A2F8256380F1E832EB7",1)</v>
      </c>
      <c r="T15" s="31" t="str">
        <f t="array" ref="T15">IFERROR(INDEX($AL$2:$AL$18,MATCH(ADDRESS(ROW(),COLUMN(),4),$AM$2:$AM$18,0)),$AE$18)</f>
        <v>=DISPIMG("ID_76191A7034294A2F8256380F1E832EB7",1)</v>
      </c>
      <c r="U15" s="38" t="str">
        <f t="array" ref="U15">IFERROR(INDEX($AL$2:$AL$18,MATCH(ADDRESS(ROW(),COLUMN(),4),$AM$2:$AM$18,0)),$AE$18)</f>
        <v>=DISPIMG("ID_76191A7034294A2F8256380F1E832EB7",1)</v>
      </c>
      <c r="V15" s="31" t="str">
        <f t="array" ref="V15">IFERROR(INDEX($AL$2:$AL$18,MATCH(ADDRESS(ROW(),COLUMN(),4),$AM$2:$AM$18,0)),$AE$18)</f>
        <v>=DISPIMG("ID_76191A7034294A2F8256380F1E832EB7",1)</v>
      </c>
      <c r="W15" s="31" t="str">
        <f t="array" ref="W15">IFERROR(INDEX($AL$2:$AL$18,MATCH(ADDRESS(ROW(),COLUMN(),4),$AM$2:$AM$18,0)),$AE$18)</f>
        <v>=DISPIMG("ID_76191A7034294A2F8256380F1E832EB7",1)</v>
      </c>
      <c r="X15" s="31" t="str">
        <f t="array" ref="X15">IFERROR(INDEX($AL$2:$AL$18,MATCH(ADDRESS(ROW(),COLUMN(),4),$AM$2:$AM$18,0)),$AE$18)</f>
        <v>=DISPIMG("ID_76191A7034294A2F8256380F1E832EB7",1)</v>
      </c>
      <c r="Y15" s="31" t="str">
        <f t="array" ref="Y15">IFERROR(INDEX($AL$2:$AL$18,MATCH(ADDRESS(ROW(),COLUMN(),4),$AM$2:$AM$18,0)),$AE$18)</f>
        <v>=DISPIMG("ID_76191A7034294A2F8256380F1E832EB7",1)</v>
      </c>
      <c r="Z15" s="31" t="str">
        <f t="array" ref="Z15">IFERROR(INDEX($AL$2:$AL$18,MATCH(ADDRESS(ROW(),COLUMN(),4),$AM$2:$AM$18,0)),$AE$18)</f>
        <v>=DISPIMG("ID_76191A7034294A2F8256380F1E832EB7",1)</v>
      </c>
      <c r="AA15" s="31" t="str">
        <f t="array" ref="AA15">IFERROR(INDEX($AL$2:$AL$18,MATCH(ADDRESS(ROW(),COLUMN(),4),$AM$2:$AM$18,0)),$AE$18)</f>
        <v>=DISPIMG("ID_76191A7034294A2F8256380F1E832EB7",1)</v>
      </c>
      <c r="AB15" s="31" t="str">
        <f t="array" ref="AB15">IFERROR(INDEX($AL$2:$AL$18,MATCH(ADDRESS(ROW(),COLUMN(),4),$AM$2:$AM$18,0)),$AE$18)</f>
        <v>=DISPIMG("ID_76191A7034294A2F8256380F1E832EB7",1)</v>
      </c>
      <c r="AC15" s="31" t="str">
        <f t="array" ref="AC15">IFERROR(INDEX($AL$2:$AL$18,MATCH(ADDRESS(ROW(),COLUMN(),4),$AM$2:$AM$18,0)),$AE$18)</f>
        <v>=DISPIMG("ID_76191A7034294A2F8256380F1E832EB7",1)</v>
      </c>
      <c r="AD15" s="32" t="str">
        <f t="array" ref="AD15">IFERROR(INDEX($AL$2:$AL$18,MATCH(ADDRESS(ROW(),COLUMN(),4),$AM$2:$AM$18,0)),$AE$18)</f>
        <v>=DISPIMG("ID_76191A7034294A2F8256380F1E832EB7",1)</v>
      </c>
      <c r="AE15" s="39" t="str">
        <f>_xlfn.DISPIMG("ID_F7478FFE25464C8FA2A68F131E117822",1)</f>
        <v>=DISPIMG("ID_F7478FFE25464C8FA2A68F131E117822",1)</v>
      </c>
      <c r="AF15" s="36" t="s">
        <v>197</v>
      </c>
      <c r="AG15" s="37" t="s">
        <v>248</v>
      </c>
      <c r="AH15" s="37"/>
      <c r="AJ15" s="20">
        <v>2</v>
      </c>
      <c r="AK15" s="21" t="s">
        <v>281</v>
      </c>
      <c r="AL15" s="20"/>
      <c r="AM15" s="20"/>
      <c r="AN15" s="22"/>
      <c r="AO15" s="23">
        <f>IFERROR([1]数据!H42,"")</f>
        <v>0</v>
      </c>
      <c r="AP15" s="23">
        <f>IFERROR([1]数据!I42,"")</f>
        <v>0</v>
      </c>
      <c r="AQ15" s="23">
        <f>IFERROR([1]数据!J42,"")</f>
        <v>0</v>
      </c>
      <c r="AR15" s="23">
        <f>IFERROR([1]数据!K42,"")</f>
        <v>0</v>
      </c>
      <c r="AS15" s="27"/>
      <c r="AT15" s="25"/>
      <c r="AU15" s="25"/>
      <c r="AV15" s="25"/>
      <c r="AW15" s="25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</row>
    <row r="16" s="1" customFormat="1" customHeight="1" spans="1:69">
      <c r="A16" s="13" t="str">
        <f t="array" ref="A16">IFERROR(INDEX($AL$2:$AL$18,MATCH(ADDRESS(ROW(),COLUMN(),4),$AM$2:$AM$18,0)),$AE$16)</f>
        <v>=DISPIMG("ID_A9639187B3144C57A2BE5AE757FE7972",1)</v>
      </c>
      <c r="B16" s="14" t="str">
        <f t="array" ref="B16">IFERROR(INDEX($AL$2:$AL$18,MATCH(ADDRESS(ROW(),COLUMN(),4),$AM$2:$AM$18,0)),$AE$16)</f>
        <v>=DISPIMG("ID_A9639187B3144C57A2BE5AE757FE7972",1)</v>
      </c>
      <c r="C16" s="29" t="str">
        <f t="array" ref="C16">IFERROR(INDEX($AL$2:$AL$18,MATCH(ADDRESS(ROW(),COLUMN(),4),$AM$2:$AM$18,0)),$AE$17)</f>
        <v>=DISPIMG("ID_EA67415A0995455ABF527BB2D12AD119",1)</v>
      </c>
      <c r="D16" s="29" t="str">
        <f t="array" ref="D16">IFERROR(INDEX($AL$2:$AL$18,MATCH(ADDRESS(ROW(),COLUMN(),4),$AM$2:$AM$18,0)),$AE$17)</f>
        <v>=DISPIMG("ID_EA67415A0995455ABF527BB2D12AD119",1)</v>
      </c>
      <c r="E16" s="29" t="str">
        <f t="array" ref="E16">IFERROR(INDEX($AL$2:$AL$18,MATCH(ADDRESS(ROW(),COLUMN(),4),$AM$2:$AM$18,0)),$AE$17)</f>
        <v>=DISPIMG("ID_EA67415A0995455ABF527BB2D12AD119",1)</v>
      </c>
      <c r="F16" s="29" t="str">
        <f t="array" ref="F16">IFERROR(INDEX($AL$2:$AL$18,MATCH(ADDRESS(ROW(),COLUMN(),4),$AM$2:$AM$18,0)),$AE$17)</f>
        <v>=DISPIMG("ID_EA67415A0995455ABF527BB2D12AD119",1)</v>
      </c>
      <c r="G16" s="31" t="str">
        <f t="array" ref="G16">IFERROR(INDEX($AL$2:$AL$18,MATCH(ADDRESS(ROW(),COLUMN(),4),$AM$2:$AM$18,0)),$AE$18)</f>
        <v>=DISPIMG("ID_76191A7034294A2F8256380F1E832EB7",1)</v>
      </c>
      <c r="H16" s="31" t="str">
        <f t="array" ref="H16">IFERROR(INDEX($AL$2:$AL$18,MATCH(ADDRESS(ROW(),COLUMN(),4),$AM$2:$AM$18,0)),$AE$18)</f>
        <v>=DISPIMG("ID_76191A7034294A2F8256380F1E832EB7",1)</v>
      </c>
      <c r="I16" s="31" t="str">
        <f t="array" ref="I16">IFERROR(INDEX($AL$2:$AL$18,MATCH(ADDRESS(ROW(),COLUMN(),4),$AM$2:$AM$18,0)),$AE$18)</f>
        <v>=DISPIMG("ID_76191A7034294A2F8256380F1E832EB7",1)</v>
      </c>
      <c r="J16" s="31" t="str">
        <f t="array" ref="J16">IFERROR(INDEX($AL$2:$AL$18,MATCH(ADDRESS(ROW(),COLUMN(),4),$AM$2:$AM$18,0)),$AE$18)</f>
        <v>=DISPIMG("ID_76191A7034294A2F8256380F1E832EB7",1)</v>
      </c>
      <c r="K16" s="31" t="str">
        <f t="array" ref="K16">IFERROR(INDEX($AL$2:$AL$18,MATCH(ADDRESS(ROW(),COLUMN(),4),$AM$2:$AM$18,0)),$AE$18)</f>
        <v>=DISPIMG("ID_76191A7034294A2F8256380F1E832EB7",1)</v>
      </c>
      <c r="L16" s="31" t="str">
        <f t="array" ref="L16">IFERROR(INDEX($AL$2:$AL$18,MATCH(ADDRESS(ROW(),COLUMN(),4),$AM$2:$AM$18,0)),$AE$18)</f>
        <v>=DISPIMG("ID_76191A7034294A2F8256380F1E832EB7",1)</v>
      </c>
      <c r="M16" s="31" t="str">
        <f t="array" ref="M16">IFERROR(INDEX($AL$2:$AL$18,MATCH(ADDRESS(ROW(),COLUMN(),4),$AM$2:$AM$18,0)),$AE$18)</f>
        <v>=DISPIMG("ID_76191A7034294A2F8256380F1E832EB7",1)</v>
      </c>
      <c r="N16" s="31" t="str">
        <f t="array" ref="N16">IFERROR(INDEX($AL$2:$AL$18,MATCH(ADDRESS(ROW(),COLUMN(),4),$AM$2:$AM$18,0)),$AE$18)</f>
        <v>=DISPIMG("ID_76191A7034294A2F8256380F1E832EB7",1)</v>
      </c>
      <c r="O16" s="31" t="str">
        <f t="array" ref="O16">IFERROR(INDEX($AL$2:$AL$18,MATCH(ADDRESS(ROW(),COLUMN(),4),$AM$2:$AM$18,0)),$AE$18)</f>
        <v>=DISPIMG("ID_76191A7034294A2F8256380F1E832EB7",1)</v>
      </c>
      <c r="P16" s="31" t="str">
        <f t="array" ref="P16">IFERROR(INDEX($AL$2:$AL$18,MATCH(ADDRESS(ROW(),COLUMN(),4),$AM$2:$AM$18,0)),$AE$18)</f>
        <v>=DISPIMG("ID_76191A7034294A2F8256380F1E832EB7",1)</v>
      </c>
      <c r="Q16" s="31" t="str">
        <f t="array" ref="Q16">IFERROR(INDEX($AL$2:$AL$18,MATCH(ADDRESS(ROW(),COLUMN(),4),$AM$2:$AM$18,0)),$AE$18)</f>
        <v>=DISPIMG("ID_76191A7034294A2F8256380F1E832EB7",1)</v>
      </c>
      <c r="R16" s="31" t="str">
        <f t="array" ref="R16">IFERROR(INDEX($AL$2:$AL$18,MATCH(ADDRESS(ROW(),COLUMN(),4),$AM$2:$AM$18,0)),$AE$18)</f>
        <v>=DISPIMG("ID_76191A7034294A2F8256380F1E832EB7",1)</v>
      </c>
      <c r="S16" s="31" t="str">
        <f t="array" ref="S16">IFERROR(INDEX($AL$2:$AL$18,MATCH(ADDRESS(ROW(),COLUMN(),4),$AM$2:$AM$18,0)),$AE$18)</f>
        <v>=DISPIMG("ID_76191A7034294A2F8256380F1E832EB7",1)</v>
      </c>
      <c r="T16" s="31" t="str">
        <f t="array" ref="T16">IFERROR(INDEX($AL$2:$AL$18,MATCH(ADDRESS(ROW(),COLUMN(),4),$AM$2:$AM$18,0)),$AE$18)</f>
        <v>=DISPIMG("ID_76191A7034294A2F8256380F1E832EB7",1)</v>
      </c>
      <c r="U16" s="31" t="str">
        <f t="array" ref="U16">IFERROR(INDEX($AL$2:$AL$18,MATCH(ADDRESS(ROW(),COLUMN(),4),$AM$2:$AM$18,0)),$AE$18)</f>
        <v>=DISPIMG("ID_76191A7034294A2F8256380F1E832EB7",1)</v>
      </c>
      <c r="V16" s="31" t="str">
        <f t="array" ref="V16">IFERROR(INDEX($AL$2:$AL$18,MATCH(ADDRESS(ROW(),COLUMN(),4),$AM$2:$AM$18,0)),$AE$18)</f>
        <v>=DISPIMG("ID_76191A7034294A2F8256380F1E832EB7",1)</v>
      </c>
      <c r="W16" s="31" t="str">
        <f t="array" ref="W16">IFERROR(INDEX($AL$2:$AL$18,MATCH(ADDRESS(ROW(),COLUMN(),4),$AM$2:$AM$18,0)),$AE$18)</f>
        <v>=DISPIMG("ID_76191A7034294A2F8256380F1E832EB7",1)</v>
      </c>
      <c r="X16" s="31" t="str">
        <f t="array" ref="X16">IFERROR(INDEX($AL$2:$AL$18,MATCH(ADDRESS(ROW(),COLUMN(),4),$AM$2:$AM$18,0)),$AE$18)</f>
        <v>=DISPIMG("ID_76191A7034294A2F8256380F1E832EB7",1)</v>
      </c>
      <c r="Y16" s="31" t="str">
        <f t="array" ref="Y16">IFERROR(INDEX($AL$2:$AL$18,MATCH(ADDRESS(ROW(),COLUMN(),4),$AM$2:$AM$18,0)),$AE$18)</f>
        <v>=DISPIMG("ID_76191A7034294A2F8256380F1E832EB7",1)</v>
      </c>
      <c r="Z16" s="31" t="str">
        <f t="array" ref="Z16">IFERROR(INDEX($AL$2:$AL$18,MATCH(ADDRESS(ROW(),COLUMN(),4),$AM$2:$AM$18,0)),$AE$18)</f>
        <v>=DISPIMG("ID_76191A7034294A2F8256380F1E832EB7",1)</v>
      </c>
      <c r="AA16" s="31" t="str">
        <f t="array" ref="AA16">IFERROR(INDEX($AL$2:$AL$18,MATCH(ADDRESS(ROW(),COLUMN(),4),$AM$2:$AM$18,0)),$AE$18)</f>
        <v>=DISPIMG("ID_76191A7034294A2F8256380F1E832EB7",1)</v>
      </c>
      <c r="AB16" s="31" t="str">
        <f t="array" ref="AB16">IFERROR(INDEX($AL$2:$AL$18,MATCH(ADDRESS(ROW(),COLUMN(),4),$AM$2:$AM$18,0)),$AE$18)</f>
        <v>=DISPIMG("ID_76191A7034294A2F8256380F1E832EB7",1)</v>
      </c>
      <c r="AC16" s="31" t="str">
        <f t="array" ref="AC16">IFERROR(INDEX($AL$2:$AL$18,MATCH(ADDRESS(ROW(),COLUMN(),4),$AM$2:$AM$18,0)),$AE$18)</f>
        <v>=DISPIMG("ID_76191A7034294A2F8256380F1E832EB7",1)</v>
      </c>
      <c r="AD16" s="32" t="str">
        <f t="array" ref="AD16">IFERROR(INDEX($AL$2:$AL$18,MATCH(ADDRESS(ROW(),COLUMN(),4),$AM$2:$AM$18,0)),$AE$18)</f>
        <v>=DISPIMG("ID_76191A7034294A2F8256380F1E832EB7",1)</v>
      </c>
      <c r="AE16" s="40" t="str">
        <f>_xlfn.DISPIMG("ID_A9639187B3144C57A2BE5AE757FE7972",1)</f>
        <v>=DISPIMG("ID_A9639187B3144C57A2BE5AE757FE7972",1)</v>
      </c>
      <c r="AF16" s="37" t="s">
        <v>253</v>
      </c>
      <c r="AG16" s="37" t="s">
        <v>117</v>
      </c>
      <c r="AH16" s="37"/>
      <c r="AJ16" s="20">
        <v>3</v>
      </c>
      <c r="AK16" s="21" t="s">
        <v>282</v>
      </c>
      <c r="AL16" s="20"/>
      <c r="AM16" s="20"/>
      <c r="AN16" s="22"/>
      <c r="AO16" s="23">
        <f>IFERROR([1]数据!N42,"")</f>
        <v>0</v>
      </c>
      <c r="AP16" s="23">
        <f>IFERROR([1]数据!O42,"")</f>
        <v>0</v>
      </c>
      <c r="AQ16" s="23">
        <f>IFERROR([1]数据!P42,"")</f>
        <v>0</v>
      </c>
      <c r="AR16" s="23">
        <f>IFERROR([1]数据!Q42,"")</f>
        <v>0</v>
      </c>
      <c r="AS16" s="27"/>
      <c r="AT16" s="25"/>
      <c r="AU16" s="25"/>
      <c r="AV16" s="25"/>
      <c r="AW16" s="25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</row>
    <row r="17" s="1" customFormat="1" customHeight="1" spans="1:69">
      <c r="A17" s="41" t="str">
        <f t="array" ref="A17">IFERROR(INDEX($AL$2:$AL$18,MATCH(ADDRESS(ROW(),COLUMN(),4),$AM$2:$AM$18,0)),$AE$17)</f>
        <v>=DISPIMG("ID_EA67415A0995455ABF527BB2D12AD119",1)</v>
      </c>
      <c r="B17" s="29" t="str">
        <f t="array" ref="B17">IFERROR(INDEX($AL$2:$AL$18,MATCH(ADDRESS(ROW(),COLUMN(),4),$AM$2:$AM$18,0)),$AE$17)</f>
        <v>=DISPIMG("ID_EA67415A0995455ABF527BB2D12AD119",1)</v>
      </c>
      <c r="C17" s="31" t="str">
        <f t="array" ref="C17">IFERROR(INDEX($AL$2:$AL$18,MATCH(ADDRESS(ROW(),COLUMN(),4),$AM$2:$AM$18,0)),$AE$18)</f>
        <v>=DISPIMG("ID_76191A7034294A2F8256380F1E832EB7",1)</v>
      </c>
      <c r="D17" s="31" t="str">
        <f t="array" ref="D17">IFERROR(INDEX($AL$2:$AL$18,MATCH(ADDRESS(ROW(),COLUMN(),4),$AM$2:$AM$18,0)),$AE$18)</f>
        <v>=DISPIMG("ID_76191A7034294A2F8256380F1E832EB7",1)</v>
      </c>
      <c r="E17" s="31" t="str">
        <f t="array" ref="E17">IFERROR(INDEX($AL$2:$AL$18,MATCH(ADDRESS(ROW(),COLUMN(),4),$AM$2:$AM$18,0)),$AE$18)</f>
        <v>=DISPIMG("ID_76191A7034294A2F8256380F1E832EB7",1)</v>
      </c>
      <c r="F17" s="31" t="str">
        <f t="array" ref="F17">IFERROR(INDEX($AL$2:$AL$18,MATCH(ADDRESS(ROW(),COLUMN(),4),$AM$2:$AM$18,0)),$AE$18)</f>
        <v>=DISPIMG("ID_76191A7034294A2F8256380F1E832EB7",1)</v>
      </c>
      <c r="G17" s="31" t="str">
        <f t="array" ref="G17">IFERROR(INDEX($AL$2:$AL$18,MATCH(ADDRESS(ROW(),COLUMN(),4),$AM$2:$AM$18,0)),$AE$18)</f>
        <v>=DISPIMG("ID_76191A7034294A2F8256380F1E832EB7",1)</v>
      </c>
      <c r="H17" s="31" t="str">
        <f t="array" ref="H17">IFERROR(INDEX($AL$2:$AL$18,MATCH(ADDRESS(ROW(),COLUMN(),4),$AM$2:$AM$18,0)),$AE$18)</f>
        <v>=DISPIMG("ID_76191A7034294A2F8256380F1E832EB7",1)</v>
      </c>
      <c r="I17" s="31" t="str">
        <f t="array" ref="I17">IFERROR(INDEX($AL$2:$AL$18,MATCH(ADDRESS(ROW(),COLUMN(),4),$AM$2:$AM$18,0)),$AE$18)</f>
        <v>=DISPIMG("ID_76191A7034294A2F8256380F1E832EB7",1)</v>
      </c>
      <c r="J17" s="31" t="str">
        <f t="array" ref="J17">IFERROR(INDEX($AL$2:$AL$18,MATCH(ADDRESS(ROW(),COLUMN(),4),$AM$2:$AM$18,0)),$AE$18)</f>
        <v>=DISPIMG("ID_76191A7034294A2F8256380F1E832EB7",1)</v>
      </c>
      <c r="K17" s="31" t="str">
        <f t="array" ref="K17">IFERROR(INDEX($AL$2:$AL$18,MATCH(ADDRESS(ROW(),COLUMN(),4),$AM$2:$AM$18,0)),$AE$18)</f>
        <v>=DISPIMG("ID_76191A7034294A2F8256380F1E832EB7",1)</v>
      </c>
      <c r="L17" s="31" t="str">
        <f t="array" ref="L17">IFERROR(INDEX($AL$2:$AL$18,MATCH(ADDRESS(ROW(),COLUMN(),4),$AM$2:$AM$18,0)),$AE$18)</f>
        <v>=DISPIMG("ID_76191A7034294A2F8256380F1E832EB7",1)</v>
      </c>
      <c r="M17" s="31" t="str">
        <f t="array" ref="M17">IFERROR(INDEX($AL$2:$AL$18,MATCH(ADDRESS(ROW(),COLUMN(),4),$AM$2:$AM$18,0)),$AE$18)</f>
        <v>=DISPIMG("ID_76191A7034294A2F8256380F1E832EB7",1)</v>
      </c>
      <c r="N17" s="31" t="str">
        <f t="array" ref="N17">IFERROR(INDEX($AL$2:$AL$18,MATCH(ADDRESS(ROW(),COLUMN(),4),$AM$2:$AM$18,0)),$AE$18)</f>
        <v>=DISPIMG("ID_76191A7034294A2F8256380F1E832EB7",1)</v>
      </c>
      <c r="O17" s="31" t="str">
        <f t="array" ref="O17">IFERROR(INDEX($AL$2:$AL$18,MATCH(ADDRESS(ROW(),COLUMN(),4),$AM$2:$AM$18,0)),$AE$18)</f>
        <v>=DISPIMG("ID_76191A7034294A2F8256380F1E832EB7",1)</v>
      </c>
      <c r="P17" s="31" t="str">
        <f t="array" ref="P17">IFERROR(INDEX($AL$2:$AL$18,MATCH(ADDRESS(ROW(),COLUMN(),4),$AM$2:$AM$18,0)),$AE$18)</f>
        <v>=DISPIMG("ID_76191A7034294A2F8256380F1E832EB7",1)</v>
      </c>
      <c r="Q17" s="31" t="str">
        <f t="array" ref="Q17">IFERROR(INDEX($AL$2:$AL$18,MATCH(ADDRESS(ROW(),COLUMN(),4),$AM$2:$AM$18,0)),$AE$18)</f>
        <v>=DISPIMG("ID_76191A7034294A2F8256380F1E832EB7",1)</v>
      </c>
      <c r="R17" s="31" t="str">
        <f t="array" ref="R17">IFERROR(INDEX($AL$2:$AL$18,MATCH(ADDRESS(ROW(),COLUMN(),4),$AM$2:$AM$18,0)),$AE$18)</f>
        <v>=DISPIMG("ID_76191A7034294A2F8256380F1E832EB7",1)</v>
      </c>
      <c r="S17" s="31" t="str">
        <f t="array" ref="S17">IFERROR(INDEX($AL$2:$AL$18,MATCH(ADDRESS(ROW(),COLUMN(),4),$AM$2:$AM$18,0)),$AE$18)</f>
        <v>=DISPIMG("ID_76191A7034294A2F8256380F1E832EB7",1)</v>
      </c>
      <c r="T17" s="31" t="str">
        <f t="array" ref="T17">IFERROR(INDEX($AL$2:$AL$18,MATCH(ADDRESS(ROW(),COLUMN(),4),$AM$2:$AM$18,0)),$AE$18)</f>
        <v>=DISPIMG("ID_76191A7034294A2F8256380F1E832EB7",1)</v>
      </c>
      <c r="U17" s="31" t="str">
        <f t="array" ref="U17">IFERROR(INDEX($AL$2:$AL$18,MATCH(ADDRESS(ROW(),COLUMN(),4),$AM$2:$AM$18,0)),$AE$18)</f>
        <v>=DISPIMG("ID_76191A7034294A2F8256380F1E832EB7",1)</v>
      </c>
      <c r="V17" s="31" t="str">
        <f t="array" ref="V17">IFERROR(INDEX($AL$2:$AL$18,MATCH(ADDRESS(ROW(),COLUMN(),4),$AM$2:$AM$18,0)),$AE$18)</f>
        <v>=DISPIMG("ID_76191A7034294A2F8256380F1E832EB7",1)</v>
      </c>
      <c r="W17" s="31" t="str">
        <f t="array" ref="W17">IFERROR(INDEX($AL$2:$AL$18,MATCH(ADDRESS(ROW(),COLUMN(),4),$AM$2:$AM$18,0)),$AE$18)</f>
        <v>=DISPIMG("ID_76191A7034294A2F8256380F1E832EB7",1)</v>
      </c>
      <c r="X17" s="31" t="str">
        <f t="array" ref="X17">IFERROR(INDEX($AL$2:$AL$18,MATCH(ADDRESS(ROW(),COLUMN(),4),$AM$2:$AM$18,0)),$AE$18)</f>
        <v>=DISPIMG("ID_76191A7034294A2F8256380F1E832EB7",1)</v>
      </c>
      <c r="Y17" s="31" t="str">
        <f t="array" ref="Y17">IFERROR(INDEX($AL$2:$AL$18,MATCH(ADDRESS(ROW(),COLUMN(),4),$AM$2:$AM$18,0)),$AE$18)</f>
        <v>=DISPIMG("ID_76191A7034294A2F8256380F1E832EB7",1)</v>
      </c>
      <c r="Z17" s="31" t="str">
        <f t="array" ref="Z17">IFERROR(INDEX($AL$2:$AL$18,MATCH(ADDRESS(ROW(),COLUMN(),4),$AM$2:$AM$18,0)),$AE$18)</f>
        <v>=DISPIMG("ID_76191A7034294A2F8256380F1E832EB7",1)</v>
      </c>
      <c r="AA17" s="31" t="str">
        <f t="array" ref="AA17">IFERROR(INDEX($AL$2:$AL$18,MATCH(ADDRESS(ROW(),COLUMN(),4),$AM$2:$AM$18,0)),$AE$18)</f>
        <v>=DISPIMG("ID_76191A7034294A2F8256380F1E832EB7",1)</v>
      </c>
      <c r="AB17" s="42" t="str">
        <f t="array" ref="AB17">IFERROR(INDEX($AL$2:$AL$18,MATCH(ADDRESS(ROW(),COLUMN(),4),$AM$2:$AM$18,0)),$AE$18)</f>
        <v>=DISPIMG("ID_76191A7034294A2F8256380F1E832EB7",1)</v>
      </c>
      <c r="AC17" s="42" t="str">
        <f t="array" ref="AC17">IFERROR(INDEX($AL$2:$AL$18,MATCH(ADDRESS(ROW(),COLUMN(),4),$AM$2:$AM$18,0)),$AE$18)</f>
        <v>=DISPIMG("ID_76191A7034294A2F8256380F1E832EB7",1)</v>
      </c>
      <c r="AD17" s="43" t="str">
        <f t="array" ref="AD17">IFERROR(INDEX($AL$2:$AL$18,MATCH(ADDRESS(ROW(),COLUMN(),4),$AM$2:$AM$18,0)),$AE$18)</f>
        <v>=DISPIMG("ID_76191A7034294A2F8256380F1E832EB7",1)</v>
      </c>
      <c r="AE17" s="44" t="str">
        <f>_xlfn.DISPIMG("ID_EA67415A0995455ABF527BB2D12AD119",1)</f>
        <v>=DISPIMG("ID_EA67415A0995455ABF527BB2D12AD119",1)</v>
      </c>
      <c r="AF17" s="36" t="s">
        <v>256</v>
      </c>
      <c r="AG17" s="45" t="s">
        <v>257</v>
      </c>
      <c r="AH17" s="45"/>
      <c r="AJ17" s="20">
        <v>4</v>
      </c>
      <c r="AK17" s="21" t="s">
        <v>283</v>
      </c>
      <c r="AL17" s="20"/>
      <c r="AM17" s="20"/>
      <c r="AN17" s="22"/>
      <c r="AO17" s="23">
        <f>IFERROR([1]数据!T42,"")</f>
        <v>0</v>
      </c>
      <c r="AP17" s="23">
        <f>IFERROR([1]数据!U42,"")</f>
        <v>0</v>
      </c>
      <c r="AQ17" s="23">
        <f>IFERROR([1]数据!V42,"")</f>
        <v>0</v>
      </c>
      <c r="AR17" s="23">
        <f>IFERROR([1]数据!W42,"")</f>
        <v>0</v>
      </c>
      <c r="AS17" s="27"/>
      <c r="AT17" s="25"/>
      <c r="AU17" s="25"/>
      <c r="AV17" s="25"/>
      <c r="AW17" s="25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</row>
    <row r="18" s="1" customFormat="1" customHeight="1" spans="1:69">
      <c r="A18" s="46" t="str">
        <f t="array" ref="A18">IFERROR(INDEX($AL$2:$AL$18,MATCH(ADDRESS(ROW(),COLUMN(),4),$AM$2:$AM$18,0)),$AE$18)</f>
        <v>=DISPIMG("ID_76191A7034294A2F8256380F1E832EB7",1)</v>
      </c>
      <c r="B18" s="31" t="str">
        <f t="array" ref="B18">IFERROR(INDEX($AL$2:$AL$18,MATCH(ADDRESS(ROW(),COLUMN(),4),$AM$2:$AM$18,0)),$AE$18)</f>
        <v>=DISPIMG("ID_76191A7034294A2F8256380F1E832EB7",1)</v>
      </c>
      <c r="C18" s="31" t="str">
        <f t="array" ref="C18">IFERROR(INDEX($AL$2:$AL$18,MATCH(ADDRESS(ROW(),COLUMN(),4),$AM$2:$AM$18,0)),$AE$18)</f>
        <v>=DISPIMG("ID_76191A7034294A2F8256380F1E832EB7",1)</v>
      </c>
      <c r="D18" s="31" t="str">
        <f t="array" ref="D18">IFERROR(INDEX($AL$2:$AL$18,MATCH(ADDRESS(ROW(),COLUMN(),4),$AM$2:$AM$18,0)),$AE$18)</f>
        <v>=DISPIMG("ID_76191A7034294A2F8256380F1E832EB7",1)</v>
      </c>
      <c r="E18" s="31" t="str">
        <f t="array" ref="E18">IFERROR(INDEX($AL$2:$AL$18,MATCH(ADDRESS(ROW(),COLUMN(),4),$AM$2:$AM$18,0)),$AE$18)</f>
        <v>=DISPIMG("ID_76191A7034294A2F8256380F1E832EB7",1)</v>
      </c>
      <c r="F18" s="31" t="str">
        <f t="array" ref="F18">IFERROR(INDEX($AL$2:$AL$18,MATCH(ADDRESS(ROW(),COLUMN(),4),$AM$2:$AM$18,0)),$AE$18)</f>
        <v>=DISPIMG("ID_76191A7034294A2F8256380F1E832EB7",1)</v>
      </c>
      <c r="G18" s="31" t="str">
        <f t="array" ref="G18">IFERROR(INDEX($AL$2:$AL$18,MATCH(ADDRESS(ROW(),COLUMN(),4),$AM$2:$AM$18,0)),$AE$18)</f>
        <v>=DISPIMG("ID_76191A7034294A2F8256380F1E832EB7",1)</v>
      </c>
      <c r="H18" s="31" t="str">
        <f t="array" ref="H18">IFERROR(INDEX($AL$2:$AL$18,MATCH(ADDRESS(ROW(),COLUMN(),4),$AM$2:$AM$18,0)),$AE$18)</f>
        <v>=DISPIMG("ID_76191A7034294A2F8256380F1E832EB7",1)</v>
      </c>
      <c r="I18" s="31" t="str">
        <f t="array" ref="I18">IFERROR(INDEX($AL$2:$AL$18,MATCH(ADDRESS(ROW(),COLUMN(),4),$AM$2:$AM$18,0)),$AE$18)</f>
        <v>=DISPIMG("ID_76191A7034294A2F8256380F1E832EB7",1)</v>
      </c>
      <c r="J18" s="31" t="str">
        <f t="array" ref="J18">IFERROR(INDEX($AL$2:$AL$18,MATCH(ADDRESS(ROW(),COLUMN(),4),$AM$2:$AM$18,0)),$AE$18)</f>
        <v>=DISPIMG("ID_76191A7034294A2F8256380F1E832EB7",1)</v>
      </c>
      <c r="K18" s="31" t="str">
        <f t="array" ref="K18">IFERROR(INDEX($AL$2:$AL$18,MATCH(ADDRESS(ROW(),COLUMN(),4),$AM$2:$AM$18,0)),$AE$18)</f>
        <v>=DISPIMG("ID_76191A7034294A2F8256380F1E832EB7",1)</v>
      </c>
      <c r="L18" s="31" t="str">
        <f t="array" ref="L18">IFERROR(INDEX($AL$2:$AL$18,MATCH(ADDRESS(ROW(),COLUMN(),4),$AM$2:$AM$18,0)),$AE$18)</f>
        <v>=DISPIMG("ID_76191A7034294A2F8256380F1E832EB7",1)</v>
      </c>
      <c r="M18" s="31" t="str">
        <f t="array" ref="M18">IFERROR(INDEX($AL$2:$AL$18,MATCH(ADDRESS(ROW(),COLUMN(),4),$AM$2:$AM$18,0)),$AE$18)</f>
        <v>=DISPIMG("ID_76191A7034294A2F8256380F1E832EB7",1)</v>
      </c>
      <c r="N18" s="31" t="str">
        <f t="array" ref="N18">IFERROR(INDEX($AL$2:$AL$18,MATCH(ADDRESS(ROW(),COLUMN(),4),$AM$2:$AM$18,0)),$AE$18)</f>
        <v>=DISPIMG("ID_76191A7034294A2F8256380F1E832EB7",1)</v>
      </c>
      <c r="O18" s="31" t="str">
        <f t="array" ref="O18">IFERROR(INDEX($AL$2:$AL$18,MATCH(ADDRESS(ROW(),COLUMN(),4),$AM$2:$AM$18,0)),$AE$18)</f>
        <v>=DISPIMG("ID_76191A7034294A2F8256380F1E832EB7",1)</v>
      </c>
      <c r="P18" s="31" t="str">
        <f t="array" ref="P18">IFERROR(INDEX($AL$2:$AL$18,MATCH(ADDRESS(ROW(),COLUMN(),4),$AM$2:$AM$18,0)),$AE$18)</f>
        <v>=DISPIMG("ID_76191A7034294A2F8256380F1E832EB7",1)</v>
      </c>
      <c r="Q18" s="31" t="str">
        <f t="array" ref="Q18">IFERROR(INDEX($AL$2:$AL$18,MATCH(ADDRESS(ROW(),COLUMN(),4),$AM$2:$AM$18,0)),$AE$18)</f>
        <v>=DISPIMG("ID_76191A7034294A2F8256380F1E832EB7",1)</v>
      </c>
      <c r="R18" s="31" t="str">
        <f t="array" ref="R18">IFERROR(INDEX($AL$2:$AL$18,MATCH(ADDRESS(ROW(),COLUMN(),4),$AM$2:$AM$18,0)),$AE$18)</f>
        <v>=DISPIMG("ID_76191A7034294A2F8256380F1E832EB7",1)</v>
      </c>
      <c r="S18" s="31" t="str">
        <f t="array" ref="S18">IFERROR(INDEX($AL$2:$AL$18,MATCH(ADDRESS(ROW(),COLUMN(),4),$AM$2:$AM$18,0)),$AE$18)</f>
        <v>=DISPIMG("ID_76191A7034294A2F8256380F1E832EB7",1)</v>
      </c>
      <c r="T18" s="31" t="str">
        <f t="array" ref="T18">IFERROR(INDEX($AL$2:$AL$18,MATCH(ADDRESS(ROW(),COLUMN(),4),$AM$2:$AM$18,0)),$AE$18)</f>
        <v>=DISPIMG("ID_76191A7034294A2F8256380F1E832EB7",1)</v>
      </c>
      <c r="U18" s="31" t="str">
        <f t="array" ref="U18">IFERROR(INDEX($AL$2:$AL$18,MATCH(ADDRESS(ROW(),COLUMN(),4),$AM$2:$AM$18,0)),$AE$18)</f>
        <v>=DISPIMG("ID_76191A7034294A2F8256380F1E832EB7",1)</v>
      </c>
      <c r="V18" s="31" t="str">
        <f t="array" ref="V18">IFERROR(INDEX($AL$2:$AL$18,MATCH(ADDRESS(ROW(),COLUMN(),4),$AM$2:$AM$18,0)),$AE$18)</f>
        <v>=DISPIMG("ID_76191A7034294A2F8256380F1E832EB7",1)</v>
      </c>
      <c r="W18" s="31" t="str">
        <f t="array" ref="W18">IFERROR(INDEX($AL$2:$AL$18,MATCH(ADDRESS(ROW(),COLUMN(),4),$AM$2:$AM$18,0)),$AE$18)</f>
        <v>=DISPIMG("ID_76191A7034294A2F8256380F1E832EB7",1)</v>
      </c>
      <c r="X18" s="31" t="str">
        <f t="array" ref="X18">IFERROR(INDEX($AL$2:$AL$18,MATCH(ADDRESS(ROW(),COLUMN(),4),$AM$2:$AM$18,0)),$AE$18)</f>
        <v>=DISPIMG("ID_76191A7034294A2F8256380F1E832EB7",1)</v>
      </c>
      <c r="Y18" s="31" t="str">
        <f t="array" ref="Y18">IFERROR(INDEX($AL$2:$AL$18,MATCH(ADDRESS(ROW(),COLUMN(),4),$AM$2:$AM$18,0)),$AE$18)</f>
        <v>=DISPIMG("ID_76191A7034294A2F8256380F1E832EB7",1)</v>
      </c>
      <c r="Z18" s="31" t="str">
        <f t="array" ref="Z18">IFERROR(INDEX($AL$2:$AL$18,MATCH(ADDRESS(ROW(),COLUMN(),4),$AM$2:$AM$18,0)),$AE$18)</f>
        <v>=DISPIMG("ID_76191A7034294A2F8256380F1E832EB7",1)</v>
      </c>
      <c r="AA18" s="47" t="str">
        <f t="array" ref="AA18">IFERROR(INDEX($AL$2:$AL$18,MATCH(ADDRESS(ROW(),COLUMN(),4),$AM$2:$AM$18,0)),$AE$18)</f>
        <v>=DISPIMG("ID_76191A7034294A2F8256380F1E832EB7",1)</v>
      </c>
      <c r="AB18" s="48" t="str">
        <f t="array" ref="AB18">IFERROR(INDEX($AL$2:$AL$18,MATCH(ADDRESS(ROW(),COLUMN(),4),$AM$2:$AM$18,0)),$AE$19)</f>
        <v>=DISPIMG("ID_06DC539B099E4035BF7E3FD9490B62B6",1)</v>
      </c>
      <c r="AC18" s="49" t="str">
        <f t="array" ref="AC18">IFERROR(INDEX($AL$2:$AL$18,MATCH(ADDRESS(ROW(),COLUMN(),4),$AM$2:$AM$18,0)),$AE$19)</f>
        <v>=DISPIMG("ID_06DC539B099E4035BF7E3FD9490B62B6",1)</v>
      </c>
      <c r="AD18" s="50" t="str">
        <f t="array" ref="AD18">IFERROR(INDEX($AL$2:$AL$18,MATCH(ADDRESS(ROW(),COLUMN(),4),$AM$2:$AM$18,0)),$AE$19)</f>
        <v>=DISPIMG("ID_06DC539B099E4035BF7E3FD9490B62B6",1)</v>
      </c>
      <c r="AE18" s="51" t="str">
        <f>_xlfn.DISPIMG("ID_76191A7034294A2F8256380F1E832EB7",1)</f>
        <v>=DISPIMG("ID_76191A7034294A2F8256380F1E832EB7",1)</v>
      </c>
      <c r="AF18" s="36" t="s">
        <v>249</v>
      </c>
      <c r="AG18" s="24" t="s">
        <v>117</v>
      </c>
      <c r="AH18" s="24"/>
      <c r="AJ18" s="20">
        <v>5</v>
      </c>
      <c r="AK18" s="21" t="s">
        <v>284</v>
      </c>
      <c r="AL18" s="20"/>
      <c r="AM18" s="20"/>
      <c r="AN18" s="22"/>
      <c r="AO18" s="23">
        <f>IFERROR([1]数据!Z42,"")</f>
        <v>0</v>
      </c>
      <c r="AP18" s="23">
        <f>IFERROR([1]数据!AA42,"")</f>
        <v>0</v>
      </c>
      <c r="AQ18" s="23">
        <f>IFERROR([1]数据!AB42,"")</f>
        <v>0</v>
      </c>
      <c r="AR18" s="23">
        <f>IFERROR([1]数据!AC42,"")</f>
        <v>0</v>
      </c>
      <c r="AS18" s="27"/>
      <c r="AT18" s="25"/>
      <c r="AU18" s="25"/>
      <c r="AV18" s="25"/>
      <c r="AW18" s="25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</row>
    <row r="19" s="1" customFormat="1" customHeight="1" spans="1:69">
      <c r="A19" s="46" t="str">
        <f t="array" ref="A19">IFERROR(INDEX($AL$2:$AL$18,MATCH(ADDRESS(ROW(),COLUMN(),4),$AM$2:$AM$18,0)),$AE$18)</f>
        <v>=DISPIMG("ID_76191A7034294A2F8256380F1E832EB7",1)</v>
      </c>
      <c r="B19" s="31" t="str">
        <f t="array" ref="B19">IFERROR(INDEX($AL$2:$AL$18,MATCH(ADDRESS(ROW(),COLUMN(),4),$AM$2:$AM$18,0)),$AE$18)</f>
        <v>=DISPIMG("ID_76191A7034294A2F8256380F1E832EB7",1)</v>
      </c>
      <c r="C19" s="31" t="str">
        <f t="array" ref="C19">IFERROR(INDEX($AL$2:$AL$18,MATCH(ADDRESS(ROW(),COLUMN(),4),$AM$2:$AM$18,0)),$AE$18)</f>
        <v>=DISPIMG("ID_76191A7034294A2F8256380F1E832EB7",1)</v>
      </c>
      <c r="D19" s="31" t="str">
        <f t="array" ref="D19">IFERROR(INDEX($AL$2:$AL$18,MATCH(ADDRESS(ROW(),COLUMN(),4),$AM$2:$AM$18,0)),$AE$18)</f>
        <v>=DISPIMG("ID_76191A7034294A2F8256380F1E832EB7",1)</v>
      </c>
      <c r="E19" s="31" t="str">
        <f t="array" ref="E19">IFERROR(INDEX($AL$2:$AL$18,MATCH(ADDRESS(ROW(),COLUMN(),4),$AM$2:$AM$18,0)),$AE$18)</f>
        <v>=DISPIMG("ID_76191A7034294A2F8256380F1E832EB7",1)</v>
      </c>
      <c r="F19" s="31" t="str">
        <f t="array" ref="F19">IFERROR(INDEX($AL$2:$AL$18,MATCH(ADDRESS(ROW(),COLUMN(),4),$AM$2:$AM$18,0)),$AE$18)</f>
        <v>=DISPIMG("ID_76191A7034294A2F8256380F1E832EB7",1)</v>
      </c>
      <c r="G19" s="31" t="str">
        <f t="array" ref="G19">IFERROR(INDEX($AL$2:$AL$18,MATCH(ADDRESS(ROW(),COLUMN(),4),$AM$2:$AM$18,0)),$AE$18)</f>
        <v>=DISPIMG("ID_76191A7034294A2F8256380F1E832EB7",1)</v>
      </c>
      <c r="H19" s="31" t="str">
        <f t="array" ref="H19">IFERROR(INDEX($AL$2:$AL$18,MATCH(ADDRESS(ROW(),COLUMN(),4),$AM$2:$AM$18,0)),$AE$18)</f>
        <v>=DISPIMG("ID_76191A7034294A2F8256380F1E832EB7",1)</v>
      </c>
      <c r="I19" s="31" t="str">
        <f t="array" ref="I19">IFERROR(INDEX($AL$2:$AL$18,MATCH(ADDRESS(ROW(),COLUMN(),4),$AM$2:$AM$18,0)),$AE$18)</f>
        <v>=DISPIMG("ID_76191A7034294A2F8256380F1E832EB7",1)</v>
      </c>
      <c r="J19" s="31" t="str">
        <f t="array" ref="J19">IFERROR(INDEX($AL$2:$AL$18,MATCH(ADDRESS(ROW(),COLUMN(),4),$AM$2:$AM$18,0)),$AE$18)</f>
        <v>=DISPIMG("ID_76191A7034294A2F8256380F1E832EB7",1)</v>
      </c>
      <c r="K19" s="31" t="str">
        <f t="array" ref="K19">IFERROR(INDEX($AL$2:$AL$18,MATCH(ADDRESS(ROW(),COLUMN(),4),$AM$2:$AM$18,0)),$AE$18)</f>
        <v>=DISPIMG("ID_76191A7034294A2F8256380F1E832EB7",1)</v>
      </c>
      <c r="L19" s="31" t="str">
        <f t="array" ref="L19">IFERROR(INDEX($AL$2:$AL$18,MATCH(ADDRESS(ROW(),COLUMN(),4),$AM$2:$AM$18,0)),$AE$18)</f>
        <v>=DISPIMG("ID_76191A7034294A2F8256380F1E832EB7",1)</v>
      </c>
      <c r="M19" s="31" t="str">
        <f t="array" ref="M19">IFERROR(INDEX($AL$2:$AL$18,MATCH(ADDRESS(ROW(),COLUMN(),4),$AM$2:$AM$18,0)),$AE$18)</f>
        <v>=DISPIMG("ID_76191A7034294A2F8256380F1E832EB7",1)</v>
      </c>
      <c r="N19" s="31" t="str">
        <f t="array" ref="N19">IFERROR(INDEX($AL$2:$AL$18,MATCH(ADDRESS(ROW(),COLUMN(),4),$AM$2:$AM$18,0)),$AE$18)</f>
        <v>=DISPIMG("ID_76191A7034294A2F8256380F1E832EB7",1)</v>
      </c>
      <c r="O19" s="31" t="str">
        <f t="array" ref="O19">IFERROR(INDEX($AL$2:$AL$18,MATCH(ADDRESS(ROW(),COLUMN(),4),$AM$2:$AM$18,0)),$AE$18)</f>
        <v>=DISPIMG("ID_76191A7034294A2F8256380F1E832EB7",1)</v>
      </c>
      <c r="P19" s="31" t="str">
        <f t="array" ref="P19">IFERROR(INDEX($AL$2:$AL$18,MATCH(ADDRESS(ROW(),COLUMN(),4),$AM$2:$AM$18,0)),$AE$18)</f>
        <v>=DISPIMG("ID_76191A7034294A2F8256380F1E832EB7",1)</v>
      </c>
      <c r="Q19" s="31" t="str">
        <f t="array" ref="Q19">IFERROR(INDEX($AL$2:$AL$18,MATCH(ADDRESS(ROW(),COLUMN(),4),$AM$2:$AM$18,0)),$AE$18)</f>
        <v>=DISPIMG("ID_76191A7034294A2F8256380F1E832EB7",1)</v>
      </c>
      <c r="R19" s="31" t="str">
        <f t="array" ref="R19">IFERROR(INDEX($AL$2:$AL$18,MATCH(ADDRESS(ROW(),COLUMN(),4),$AM$2:$AM$18,0)),$AE$18)</f>
        <v>=DISPIMG("ID_76191A7034294A2F8256380F1E832EB7",1)</v>
      </c>
      <c r="S19" s="31" t="str">
        <f t="array" ref="S19">IFERROR(INDEX($AL$2:$AL$18,MATCH(ADDRESS(ROW(),COLUMN(),4),$AM$2:$AM$18,0)),$AE$18)</f>
        <v>=DISPIMG("ID_76191A7034294A2F8256380F1E832EB7",1)</v>
      </c>
      <c r="T19" s="31" t="str">
        <f t="array" ref="T19">IFERROR(INDEX($AL$2:$AL$18,MATCH(ADDRESS(ROW(),COLUMN(),4),$AM$2:$AM$18,0)),$AE$18)</f>
        <v>=DISPIMG("ID_76191A7034294A2F8256380F1E832EB7",1)</v>
      </c>
      <c r="U19" s="31" t="str">
        <f t="array" ref="U19">IFERROR(INDEX($AL$2:$AL$18,MATCH(ADDRESS(ROW(),COLUMN(),4),$AM$2:$AM$18,0)),$AE$18)</f>
        <v>=DISPIMG("ID_76191A7034294A2F8256380F1E832EB7",1)</v>
      </c>
      <c r="V19" s="31" t="str">
        <f t="array" ref="V19">IFERROR(INDEX($AL$2:$AL$18,MATCH(ADDRESS(ROW(),COLUMN(),4),$AM$2:$AM$18,0)),$AE$18)</f>
        <v>=DISPIMG("ID_76191A7034294A2F8256380F1E832EB7",1)</v>
      </c>
      <c r="W19" s="31" t="str">
        <f t="array" ref="W19">IFERROR(INDEX($AL$2:$AL$18,MATCH(ADDRESS(ROW(),COLUMN(),4),$AM$2:$AM$18,0)),$AE$18)</f>
        <v>=DISPIMG("ID_76191A7034294A2F8256380F1E832EB7",1)</v>
      </c>
      <c r="X19" s="31" t="str">
        <f t="array" ref="X19">IFERROR(INDEX($AL$2:$AL$18,MATCH(ADDRESS(ROW(),COLUMN(),4),$AM$2:$AM$18,0)),$AE$18)</f>
        <v>=DISPIMG("ID_76191A7034294A2F8256380F1E832EB7",1)</v>
      </c>
      <c r="Y19" s="31" t="str">
        <f t="array" ref="Y19">IFERROR(INDEX($AL$2:$AL$18,MATCH(ADDRESS(ROW(),COLUMN(),4),$AM$2:$AM$18,0)),$AE$18)</f>
        <v>=DISPIMG("ID_76191A7034294A2F8256380F1E832EB7",1)</v>
      </c>
      <c r="Z19" s="31" t="str">
        <f t="array" ref="Z19">IFERROR(INDEX($AL$2:$AL$18,MATCH(ADDRESS(ROW(),COLUMN(),4),$AM$2:$AM$18,0)),$AE$18)</f>
        <v>=DISPIMG("ID_76191A7034294A2F8256380F1E832EB7",1)</v>
      </c>
      <c r="AA19" s="47" t="str">
        <f t="array" ref="AA19">IFERROR(INDEX($AL$2:$AL$18,MATCH(ADDRESS(ROW(),COLUMN(),4),$AM$2:$AM$18,0)),$AE$18)</f>
        <v>=DISPIMG("ID_76191A7034294A2F8256380F1E832EB7",1)</v>
      </c>
      <c r="AB19" s="52" t="str">
        <f>IFERROR(INDEX($AL$2:$AL$18,MATCH(ADDRESS(ROW(),COLUMN(),4),$AM$2:$AM$18,0)),$AE$19)</f>
        <v>=DISPIMG("ID_06DC539B099E4035BF7E3FD9490B62B6",1)</v>
      </c>
      <c r="AC19" s="53" t="str">
        <f t="array" ref="AC19">IFERROR(INDEX($AL$2:$AL$18,MATCH(ADDRESS(ROW(),COLUMN(),4),$AM$2:$AM$18,0)),$AE$19)</f>
        <v>=DISPIMG("ID_06DC539B099E4035BF7E3FD9490B62B6",1)</v>
      </c>
      <c r="AD19" s="54" t="str">
        <f t="array" ref="AD19">IFERROR(INDEX($AL$2:$AL$18,MATCH(ADDRESS(ROW(),COLUMN(),4),$AM$2:$AM$18,0)),$AE$19)</f>
        <v>=DISPIMG("ID_06DC539B099E4035BF7E3FD9490B62B6",1)</v>
      </c>
      <c r="AE19" s="55" t="str">
        <f>_xlfn.DISPIMG("ID_06DC539B099E4035BF7E3FD9490B62B6",1)</f>
        <v>=DISPIMG("ID_06DC539B099E4035BF7E3FD9490B62B6",1)</v>
      </c>
      <c r="AF19" s="24" t="s">
        <v>194</v>
      </c>
      <c r="AG19" s="45" t="s">
        <v>254</v>
      </c>
      <c r="AH19" s="45"/>
      <c r="AJ19" s="56"/>
      <c r="AK19" s="56"/>
      <c r="AL19" s="57"/>
      <c r="AM19" s="56"/>
      <c r="AN19" s="57"/>
      <c r="AO19" s="56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</row>
    <row r="20" s="1" customFormat="1" customHeight="1" spans="1:69">
      <c r="A20" s="58" t="str">
        <f t="array" ref="A20">IFERROR(INDEX($AL$2:$AL$18,MATCH(ADDRESS(ROW(),COLUMN(),4),$AM$2:$AM$18,0)),$AE$18)</f>
        <v>=DISPIMG("ID_76191A7034294A2F8256380F1E832EB7",1)</v>
      </c>
      <c r="B20" s="59" t="str">
        <f t="array" ref="B20">IFERROR(INDEX($AL$2:$AL$18,MATCH(ADDRESS(ROW(),COLUMN(),4),$AM$2:$AM$18,0)),$AE$18)</f>
        <v>=DISPIMG("ID_76191A7034294A2F8256380F1E832EB7",1)</v>
      </c>
      <c r="C20" s="59" t="str">
        <f t="array" ref="C20">IFERROR(INDEX($AL$2:$AL$18,MATCH(ADDRESS(ROW(),COLUMN(),4),$AM$2:$AM$18,0)),$AE$18)</f>
        <v>=DISPIMG("ID_76191A7034294A2F8256380F1E832EB7",1)</v>
      </c>
      <c r="D20" s="59" t="str">
        <f t="array" ref="D20">IFERROR(INDEX($AL$2:$AL$18,MATCH(ADDRESS(ROW(),COLUMN(),4),$AM$2:$AM$18,0)),$AE$18)</f>
        <v>=DISPIMG("ID_76191A7034294A2F8256380F1E832EB7",1)</v>
      </c>
      <c r="E20" s="59" t="str">
        <f t="array" ref="E20">IFERROR(INDEX($AL$2:$AL$18,MATCH(ADDRESS(ROW(),COLUMN(),4),$AM$2:$AM$18,0)),$AE$18)</f>
        <v>=DISPIMG("ID_76191A7034294A2F8256380F1E832EB7",1)</v>
      </c>
      <c r="F20" s="59" t="str">
        <f t="array" ref="F20">IFERROR(INDEX($AL$2:$AL$18,MATCH(ADDRESS(ROW(),COLUMN(),4),$AM$2:$AM$18,0)),$AE$18)</f>
        <v>=DISPIMG("ID_76191A7034294A2F8256380F1E832EB7",1)</v>
      </c>
      <c r="G20" s="59" t="str">
        <f t="array" ref="G20">IFERROR(INDEX($AL$2:$AL$18,MATCH(ADDRESS(ROW(),COLUMN(),4),$AM$2:$AM$18,0)),$AE$18)</f>
        <v>=DISPIMG("ID_76191A7034294A2F8256380F1E832EB7",1)</v>
      </c>
      <c r="H20" s="59" t="str">
        <f t="array" ref="H20">IFERROR(INDEX($AL$2:$AL$18,MATCH(ADDRESS(ROW(),COLUMN(),4),$AM$2:$AM$18,0)),$AE$18)</f>
        <v>=DISPIMG("ID_76191A7034294A2F8256380F1E832EB7",1)</v>
      </c>
      <c r="I20" s="59" t="str">
        <f t="array" ref="I20">IFERROR(INDEX($AL$2:$AL$18,MATCH(ADDRESS(ROW(),COLUMN(),4),$AM$2:$AM$18,0)),$AE$18)</f>
        <v>=DISPIMG("ID_76191A7034294A2F8256380F1E832EB7",1)</v>
      </c>
      <c r="J20" s="59" t="str">
        <f t="array" ref="J20">IFERROR(INDEX($AL$2:$AL$18,MATCH(ADDRESS(ROW(),COLUMN(),4),$AM$2:$AM$18,0)),$AE$18)</f>
        <v>=DISPIMG("ID_76191A7034294A2F8256380F1E832EB7",1)</v>
      </c>
      <c r="K20" s="59" t="str">
        <f t="array" ref="K20">IFERROR(INDEX($AL$2:$AL$18,MATCH(ADDRESS(ROW(),COLUMN(),4),$AM$2:$AM$18,0)),$AE$18)</f>
        <v>=DISPIMG("ID_76191A7034294A2F8256380F1E832EB7",1)</v>
      </c>
      <c r="L20" s="59" t="str">
        <f t="array" ref="L20">IFERROR(INDEX($AL$2:$AL$18,MATCH(ADDRESS(ROW(),COLUMN(),4),$AM$2:$AM$18,0)),$AE$18)</f>
        <v>=DISPIMG("ID_76191A7034294A2F8256380F1E832EB7",1)</v>
      </c>
      <c r="M20" s="59" t="str">
        <f t="array" ref="M20">IFERROR(INDEX($AL$2:$AL$18,MATCH(ADDRESS(ROW(),COLUMN(),4),$AM$2:$AM$18,0)),$AE$18)</f>
        <v>=DISPIMG("ID_76191A7034294A2F8256380F1E832EB7",1)</v>
      </c>
      <c r="N20" s="59" t="str">
        <f t="array" ref="N20">IFERROR(INDEX($AL$2:$AL$18,MATCH(ADDRESS(ROW(),COLUMN(),4),$AM$2:$AM$18,0)),$AE$18)</f>
        <v>=DISPIMG("ID_76191A7034294A2F8256380F1E832EB7",1)</v>
      </c>
      <c r="O20" s="59" t="str">
        <f t="array" ref="O20">IFERROR(INDEX($AL$2:$AL$18,MATCH(ADDRESS(ROW(),COLUMN(),4),$AM$2:$AM$18,0)),$AE$18)</f>
        <v>=DISPIMG("ID_76191A7034294A2F8256380F1E832EB7",1)</v>
      </c>
      <c r="P20" s="59" t="str">
        <f t="array" ref="P20">IFERROR(INDEX($AL$2:$AL$18,MATCH(ADDRESS(ROW(),COLUMN(),4),$AM$2:$AM$18,0)),$AE$18)</f>
        <v>=DISPIMG("ID_76191A7034294A2F8256380F1E832EB7",1)</v>
      </c>
      <c r="Q20" s="59" t="str">
        <f t="array" ref="Q20">IFERROR(INDEX($AL$2:$AL$18,MATCH(ADDRESS(ROW(),COLUMN(),4),$AM$2:$AM$18,0)),$AE$18)</f>
        <v>=DISPIMG("ID_76191A7034294A2F8256380F1E832EB7",1)</v>
      </c>
      <c r="R20" s="59" t="str">
        <f t="array" ref="R20">IFERROR(INDEX($AL$2:$AL$18,MATCH(ADDRESS(ROW(),COLUMN(),4),$AM$2:$AM$18,0)),$AE$18)</f>
        <v>=DISPIMG("ID_76191A7034294A2F8256380F1E832EB7",1)</v>
      </c>
      <c r="S20" s="59" t="str">
        <f t="array" ref="S20">IFERROR(INDEX($AL$2:$AL$18,MATCH(ADDRESS(ROW(),COLUMN(),4),$AM$2:$AM$18,0)),$AE$18)</f>
        <v>=DISPIMG("ID_76191A7034294A2F8256380F1E832EB7",1)</v>
      </c>
      <c r="T20" s="59" t="str">
        <f t="array" ref="T20">IFERROR(INDEX($AL$2:$AL$18,MATCH(ADDRESS(ROW(),COLUMN(),4),$AM$2:$AM$18,0)),$AE$18)</f>
        <v>=DISPIMG("ID_76191A7034294A2F8256380F1E832EB7",1)</v>
      </c>
      <c r="U20" s="59" t="str">
        <f t="array" ref="U20">IFERROR(INDEX($AL$2:$AL$18,MATCH(ADDRESS(ROW(),COLUMN(),4),$AM$2:$AM$18,0)),$AE$18)</f>
        <v>=DISPIMG("ID_76191A7034294A2F8256380F1E832EB7",1)</v>
      </c>
      <c r="V20" s="59" t="str">
        <f t="array" ref="V20">IFERROR(INDEX($AL$2:$AL$18,MATCH(ADDRESS(ROW(),COLUMN(),4),$AM$2:$AM$18,0)),$AE$18)</f>
        <v>=DISPIMG("ID_76191A7034294A2F8256380F1E832EB7",1)</v>
      </c>
      <c r="W20" s="59" t="str">
        <f t="array" ref="W20">IFERROR(INDEX($AL$2:$AL$18,MATCH(ADDRESS(ROW(),COLUMN(),4),$AM$2:$AM$18,0)),$AE$18)</f>
        <v>=DISPIMG("ID_76191A7034294A2F8256380F1E832EB7",1)</v>
      </c>
      <c r="X20" s="59" t="str">
        <f t="array" ref="X20">IFERROR(INDEX($AL$2:$AL$18,MATCH(ADDRESS(ROW(),COLUMN(),4),$AM$2:$AM$18,0)),$AE$18)</f>
        <v>=DISPIMG("ID_76191A7034294A2F8256380F1E832EB7",1)</v>
      </c>
      <c r="Y20" s="59" t="str">
        <f t="array" ref="Y20">IFERROR(INDEX($AL$2:$AL$18,MATCH(ADDRESS(ROW(),COLUMN(),4),$AM$2:$AM$18,0)),$AE$18)</f>
        <v>=DISPIMG("ID_76191A7034294A2F8256380F1E832EB7",1)</v>
      </c>
      <c r="Z20" s="59" t="str">
        <f t="array" ref="Z20">IFERROR(INDEX($AL$2:$AL$18,MATCH(ADDRESS(ROW(),COLUMN(),4),$AM$2:$AM$18,0)),$AE$18)</f>
        <v>=DISPIMG("ID_76191A7034294A2F8256380F1E832EB7",1)</v>
      </c>
      <c r="AA20" s="60" t="str">
        <f t="array" ref="AA20">IFERROR(INDEX($AL$2:$AL$18,MATCH(ADDRESS(ROW(),COLUMN(),4),$AM$2:$AM$18,0)),$AE$18)</f>
        <v>=DISPIMG("ID_76191A7034294A2F8256380F1E832EB7",1)</v>
      </c>
      <c r="AB20" s="61" t="str">
        <f t="array" ref="AB20">IFERROR(INDEX($AL$2:$AL$18,MATCH(ADDRESS(ROW(),COLUMN(),4),$AM$2:$AM$18,0)),$AE$19)</f>
        <v>=DISPIMG("ID_06DC539B099E4035BF7E3FD9490B62B6",1)</v>
      </c>
      <c r="AC20" s="62" t="str">
        <f t="array" ref="AC20">IFERROR(INDEX($AL$2:$AL$18,MATCH(ADDRESS(ROW(),COLUMN(),4),$AM$2:$AM$18,0)),$AE$19)</f>
        <v>=DISPIMG("ID_06DC539B099E4035BF7E3FD9490B62B6",1)</v>
      </c>
      <c r="AD20" s="63" t="str">
        <f t="array" ref="AD20">IFERROR(INDEX($AL$2:$AL$18,MATCH(ADDRESS(ROW(),COLUMN(),4),$AM$2:$AM$18,0)),$AE$19)</f>
        <v>=DISPIMG("ID_06DC539B099E4035BF7E3FD9490B62B6",1)</v>
      </c>
      <c r="AE20" s="64" t="str">
        <f>_xlfn.DISPIMG("ID_A9639187B3144C57A2BE5AE757FE7972",1)</f>
        <v>=DISPIMG("ID_A9639187B3144C57A2BE5AE757FE7972",1)</v>
      </c>
      <c r="AF20" s="36" t="s">
        <v>161</v>
      </c>
      <c r="AG20" s="45" t="s">
        <v>258</v>
      </c>
      <c r="AH20" s="45"/>
      <c r="AI20" s="2"/>
      <c r="AJ20" s="65" t="s">
        <v>152</v>
      </c>
      <c r="AK20" s="65" t="s">
        <v>148</v>
      </c>
      <c r="AL20" s="65" t="s">
        <v>149</v>
      </c>
      <c r="AM20" s="65" t="s">
        <v>153</v>
      </c>
      <c r="AN20" s="65" t="s">
        <v>154</v>
      </c>
      <c r="AO20" s="65" t="s">
        <v>155</v>
      </c>
      <c r="AP20" s="65" t="s">
        <v>156</v>
      </c>
      <c r="AQ20" s="65" t="s">
        <v>157</v>
      </c>
      <c r="AR20" s="65" t="s">
        <v>158</v>
      </c>
      <c r="AS20" s="65" t="s">
        <v>151</v>
      </c>
      <c r="AT20" s="57"/>
      <c r="AU20" s="57"/>
      <c r="AV20" s="57"/>
      <c r="AW20" s="57"/>
      <c r="AX20" s="57"/>
      <c r="AY20" s="57"/>
      <c r="AZ20" s="57"/>
      <c r="BA20" s="57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="2" customFormat="1" customHeight="1" spans="1:69">
      <c r="K21" s="66"/>
      <c r="L21" s="66"/>
      <c r="M21" s="66"/>
      <c r="N21" s="66"/>
      <c r="O21" s="66"/>
      <c r="P21" s="66"/>
      <c r="Q21" s="66"/>
      <c r="R21" s="66"/>
      <c r="Z21" s="56"/>
      <c r="AJ21" s="67" t="s">
        <v>196</v>
      </c>
      <c r="AK21" s="68"/>
      <c r="AL21" s="68"/>
      <c r="AM21" s="68"/>
      <c r="AN21" s="68"/>
      <c r="AO21" s="68"/>
      <c r="AP21" s="68"/>
      <c r="AQ21" s="68"/>
      <c r="AR21" s="68"/>
      <c r="AS21" s="68"/>
      <c r="AT21" s="57"/>
      <c r="AU21" s="57"/>
      <c r="AV21" s="57"/>
      <c r="AW21" s="57"/>
      <c r="AX21" s="57"/>
      <c r="AY21" s="57"/>
      <c r="AZ21" s="57"/>
      <c r="BA21" s="57"/>
    </row>
    <row r="22" s="1" customFormat="1" customHeight="1" spans="1:69">
      <c r="AJ22" s="69">
        <v>1</v>
      </c>
      <c r="AK22" s="69" t="s">
        <v>161</v>
      </c>
      <c r="AL22" s="69" t="s">
        <v>162</v>
      </c>
      <c r="AM22" s="69" t="s">
        <v>163</v>
      </c>
      <c r="AN22" s="69" t="s">
        <v>164</v>
      </c>
      <c r="AO22" s="69" t="s">
        <v>3</v>
      </c>
      <c r="AP22" s="69" t="s">
        <v>165</v>
      </c>
      <c r="AQ22" s="69" t="s">
        <v>166</v>
      </c>
      <c r="AR22" s="69" t="s">
        <v>128</v>
      </c>
      <c r="AS22" s="69" t="s">
        <v>47</v>
      </c>
    </row>
    <row r="23" s="2" customFormat="1" customHeight="1" spans="1:69"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1"/>
      <c r="Z23" s="1"/>
      <c r="AA23" s="1"/>
      <c r="AB23" s="1"/>
      <c r="AC23" s="1"/>
      <c r="AD23" s="56"/>
      <c r="AE23" s="56"/>
      <c r="AF23" s="56"/>
      <c r="AG23" s="56"/>
      <c r="AH23" s="56"/>
      <c r="AJ23" s="69">
        <v>2</v>
      </c>
      <c r="AK23" s="69" t="s">
        <v>169</v>
      </c>
      <c r="AL23" s="69" t="s">
        <v>170</v>
      </c>
      <c r="AM23" s="69" t="s">
        <v>171</v>
      </c>
      <c r="AN23" s="69" t="s">
        <v>45</v>
      </c>
      <c r="AO23" s="69" t="s">
        <v>4</v>
      </c>
      <c r="AP23" s="69" t="s">
        <v>56</v>
      </c>
      <c r="AQ23" s="69" t="s">
        <v>56</v>
      </c>
      <c r="AR23" s="69" t="s">
        <v>88</v>
      </c>
      <c r="AS23" s="69" t="s">
        <v>172</v>
      </c>
      <c r="AT23" s="57"/>
      <c r="AU23" s="57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s="3" customFormat="1" customHeight="1" spans="1:69"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AD24" s="71"/>
      <c r="AE24" s="71"/>
      <c r="AF24" s="71"/>
      <c r="AG24" s="71"/>
      <c r="AH24" s="71"/>
      <c r="AI24" s="71"/>
      <c r="AJ24" s="69">
        <v>3</v>
      </c>
      <c r="AK24" s="69" t="s">
        <v>174</v>
      </c>
      <c r="AL24" s="69" t="s">
        <v>175</v>
      </c>
      <c r="AM24" s="69" t="s">
        <v>176</v>
      </c>
      <c r="AN24" s="69" t="s">
        <v>56</v>
      </c>
      <c r="AO24" s="69" t="s">
        <v>177</v>
      </c>
      <c r="AP24" s="69" t="s">
        <v>90</v>
      </c>
      <c r="AQ24" s="69" t="s">
        <v>90</v>
      </c>
      <c r="AR24" s="69" t="s">
        <v>58</v>
      </c>
      <c r="AS24" s="69" t="s">
        <v>178</v>
      </c>
      <c r="AT24" s="71"/>
      <c r="AU24" s="71"/>
    </row>
    <row r="25" s="3" customFormat="1" customHeight="1" spans="1:69"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AJ25" s="69">
        <v>4</v>
      </c>
      <c r="AK25" s="69" t="s">
        <v>181</v>
      </c>
      <c r="AL25" s="69" t="s">
        <v>182</v>
      </c>
      <c r="AM25" s="69" t="s">
        <v>183</v>
      </c>
      <c r="AN25" s="69" t="s">
        <v>90</v>
      </c>
      <c r="AO25" s="69" t="s">
        <v>162</v>
      </c>
      <c r="AP25" s="69" t="s">
        <v>59</v>
      </c>
      <c r="AQ25" s="69" t="s">
        <v>96</v>
      </c>
      <c r="AR25" s="69" t="s">
        <v>51</v>
      </c>
      <c r="AS25" s="69"/>
    </row>
    <row r="26" s="3" customFormat="1" customHeight="1" spans="1:69"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AJ26" s="69">
        <v>5</v>
      </c>
      <c r="AK26" s="69" t="s">
        <v>185</v>
      </c>
      <c r="AL26" s="69" t="s">
        <v>91</v>
      </c>
      <c r="AM26" s="69"/>
      <c r="AN26" s="69" t="s">
        <v>186</v>
      </c>
      <c r="AO26" s="69" t="s">
        <v>181</v>
      </c>
      <c r="AP26" s="69"/>
      <c r="AQ26" s="69" t="s">
        <v>97</v>
      </c>
      <c r="AR26" s="69" t="s">
        <v>187</v>
      </c>
      <c r="AS26" s="69"/>
    </row>
    <row r="27" s="3" customFormat="1" customHeight="1" spans="1:69">
      <c r="AJ27" s="69">
        <v>6</v>
      </c>
      <c r="AK27" s="69" t="s">
        <v>169</v>
      </c>
      <c r="AL27" s="69" t="s">
        <v>176</v>
      </c>
      <c r="AM27" s="69"/>
      <c r="AN27" s="69" t="s">
        <v>162</v>
      </c>
      <c r="AO27" s="69" t="s">
        <v>98</v>
      </c>
      <c r="AP27" s="69"/>
      <c r="AQ27" s="69"/>
      <c r="AR27" s="69"/>
      <c r="AS27" s="69"/>
    </row>
    <row r="28" s="3" customFormat="1" customHeight="1" spans="1:69">
      <c r="AJ28" s="69">
        <v>7</v>
      </c>
      <c r="AK28" s="69" t="s">
        <v>190</v>
      </c>
      <c r="AL28" s="69" t="s">
        <v>171</v>
      </c>
      <c r="AM28" s="69"/>
      <c r="AN28" s="69"/>
      <c r="AO28" s="69" t="s">
        <v>47</v>
      </c>
      <c r="AP28" s="69"/>
      <c r="AQ28" s="69"/>
      <c r="AR28" s="69"/>
      <c r="AS28" s="69"/>
    </row>
    <row r="29" s="1" customFormat="1" customHeight="1" spans="1:69">
      <c r="AJ29" s="69">
        <v>8</v>
      </c>
      <c r="AK29" s="69"/>
      <c r="AL29" s="69" t="s">
        <v>193</v>
      </c>
      <c r="AM29" s="69"/>
      <c r="AN29" s="69"/>
      <c r="AO29" s="69"/>
      <c r="AP29" s="69"/>
      <c r="AQ29" s="69"/>
      <c r="AR29" s="69"/>
      <c r="AS29" s="69"/>
    </row>
  </sheetData>
  <mergeCells count="8">
    <mergeCell ref="AE1:AG1"/>
    <mergeCell ref="AG14:AH14"/>
    <mergeCell ref="AG15:AH15"/>
    <mergeCell ref="AG16:AH16"/>
    <mergeCell ref="AG17:AH17"/>
    <mergeCell ref="AG18:AH18"/>
    <mergeCell ref="AG19:AH19"/>
    <mergeCell ref="AG20:AH20"/>
  </mergeCells>
  <conditionalFormatting sqref="E6">
    <cfRule type="expression" dxfId="8" priority="18">
      <formula>_xlfn.DISPIMG("ID_A9639187B3144C57A2BE5AE757FE7972",1)</formula>
    </cfRule>
  </conditionalFormatting>
  <conditionalFormatting sqref="F6">
    <cfRule type="expression" dxfId="8" priority="16">
      <formula>_xlfn.DISPIMG("ID_A9639187B3144C57A2BE5AE757FE7972",1)</formula>
    </cfRule>
  </conditionalFormatting>
  <conditionalFormatting sqref="E7">
    <cfRule type="expression" dxfId="8" priority="17">
      <formula>_xlfn.DISPIMG("ID_A9639187B3144C57A2BE5AE757FE7972",1)</formula>
    </cfRule>
  </conditionalFormatting>
  <conditionalFormatting sqref="F7">
    <cfRule type="expression" dxfId="8" priority="15">
      <formula>_xlfn.DISPIMG("ID_A9639187B3144C57A2BE5AE757FE7972",1)</formula>
    </cfRule>
  </conditionalFormatting>
  <conditionalFormatting sqref="E8:F8">
    <cfRule type="expression" dxfId="8" priority="19">
      <formula>_xlfn.DISPIMG("ID_A9639187B3144C57A2BE5AE757FE7972",1)</formula>
    </cfRule>
  </conditionalFormatting>
  <conditionalFormatting sqref="C10:D10">
    <cfRule type="expression" dxfId="8" priority="37">
      <formula>_xlfn.DISPIMG("ID_A9639187B3144C57A2BE5AE757FE7972",1)</formula>
    </cfRule>
  </conditionalFormatting>
  <conditionalFormatting sqref="E10">
    <cfRule type="expression" dxfId="8" priority="36">
      <formula>_xlfn.DISPIMG("ID_A9639187B3144C57A2BE5AE757FE7972",1)</formula>
    </cfRule>
  </conditionalFormatting>
  <conditionalFormatting sqref="F10:G10">
    <cfRule type="expression" dxfId="8" priority="35">
      <formula>_xlfn.DISPIMG("ID_A9639187B3144C57A2BE5AE757FE7972",1)</formula>
    </cfRule>
  </conditionalFormatting>
  <conditionalFormatting sqref="O11">
    <cfRule type="expression" dxfId="8" priority="6">
      <formula>_xlfn.DISPIMG("ID_A9639187B3144C57A2BE5AE757FE7972",1)</formula>
    </cfRule>
  </conditionalFormatting>
  <conditionalFormatting sqref="P11">
    <cfRule type="expression" dxfId="8" priority="5">
      <formula>_xlfn.DISPIMG("ID_A9639187B3144C57A2BE5AE757FE7972",1)</formula>
    </cfRule>
  </conditionalFormatting>
  <conditionalFormatting sqref="K13">
    <cfRule type="expression" dxfId="8" priority="1">
      <formula>_xlfn.DISPIMG("ID_A9639187B3144C57A2BE5AE757FE7972",1)</formula>
    </cfRule>
  </conditionalFormatting>
  <conditionalFormatting sqref="G14">
    <cfRule type="expression" dxfId="8" priority="2">
      <formula>_xlfn.DISPIMG("ID_A9639187B3144C57A2BE5AE757FE7972",1)</formula>
    </cfRule>
  </conditionalFormatting>
  <conditionalFormatting sqref="AE15">
    <cfRule type="expression" dxfId="8" priority="20">
      <formula>_xlfn.DISPIMG("ID_A9639187B3144C57A2BE5AE757FE7972",1)</formula>
    </cfRule>
  </conditionalFormatting>
  <conditionalFormatting sqref="C11:C15">
    <cfRule type="expression" dxfId="8" priority="13">
      <formula>_xlfn.DISPIMG("ID_A9639187B3144C57A2BE5AE757FE7972",1)</formula>
    </cfRule>
  </conditionalFormatting>
  <conditionalFormatting sqref="D14:D15">
    <cfRule type="expression" dxfId="8" priority="4">
      <formula>_xlfn.DISPIMG("ID_A9639187B3144C57A2BE5AE757FE7972",1)</formula>
    </cfRule>
  </conditionalFormatting>
  <conditionalFormatting sqref="J11:J13">
    <cfRule type="expression" dxfId="8" priority="9">
      <formula>_xlfn.DISPIMG("ID_A9639187B3144C57A2BE5AE757FE7972",1)</formula>
    </cfRule>
  </conditionalFormatting>
  <conditionalFormatting sqref="L8:L10">
    <cfRule type="expression" dxfId="8" priority="32">
      <formula>_xlfn.DISPIMG("ID_A9639187B3144C57A2BE5AE757FE7972",1)</formula>
    </cfRule>
  </conditionalFormatting>
  <conditionalFormatting sqref="Q6:Q11">
    <cfRule type="expression" dxfId="8" priority="29">
      <formula>_xlfn.DISPIMG("ID_A9639187B3144C57A2BE5AE757FE7972",1)</formula>
    </cfRule>
  </conditionalFormatting>
  <conditionalFormatting sqref="V4:V9">
    <cfRule type="expression" dxfId="8" priority="26">
      <formula>_xlfn.DISPIMG("ID_A9639187B3144C57A2BE5AE757FE7972",1)</formula>
    </cfRule>
  </conditionalFormatting>
  <conditionalFormatting sqref="A1:AD1 A2:A3 D2:AB2 D3:X3 A4:U4 A5:S5 A6:D7 G6:P6 G7:N7 A8:B10 G8:K8 E9:G9">
    <cfRule type="expression" dxfId="8" priority="39">
      <formula>_xlfn.DISPIMG("ID_A9639187B3144C57A2BE5AE757FE7972",1)</formula>
    </cfRule>
  </conditionalFormatting>
  <conditionalFormatting sqref="AE20:AF20 AI1:AI2">
    <cfRule type="expression" dxfId="10" priority="43">
      <formula>OR(AE1=1,AE1=2)</formula>
    </cfRule>
    <cfRule type="expression" dxfId="9" priority="42">
      <formula>OR(AE1=3,4,5,6)</formula>
    </cfRule>
  </conditionalFormatting>
  <conditionalFormatting sqref="B2:C2 B3:C3">
    <cfRule type="expression" dxfId="8" priority="21">
      <formula>_xlfn.DISPIMG("ID_A9639187B3144C57A2BE5AE757FE7972",1)</formula>
    </cfRule>
  </conditionalFormatting>
  <conditionalFormatting sqref="AC2:AD2 AC3:AD3 AC4:AD4 AC5:AD5 AC6:AD6 AC7:AD7">
    <cfRule type="expression" dxfId="8" priority="22">
      <formula>_xlfn.DISPIMG("ID_A9639187B3144C57A2BE5AE757FE7972",1)</formula>
    </cfRule>
  </conditionalFormatting>
  <conditionalFormatting sqref="Y3:Z3 Y4:Z4 Y5:Z5 Y6:Z6 Y7:Z7 Y8:Z8">
    <cfRule type="expression" dxfId="8" priority="24">
      <formula>_xlfn.DISPIMG("ID_A9639187B3144C57A2BE5AE757FE7972",1)</formula>
    </cfRule>
  </conditionalFormatting>
  <conditionalFormatting sqref="AA3:AB3 AA4:AB4 AA5:AB5 AA6:AB6 AA7:AB7 AA8:AB8">
    <cfRule type="expression" dxfId="8" priority="23">
      <formula>_xlfn.DISPIMG("ID_A9639187B3144C57A2BE5AE757FE7972",1)</formula>
    </cfRule>
  </conditionalFormatting>
  <conditionalFormatting sqref="AE3:AH5">
    <cfRule type="cellIs" dxfId="11" priority="41" operator="equal">
      <formula>1</formula>
    </cfRule>
    <cfRule type="cellIs" dxfId="12" priority="40" operator="equal">
      <formula>2</formula>
    </cfRule>
  </conditionalFormatting>
  <conditionalFormatting sqref="W4:X4 W5:X5 W6:X6 W7:X7 W8:X8 W9:X9">
    <cfRule type="expression" dxfId="8" priority="25">
      <formula>_xlfn.DISPIMG("ID_A9639187B3144C57A2BE5AE757FE7972",1)</formula>
    </cfRule>
  </conditionalFormatting>
  <conditionalFormatting sqref="T5:U5 T6:U6 T7:U7 T8:U8 T9:U9 T10:U10">
    <cfRule type="expression" dxfId="8" priority="27">
      <formula>_xlfn.DISPIMG("ID_A9639187B3144C57A2BE5AE757FE7972",1)</formula>
    </cfRule>
  </conditionalFormatting>
  <conditionalFormatting sqref="R6:S7 R8:S8 R9:S9 R10:S10 R11:S11">
    <cfRule type="expression" dxfId="8" priority="28">
      <formula>_xlfn.DISPIMG("ID_A9639187B3144C57A2BE5AE757FE7972",1)</formula>
    </cfRule>
  </conditionalFormatting>
  <conditionalFormatting sqref="O7:P10">
    <cfRule type="expression" dxfId="8" priority="30">
      <formula>_xlfn.DISPIMG("ID_A9639187B3144C57A2BE5AE757FE7972",1)</formula>
    </cfRule>
  </conditionalFormatting>
  <conditionalFormatting sqref="C8:D9">
    <cfRule type="expression" dxfId="8" priority="38">
      <formula>_xlfn.DISPIMG("ID_A9639187B3144C57A2BE5AE757FE7972",1)</formula>
    </cfRule>
  </conditionalFormatting>
  <conditionalFormatting sqref="M8:N10">
    <cfRule type="expression" dxfId="8" priority="31">
      <formula>_xlfn.DISPIMG("ID_A9639187B3144C57A2BE5AE757FE7972",1)</formula>
    </cfRule>
  </conditionalFormatting>
  <conditionalFormatting sqref="H9:I10">
    <cfRule type="expression" dxfId="8" priority="34">
      <formula>_xlfn.DISPIMG("ID_A9639187B3144C57A2BE5AE757FE7972",1)</formula>
    </cfRule>
  </conditionalFormatting>
  <conditionalFormatting sqref="J9:K10">
    <cfRule type="expression" dxfId="8" priority="33">
      <formula>_xlfn.DISPIMG("ID_A9639187B3144C57A2BE5AE757FE7972",1)</formula>
    </cfRule>
  </conditionalFormatting>
  <conditionalFormatting sqref="A11:B14 A15:B15 A16:B16">
    <cfRule type="expression" dxfId="8" priority="14">
      <formula>_xlfn.DISPIMG("ID_A9639187B3144C57A2BE5AE757FE7972",1)</formula>
    </cfRule>
  </conditionalFormatting>
  <conditionalFormatting sqref="D11:E13">
    <cfRule type="expression" dxfId="8" priority="12">
      <formula>_xlfn.DISPIMG("ID_A9639187B3144C57A2BE5AE757FE7972",1)</formula>
    </cfRule>
  </conditionalFormatting>
  <conditionalFormatting sqref="F11:G13">
    <cfRule type="expression" dxfId="8" priority="11">
      <formula>_xlfn.DISPIMG("ID_A9639187B3144C57A2BE5AE757FE7972",1)</formula>
    </cfRule>
  </conditionalFormatting>
  <conditionalFormatting sqref="H11:I12 H13:I13 H14:I14">
    <cfRule type="expression" dxfId="8" priority="10">
      <formula>_xlfn.DISPIMG("ID_A9639187B3144C57A2BE5AE757FE7972",1)</formula>
    </cfRule>
  </conditionalFormatting>
  <conditionalFormatting sqref="K11:L12">
    <cfRule type="expression" dxfId="8" priority="8">
      <formula>_xlfn.DISPIMG("ID_A9639187B3144C57A2BE5AE757FE7972",1)</formula>
    </cfRule>
  </conditionalFormatting>
  <conditionalFormatting sqref="M11:N11 M12:N12">
    <cfRule type="expression" dxfId="8" priority="7">
      <formula>_xlfn.DISPIMG("ID_A9639187B3144C57A2BE5AE757FE7972",1)</formula>
    </cfRule>
  </conditionalFormatting>
  <conditionalFormatting sqref="E14:F14 E15:F15">
    <cfRule type="expression" dxfId="8" priority="3">
      <formula>_xlfn.DISPIMG("ID_A9639187B3144C57A2BE5AE757FE7972",1)</formula>
    </cfRule>
  </conditionalFormatting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首页</vt:lpstr>
      <vt:lpstr>设定器</vt:lpstr>
      <vt:lpstr>战斗规则</vt:lpstr>
      <vt:lpstr>地图模拟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dingxuyang</dc:creator>
  <cp:lastModifiedBy>Dean丁</cp:lastModifiedBy>
  <dcterms:created xsi:type="dcterms:W3CDTF">2026-02-08T12:46:00Z</dcterms:created>
  <dcterms:modified xsi:type="dcterms:W3CDTF">2026-04-14T22:49:24Z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1E0867F6D63E0792ECCFA86925A5D5C6_43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