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4360" activeTab="1"/>
  </bookViews>
  <sheets>
    <sheet name="设定器" sheetId="1" r:id="rId1"/>
    <sheet name="战斗规则" sheetId="16" r:id="rId2"/>
    <sheet name="WpsReserved_CellImgList" sheetId="10" state="veryHidden" r:id="rId3"/>
  </sheets>
  <externalReferences>
    <externalReference r:id="rId6"/>
  </externalReferences>
  <definedNames>
    <definedName name="近战">设定器!$H$36:$K$36</definedName>
    <definedName name="远程">设定器!$H$37:$K$37</definedName>
    <definedName name="自动化">设定器!$H$38:$K$38</definedName>
    <definedName name="space">#REF!</definedName>
    <definedName name="防御圈">[1]结算!$AE$16</definedName>
    <definedName name="太空">[1]结算!$AE$16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4" name="ID_B111B5C16B16432F8DF87944B2349F5A" descr="长柄近战范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90855" y="15786100"/>
          <a:ext cx="1136650" cy="1084580"/>
        </a:xfrm>
        <a:prstGeom prst="rect">
          <a:avLst/>
        </a:prstGeom>
      </xdr:spPr>
    </xdr:pic>
  </etc:cellImage>
  <etc:cellImage>
    <xdr:pic>
      <xdr:nvPicPr>
        <xdr:cNvPr id="15" name="ID_D8E47E93CE064B3EA8CA88044EB6FBCC" descr="1攻击范围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23575" y="15862300"/>
          <a:ext cx="1153160" cy="1092835"/>
        </a:xfrm>
        <a:prstGeom prst="rect">
          <a:avLst/>
        </a:prstGeom>
      </xdr:spPr>
    </xdr:pic>
  </etc:cellImage>
  <etc:cellImage>
    <xdr:pic>
      <xdr:nvPicPr>
        <xdr:cNvPr id="16" name="ID_32A221B085A04A5DA6DEF810CB29B1F5" descr="4-6攻击范围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36930" y="18014950"/>
          <a:ext cx="1283970" cy="1223010"/>
        </a:xfrm>
        <a:prstGeom prst="rect">
          <a:avLst/>
        </a:prstGeom>
      </xdr:spPr>
    </xdr:pic>
  </etc:cellImage>
  <etc:cellImage>
    <xdr:pic>
      <xdr:nvPicPr>
        <xdr:cNvPr id="17" name="ID_00E30AD55BD4439088B9986D9A397D4F" descr="近战范围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92610" y="15760700"/>
          <a:ext cx="1185545" cy="1134745"/>
        </a:xfrm>
        <a:prstGeom prst="rect">
          <a:avLst/>
        </a:prstGeom>
      </xdr:spPr>
    </xdr:pic>
  </etc:cellImage>
  <etc:cellImage>
    <xdr:pic>
      <xdr:nvPicPr>
        <xdr:cNvPr id="18" name="ID_DCE3C2233CB94BA9A9E46B41B013FEEB" descr="2攻击范围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52150" y="17875885"/>
          <a:ext cx="1184275" cy="1118870"/>
        </a:xfrm>
        <a:prstGeom prst="rect">
          <a:avLst/>
        </a:prstGeom>
      </xdr:spPr>
    </xdr:pic>
  </etc:cellImage>
  <etc:cellImage>
    <xdr:pic>
      <xdr:nvPicPr>
        <xdr:cNvPr id="19" name="ID_A486939D3A064177A03CE5A788DD64FF" descr="1-3攻击范围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213590" y="18010505"/>
          <a:ext cx="1525905" cy="1434465"/>
        </a:xfrm>
        <a:prstGeom prst="rect">
          <a:avLst/>
        </a:prstGeom>
      </xdr:spPr>
    </xdr:pic>
  </etc:cellImage>
  <etc:cellImage>
    <xdr:pic>
      <xdr:nvPicPr>
        <xdr:cNvPr id="20" name="ID_752A09597C4C41F5946A18E6374A90AC" descr="c7b6b887f66235482291d4461b9b62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37540" y="749300"/>
          <a:ext cx="674370" cy="675005"/>
        </a:xfrm>
        <a:prstGeom prst="rect">
          <a:avLst/>
        </a:prstGeom>
      </xdr:spPr>
    </xdr:pic>
  </etc:cellImage>
  <etc:cellImage>
    <xdr:pic>
      <xdr:nvPicPr>
        <xdr:cNvPr id="21" name="ID_F61B406E8105401E828C43F4FA2F2B71" descr="1d128e081ee3f92defda5222a146f7c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23800" y="802005"/>
          <a:ext cx="544830" cy="746125"/>
        </a:xfrm>
        <a:prstGeom prst="rect">
          <a:avLst/>
        </a:prstGeom>
      </xdr:spPr>
    </xdr:pic>
  </etc:cellImage>
  <etc:cellImage>
    <xdr:pic>
      <xdr:nvPicPr>
        <xdr:cNvPr id="2" name="ID_259C2484BD954135B1D132D1A8124B3C" descr="8e711c141785c51d466eab5a27adf75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070" y="22905720"/>
          <a:ext cx="831215" cy="647065"/>
        </a:xfrm>
        <a:prstGeom prst="rect">
          <a:avLst/>
        </a:prstGeom>
      </xdr:spPr>
    </xdr:pic>
  </etc:cellImage>
  <etc:cellImage>
    <xdr:pic>
      <xdr:nvPicPr>
        <xdr:cNvPr id="3" name="ID_76191A7034294A2F8256380F1E832EB7" descr="/Users/dingxuyang/Library/Containers/com.kingsoft.wpsoffice.mac/Data/tmp/photoeditapp/20260206230740/temp.pngtemp"/>
        <xdr:cNvPicPr>
          <a:picLocks noChangeAspect="1"/>
        </xdr:cNvPicPr>
      </xdr:nvPicPr>
      <xdr:blipFill>
        <a:blip r:embed="rId10"/>
        <a:srcRect l="590" r="1706"/>
        <a:stretch>
          <a:fillRect/>
        </a:stretch>
      </xdr:blipFill>
      <xdr:spPr>
        <a:xfrm>
          <a:off x="635" y="24130"/>
          <a:ext cx="811530" cy="951230"/>
        </a:xfrm>
        <a:prstGeom prst="rect">
          <a:avLst/>
        </a:prstGeom>
      </xdr:spPr>
    </xdr:pic>
  </etc:cellImage>
  <etc:cellImage>
    <xdr:pic>
      <xdr:nvPicPr>
        <xdr:cNvPr id="5" name="ID_06DC539B099E4035BF7E3FD9490B62B6" descr="/Users/dingxuyang/Library/Containers/com.kingsoft.wpsoffice.mac/Data/tmp/photoeditapp/20260209232142/temp.pngtemp"/>
        <xdr:cNvPicPr>
          <a:picLocks noChangeAspect="1"/>
        </xdr:cNvPicPr>
      </xdr:nvPicPr>
      <xdr:blipFill>
        <a:blip r:embed="rId11"/>
        <a:srcRect l="590" r="1706"/>
        <a:stretch>
          <a:fillRect/>
        </a:stretch>
      </xdr:blipFill>
      <xdr:spPr>
        <a:xfrm>
          <a:off x="21372195" y="12993370"/>
          <a:ext cx="541655" cy="621030"/>
        </a:xfrm>
        <a:prstGeom prst="rect">
          <a:avLst/>
        </a:prstGeom>
      </xdr:spPr>
    </xdr:pic>
  </etc:cellImage>
  <etc:cellImage>
    <xdr:pic>
      <xdr:nvPicPr>
        <xdr:cNvPr id="247" name="ID_EA67415A0995455ABF527BB2D12AD119" descr="/Users/dingxuyang/Library/Containers/com.kingsoft.wpsoffice.mac/Data/tmp/photoeditapp/20260206231711/temp.pngtemp"/>
        <xdr:cNvPicPr>
          <a:picLocks noChangeAspect="1"/>
        </xdr:cNvPicPr>
      </xdr:nvPicPr>
      <xdr:blipFill>
        <a:blip r:embed="rId12"/>
        <a:srcRect l="590" r="1706"/>
        <a:stretch>
          <a:fillRect/>
        </a:stretch>
      </xdr:blipFill>
      <xdr:spPr>
        <a:xfrm>
          <a:off x="46990" y="3629025"/>
          <a:ext cx="582930" cy="668020"/>
        </a:xfrm>
        <a:prstGeom prst="rect">
          <a:avLst/>
        </a:prstGeom>
      </xdr:spPr>
    </xdr:pic>
  </etc:cellImage>
  <etc:cellImage>
    <xdr:pic>
      <xdr:nvPicPr>
        <xdr:cNvPr id="248" name="ID_A9639187B3144C57A2BE5AE757FE7972" descr="/Users/dingxuyang/Library/Containers/com.kingsoft.wpsoffice.mac/Data/tmp/photoeditapp/20260206231748/temp.pngtemp"/>
        <xdr:cNvPicPr>
          <a:picLocks noChangeAspect="1"/>
        </xdr:cNvPicPr>
      </xdr:nvPicPr>
      <xdr:blipFill>
        <a:blip r:embed="rId13"/>
        <a:srcRect l="590" r="1706"/>
        <a:stretch>
          <a:fillRect/>
        </a:stretch>
      </xdr:blipFill>
      <xdr:spPr>
        <a:xfrm>
          <a:off x="47625" y="31115"/>
          <a:ext cx="582295" cy="668020"/>
        </a:xfrm>
        <a:prstGeom prst="rect">
          <a:avLst/>
        </a:prstGeom>
      </xdr:spPr>
    </xdr:pic>
  </etc:cellImage>
  <etc:cellImage>
    <xdr:pic>
      <xdr:nvPicPr>
        <xdr:cNvPr id="7" name="ID_A697753B0AB6431F9B3D49B29B266521" descr="a82923f4e32176d56bc2b082e77caa2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54925" y="5521960"/>
          <a:ext cx="2580640" cy="1010285"/>
        </a:xfrm>
        <a:prstGeom prst="rect">
          <a:avLst/>
        </a:prstGeom>
      </xdr:spPr>
    </xdr:pic>
  </etc:cellImage>
  <etc:cellImage>
    <xdr:pic>
      <xdr:nvPicPr>
        <xdr:cNvPr id="13" name="ID_F7478FFE25464C8FA2A68F131E117822" descr="/Users/dingxuyang/Library/Containers/com.kingsoft.wpsoffice.mac/Data/tmp/photoeditapp/20260228154034/temp.pngtemp"/>
        <xdr:cNvPicPr>
          <a:picLocks noChangeAspect="1"/>
        </xdr:cNvPicPr>
      </xdr:nvPicPr>
      <xdr:blipFill>
        <a:blip r:embed="rId15"/>
        <a:srcRect l="590" r="1706"/>
        <a:stretch>
          <a:fillRect/>
        </a:stretch>
      </xdr:blipFill>
      <xdr:spPr>
        <a:xfrm>
          <a:off x="21663660" y="10114280"/>
          <a:ext cx="537210" cy="6165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<sst xmlns="http://schemas.openxmlformats.org/spreadsheetml/2006/main" count="392" uniqueCount="250">
  <si>
    <t>作品设定器beta1.0</t>
  </si>
  <si>
    <t>保存到本地再编辑！！！</t>
  </si>
  <si>
    <t>1.填写自己的各项单位类型，获得不同的属性点
2.将获得的点数按规则自由分配到
《格斗/射击/结构/机动》四个维度。
3.根据类型同时拥有不同数量的技能槽。
技能槽可供设计选择不同的技能类型，具体请下滑页面查看。</t>
  </si>
  <si>
    <t>机体番号</t>
  </si>
  <si>
    <t>行动代号</t>
  </si>
  <si>
    <t>所属阵营</t>
  </si>
  <si>
    <t>单位</t>
  </si>
  <si>
    <t>类型</t>
  </si>
  <si>
    <t>总点数（p）</t>
  </si>
  <si>
    <t>格斗</t>
  </si>
  <si>
    <t>射击</t>
  </si>
  <si>
    <t>结构
（&gt;=1）</t>
  </si>
  <si>
    <t>机动</t>
  </si>
  <si>
    <t>技能槽数量</t>
  </si>
  <si>
    <t>检查</t>
  </si>
  <si>
    <t>剩余点数</t>
  </si>
  <si>
    <t>数值要求</t>
  </si>
  <si>
    <t>主机体</t>
  </si>
  <si>
    <t>跟随</t>
  </si>
  <si>
    <t>右手</t>
  </si>
  <si>
    <t>左手</t>
  </si>
  <si>
    <t>其它</t>
  </si>
  <si>
    <t>特殊加成</t>
  </si>
  <si>
    <t>合计</t>
  </si>
  <si>
    <t>系统检查</t>
  </si>
  <si>
    <t>1.蓝色空为自己填写区域，绿色为编辑好的下拉菜单，单元格显示红条纹表示不可填。
2.填写完系统检查显示all clear即视为填写成功，到首页截图。
3.保存到本地再编辑！！！保存到本地再编辑！！！保存到本地再编辑！！！</t>
  </si>
  <si>
    <t>技能槽编号</t>
  </si>
  <si>
    <t>技能名</t>
  </si>
  <si>
    <t>技能类型</t>
  </si>
  <si>
    <t>属性选择</t>
  </si>
  <si>
    <t>可选效果</t>
  </si>
  <si>
    <t>攻击距离</t>
  </si>
  <si>
    <t>特性效果</t>
  </si>
  <si>
    <r>
      <rPr>
        <b/>
        <u/>
        <sz val="10"/>
        <color rgb="FFFF0000"/>
        <rFont val="微软雅黑"/>
        <charset val="134"/>
      </rPr>
      <t>单位编号=单位号机体的可用技能</t>
    </r>
    <r>
      <rPr>
        <b/>
        <sz val="10"/>
        <color theme="0"/>
        <rFont val="微软雅黑"/>
        <charset val="134"/>
      </rPr>
      <t>，例：单位1=单位号为1的（机体/royroy/武器/防具/载具）的技能槽數量</t>
    </r>
  </si>
  <si>
    <t>表1·属性设计规范表</t>
  </si>
  <si>
    <t>分配项</t>
  </si>
  <si>
    <t>使用方式</t>
  </si>
  <si>
    <t>机体</t>
  </si>
  <si>
    <t>格斗、射击、结构（*10=生命值）、机动</t>
  </si>
  <si>
    <t>——</t>
  </si>
  <si>
    <t>Royroy</t>
  </si>
  <si>
    <t>格斗、射击、结构（*3=生命值）、机动</t>
  </si>
  <si>
    <t>任一项&gt;=10</t>
  </si>
  <si>
    <t>1.消耗使用者的战术行动布置；2.始终跟随使用者周围1-3范围（坐标由使用者控制）；
3.布置到场上后可被指定为攻击目标。</t>
  </si>
  <si>
    <t>武器</t>
  </si>
  <si>
    <t>格斗、射击、结构（*1=耐久度）、机动</t>
  </si>
  <si>
    <t>结构&gt;=1</t>
  </si>
  <si>
    <t>可携带出击/掉落/拾取</t>
  </si>
  <si>
    <t>防具</t>
  </si>
  <si>
    <t>格斗、射击、结构（*2=生命值）、机动</t>
  </si>
  <si>
    <t>结构&gt;=10</t>
  </si>
  <si>
    <t>每次抵消3点伤害，
溢出伤害由本体承伤，
耐久=5，归0后去除</t>
  </si>
  <si>
    <t>载具</t>
  </si>
  <si>
    <t>机动&gt;=10</t>
  </si>
  <si>
    <t>移动范围增加等同机动值距离，
被攻击时机动值判定+4，耐久度=可被攻击次数</t>
  </si>
  <si>
    <t>背包</t>
  </si>
  <si>
    <t>仅出击时搭载，不可拾取，耐久度=5，
耐久度归零时相应加成消失，
恢复耐久度：回到出击点并成功消耗一个战术行动</t>
  </si>
  <si>
    <t>表2·技能属性面板数据表</t>
  </si>
  <si>
    <t>攻击力计算方式</t>
  </si>
  <si>
    <t>可选效果（选1项）</t>
  </si>
  <si>
    <t>近战</t>
  </si>
  <si>
    <t>实体/光束
（二选一必选）</t>
  </si>
  <si>
    <t>格斗数值点数+双方机动值差额（正负值）</t>
  </si>
  <si>
    <t>反击</t>
  </si>
  <si>
    <t>格挡</t>
  </si>
  <si>
    <t>长柄</t>
  </si>
  <si>
    <t>补给（双槽）</t>
  </si>
  <si>
    <t>远程</t>
  </si>
  <si>
    <t>射击数值点数+双方机动值差额（正负值）</t>
  </si>
  <si>
    <t>扫射</t>
  </si>
  <si>
    <t>投掷</t>
  </si>
  <si>
    <t>稳定</t>
  </si>
  <si>
    <t>狙击</t>
  </si>
  <si>
    <t>自动化</t>
  </si>
  <si>
    <t>随效果条件触发</t>
  </si>
  <si>
    <t>助攻</t>
  </si>
  <si>
    <t>守护</t>
  </si>
  <si>
    <t>阻碍</t>
  </si>
  <si>
    <t>侦察（双槽）</t>
  </si>
  <si>
    <t>#</t>
  </si>
  <si>
    <t>-</t>
  </si>
  <si>
    <t>全覆式装甲</t>
  </si>
  <si>
    <t>抗性涂层</t>
  </si>
  <si>
    <t>变形</t>
  </si>
  <si>
    <t>特性名称</t>
  </si>
  <si>
    <t>技能范围</t>
  </si>
  <si>
    <t>克制</t>
  </si>
  <si>
    <t>被克制</t>
  </si>
  <si>
    <t>周围一圈</t>
  </si>
  <si>
    <t>被动：受到敌人攻击且对方处于该技能攻击范围内时触发，对其发动一次反击，并且伤害+2。</t>
  </si>
  <si>
    <t>被动：受到敌人攻击时掷骰，1-3格挡失败，4-6本次受到的伤害-2。</t>
  </si>
  <si>
    <t>周围两圈</t>
  </si>
  <si>
    <t>攻击范围额外朝纵横四个方向延伸1格。</t>
  </si>
  <si>
    <r>
      <rPr>
        <sz val="10"/>
        <color theme="9" tint="-0.25"/>
        <rFont val="微软雅黑"/>
        <charset val="134"/>
      </rPr>
      <t>（此技能占用两个技能槽）</t>
    </r>
    <r>
      <rPr>
        <sz val="10"/>
        <color theme="0"/>
        <rFont val="微软雅黑"/>
        <charset val="134"/>
      </rPr>
      <t>只能对友军单位使用，跳过移动环节，对范围1内的友军回复格斗值*1的hp</t>
    </r>
  </si>
  <si>
    <t>扇形2格</t>
  </si>
  <si>
    <t>不进行机动值判定，掷骰决定效果: 1~3点：精准命中，单体攻击，但造成伤害-2。
4~6点：对范围内的所有目标进行攻击，伤害由所有目标均摊。（目标数量可为1，友军同样作为目标）</t>
  </si>
  <si>
    <t>1~3格</t>
  </si>
  <si>
    <t>掷骰决定效果: 1~3点：在以目标为中心的2格距离内，所有目标下次收到的伤害+5；
4-6点:目标下回移动值-5。</t>
  </si>
  <si>
    <t>1~4格</t>
  </si>
  <si>
    <t>每局游戏一次，可以在移动后使用“专注射击”。</t>
  </si>
  <si>
    <t>4~6格</t>
  </si>
  <si>
    <t>（拥有该特性的技能需要舍弃本回合的移动后才能使用）机动值差计算中，目标的机动值-2。</t>
  </si>
  <si>
    <t>/</t>
  </si>
  <si>
    <t>后续五次造成的伤害+3（适用于反击）</t>
  </si>
  <si>
    <t>后续三次受到的伤害-5，与其他百分比减伤效果不叠加。</t>
  </si>
  <si>
    <t>在后续三次伤害计算中，对方的机动值-5。</t>
  </si>
  <si>
    <r>
      <rPr>
        <sz val="10"/>
        <color theme="9" tint="-0.25"/>
        <rFont val="微软雅黑"/>
        <charset val="134"/>
      </rPr>
      <t>（此技能占用两个技能槽）</t>
    </r>
    <r>
      <rPr>
        <sz val="10"/>
        <color theme="0"/>
        <rFont val="微软雅黑"/>
        <charset val="134"/>
      </rPr>
      <t>跳过移动环节，对射击值*1范围内的区域进行侦察，
暴露敌方单位3*3的范围（敌军必在该3*3范围内）</t>
    </r>
  </si>
  <si>
    <t>加成名称</t>
  </si>
  <si>
    <t>获得条件</t>
  </si>
  <si>
    <t>描述</t>
  </si>
  <si>
    <t>加成对象</t>
  </si>
  <si>
    <t>目标属性</t>
  </si>
  <si>
    <t>加成数值</t>
  </si>
  <si>
    <t>耐久度</t>
  </si>
  <si>
    <t>其它条件</t>
  </si>
  <si>
    <t>全身80%以上有额外可脱装甲</t>
  </si>
  <si>
    <t>对实体武器伤害-3（耐久度：5）</t>
  </si>
  <si>
    <t>承受攻击</t>
  </si>
  <si>
    <t>实体</t>
  </si>
  <si>
    <t>有对比图</t>
  </si>
  <si>
    <t>全身80%以上有涂装</t>
  </si>
  <si>
    <t>对光束武器伤害-3（耐久度：5）</t>
  </si>
  <si>
    <t>光束</t>
  </si>
  <si>
    <t>有明显涂装</t>
  </si>
  <si>
    <t>有变形结构</t>
  </si>
  <si>
    <t>变形状态下机动值+3，
伤害值-3，
可以先进行战术行动后移动</t>
  </si>
  <si>
    <t>自身</t>
  </si>
  <si>
    <t>机动值</t>
  </si>
  <si>
    <t>有变形图</t>
  </si>
  <si>
    <t>伤害</t>
  </si>
  <si>
    <t>战斗机制</t>
  </si>
  <si>
    <t>基础</t>
  </si>
  <si>
    <t>行动流程</t>
  </si>
  <si>
    <t>回合开始</t>
  </si>
  <si>
    <t>移动行动</t>
  </si>
  <si>
    <t>战术行动</t>
  </si>
  <si>
    <t>结算2</t>
  </si>
  <si>
    <t>轮次</t>
  </si>
  <si>
    <t>以地联-拜隆-马克西翁的顺序行动，所有玩家都完成自己的回合行动为一个完整轮次。</t>
  </si>
  <si>
    <t>回合</t>
  </si>
  <si>
    <t>玩家的回合可以先后执行两种行动，
1、移动行动。
2、战术行动。战术行动可以发起攻击，也可以使用自动化装备添加增益效果。</t>
  </si>
  <si>
    <r>
      <rPr>
        <sz val="11"/>
        <color theme="1"/>
        <rFont val="微软雅黑"/>
        <charset val="134"/>
      </rPr>
      <t xml:space="preserve">根据机体的移动范围进行移动或其它。
机体机动值=最大可移动格数，
</t>
    </r>
    <r>
      <rPr>
        <sz val="11"/>
        <color theme="9" tint="-0.25"/>
        <rFont val="微软雅黑"/>
        <charset val="134"/>
      </rPr>
      <t>斜向移动视为横移1+竖移1.</t>
    </r>
  </si>
  <si>
    <t>声明战术</t>
  </si>
  <si>
    <t>选定目标</t>
  </si>
  <si>
    <t>伤害值计算</t>
  </si>
  <si>
    <t>结算</t>
  </si>
  <si>
    <t>伤害值</t>
  </si>
  <si>
    <t>（技能攻击力（格斗/射击）- 双方机动值差（正负值））+/- 额外数值（装甲/判定等）。</t>
  </si>
  <si>
    <t>空投</t>
  </si>
  <si>
    <t>第二轮开始，每轮由dm掷骰子，决定出现点数数量的武器或防具。同时随机生成坐标。
（如果坐标位有单位，则该单位回合开始时触发《幸运》）</t>
  </si>
  <si>
    <t>防御单元</t>
  </si>
  <si>
    <r>
      <t>1.防御单元拥有10生命值。</t>
    </r>
    <r>
      <rPr>
        <sz val="11"/>
        <color theme="1"/>
        <rFont val="微软雅黑"/>
        <charset val="134"/>
      </rPr>
      <t xml:space="preserve">
2.计算距离时，一个单元格视作5格单元。
</t>
    </r>
    <r>
      <rPr>
        <sz val="11"/>
        <color theme="9" tint="-0.25"/>
        <rFont val="微软雅黑"/>
        <charset val="134"/>
      </rPr>
      <t>移动时不足以经过的在防御圈前一格停留。（攻击距离不足的则不可攻击）</t>
    </r>
  </si>
  <si>
    <t>强化防御</t>
  </si>
  <si>
    <r>
      <rPr>
        <sz val="11"/>
        <color theme="7"/>
        <rFont val="微软雅黑"/>
        <charset val="134"/>
      </rPr>
      <t>1.横向相连的防御单元为1组，组间的防御单元hp累计计算。</t>
    </r>
    <r>
      <rPr>
        <sz val="11"/>
        <color theme="1"/>
        <rFont val="微软雅黑"/>
        <charset val="134"/>
      </rPr>
      <t xml:space="preserve">
</t>
    </r>
    <r>
      <rPr>
        <sz val="11"/>
        <color theme="9" tint="-0.25"/>
        <rFont val="微软雅黑"/>
        <charset val="134"/>
      </rPr>
      <t>2.击破后该组解除变成无属性区域。若组相邻的两组单元皆被击破，该组同样失效。</t>
    </r>
  </si>
  <si>
    <t>基地</t>
  </si>
  <si>
    <t>1.拜隆军出生/补给点。
2.每次拜隆阵营单位回到基地，回复20生命值，所携带的武器/防具等装备耐久度回复2</t>
  </si>
  <si>
    <t>母舰</t>
  </si>
  <si>
    <t>1.地球联邦军出生/补给点。
2.每次地联阵营单位回到基地，回复20生命值，所携带的武器/防具等装备耐久度回复2</t>
  </si>
  <si>
    <t>特殊词条</t>
  </si>
  <si>
    <t>发动阶段</t>
  </si>
  <si>
    <t>关联属性</t>
  </si>
  <si>
    <t>事件</t>
  </si>
  <si>
    <t>触发结果</t>
  </si>
  <si>
    <t>攻击</t>
  </si>
  <si>
    <t>斩杀</t>
  </si>
  <si>
    <r>
      <t xml:space="preserve">当近战武器攻击结算伤害后，
被攻击目标生命值&lt;5时可以掷骰一次：
</t>
    </r>
    <r>
      <rPr>
        <sz val="11"/>
        <color theme="9" tint="-0.25"/>
        <rFont val="微软雅黑"/>
        <charset val="134"/>
      </rPr>
      <t>点数&gt;=剩余血量，被攻击目标被直接斩杀。</t>
    </r>
  </si>
  <si>
    <t>被攻击目标剩余血量&lt;5</t>
  </si>
  <si>
    <t>被攻击目标HP &lt;掷骰点数，则目标被直接斩杀。</t>
  </si>
  <si>
    <t>决斗</t>
  </si>
  <si>
    <r>
      <rPr>
        <sz val="11"/>
        <color theme="1"/>
        <rFont val="微软雅黑"/>
        <charset val="134"/>
      </rPr>
      <t xml:space="preserve">当攻击开始时，若双方均处于对方的攻击射程之内，且HP均低于对方对应格斗值或射击值中的最高值，则双方掷骰：
</t>
    </r>
    <r>
      <rPr>
        <sz val="11"/>
        <color theme="7"/>
        <rFont val="微软雅黑"/>
        <charset val="134"/>
      </rPr>
      <t>1.点数大者获胜。</t>
    </r>
    <r>
      <rPr>
        <sz val="11"/>
        <color theme="1"/>
        <rFont val="微软雅黑"/>
        <charset val="134"/>
      </rPr>
      <t xml:space="preserve">
</t>
    </r>
    <r>
      <rPr>
        <sz val="11"/>
        <color theme="9" tint="-0.25"/>
        <rFont val="微软雅黑"/>
        <charset val="134"/>
      </rPr>
      <t>2.点数相同视为同归于尽</t>
    </r>
  </si>
  <si>
    <t>双方均处于对方的攻击射程之内，且HP均低于对方对应格斗值或射击值中的最高值</t>
  </si>
  <si>
    <t>1.点数大者获胜。
2.点数相同视为同归于尽</t>
  </si>
  <si>
    <t>抢夺</t>
  </si>
  <si>
    <r>
      <rPr>
        <sz val="11"/>
        <color theme="1"/>
        <rFont val="微软雅黑"/>
        <charset val="134"/>
      </rPr>
      <t xml:space="preserve">若某一次伤害的值 &gt; 被攻击者携带武器的攻击值，则攻击者可选择掷骰：
</t>
    </r>
    <r>
      <rPr>
        <sz val="11"/>
        <color theme="9" tint="-0.25"/>
        <rFont val="微软雅黑"/>
        <charset val="134"/>
      </rPr>
      <t xml:space="preserve">点数&lt;4:抢夺失败；    
</t>
    </r>
    <r>
      <rPr>
        <sz val="11"/>
        <color theme="7"/>
        <rFont val="微软雅黑"/>
        <charset val="134"/>
      </rPr>
      <t>点数&gt;3:本次伤害减十，你获得该武器。</t>
    </r>
  </si>
  <si>
    <t>伤害的值 &gt; 被攻击者携带装备（武器）的攻击值</t>
  </si>
  <si>
    <t>点数&lt;4:抢夺失败；    
点数&gt;3:本次伤害减半（向下取整），你获得该武器。</t>
  </si>
  <si>
    <t>专注射击</t>
  </si>
  <si>
    <r>
      <rPr>
        <sz val="11"/>
        <color theme="1"/>
        <rFont val="微软雅黑"/>
        <charset val="134"/>
      </rPr>
      <t>当玩家使用远程武器时，</t>
    </r>
    <r>
      <rPr>
        <sz val="11"/>
        <color theme="9" tint="-0.25"/>
        <rFont val="微软雅黑"/>
        <charset val="134"/>
      </rPr>
      <t>可以选择放弃本回合的移动行动</t>
    </r>
    <r>
      <rPr>
        <sz val="11"/>
        <color theme="1"/>
        <rFont val="微软雅黑"/>
        <charset val="134"/>
      </rPr>
      <t xml:space="preserve">，并在发起远程攻击时掷骰：
</t>
    </r>
    <r>
      <rPr>
        <sz val="11"/>
        <color theme="7"/>
        <rFont val="微软雅黑"/>
        <charset val="134"/>
      </rPr>
      <t>1-4点：本回合伤害+3；
5-6点：本回合伤害+5。</t>
    </r>
  </si>
  <si>
    <t>放弃本回合的移动行动</t>
  </si>
  <si>
    <t>1-4点：本回合伤害+3；
5-6点：本回合伤害+5。</t>
  </si>
  <si>
    <t>幸运</t>
  </si>
  <si>
    <r>
      <t>当玩家获得空投时掷骰，根据结果获得：
1-2点:跳过攻击，</t>
    </r>
    <r>
      <rPr>
        <sz val="11"/>
        <color theme="1"/>
        <rFont val="微软雅黑"/>
        <charset val="134"/>
      </rPr>
      <t>3-4点：可以攻击</t>
    </r>
    <r>
      <rPr>
        <sz val="11"/>
        <color theme="9" tint="-0.25"/>
        <rFont val="微软雅黑"/>
        <charset val="134"/>
      </rPr>
      <t>，</t>
    </r>
    <r>
      <rPr>
        <sz val="11"/>
        <color theme="7"/>
        <rFont val="微软雅黑"/>
        <charset val="134"/>
      </rPr>
      <t>5-6点：再次移动并攻击</t>
    </r>
    <r>
      <rPr>
        <sz val="11"/>
        <color theme="9" tint="-0.25"/>
        <rFont val="微软雅黑"/>
        <charset val="134"/>
      </rPr>
      <t>。</t>
    </r>
  </si>
  <si>
    <t>获得空投时</t>
  </si>
  <si>
    <t>1-2:跳过攻击，3-4：可以攻击，5-6：再次移动并攻击。</t>
  </si>
  <si>
    <t>再动</t>
  </si>
  <si>
    <r>
      <rPr>
        <sz val="11"/>
        <color theme="1"/>
        <rFont val="微软雅黑"/>
        <charset val="134"/>
      </rPr>
      <t>被动：</t>
    </r>
    <r>
      <rPr>
        <sz val="11"/>
        <color theme="7"/>
        <rFont val="微软雅黑"/>
        <charset val="134"/>
      </rPr>
      <t>当玩家击杀一个敌军单位，可以再进行一个额外回合</t>
    </r>
    <r>
      <rPr>
        <sz val="11"/>
        <color theme="9" tint="-0.25"/>
        <rFont val="微软雅黑"/>
        <charset val="134"/>
      </rPr>
      <t>（即时生效，不能连续触发）</t>
    </r>
  </si>
  <si>
    <t>击杀一个敌军单位</t>
  </si>
  <si>
    <t>再进行一个额外回合（即时生效，不能连续触发）</t>
  </si>
  <si>
    <t>协同</t>
  </si>
  <si>
    <t>援助</t>
  </si>
  <si>
    <r>
      <rPr>
        <sz val="11"/>
        <color theme="1"/>
        <rFont val="微软雅黑"/>
        <charset val="134"/>
      </rPr>
      <t xml:space="preserve">当玩家视距范围内的友军受到攻击，你可以放弃下一次你的回合中的一个行动，并获得以下效果：
</t>
    </r>
    <r>
      <rPr>
        <sz val="11"/>
        <color theme="7"/>
        <rFont val="微软雅黑"/>
        <charset val="134"/>
      </rPr>
      <t>1.放弃移动行动：你直接移动到攻击方与受击方之间的任意一格，并分担5点伤害；
2. 放弃战斗行动：你对敌方单位造成5点反击伤害。</t>
    </r>
  </si>
  <si>
    <t>友军被选定</t>
  </si>
  <si>
    <t>视距范围内的友军受到攻击</t>
  </si>
  <si>
    <t>1.放弃移动行动：你直接移动到攻击方与受击方之间的任意一格，并分担5点伤害；
2. 放弃战斗行动：你对敌方单位造成5点反击伤害。</t>
  </si>
  <si>
    <r>
      <rPr>
        <sz val="11"/>
        <color theme="1"/>
        <rFont val="微软雅黑"/>
        <charset val="134"/>
      </rPr>
      <t xml:space="preserve">第二轮开始，每轮由dm掷骰子，决定出现点数数量的武器或防具。同时随机生成坐标。
</t>
    </r>
    <r>
      <rPr>
        <sz val="11"/>
        <color theme="7"/>
        <rFont val="微软雅黑"/>
        <charset val="134"/>
      </rPr>
      <t>（如果坐标位有单位，则该单位回合开始时触发《幸运》）</t>
    </r>
  </si>
  <si>
    <t>第二回合开始</t>
  </si>
  <si>
    <t>每轮由dm掷骰，根据点数确定生成随机的武器或防具数量。</t>
  </si>
  <si>
    <t>同时随机坐标。
（如果坐标位有单位，则该单位回合开始时触发《幸运》）</t>
  </si>
  <si>
    <t>联防</t>
  </si>
  <si>
    <r>
      <rPr>
        <sz val="11"/>
        <color theme="1"/>
        <rFont val="微软雅黑"/>
        <charset val="134"/>
      </rPr>
      <t xml:space="preserve">当三个同一阵营单位并列时，
</t>
    </r>
    <r>
      <rPr>
        <sz val="11"/>
        <color theme="9" tint="-0.25"/>
        <rFont val="微软雅黑"/>
        <charset val="134"/>
      </rPr>
      <t>非同一阵营单位不得直接穿越并列单位，需要绕行</t>
    </r>
  </si>
  <si>
    <t>阵营</t>
  </si>
  <si>
    <t>当三个同一阵营单位并列</t>
  </si>
  <si>
    <t>非同一阵营单位不得直接穿越并列单位，需要绕行</t>
  </si>
  <si>
    <t>抗性</t>
  </si>
  <si>
    <t>防具单位需要申明对于实体/光束武器的额外防御值，
如果受到的攻击与防具属性相同，结算时携带单位受到的伤害-2。</t>
  </si>
  <si>
    <t>额外值</t>
  </si>
  <si>
    <t>武器防具</t>
  </si>
  <si>
    <t>如果受到的攻击与防具属性相同</t>
  </si>
  <si>
    <t>结算时携带单位受到的伤害-2。</t>
  </si>
  <si>
    <t>阵营特性</t>
  </si>
  <si>
    <t>地图特征</t>
  </si>
  <si>
    <t>地球联合</t>
  </si>
  <si>
    <t>火力覆盖</t>
  </si>
  <si>
    <t>整场战斗中地联阵营可以选择适当的时机呼叫一次火力覆盖，
造成你们选择的格及周围3的范围内所有单位各5点伤害。（包括友军）</t>
  </si>
  <si>
    <t>样式</t>
  </si>
  <si>
    <t>备注</t>
  </si>
  <si>
    <t>迷雾系统</t>
  </si>
  <si>
    <t>回合开始前掷点，点数=2:暴露所有隐藏单位坐标；
点数=4:呼叫视距范围内的友方单位协同攻击一次（每个地联回合只有一个单位限协同一次）。</t>
  </si>
  <si>
    <t>地联出击点</t>
  </si>
  <si>
    <t>月面</t>
  </si>
  <si>
    <t>拜隆</t>
  </si>
  <si>
    <t>增援</t>
  </si>
  <si>
    <t>当拜隆单位受到攻击时，该单位四周1格范围内的友军可以进行增援，承受本次伤害（该伤害为80%）。
每次受到攻击时，最多仅有一名友军可以进行增援。</t>
  </si>
  <si>
    <t>太空</t>
  </si>
  <si>
    <t>基地内任意一格可能藏有核心</t>
  </si>
  <si>
    <t>补给</t>
  </si>
  <si>
    <t>在本次作战中，拜隆军可以获得月面作战buff，
处于月面地形的拜隆阵营单位在回合开始回复4点生命值。</t>
  </si>
  <si>
    <t>防御层</t>
  </si>
  <si>
    <t>距离1以外单位不能越过。</t>
  </si>
  <si>
    <t>你进行一次掷点，点数&gt;3获得装备</t>
  </si>
  <si>
    <t>马克西翁</t>
  </si>
  <si>
    <t>奇袭</t>
  </si>
  <si>
    <t>可以在敌方攻击时选择跳过自己的下个回合，并选择如下一种发动：
1.顶替原本攻击方行动发动攻击（需要在自己的移动范围及攻击范围能覆盖到目标）
2.先于原攻击对原攻击方进攻并掷点：
点数为黑: 本次攻击的伤害值额外增加骰子点数的一半。（向上取整）
点数为红：你下次可移动的距离减少此骰子的点数值。</t>
  </si>
  <si>
    <t>隐匿</t>
  </si>
  <si>
    <t>未攻击过的单位不可被敌军选中，除非玩家在敌方单位的扫描范围内。</t>
  </si>
  <si>
    <t>结算检查&amp;优先顺序</t>
  </si>
  <si>
    <t>1.当某一阶段发生多个条件时，按如下顺序依次计算。</t>
  </si>
  <si>
    <t>顺序</t>
  </si>
  <si>
    <t>机动差值</t>
  </si>
  <si>
    <t>结算1</t>
  </si>
  <si>
    <t>技能选择</t>
  </si>
  <si>
    <t>指定目标</t>
  </si>
  <si>
    <t>基础机动值差</t>
  </si>
  <si>
    <t>防具抗性</t>
  </si>
  <si>
    <t>单位移动</t>
  </si>
  <si>
    <t>侦察</t>
  </si>
  <si>
    <t>royroy</t>
  </si>
  <si>
    <t>月面补给</t>
  </si>
  <si>
    <t>回复</t>
  </si>
  <si>
    <t>计算区域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</si>
</sst>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7"/>
      <name val="微软雅黑"/>
      <charset val="134"/>
    </font>
    <font>
      <sz val="11"/>
      <color theme="9" tint="-0.25"/>
      <name val="微软雅黑"/>
      <charset val="134"/>
    </font>
    <font>
      <sz val="12"/>
      <color theme="0"/>
      <name val="微软雅黑"/>
      <charset val="134"/>
    </font>
    <font>
      <sz val="11"/>
      <color rgb="FF000000"/>
      <name val="微软雅黑"/>
      <charset val="134"/>
    </font>
    <font>
      <b/>
      <sz val="16"/>
      <color theme="1"/>
      <name val="微软雅黑"/>
      <charset val="134"/>
    </font>
    <font>
      <b/>
      <sz val="14"/>
      <color rgb="FFFF0000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0"/>
      <name val="微软雅黑"/>
      <charset val="134"/>
    </font>
    <font>
      <sz val="10"/>
      <color theme="4" tint="0.6"/>
      <name val="微软雅黑"/>
      <charset val="134"/>
    </font>
    <font>
      <b/>
      <sz val="11"/>
      <color theme="3"/>
      <name val="微软雅黑"/>
      <charset val="0"/>
    </font>
    <font>
      <b/>
      <sz val="10"/>
      <color theme="1"/>
      <name val="微软雅黑"/>
      <charset val="134"/>
    </font>
    <font>
      <b/>
      <u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rgb="FF0070C0"/>
      <name val="微软雅黑"/>
      <charset val="134"/>
    </font>
    <font>
      <sz val="14"/>
      <color theme="0"/>
      <name val="微软雅黑"/>
      <charset val="134"/>
    </font>
    <font>
      <sz val="10"/>
      <color rgb="FF000000"/>
      <name val="微软雅黑"/>
      <charset val="134"/>
    </font>
    <font>
      <sz val="11"/>
      <color theme="4" tint="-0.5"/>
      <name val="微软雅黑"/>
      <charset val="134"/>
    </font>
    <font>
      <sz val="11"/>
      <color theme="4" tint="-0.25"/>
      <name val="微软雅黑"/>
      <charset val="134"/>
    </font>
    <font>
      <sz val="11"/>
      <color theme="4" tint="0.4"/>
      <name val="微软雅黑"/>
      <charset val="134"/>
    </font>
    <font>
      <sz val="11"/>
      <color theme="4" tint="0.6"/>
      <name val="微软雅黑"/>
      <charset val="134"/>
    </font>
    <font>
      <b/>
      <u/>
      <sz val="10"/>
      <color rgb="FFFF0000"/>
      <name val="微软雅黑"/>
      <charset val="134"/>
    </font>
    <font>
      <sz val="9"/>
      <color theme="0"/>
      <name val="微软雅黑"/>
      <charset val="134"/>
    </font>
    <font>
      <sz val="10.5"/>
      <color theme="0"/>
      <name val="微软雅黑"/>
      <charset val="134"/>
    </font>
    <font>
      <u/>
      <sz val="10"/>
      <color theme="0"/>
      <name val="微软雅黑"/>
      <charset val="0"/>
    </font>
    <font>
      <u/>
      <sz val="11"/>
      <color theme="0"/>
      <name val="微软雅黑"/>
      <charset val="0"/>
    </font>
    <font>
      <sz val="10"/>
      <color theme="9" tint="-0.25"/>
      <name val="微软雅黑"/>
      <charset val="134"/>
    </font>
    <font>
      <sz val="12"/>
      <color theme="1"/>
      <name val="微软雅黑"/>
      <charset val="134"/>
    </font>
    <font>
      <sz val="12"/>
      <color rgb="FF31849B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0.4"/>
        <bgColor indexed="64"/>
      </patternFill>
    </fill>
    <fill>
      <gradientFill degree="90">
        <stop position="0">
          <color rgb="FF304C69"/>
        </stop>
        <stop position="1">
          <color theme="5"/>
        </stop>
      </gradientFill>
    </fill>
    <fill>
      <patternFill patternType="solid">
        <fgColor theme="5" tint="-0.5"/>
        <bgColor indexed="64"/>
      </patternFill>
    </fill>
    <fill>
      <patternFill patternType="solid">
        <fgColor theme="3" tint="0.8"/>
        <bgColor indexed="64"/>
      </patternFill>
    </fill>
    <fill>
      <gradientFill degree="225">
        <stop position="0">
          <color theme="3" tint="0.6"/>
        </stop>
        <stop position="1">
          <color theme="2" tint="-0.5"/>
        </stop>
      </gradientFill>
    </fill>
    <fill>
      <gradientFill degree="45">
        <stop position="0">
          <color rgb="FF304C69"/>
        </stop>
        <stop position="1">
          <color theme="3"/>
        </stop>
      </gradientFill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AF2FC"/>
        <bgColor indexed="64"/>
      </patternFill>
    </fill>
    <fill>
      <patternFill patternType="solid">
        <fgColor rgb="FFF7FEF0"/>
        <bgColor indexed="64"/>
      </patternFill>
    </fill>
    <fill>
      <patternFill patternType="gray0625"/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DashDotDot">
        <color rgb="FFFF3200"/>
      </left>
      <right/>
      <top style="mediumDashDotDot">
        <color rgb="FFFF3200"/>
      </top>
      <bottom style="mediumDashDotDot">
        <color rgb="FFFF3200"/>
      </bottom>
      <diagonal/>
    </border>
    <border>
      <left/>
      <right/>
      <top style="mediumDashDotDot">
        <color rgb="FFFF3200"/>
      </top>
      <bottom style="mediumDashDotDot">
        <color rgb="FFFF3200"/>
      </bottom>
      <diagonal/>
    </border>
    <border>
      <left/>
      <right style="mediumDashDotDot">
        <color rgb="FFFF3200"/>
      </right>
      <top style="mediumDashDotDot">
        <color rgb="FFFF3200"/>
      </top>
      <bottom style="mediumDashDotDot">
        <color rgb="FFFF32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22" borderId="6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5" applyNumberFormat="0" applyFill="0" applyAlignment="0" applyProtection="0">
      <alignment vertical="center"/>
    </xf>
    <xf numFmtId="0" fontId="40" fillId="0" borderId="65" applyNumberFormat="0" applyFill="0" applyAlignment="0" applyProtection="0">
      <alignment vertical="center"/>
    </xf>
    <xf numFmtId="0" fontId="41" fillId="0" borderId="6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3" borderId="67" applyNumberFormat="0" applyAlignment="0" applyProtection="0">
      <alignment vertical="center"/>
    </xf>
    <xf numFmtId="0" fontId="43" fillId="24" borderId="68" applyNumberFormat="0" applyAlignment="0" applyProtection="0">
      <alignment vertical="center"/>
    </xf>
    <xf numFmtId="0" fontId="44" fillId="24" borderId="67" applyNumberFormat="0" applyAlignment="0" applyProtection="0">
      <alignment vertical="center"/>
    </xf>
    <xf numFmtId="0" fontId="45" fillId="25" borderId="69" applyNumberFormat="0" applyAlignment="0" applyProtection="0">
      <alignment vertical="center"/>
    </xf>
    <xf numFmtId="0" fontId="46" fillId="0" borderId="70" applyNumberFormat="0" applyFill="0" applyAlignment="0" applyProtection="0">
      <alignment vertical="center"/>
    </xf>
    <xf numFmtId="0" fontId="47" fillId="0" borderId="71" applyNumberFormat="0" applyFill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3" fillId="14" borderId="0" applyBorder="0">
      <alignment vertical="center"/>
    </xf>
  </cellStyleXfs>
  <cellXfs count="18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Protection="1">
      <alignment vertical="center"/>
    </xf>
    <xf numFmtId="0" fontId="1" fillId="0" borderId="0" xfId="0" applyFont="1" applyProtection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4" borderId="8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 applyProtection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3" fillId="3" borderId="15" xfId="0" applyFont="1" applyFill="1" applyBorder="1" applyAlignment="1" applyProtection="1">
      <alignment horizontal="center" vertical="center"/>
    </xf>
    <xf numFmtId="0" fontId="3" fillId="4" borderId="1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5" fillId="0" borderId="7" xfId="0" applyFont="1" applyBorder="1" applyAlignment="1">
      <alignment vertical="center" wrapText="1"/>
    </xf>
    <xf numFmtId="0" fontId="3" fillId="3" borderId="16" xfId="0" applyFont="1" applyFill="1" applyBorder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3" fillId="0" borderId="0" xfId="0" applyFont="1" applyFill="1" applyAlignment="1" applyProtection="1">
      <alignment horizontal="center" vertical="center"/>
    </xf>
    <xf numFmtId="0" fontId="3" fillId="0" borderId="0" xfId="0" applyFont="1" applyFill="1" applyProtection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 applyProtection="1">
      <alignment horizontal="center" vertical="center"/>
    </xf>
    <xf numFmtId="0" fontId="3" fillId="3" borderId="0" xfId="0" applyFont="1" applyFill="1" applyProtection="1">
      <alignment vertical="center"/>
    </xf>
    <xf numFmtId="0" fontId="3" fillId="4" borderId="18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Protection="1">
      <alignment vertical="center"/>
    </xf>
    <xf numFmtId="0" fontId="1" fillId="0" borderId="0" xfId="0" applyFont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vertical="center" wrapText="1"/>
    </xf>
    <xf numFmtId="0" fontId="1" fillId="0" borderId="0" xfId="0" applyFont="1" applyAlignment="1" applyProtection="1">
      <alignment horizontal="center" vertical="center"/>
    </xf>
    <xf numFmtId="0" fontId="8" fillId="0" borderId="19" xfId="0" applyFont="1" applyBorder="1" applyAlignment="1" applyProtection="1">
      <alignment horizontal="center" vertical="center" wrapText="1"/>
    </xf>
    <xf numFmtId="0" fontId="8" fillId="0" borderId="20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49" fontId="10" fillId="12" borderId="19" xfId="0" applyNumberFormat="1" applyFont="1" applyFill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4" xfId="0" applyFont="1" applyFill="1" applyBorder="1" applyAlignment="1" applyProtection="1">
      <alignment horizontal="center" vertical="center" wrapText="1"/>
    </xf>
    <xf numFmtId="0" fontId="10" fillId="13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1" fillId="2" borderId="27" xfId="0" applyFont="1" applyFill="1" applyBorder="1" applyAlignment="1" applyProtection="1">
      <alignment horizontal="center" vertical="center" wrapText="1"/>
    </xf>
    <xf numFmtId="0" fontId="10" fillId="11" borderId="14" xfId="0" applyFont="1" applyFill="1" applyBorder="1" applyAlignment="1" applyProtection="1">
      <alignment horizontal="center" vertical="center" wrapText="1"/>
    </xf>
    <xf numFmtId="0" fontId="10" fillId="13" borderId="14" xfId="0" applyNumberFormat="1" applyFont="1" applyFill="1" applyBorder="1" applyAlignment="1" applyProtection="1">
      <alignment horizontal="center" vertical="center" wrapText="1"/>
    </xf>
    <xf numFmtId="0" fontId="13" fillId="4" borderId="14" xfId="0" applyFont="1" applyFill="1" applyBorder="1" applyAlignment="1" applyProtection="1">
      <alignment horizontal="center" vertical="center" wrapText="1"/>
    </xf>
    <xf numFmtId="0" fontId="1" fillId="12" borderId="14" xfId="0" applyFont="1" applyFill="1" applyBorder="1" applyAlignment="1" applyProtection="1">
      <alignment horizontal="center" vertical="center"/>
      <protection locked="0"/>
    </xf>
    <xf numFmtId="0" fontId="3" fillId="14" borderId="0" xfId="49" applyFont="1" applyAlignment="1">
      <alignment horizontal="center" vertical="center"/>
    </xf>
    <xf numFmtId="0" fontId="13" fillId="4" borderId="28" xfId="0" applyFont="1" applyFill="1" applyBorder="1" applyAlignment="1" applyProtection="1">
      <alignment horizontal="center" vertical="center" wrapText="1"/>
    </xf>
    <xf numFmtId="0" fontId="1" fillId="0" borderId="7" xfId="0" applyFont="1" applyBorder="1" applyProtection="1">
      <alignment vertical="center"/>
    </xf>
    <xf numFmtId="0" fontId="10" fillId="15" borderId="7" xfId="0" applyFont="1" applyFill="1" applyBorder="1" applyAlignment="1" applyProtection="1">
      <alignment horizontal="center" vertical="center" wrapText="1"/>
    </xf>
    <xf numFmtId="0" fontId="10" fillId="13" borderId="7" xfId="0" applyFont="1" applyFill="1" applyBorder="1" applyAlignment="1" applyProtection="1">
      <alignment horizontal="center" vertical="center" wrapText="1"/>
    </xf>
    <xf numFmtId="0" fontId="13" fillId="4" borderId="7" xfId="0" applyFont="1" applyFill="1" applyBorder="1" applyAlignment="1" applyProtection="1">
      <alignment horizontal="center" vertical="center" wrapText="1"/>
    </xf>
    <xf numFmtId="0" fontId="1" fillId="12" borderId="7" xfId="0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 applyProtection="1">
      <alignment horizontal="center" vertical="center" wrapText="1"/>
    </xf>
    <xf numFmtId="0" fontId="10" fillId="16" borderId="7" xfId="0" applyFont="1" applyFill="1" applyBorder="1" applyAlignment="1" applyProtection="1">
      <alignment horizontal="center" vertical="center" wrapText="1"/>
    </xf>
    <xf numFmtId="0" fontId="10" fillId="17" borderId="7" xfId="0" applyFont="1" applyFill="1" applyBorder="1" applyAlignment="1" applyProtection="1">
      <alignment horizontal="center" vertical="center" wrapText="1"/>
    </xf>
    <xf numFmtId="0" fontId="14" fillId="18" borderId="7" xfId="0" applyFont="1" applyFill="1" applyBorder="1" applyAlignment="1" applyProtection="1">
      <alignment horizontal="center" vertical="center" wrapText="1"/>
    </xf>
    <xf numFmtId="0" fontId="15" fillId="19" borderId="29" xfId="6" applyFont="1" applyFill="1" applyBorder="1" applyAlignment="1" applyProtection="1">
      <alignment horizontal="center" vertical="center"/>
    </xf>
    <xf numFmtId="0" fontId="10" fillId="20" borderId="9" xfId="0" applyFont="1" applyFill="1" applyBorder="1" applyAlignment="1" applyProtection="1">
      <alignment horizontal="center" vertical="center" wrapText="1"/>
    </xf>
    <xf numFmtId="176" fontId="16" fillId="0" borderId="30" xfId="0" applyNumberFormat="1" applyFont="1" applyBorder="1" applyAlignment="1" applyProtection="1">
      <alignment horizontal="center" vertical="center" wrapText="1"/>
    </xf>
    <xf numFmtId="176" fontId="10" fillId="0" borderId="31" xfId="0" applyNumberFormat="1" applyFont="1" applyBorder="1" applyAlignment="1" applyProtection="1">
      <alignment horizontal="center" vertical="center" wrapText="1"/>
    </xf>
    <xf numFmtId="176" fontId="12" fillId="2" borderId="32" xfId="0" applyNumberFormat="1" applyFont="1" applyFill="1" applyBorder="1" applyAlignment="1" applyProtection="1">
      <alignment horizontal="center" vertical="center" wrapText="1"/>
    </xf>
    <xf numFmtId="176" fontId="12" fillId="2" borderId="9" xfId="0" applyNumberFormat="1" applyFont="1" applyFill="1" applyBorder="1" applyAlignment="1" applyProtection="1">
      <alignment horizontal="center" vertical="center" wrapText="1"/>
    </xf>
    <xf numFmtId="0" fontId="3" fillId="14" borderId="33" xfId="49" applyFont="1" applyBorder="1" applyAlignment="1">
      <alignment horizontal="center" vertical="center"/>
    </xf>
    <xf numFmtId="0" fontId="10" fillId="0" borderId="0" xfId="0" applyFont="1" applyFill="1" applyAlignment="1" applyProtection="1">
      <alignment horizontal="center" vertical="center" wrapText="1"/>
    </xf>
    <xf numFmtId="176" fontId="17" fillId="21" borderId="34" xfId="0" applyNumberFormat="1" applyFont="1" applyFill="1" applyBorder="1" applyAlignment="1" applyProtection="1">
      <alignment horizontal="left" vertical="center" wrapText="1"/>
    </xf>
    <xf numFmtId="176" fontId="17" fillId="21" borderId="35" xfId="0" applyNumberFormat="1" applyFont="1" applyFill="1" applyBorder="1" applyAlignment="1" applyProtection="1">
      <alignment horizontal="left" vertical="center" wrapText="1"/>
    </xf>
    <xf numFmtId="176" fontId="17" fillId="21" borderId="36" xfId="0" applyNumberFormat="1" applyFont="1" applyFill="1" applyBorder="1" applyAlignment="1" applyProtection="1">
      <alignment horizontal="left" vertical="center" wrapText="1"/>
    </xf>
    <xf numFmtId="0" fontId="11" fillId="2" borderId="37" xfId="0" applyFont="1" applyFill="1" applyBorder="1" applyAlignment="1" applyProtection="1">
      <alignment horizontal="center" vertical="center" wrapText="1"/>
    </xf>
    <xf numFmtId="0" fontId="11" fillId="2" borderId="38" xfId="0" applyFont="1" applyFill="1" applyBorder="1" applyAlignment="1" applyProtection="1">
      <alignment horizontal="center" vertical="center" wrapText="1"/>
    </xf>
    <xf numFmtId="0" fontId="11" fillId="2" borderId="39" xfId="0" applyFont="1" applyFill="1" applyBorder="1" applyAlignment="1" applyProtection="1">
      <alignment horizontal="center" vertical="center" wrapText="1"/>
    </xf>
    <xf numFmtId="0" fontId="18" fillId="0" borderId="0" xfId="0" applyFont="1" applyProtection="1">
      <alignment vertical="center"/>
    </xf>
    <xf numFmtId="0" fontId="18" fillId="0" borderId="0" xfId="0" applyFont="1" applyAlignment="1" applyProtection="1">
      <alignment horizontal="center" vertical="center"/>
    </xf>
    <xf numFmtId="0" fontId="19" fillId="11" borderId="40" xfId="0" applyFont="1" applyFill="1" applyBorder="1" applyAlignment="1">
      <alignment horizontal="center" vertical="center"/>
    </xf>
    <xf numFmtId="0" fontId="20" fillId="4" borderId="41" xfId="0" applyFont="1" applyFill="1" applyBorder="1" applyAlignment="1" applyProtection="1">
      <alignment horizontal="center" vertical="center"/>
    </xf>
    <xf numFmtId="0" fontId="10" fillId="12" borderId="42" xfId="0" applyFont="1" applyFill="1" applyBorder="1" applyAlignment="1" applyProtection="1">
      <alignment horizontal="center" vertical="center" wrapText="1"/>
    </xf>
    <xf numFmtId="0" fontId="10" fillId="13" borderId="42" xfId="0" applyFont="1" applyFill="1" applyBorder="1" applyAlignment="1" applyProtection="1">
      <alignment horizontal="center" vertical="center" wrapText="1"/>
    </xf>
    <xf numFmtId="0" fontId="10" fillId="13" borderId="43" xfId="0" applyFont="1" applyFill="1" applyBorder="1" applyAlignment="1" applyProtection="1">
      <alignment horizontal="center" vertical="center" wrapText="1"/>
    </xf>
    <xf numFmtId="0" fontId="3" fillId="4" borderId="44" xfId="0" applyFont="1" applyFill="1" applyBorder="1" applyAlignment="1" applyProtection="1">
      <alignment horizontal="center" vertical="center"/>
    </xf>
    <xf numFmtId="0" fontId="13" fillId="4" borderId="42" xfId="0" applyFont="1" applyFill="1" applyBorder="1" applyAlignment="1" applyProtection="1">
      <alignment horizontal="center" vertical="center" wrapText="1"/>
    </xf>
    <xf numFmtId="0" fontId="13" fillId="4" borderId="43" xfId="0" applyFont="1" applyFill="1" applyBorder="1" applyAlignment="1" applyProtection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20" fillId="4" borderId="46" xfId="0" applyFont="1" applyFill="1" applyBorder="1" applyAlignment="1" applyProtection="1">
      <alignment horizontal="center" vertical="center"/>
    </xf>
    <xf numFmtId="0" fontId="21" fillId="12" borderId="7" xfId="0" applyFont="1" applyFill="1" applyBorder="1" applyAlignment="1" applyProtection="1">
      <alignment horizontal="center" vertical="center"/>
      <protection locked="0"/>
    </xf>
    <xf numFmtId="0" fontId="10" fillId="13" borderId="47" xfId="0" applyFont="1" applyFill="1" applyBorder="1" applyAlignment="1" applyProtection="1">
      <alignment horizontal="center" vertical="center" wrapText="1"/>
    </xf>
    <xf numFmtId="0" fontId="13" fillId="4" borderId="47" xfId="0" applyFont="1" applyFill="1" applyBorder="1" applyAlignment="1" applyProtection="1">
      <alignment horizontal="center" vertical="center" wrapText="1"/>
    </xf>
    <xf numFmtId="0" fontId="19" fillId="11" borderId="48" xfId="0" applyFont="1" applyFill="1" applyBorder="1" applyAlignment="1">
      <alignment horizontal="center" vertical="center"/>
    </xf>
    <xf numFmtId="0" fontId="20" fillId="4" borderId="49" xfId="0" applyFont="1" applyFill="1" applyBorder="1" applyAlignment="1" applyProtection="1">
      <alignment horizontal="center" vertical="center"/>
    </xf>
    <xf numFmtId="0" fontId="21" fillId="12" borderId="50" xfId="0" applyFont="1" applyFill="1" applyBorder="1" applyAlignment="1" applyProtection="1">
      <alignment horizontal="center" vertical="center"/>
      <protection locked="0"/>
    </xf>
    <xf numFmtId="0" fontId="10" fillId="13" borderId="50" xfId="0" applyFont="1" applyFill="1" applyBorder="1" applyAlignment="1" applyProtection="1">
      <alignment horizontal="center" vertical="center" wrapText="1"/>
    </xf>
    <xf numFmtId="0" fontId="10" fillId="13" borderId="51" xfId="0" applyFont="1" applyFill="1" applyBorder="1" applyAlignment="1" applyProtection="1">
      <alignment horizontal="center" vertical="center" wrapText="1"/>
    </xf>
    <xf numFmtId="0" fontId="3" fillId="4" borderId="52" xfId="0" applyFont="1" applyFill="1" applyBorder="1" applyAlignment="1" applyProtection="1">
      <alignment horizontal="center" vertical="center"/>
    </xf>
    <xf numFmtId="0" fontId="13" fillId="4" borderId="50" xfId="0" applyFont="1" applyFill="1" applyBorder="1" applyAlignment="1" applyProtection="1">
      <alignment horizontal="center" vertical="center" wrapText="1"/>
    </xf>
    <xf numFmtId="0" fontId="13" fillId="4" borderId="51" xfId="0" applyFont="1" applyFill="1" applyBorder="1" applyAlignment="1" applyProtection="1">
      <alignment horizontal="center" vertical="center" wrapText="1"/>
    </xf>
    <xf numFmtId="0" fontId="22" fillId="15" borderId="40" xfId="0" applyFont="1" applyFill="1" applyBorder="1" applyAlignment="1">
      <alignment horizontal="center" vertical="center"/>
    </xf>
    <xf numFmtId="0" fontId="21" fillId="12" borderId="42" xfId="0" applyFont="1" applyFill="1" applyBorder="1" applyAlignment="1" applyProtection="1">
      <alignment horizontal="center" vertical="center"/>
      <protection locked="0"/>
    </xf>
    <xf numFmtId="0" fontId="22" fillId="15" borderId="48" xfId="0" applyFont="1" applyFill="1" applyBorder="1" applyAlignment="1">
      <alignment horizontal="center" vertical="center"/>
    </xf>
    <xf numFmtId="0" fontId="23" fillId="16" borderId="40" xfId="0" applyFont="1" applyFill="1" applyBorder="1" applyAlignment="1">
      <alignment horizontal="center" vertical="center"/>
    </xf>
    <xf numFmtId="0" fontId="23" fillId="16" borderId="48" xfId="0" applyFont="1" applyFill="1" applyBorder="1" applyAlignment="1">
      <alignment horizontal="center" vertical="center"/>
    </xf>
    <xf numFmtId="0" fontId="10" fillId="12" borderId="50" xfId="0" applyFont="1" applyFill="1" applyBorder="1" applyAlignment="1" applyProtection="1">
      <alignment horizontal="center" vertical="center" wrapText="1"/>
    </xf>
    <xf numFmtId="0" fontId="24" fillId="17" borderId="40" xfId="0" applyFont="1" applyFill="1" applyBorder="1" applyAlignment="1">
      <alignment horizontal="center" vertical="center"/>
    </xf>
    <xf numFmtId="0" fontId="24" fillId="17" borderId="48" xfId="0" applyFont="1" applyFill="1" applyBorder="1" applyAlignment="1">
      <alignment horizontal="center" vertical="center"/>
    </xf>
    <xf numFmtId="0" fontId="25" fillId="18" borderId="40" xfId="0" applyFont="1" applyFill="1" applyBorder="1" applyAlignment="1">
      <alignment horizontal="center" vertical="center"/>
    </xf>
    <xf numFmtId="0" fontId="25" fillId="18" borderId="48" xfId="0" applyFont="1" applyFill="1" applyBorder="1" applyAlignment="1">
      <alignment horizontal="center" vertical="center"/>
    </xf>
    <xf numFmtId="0" fontId="26" fillId="2" borderId="33" xfId="0" applyFont="1" applyFill="1" applyBorder="1" applyAlignment="1" applyProtection="1">
      <alignment horizontal="center" vertical="center" wrapText="1"/>
    </xf>
    <xf numFmtId="0" fontId="26" fillId="2" borderId="0" xfId="0" applyFont="1" applyFill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2" fillId="2" borderId="53" xfId="0" applyFont="1" applyFill="1" applyBorder="1" applyAlignment="1" applyProtection="1">
      <alignment horizontal="center" vertical="center" wrapText="1"/>
    </xf>
    <xf numFmtId="0" fontId="2" fillId="2" borderId="54" xfId="0" applyFont="1" applyFill="1" applyBorder="1" applyAlignment="1" applyProtection="1">
      <alignment horizontal="center" vertical="center" wrapText="1"/>
    </xf>
    <xf numFmtId="0" fontId="2" fillId="0" borderId="28" xfId="0" applyFont="1" applyFill="1" applyBorder="1" applyAlignment="1" applyProtection="1">
      <alignment horizontal="center" vertical="center" wrapText="1"/>
    </xf>
    <xf numFmtId="0" fontId="2" fillId="0" borderId="55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11" fillId="2" borderId="56" xfId="0" applyFont="1" applyFill="1" applyBorder="1" applyAlignment="1" applyProtection="1">
      <alignment horizontal="center" vertical="center" wrapText="1"/>
    </xf>
    <xf numFmtId="0" fontId="11" fillId="2" borderId="57" xfId="0" applyFont="1" applyFill="1" applyBorder="1" applyAlignment="1" applyProtection="1">
      <alignment horizontal="center" vertical="center" wrapText="1"/>
    </xf>
    <xf numFmtId="0" fontId="11" fillId="2" borderId="0" xfId="0" applyFont="1" applyFill="1" applyAlignment="1" applyProtection="1">
      <alignment horizontal="center" vertical="center" wrapText="1"/>
    </xf>
    <xf numFmtId="0" fontId="11" fillId="2" borderId="58" xfId="0" applyFont="1" applyFill="1" applyBorder="1" applyAlignment="1" applyProtection="1">
      <alignment horizontal="center" vertical="center" wrapText="1"/>
    </xf>
    <xf numFmtId="0" fontId="27" fillId="4" borderId="10" xfId="0" applyFont="1" applyFill="1" applyBorder="1" applyAlignment="1" applyProtection="1">
      <alignment horizontal="center" vertical="center" wrapText="1"/>
    </xf>
    <xf numFmtId="0" fontId="13" fillId="4" borderId="8" xfId="0" applyFont="1" applyFill="1" applyBorder="1" applyAlignment="1" applyProtection="1">
      <alignment horizontal="center" vertical="center" wrapText="1"/>
    </xf>
    <xf numFmtId="0" fontId="27" fillId="4" borderId="7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28" fillId="0" borderId="0" xfId="0" applyFont="1" applyFill="1" applyAlignment="1" applyProtection="1">
      <alignment horizontal="center" vertical="center" wrapText="1"/>
    </xf>
    <xf numFmtId="0" fontId="13" fillId="2" borderId="59" xfId="0" applyFont="1" applyFill="1" applyBorder="1" applyAlignment="1" applyProtection="1">
      <alignment horizontal="center" vertical="center" wrapText="1"/>
    </xf>
    <xf numFmtId="0" fontId="13" fillId="2" borderId="60" xfId="0" applyFont="1" applyFill="1" applyBorder="1" applyAlignment="1" applyProtection="1">
      <alignment horizontal="center" vertical="center" wrapText="1"/>
    </xf>
    <xf numFmtId="0" fontId="13" fillId="2" borderId="61" xfId="0" applyFont="1" applyFill="1" applyBorder="1" applyAlignment="1" applyProtection="1">
      <alignment horizontal="center" vertical="center" wrapText="1"/>
    </xf>
    <xf numFmtId="0" fontId="13" fillId="2" borderId="62" xfId="0" applyFont="1" applyFill="1" applyBorder="1" applyAlignment="1" applyProtection="1">
      <alignment horizontal="center" vertical="center" wrapText="1"/>
    </xf>
    <xf numFmtId="0" fontId="13" fillId="4" borderId="18" xfId="0" applyFont="1" applyFill="1" applyBorder="1" applyAlignment="1" applyProtection="1">
      <alignment horizontal="center" vertical="center" wrapText="1"/>
    </xf>
    <xf numFmtId="0" fontId="29" fillId="4" borderId="16" xfId="6" applyFont="1" applyFill="1" applyBorder="1" applyAlignment="1" applyProtection="1">
      <alignment horizontal="center" vertical="center" wrapText="1"/>
    </xf>
    <xf numFmtId="0" fontId="30" fillId="4" borderId="16" xfId="6" applyFont="1" applyFill="1" applyBorder="1" applyAlignment="1" applyProtection="1">
      <alignment horizontal="center" vertical="center" wrapText="1"/>
    </xf>
    <xf numFmtId="0" fontId="13" fillId="4" borderId="16" xfId="0" applyFont="1" applyFill="1" applyBorder="1" applyAlignment="1" applyProtection="1">
      <alignment horizontal="center" vertical="center" wrapText="1"/>
    </xf>
    <xf numFmtId="0" fontId="29" fillId="4" borderId="18" xfId="6" applyFont="1" applyFill="1" applyBorder="1" applyAlignment="1" applyProtection="1">
      <alignment horizontal="center" vertical="center" wrapText="1"/>
    </xf>
    <xf numFmtId="0" fontId="13" fillId="4" borderId="29" xfId="0" applyFont="1" applyFill="1" applyBorder="1" applyAlignment="1" applyProtection="1">
      <alignment horizontal="center" vertical="center" wrapText="1"/>
    </xf>
    <xf numFmtId="0" fontId="30" fillId="4" borderId="18" xfId="6" applyFont="1" applyFill="1" applyBorder="1" applyAlignment="1" applyProtection="1">
      <alignment horizontal="center" vertical="center" wrapText="1"/>
    </xf>
    <xf numFmtId="0" fontId="13" fillId="19" borderId="18" xfId="0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0" fontId="13" fillId="4" borderId="63" xfId="0" applyFont="1" applyFill="1" applyBorder="1" applyAlignment="1" applyProtection="1">
      <alignment horizontal="center" vertical="center" wrapText="1"/>
    </xf>
    <xf numFmtId="0" fontId="13" fillId="2" borderId="18" xfId="0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3" fillId="2" borderId="63" xfId="0" applyFont="1" applyFill="1" applyBorder="1" applyAlignment="1" applyProtection="1">
      <alignment vertical="center" wrapText="1"/>
    </xf>
    <xf numFmtId="0" fontId="13" fillId="2" borderId="63" xfId="0" applyFont="1" applyFill="1" applyBorder="1" applyAlignment="1" applyProtection="1">
      <alignment horizontal="center" vertical="center" wrapText="1"/>
    </xf>
    <xf numFmtId="0" fontId="13" fillId="4" borderId="15" xfId="0" applyFont="1" applyFill="1" applyBorder="1" applyAlignment="1" applyProtection="1">
      <alignment horizontal="center" vertical="center" wrapText="1"/>
    </xf>
    <xf numFmtId="0" fontId="31" fillId="4" borderId="18" xfId="0" applyFont="1" applyFill="1" applyBorder="1" applyAlignment="1" applyProtection="1">
      <alignment horizontal="center" vertical="center" wrapText="1"/>
    </xf>
    <xf numFmtId="0" fontId="13" fillId="4" borderId="4" xfId="0" applyFont="1" applyFill="1" applyBorder="1" applyAlignment="1" applyProtection="1">
      <alignment horizontal="center" vertical="center" wrapText="1"/>
    </xf>
    <xf numFmtId="0" fontId="13" fillId="4" borderId="31" xfId="0" applyFont="1" applyFill="1" applyBorder="1" applyAlignment="1" applyProtection="1">
      <alignment horizontal="center" vertical="center" wrapText="1"/>
    </xf>
    <xf numFmtId="0" fontId="13" fillId="4" borderId="32" xfId="0" applyFont="1" applyFill="1" applyBorder="1" applyAlignment="1" applyProtection="1">
      <alignment horizontal="center" vertical="center" wrapText="1"/>
    </xf>
    <xf numFmtId="0" fontId="31" fillId="4" borderId="29" xfId="0" applyFont="1" applyFill="1" applyBorder="1" applyAlignment="1" applyProtection="1">
      <alignment horizontal="center" vertical="center" wrapText="1"/>
    </xf>
    <xf numFmtId="0" fontId="13" fillId="19" borderId="7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vertical="center" wrapText="1"/>
    </xf>
    <xf numFmtId="0" fontId="13" fillId="4" borderId="7" xfId="0" applyFont="1" applyFill="1" applyBorder="1" applyAlignment="1" applyProtection="1">
      <alignment vertical="center" wrapText="1"/>
    </xf>
    <xf numFmtId="0" fontId="6" fillId="0" borderId="0" xfId="0" applyFont="1" applyFill="1" applyAlignment="1">
      <alignment horizontal="justify" vertical="center"/>
    </xf>
    <xf numFmtId="0" fontId="1" fillId="0" borderId="0" xfId="0" applyFont="1" applyFill="1" applyAlignment="1" applyProtection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不填" xfId="49"/>
  </cellStyles>
  <dxfs count="28">
    <dxf>
      <font>
        <strike val="0"/>
        <color theme="0"/>
      </font>
      <fill>
        <patternFill patternType="gray0625">
          <fgColor theme="0"/>
          <bgColor theme="8" tint="-0.25"/>
        </patternFill>
      </fill>
    </dxf>
    <dxf>
      <font>
        <color theme="0"/>
      </font>
      <fill>
        <patternFill patternType="gray0625">
          <fgColor theme="0"/>
          <bgColor theme="5" tint="0.4"/>
        </patternFill>
      </fill>
    </dxf>
    <dxf>
      <font>
        <strike val="1"/>
      </font>
      <fill>
        <patternFill patternType="lightUp">
          <fgColor theme="0"/>
          <bgColor theme="9" tint="0.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lightUp">
          <fgColor theme="0"/>
          <bgColor theme="6" tint="0.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fill>
        <patternFill patternType="lightUp">
          <fgColor theme="0"/>
          <bgColor theme="6" tint="0.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1"/>
      </font>
      <fill>
        <patternFill patternType="lightUp">
          <fgColor theme="0"/>
          <bgColor theme="6" tint="0.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 patternType="gray0625">
          <fgColor theme="0"/>
          <bgColor theme="5" tint="0.4"/>
        </patternFill>
      </fill>
    </dxf>
    <dxf>
      <font>
        <strike val="0"/>
        <color theme="0"/>
      </font>
      <fill>
        <patternFill patternType="gray0625">
          <fgColor theme="0"/>
          <bgColor theme="8" tint="0.4"/>
        </patternFill>
      </fill>
    </dxf>
    <dxf>
      <font>
        <color rgb="FF000000"/>
      </font>
    </dxf>
    <dxf>
      <font>
        <strike val="0"/>
        <color theme="1"/>
      </font>
    </dxf>
    <dxf>
      <font>
        <strike val="0"/>
        <color rgb="FFFFFFFF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mruColors>
      <color rgb="00FF3200"/>
      <color rgb="00EAF2FC"/>
      <color rgb="00F7FEF0"/>
      <color rgb="00AE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499745</xdr:colOff>
      <xdr:row>5</xdr:row>
      <xdr:rowOff>17780</xdr:rowOff>
    </xdr:to>
    <xdr:pic>
      <xdr:nvPicPr>
        <xdr:cNvPr id="14" name="ID_B111B5C16B16432F8DF87944B2349F5A" descr="长柄近战范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90855" y="15786100"/>
          <a:ext cx="1136650" cy="1084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516255</xdr:colOff>
      <xdr:row>5</xdr:row>
      <xdr:rowOff>26035</xdr:rowOff>
    </xdr:to>
    <xdr:pic>
      <xdr:nvPicPr>
        <xdr:cNvPr id="15" name="ID_D8E47E93CE064B3EA8CA88044EB6FBCC" descr="1攻击范围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23575" y="15862300"/>
          <a:ext cx="1153160" cy="1092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10160</xdr:colOff>
      <xdr:row>5</xdr:row>
      <xdr:rowOff>156210</xdr:rowOff>
    </xdr:to>
    <xdr:pic>
      <xdr:nvPicPr>
        <xdr:cNvPr id="16" name="ID_32A221B085A04A5DA6DEF810CB29B1F5" descr="4-6攻击范围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36930" y="18014950"/>
          <a:ext cx="1283970" cy="1223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548640</xdr:colOff>
      <xdr:row>5</xdr:row>
      <xdr:rowOff>67945</xdr:rowOff>
    </xdr:to>
    <xdr:pic>
      <xdr:nvPicPr>
        <xdr:cNvPr id="17" name="ID_00E30AD55BD4439088B9986D9A397D4F" descr="近战范围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92610" y="15760700"/>
          <a:ext cx="1185545" cy="1134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547370</xdr:colOff>
      <xdr:row>5</xdr:row>
      <xdr:rowOff>52070</xdr:rowOff>
    </xdr:to>
    <xdr:pic>
      <xdr:nvPicPr>
        <xdr:cNvPr id="18" name="ID_DCE3C2233CB94BA9A9E46B41B013FEEB" descr="2攻击范围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52150" y="17875885"/>
          <a:ext cx="1184275" cy="11188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252095</xdr:colOff>
      <xdr:row>6</xdr:row>
      <xdr:rowOff>154305</xdr:rowOff>
    </xdr:to>
    <xdr:pic>
      <xdr:nvPicPr>
        <xdr:cNvPr id="19" name="ID_A486939D3A064177A03CE5A788DD64FF" descr="1-3攻击范围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213590" y="18010505"/>
          <a:ext cx="1525905" cy="14344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37465</xdr:colOff>
      <xdr:row>3</xdr:row>
      <xdr:rowOff>34925</xdr:rowOff>
    </xdr:to>
    <xdr:pic>
      <xdr:nvPicPr>
        <xdr:cNvPr id="20" name="ID_752A09597C4C41F5946A18E6374A90AC" descr="c7b6b887f66235482291d4461b9b62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37540" y="749300"/>
          <a:ext cx="674370" cy="675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544830</xdr:colOff>
      <xdr:row>3</xdr:row>
      <xdr:rowOff>106045</xdr:rowOff>
    </xdr:to>
    <xdr:pic>
      <xdr:nvPicPr>
        <xdr:cNvPr id="21" name="ID_F61B406E8105401E828C43F4FA2F2B71" descr="1d128e081ee3f92defda5222a146f7c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23800" y="802005"/>
          <a:ext cx="544830" cy="746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194310</xdr:colOff>
      <xdr:row>3</xdr:row>
      <xdr:rowOff>6985</xdr:rowOff>
    </xdr:to>
    <xdr:pic>
      <xdr:nvPicPr>
        <xdr:cNvPr id="2" name="ID_259C2484BD954135B1D132D1A8124B3C" descr="8e711c141785c51d466eab5a27adf75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070" y="22905720"/>
          <a:ext cx="831215" cy="647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174625</xdr:colOff>
      <xdr:row>4</xdr:row>
      <xdr:rowOff>97790</xdr:rowOff>
    </xdr:to>
    <xdr:pic>
      <xdr:nvPicPr>
        <xdr:cNvPr id="3" name="ID_76191A7034294A2F8256380F1E832EB7" descr="/Users/dingxuyang/Library/Containers/com.kingsoft.wpsoffice.mac/Data/tmp/photoeditapp/20260206230740/temp.pngtemp"/>
        <xdr:cNvPicPr>
          <a:picLocks noChangeAspect="1"/>
        </xdr:cNvPicPr>
      </xdr:nvPicPr>
      <xdr:blipFill>
        <a:blip r:embed="rId10"/>
        <a:srcRect l="590" r="1706"/>
        <a:stretch>
          <a:fillRect/>
        </a:stretch>
      </xdr:blipFill>
      <xdr:spPr>
        <a:xfrm>
          <a:off x="635" y="24130"/>
          <a:ext cx="811530" cy="951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541655</xdr:colOff>
      <xdr:row>2</xdr:row>
      <xdr:rowOff>194310</xdr:rowOff>
    </xdr:to>
    <xdr:pic>
      <xdr:nvPicPr>
        <xdr:cNvPr id="5" name="ID_06DC539B099E4035BF7E3FD9490B62B6" descr="/Users/dingxuyang/Library/Containers/com.kingsoft.wpsoffice.mac/Data/tmp/photoeditapp/20260209232142/temp.pngtemp"/>
        <xdr:cNvPicPr>
          <a:picLocks noChangeAspect="1"/>
        </xdr:cNvPicPr>
      </xdr:nvPicPr>
      <xdr:blipFill>
        <a:blip r:embed="rId11"/>
        <a:srcRect l="590" r="1706"/>
        <a:stretch>
          <a:fillRect/>
        </a:stretch>
      </xdr:blipFill>
      <xdr:spPr>
        <a:xfrm>
          <a:off x="21372195" y="12993370"/>
          <a:ext cx="541655" cy="621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582930</xdr:colOff>
      <xdr:row>3</xdr:row>
      <xdr:rowOff>27940</xdr:rowOff>
    </xdr:to>
    <xdr:pic>
      <xdr:nvPicPr>
        <xdr:cNvPr id="247" name="ID_EA67415A0995455ABF527BB2D12AD119" descr="/Users/dingxuyang/Library/Containers/com.kingsoft.wpsoffice.mac/Data/tmp/photoeditapp/20260206231711/temp.pngtemp"/>
        <xdr:cNvPicPr>
          <a:picLocks noChangeAspect="1"/>
        </xdr:cNvPicPr>
      </xdr:nvPicPr>
      <xdr:blipFill>
        <a:blip r:embed="rId12"/>
        <a:srcRect l="590" r="1706"/>
        <a:stretch>
          <a:fillRect/>
        </a:stretch>
      </xdr:blipFill>
      <xdr:spPr>
        <a:xfrm>
          <a:off x="46990" y="3629025"/>
          <a:ext cx="582930" cy="668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582295</xdr:colOff>
      <xdr:row>3</xdr:row>
      <xdr:rowOff>27940</xdr:rowOff>
    </xdr:to>
    <xdr:pic>
      <xdr:nvPicPr>
        <xdr:cNvPr id="248" name="ID_A9639187B3144C57A2BE5AE757FE7972" descr="/Users/dingxuyang/Library/Containers/com.kingsoft.wpsoffice.mac/Data/tmp/photoeditapp/20260206231748/temp.pngtemp"/>
        <xdr:cNvPicPr>
          <a:picLocks noChangeAspect="1"/>
        </xdr:cNvPicPr>
      </xdr:nvPicPr>
      <xdr:blipFill>
        <a:blip r:embed="rId13"/>
        <a:srcRect l="590" r="1706"/>
        <a:stretch>
          <a:fillRect/>
        </a:stretch>
      </xdr:blipFill>
      <xdr:spPr>
        <a:xfrm>
          <a:off x="47625" y="31115"/>
          <a:ext cx="582295" cy="668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33020</xdr:colOff>
      <xdr:row>4</xdr:row>
      <xdr:rowOff>156845</xdr:rowOff>
    </xdr:to>
    <xdr:pic>
      <xdr:nvPicPr>
        <xdr:cNvPr id="7" name="ID_A697753B0AB6431F9B3D49B29B266521" descr="a82923f4e32176d56bc2b082e77caa2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54925" y="5521960"/>
          <a:ext cx="2580640" cy="1010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537210</xdr:colOff>
      <xdr:row>2</xdr:row>
      <xdr:rowOff>189865</xdr:rowOff>
    </xdr:to>
    <xdr:pic>
      <xdr:nvPicPr>
        <xdr:cNvPr id="13" name="ID_F7478FFE25464C8FA2A68F131E117822" descr="/Users/dingxuyang/Library/Containers/com.kingsoft.wpsoffice.mac/Data/tmp/photoeditapp/20260228154034/temp.pngtemp"/>
        <xdr:cNvPicPr>
          <a:picLocks noChangeAspect="1"/>
        </xdr:cNvPicPr>
      </xdr:nvPicPr>
      <xdr:blipFill>
        <a:blip r:embed="rId15"/>
        <a:srcRect l="590" r="1706"/>
        <a:stretch>
          <a:fillRect/>
        </a:stretch>
      </xdr:blipFill>
      <xdr:spPr>
        <a:xfrm>
          <a:off x="21663660" y="10114280"/>
          <a:ext cx="537210" cy="6165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ngxuyang/Desktop/26&#32676;&#36187;/&#21095;&#24773;&#25112;&#26007;&#22320;&#2227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地图"/>
      <sheetName val="数据"/>
      <sheetName val="结算"/>
      <sheetName val="WpsReserved_CellImg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zoomScale="93" zoomScaleNormal="93" topLeftCell="A35" workbookViewId="0">
      <selection activeCell="E47" sqref="E47:L47"/>
    </sheetView>
  </sheetViews>
  <sheetFormatPr defaultColWidth="9.64423076923077" defaultRowHeight="16.8"/>
  <cols>
    <col min="1" max="2" width="14.8846153846154" style="61" customWidth="1"/>
    <col min="3" max="9" width="14.8846153846154" style="3" customWidth="1"/>
    <col min="10" max="11" width="14.8846153846154" style="61" customWidth="1"/>
    <col min="12" max="12" width="14.8846153846154" style="3" customWidth="1"/>
    <col min="13" max="17" width="14.0480769230769" style="3" customWidth="1"/>
    <col min="18" max="18" width="8.00961538461539" style="3" customWidth="1"/>
    <col min="19" max="26" width="9.23076923076923" style="3"/>
    <col min="27" max="30" width="28.0384615384615" style="3" customWidth="1"/>
    <col min="31" max="16384" width="9.23076923076923" style="3"/>
  </cols>
  <sheetData>
    <row r="1" s="3" customFormat="1" ht="17" customHeight="1" spans="1:17">
      <c r="A1" s="62" t="s">
        <v>0</v>
      </c>
      <c r="B1" s="62"/>
      <c r="C1" s="62"/>
      <c r="D1" s="62"/>
      <c r="E1" s="62"/>
      <c r="F1" s="62"/>
      <c r="G1" s="63"/>
      <c r="H1" s="64" t="s">
        <v>1</v>
      </c>
      <c r="I1" s="65"/>
      <c r="J1" s="65"/>
      <c r="K1" s="66"/>
      <c r="L1" s="67" t="s">
        <v>2</v>
      </c>
      <c r="M1" s="67"/>
      <c r="N1" s="67"/>
    </row>
    <row r="2" s="3" customFormat="1" ht="17" customHeight="1" spans="1:17">
      <c r="A2" s="68" t="s">
        <v>3</v>
      </c>
      <c r="B2" s="68"/>
      <c r="C2" s="69"/>
      <c r="D2" s="69"/>
      <c r="E2" s="70" t="s">
        <v>4</v>
      </c>
      <c r="F2" s="69"/>
      <c r="G2" s="69"/>
      <c r="H2" s="71" t="s">
        <v>5</v>
      </c>
      <c r="I2" s="72"/>
      <c r="J2" s="72"/>
      <c r="L2" s="67"/>
      <c r="M2" s="67"/>
      <c r="N2" s="67"/>
    </row>
    <row r="3" s="3" customFormat="1" ht="17" customHeight="1" spans="1:17">
      <c r="A3" s="68" t="s">
        <v>6</v>
      </c>
      <c r="B3" s="68" t="s">
        <v>7</v>
      </c>
      <c r="C3" s="68" t="s">
        <v>8</v>
      </c>
      <c r="D3" s="68" t="s">
        <v>9</v>
      </c>
      <c r="E3" s="68" t="s">
        <v>10</v>
      </c>
      <c r="F3" s="68" t="s">
        <v>11</v>
      </c>
      <c r="G3" s="68" t="s">
        <v>12</v>
      </c>
      <c r="H3" s="73" t="s">
        <v>13</v>
      </c>
      <c r="I3" s="68" t="s">
        <v>14</v>
      </c>
      <c r="J3" s="68" t="s">
        <v>15</v>
      </c>
      <c r="K3" s="74" t="s">
        <v>16</v>
      </c>
      <c r="L3" s="67"/>
      <c r="M3" s="67"/>
      <c r="N3" s="67"/>
    </row>
    <row r="4" s="3" customFormat="1" ht="17" customHeight="1" spans="1:17">
      <c r="A4" s="75" t="s">
        <v>17</v>
      </c>
      <c r="B4" s="76"/>
      <c r="C4" s="77" t="str">
        <f>IFERROR(VLOOKUP(B4,CHOOSE({1,2},$B$27:$B$32,$C$27:$C$32),2,FALSE),"")</f>
        <v/>
      </c>
      <c r="D4" s="78"/>
      <c r="E4" s="78"/>
      <c r="F4" s="78"/>
      <c r="G4" s="78"/>
      <c r="H4" s="77" t="str">
        <f>IFERROR(VLOOKUP(B4,CHOOSE({1,2},$B$27:$B$32,$N$27:$N$32),2,FALSE),"0")</f>
        <v>0</v>
      </c>
      <c r="I4" s="79" t="str">
        <f t="array" ref="I4">IF(SUMPRODUCT(--(C4:G4&lt;&gt;""))=0,"",IF(AND(F4&gt;=1,OR(B4=$B$27,D4+E4+F4+G4&lt;=$C$27)),"STANDBY","PREPARING"))</f>
        <v/>
      </c>
      <c r="J4" s="80" t="str">
        <f t="array" ref="J4">IFERROR(_xlfn.IFS((D4+E4+F4+G4)=0,C4,(D4+E4+F4+G4)&gt;0,SUM(C4-(D4+E4+F4+G4))),"")</f>
        <v/>
      </c>
      <c r="K4" s="81" t="str">
        <f>IF(I4="PREPARING",VLOOKUP(B4,CHOOSE({1,2},$B$27:$B$32,$H$27:$H$32),2,FALSE),"")</f>
        <v/>
      </c>
      <c r="L4" s="67"/>
      <c r="M4" s="67"/>
      <c r="N4" s="67"/>
    </row>
    <row r="5" s="3" customFormat="1" ht="17" customHeight="1" spans="1:17">
      <c r="A5" s="82" t="s">
        <v>18</v>
      </c>
      <c r="B5" s="83"/>
      <c r="C5" s="84" t="str">
        <f>IFERROR(VLOOKUP(B5,CHOOSE({1,2},$B$27:$B$32,$C$27:$C$32),2,FALSE),"")</f>
        <v/>
      </c>
      <c r="D5" s="85"/>
      <c r="E5" s="85"/>
      <c r="F5" s="85"/>
      <c r="G5" s="85"/>
      <c r="H5" s="84" t="str">
        <f>IFERROR(VLOOKUP(B5,CHOOSE({1,2},$B$27:$B$32,$N$27:$N$32),2,FALSE),"0")</f>
        <v>0</v>
      </c>
      <c r="I5" s="79" t="str">
        <f t="array" ref="I5">IF(SUMPRODUCT(--(C5:G5&lt;&gt;""))=0,"",IF(AND(F5&gt;=1,OR(D5&gt;9,E5&gt;9,F5&gt;9,G5&gt;9),D5+E5+F5+G5&lt;=$C$27),"STANDBY","PREPARING"))</f>
        <v/>
      </c>
      <c r="J5" s="86" t="str">
        <f t="array" ref="J5">IFERROR(_xlfn.IFS((D5+E5+F5+G5)=0,C5,(D5+E5+F5+G5)&gt;0,SUM(C5-(D5+E5+F5+G5))),"")</f>
        <v/>
      </c>
      <c r="K5" s="81" t="str">
        <f>IF(I5="PREPARING",VLOOKUP(B5,CHOOSE({1,2},$B$27:$B$32,$H$27:$H$32),2,FALSE),"")</f>
        <v/>
      </c>
      <c r="L5" s="67"/>
      <c r="M5" s="67"/>
      <c r="N5" s="67"/>
    </row>
    <row r="6" s="3" customFormat="1" ht="17" customHeight="1" spans="1:17">
      <c r="A6" s="87" t="s">
        <v>19</v>
      </c>
      <c r="B6" s="83"/>
      <c r="C6" s="84" t="str">
        <f>IFERROR(VLOOKUP(B6,CHOOSE({1,2},$B$27:$B$32,$C$27:$C$32),2,FALSE),"")</f>
        <v/>
      </c>
      <c r="D6" s="85"/>
      <c r="E6" s="85"/>
      <c r="F6" s="85"/>
      <c r="G6" s="85"/>
      <c r="H6" s="84" t="str">
        <f>IFERROR(VLOOKUP(B6,CHOOSE({1,2},$B$27:$B$32,$N$27:$N$32),2,FALSE),"0")</f>
        <v>0</v>
      </c>
      <c r="I6" s="79" t="str">
        <f t="array" ref="I6">IF(SUMPRODUCT(--(C6:G6&lt;&gt;""))=0,"",IF(AND(F6&gt;=1,D6+E6+F6+G6&lt;=$C$27),"STANDBY","PREPARING"))</f>
        <v/>
      </c>
      <c r="J6" s="86" t="str">
        <f t="array" ref="J6">IFERROR(_xlfn.IFS((D6+E6+F6+G6)=0,C6,(D6+E6+F6+G6)&gt;0,SUM(C6-(D6+E6+F6+G6))),"")</f>
        <v/>
      </c>
      <c r="K6" s="81" t="str">
        <f>IF(I6="PREPARING",VLOOKUP(B6,CHOOSE({1,2},$B$27:$B$32,$H$27:$H$32),2,FALSE),"")</f>
        <v/>
      </c>
      <c r="L6" s="67"/>
      <c r="M6" s="67"/>
      <c r="N6" s="67"/>
    </row>
    <row r="7" s="3" customFormat="1" ht="17" customHeight="1" spans="1:17">
      <c r="A7" s="88" t="s">
        <v>20</v>
      </c>
      <c r="B7" s="83"/>
      <c r="C7" s="84" t="str">
        <f>IFERROR(VLOOKUP(B7,CHOOSE({1,2},$B$27:$B$32,$C$27:$C$32),2,FALSE),"")</f>
        <v/>
      </c>
      <c r="D7" s="85"/>
      <c r="E7" s="85"/>
      <c r="F7" s="85"/>
      <c r="G7" s="85"/>
      <c r="H7" s="84" t="str">
        <f>IFERROR(VLOOKUP(B7,CHOOSE({1,2},$B$27:$B$32,$N$27:$N$32),2,FALSE),"0")</f>
        <v>0</v>
      </c>
      <c r="I7" s="79" t="str">
        <f t="array" ref="I7">IF(SUMPRODUCT(--(C7:G7&lt;&gt;""))=0,"",IF(AND(F7&gt;=1,OR(B7=$B$27,D7+E7+F7+G7&lt;=$C$27)),"STANDBY","PREPARING"))</f>
        <v/>
      </c>
      <c r="J7" s="86" t="str">
        <f t="array" ref="J7">IFERROR(_xlfn.IFS((D7+E7+F7+G7)=0,C7,(D7+E7+F7+G7)&gt;0,SUM(C7-(D7+E7+F7+G7))),"")</f>
        <v/>
      </c>
      <c r="K7" s="81" t="str">
        <f>IF(I7="PREPARING",VLOOKUP(B7,CHOOSE({1,2},$B$27:$B$32,$H$27:$H$32),2,FALSE),"")</f>
        <v/>
      </c>
      <c r="L7" s="67"/>
      <c r="M7" s="67"/>
      <c r="N7" s="67"/>
    </row>
    <row r="8" s="3" customFormat="1" ht="17" customHeight="1" spans="1:17">
      <c r="A8" s="89" t="s">
        <v>21</v>
      </c>
      <c r="B8" s="83"/>
      <c r="C8" s="84" t="str">
        <f>IFERROR(VLOOKUP(B8,CHOOSE({1,2},$B$27:$B$32,$C$27:$C$32),2,FALSE),"")</f>
        <v/>
      </c>
      <c r="D8" s="85"/>
      <c r="E8" s="85"/>
      <c r="F8" s="85"/>
      <c r="G8" s="85"/>
      <c r="H8" s="84" t="str">
        <f>IFERROR(VLOOKUP(B8,CHOOSE({1,2},$B$27:$B$32,$N$27:$N$32),2,FALSE),"0")</f>
        <v>0</v>
      </c>
      <c r="I8" s="79" t="str">
        <f t="array" ref="I8">IF(SUMPRODUCT(--(C8:G8&lt;&gt;""))=0,"",IF(AND(F8&gt;=1,OR(B8=$B$27,D8+E8+F8+G8&lt;=$C$27)),"STANDBY","PREPARING"))</f>
        <v/>
      </c>
      <c r="J8" s="86" t="str">
        <f t="array" ref="J8">IFERROR(_xlfn.IFS((D8+E8+F8+G8)=0,C8,(D8+E8+F8+G8)&gt;0,SUM(C8-(D8+E8+F8+G8))),"")</f>
        <v/>
      </c>
      <c r="K8" s="81" t="str">
        <f>IF(I8="PREPARING",VLOOKUP(B8,CHOOSE({1,2},$B$27:$B$32,$H$27:$H$32),2,FALSE),"")</f>
        <v/>
      </c>
      <c r="L8" s="67"/>
      <c r="M8" s="67"/>
      <c r="N8" s="67"/>
    </row>
    <row r="9" s="3" customFormat="1" ht="17" customHeight="1" spans="1:17">
      <c r="A9" s="90" t="s">
        <v>22</v>
      </c>
      <c r="B9" s="91"/>
      <c r="C9" s="92" t="s">
        <v>23</v>
      </c>
      <c r="D9" s="93">
        <f>SUMIF(B$4:B$8,$B$27,D$4:D$8)+SUMIF(B$4:B$8,B32,D$4:D$8)</f>
        <v>0</v>
      </c>
      <c r="E9" s="93">
        <f>SUMIF($B$4:$B$8,$B$27,E$4:E$8)</f>
        <v>0</v>
      </c>
      <c r="F9" s="93">
        <f>SUMIF($B$4:$B$8,$B$27,F$4:F$8)</f>
        <v>0</v>
      </c>
      <c r="G9" s="93">
        <f>SUMIF($B$4:$B$8,$B$27,G$4:G$8)</f>
        <v>0</v>
      </c>
      <c r="H9" s="93">
        <f>SUM(H4:H8)</f>
        <v>0</v>
      </c>
      <c r="I9" s="94" t="s">
        <v>24</v>
      </c>
      <c r="J9" s="95"/>
      <c r="K9" s="96" t="str">
        <f t="array" ref="K9">_xlfn.IFS(AND(COUNTIF(I4:I8,"STANDBY")=0,COUNTIF(I4:I8,"PREPARING")=0)," ",AND(COUNTIF(I4:I8,"PREPARING")=0,COUNTIF(I4:I8,"STANDBY")&gt;0),"All Clear",AND(COUNTIF(I4:I8,"PREPARING")&gt;0,COUNTIF(I4:I8,"STANDBY")&gt;0),"Loading")</f>
        <v> </v>
      </c>
      <c r="L9" s="97"/>
      <c r="M9" s="97"/>
      <c r="N9" s="97"/>
    </row>
    <row r="10" s="3" customFormat="1" ht="50" customHeight="1" spans="1:17">
      <c r="A10" s="98" t="s">
        <v>25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100"/>
    </row>
    <row r="11" s="3" customFormat="1" ht="17" customHeight="1" spans="1:17">
      <c r="A11" s="101" t="s">
        <v>6</v>
      </c>
      <c r="B11" s="102" t="s">
        <v>26</v>
      </c>
      <c r="C11" s="102" t="s">
        <v>27</v>
      </c>
      <c r="D11" s="102" t="s">
        <v>28</v>
      </c>
      <c r="E11" s="102" t="s">
        <v>29</v>
      </c>
      <c r="F11" s="102" t="s">
        <v>30</v>
      </c>
      <c r="G11" s="102" t="s">
        <v>31</v>
      </c>
      <c r="H11" s="102" t="s">
        <v>32</v>
      </c>
      <c r="I11" s="102"/>
      <c r="J11" s="102"/>
      <c r="K11" s="102"/>
      <c r="L11" s="102"/>
      <c r="M11" s="102"/>
      <c r="N11" s="103"/>
      <c r="O11" s="104"/>
      <c r="P11" s="105"/>
      <c r="Q11" s="105"/>
    </row>
    <row r="12" s="3" customFormat="1" ht="34" customHeight="1" spans="1:17">
      <c r="A12" s="106" t="s">
        <v>17</v>
      </c>
      <c r="B12" s="107" t="str">
        <f>IF(VALUE($H$4)&lt;1,"无","1")</f>
        <v>无</v>
      </c>
      <c r="C12" s="108"/>
      <c r="D12" s="109"/>
      <c r="E12" s="109"/>
      <c r="F12" s="110"/>
      <c r="G12" s="111" t="str">
        <f t="array" ref="G12">IF(ISNUMBER(MATCH($F12,$C$42:$C$53,0)),INDEX($D$42:$D$53,MATCH($F12,$C$42:$C$53,0))," ")</f>
        <v> </v>
      </c>
      <c r="H12" s="112" t="str">
        <f t="array" ref="H12">IF(ISNUMBER(MATCH($F12,$C$42:$C$53,0)),INDEX($E$42:$E$53,MATCH($F12,$C$42:$C$53,0))," ")</f>
        <v> </v>
      </c>
      <c r="I12" s="112"/>
      <c r="J12" s="112"/>
      <c r="K12" s="112"/>
      <c r="L12" s="112"/>
      <c r="M12" s="112"/>
      <c r="N12" s="113"/>
    </row>
    <row r="13" s="3" customFormat="1" ht="34" customHeight="1" spans="1:17">
      <c r="A13" s="114"/>
      <c r="B13" s="115" t="str">
        <f>IF(VALUE($H$4)&lt;2,"无","2")</f>
        <v>无</v>
      </c>
      <c r="C13" s="116"/>
      <c r="D13" s="83"/>
      <c r="E13" s="83"/>
      <c r="F13" s="117"/>
      <c r="G13" s="15" t="str">
        <f t="array" ref="G13">IF(ISNUMBER(MATCH($F13,$C$42:$C$53,0)),INDEX($D$42:$D$53,MATCH($F13,$C$42:$C$53,0))," ")</f>
        <v> </v>
      </c>
      <c r="H13" s="84" t="str">
        <f t="array" ref="H13">IF(ISNUMBER(MATCH($F13,$C$42:$C$53,0)),INDEX($E$42:$E$53,MATCH($F13,$C$42:$C$53,0))," ")</f>
        <v> </v>
      </c>
      <c r="I13" s="84"/>
      <c r="J13" s="84"/>
      <c r="K13" s="84"/>
      <c r="L13" s="84"/>
      <c r="M13" s="84"/>
      <c r="N13" s="118"/>
    </row>
    <row r="14" s="3" customFormat="1" ht="34" customHeight="1" spans="1:17">
      <c r="A14" s="119"/>
      <c r="B14" s="120" t="str">
        <f>IF(VALUE($H4)&lt;3,"无","3")</f>
        <v>无</v>
      </c>
      <c r="C14" s="121"/>
      <c r="D14" s="122"/>
      <c r="E14" s="122"/>
      <c r="F14" s="123"/>
      <c r="G14" s="124" t="str">
        <f t="array" ref="G14">IF(ISNUMBER(MATCH($F14,$C$42:$C$53,0)),INDEX($D$42:$D$53,MATCH($F14,$C$42:$C$53,0))," ")</f>
        <v> </v>
      </c>
      <c r="H14" s="125" t="str">
        <f t="array" ref="H14">IF(ISNUMBER(MATCH($F14,$C$42:$C$53,0)),INDEX($E$42:$E$53,MATCH($F14,$C$42:$C$53,0))," ")</f>
        <v> </v>
      </c>
      <c r="I14" s="125"/>
      <c r="J14" s="125"/>
      <c r="K14" s="125"/>
      <c r="L14" s="125"/>
      <c r="M14" s="125"/>
      <c r="N14" s="126"/>
    </row>
    <row r="15" s="3" customFormat="1" ht="34" customHeight="1" spans="1:17">
      <c r="A15" s="127" t="s">
        <v>18</v>
      </c>
      <c r="B15" s="107" t="str">
        <f>IF(VALUE($H$5)&lt;1,"无","1")</f>
        <v>无</v>
      </c>
      <c r="C15" s="128"/>
      <c r="D15" s="109"/>
      <c r="E15" s="109"/>
      <c r="F15" s="110"/>
      <c r="G15" s="111" t="str">
        <f t="array" ref="G15">IF(ISNUMBER(MATCH($F15,$C$42:$C$53,0)),INDEX($D$42:$D$53,MATCH($F15,$C$42:$C$53,0))," ")</f>
        <v> </v>
      </c>
      <c r="H15" s="112" t="str">
        <f t="array" ref="H15">IF(ISNUMBER(MATCH($F15,$C$42:$C$53,0)),INDEX($E$42:$E$53,MATCH($F15,$C$42:$C$53,0))," ")</f>
        <v> </v>
      </c>
      <c r="I15" s="112"/>
      <c r="J15" s="112"/>
      <c r="K15" s="112"/>
      <c r="L15" s="112"/>
      <c r="M15" s="112"/>
      <c r="N15" s="113"/>
    </row>
    <row r="16" s="3" customFormat="1" ht="34" customHeight="1" spans="1:17">
      <c r="A16" s="129"/>
      <c r="B16" s="120" t="str">
        <f>IF(VALUE($H$5)&lt;2,"无","2")</f>
        <v>无</v>
      </c>
      <c r="C16" s="121"/>
      <c r="D16" s="122"/>
      <c r="E16" s="122"/>
      <c r="F16" s="123"/>
      <c r="G16" s="124" t="str">
        <f t="array" ref="G16">IF(ISNUMBER(MATCH($F16,$C$42:$C$53,0)),INDEX($D$42:$D$53,MATCH($F16,$C$42:$C$53,0))," ")</f>
        <v> </v>
      </c>
      <c r="H16" s="125" t="str">
        <f t="array" ref="H16">IF(ISNUMBER(MATCH($F16,$C$42:$C$53,0)),INDEX($E$42:$E$53,MATCH($F16,$C$42:$C$53,0))," ")</f>
        <v> </v>
      </c>
      <c r="I16" s="125"/>
      <c r="J16" s="125"/>
      <c r="K16" s="125"/>
      <c r="L16" s="125"/>
      <c r="M16" s="125"/>
      <c r="N16" s="126"/>
    </row>
    <row r="17" s="3" customFormat="1" ht="34" customHeight="1" spans="1:15">
      <c r="A17" s="130" t="s">
        <v>19</v>
      </c>
      <c r="B17" s="107" t="str">
        <f>IF(VALUE($H$6)&lt;1,"无","1")</f>
        <v>无</v>
      </c>
      <c r="C17" s="108"/>
      <c r="D17" s="109"/>
      <c r="E17" s="109"/>
      <c r="F17" s="110"/>
      <c r="G17" s="111" t="str">
        <f t="array" ref="G17">IF(ISNUMBER(MATCH($F17,$C$42:$C$53,0)),INDEX($D$42:$D$53,MATCH($F17,$C$42:$C$53,0))," ")</f>
        <v> </v>
      </c>
      <c r="H17" s="112" t="str">
        <f t="array" ref="H17">IF(ISNUMBER(MATCH($F17,$C$42:$C$53,0)),INDEX($E$42:$E$53,MATCH($F17,$C$42:$C$53,0))," ")</f>
        <v> </v>
      </c>
      <c r="I17" s="112"/>
      <c r="J17" s="112"/>
      <c r="K17" s="112"/>
      <c r="L17" s="112"/>
      <c r="M17" s="112"/>
      <c r="N17" s="113"/>
    </row>
    <row r="18" s="3" customFormat="1" ht="34" customHeight="1" spans="1:15">
      <c r="A18" s="131"/>
      <c r="B18" s="120" t="str">
        <f>IF(VALUE($H6)&lt;2,"无","2")</f>
        <v>无</v>
      </c>
      <c r="C18" s="132"/>
      <c r="D18" s="122"/>
      <c r="E18" s="122"/>
      <c r="F18" s="123"/>
      <c r="G18" s="124" t="str">
        <f t="array" ref="G18">IF(ISNUMBER(MATCH($F18,$C$42:$C$53,0)),INDEX($D$42:$D$53,MATCH($F18,$C$42:$C$53,0))," ")</f>
        <v> </v>
      </c>
      <c r="H18" s="125" t="str">
        <f t="array" ref="H18">IF(ISNUMBER(MATCH($F18,$C$42:$C$53,0)),INDEX($E$42:$E$53,MATCH($F18,$C$42:$C$53,0))," ")</f>
        <v> </v>
      </c>
      <c r="I18" s="125"/>
      <c r="J18" s="125"/>
      <c r="K18" s="125"/>
      <c r="L18" s="125"/>
      <c r="M18" s="125"/>
      <c r="N18" s="126"/>
    </row>
    <row r="19" s="3" customFormat="1" ht="34" customHeight="1" spans="1:15">
      <c r="A19" s="133" t="s">
        <v>20</v>
      </c>
      <c r="B19" s="107" t="str">
        <f>IF(VALUE($H$7)&lt;1,"无","1")</f>
        <v>无</v>
      </c>
      <c r="C19" s="108"/>
      <c r="D19" s="109"/>
      <c r="E19" s="109"/>
      <c r="F19" s="110"/>
      <c r="G19" s="111" t="str">
        <f t="array" ref="G19">IF(ISNUMBER(MATCH($F19,$C$42:$C$53,0)),INDEX($D$42:$D$53,MATCH($F19,$C$42:$C$53,0))," ")</f>
        <v> </v>
      </c>
      <c r="H19" s="112" t="str">
        <f t="array" ref="H19">IF(ISNUMBER(MATCH($F19,$C$42:$C$53,0)),INDEX($E$42:$E$53,MATCH($F19,$C$42:$C$53,0))," ")</f>
        <v> </v>
      </c>
      <c r="I19" s="112"/>
      <c r="J19" s="112"/>
      <c r="K19" s="112"/>
      <c r="L19" s="112"/>
      <c r="M19" s="112"/>
      <c r="N19" s="113"/>
    </row>
    <row r="20" s="3" customFormat="1" ht="34" customHeight="1" spans="1:15">
      <c r="A20" s="134"/>
      <c r="B20" s="120" t="str">
        <f>IF(VALUE($H$7)&lt;2,"无","2")</f>
        <v>无</v>
      </c>
      <c r="C20" s="132"/>
      <c r="D20" s="122"/>
      <c r="E20" s="122"/>
      <c r="F20" s="123"/>
      <c r="G20" s="124" t="str">
        <f t="array" ref="G20">IF(ISNUMBER(MATCH($F20,$C$42:$C$53,0)),INDEX($D$42:$D$53,MATCH($F20,$C$42:$C$53,0))," ")</f>
        <v> </v>
      </c>
      <c r="H20" s="125" t="str">
        <f t="array" ref="H20">IF(ISNUMBER(MATCH($F20,$C$42:$C$53,0)),INDEX($E$42:$E$53,MATCH($F20,$C$42:$C$53,0))," ")</f>
        <v> </v>
      </c>
      <c r="I20" s="125"/>
      <c r="J20" s="125"/>
      <c r="K20" s="125"/>
      <c r="L20" s="125"/>
      <c r="M20" s="125"/>
      <c r="N20" s="126"/>
    </row>
    <row r="21" s="3" customFormat="1" ht="34" customHeight="1" spans="1:15">
      <c r="A21" s="135" t="s">
        <v>21</v>
      </c>
      <c r="B21" s="107" t="str">
        <f>IF(VALUE($H$8)&lt;1,"无","1")</f>
        <v>无</v>
      </c>
      <c r="C21" s="108"/>
      <c r="D21" s="109"/>
      <c r="E21" s="109"/>
      <c r="F21" s="110"/>
      <c r="G21" s="111" t="str">
        <f t="array" ref="G21">IF(ISNUMBER(MATCH($F21,$C$42:$C$53,0)),INDEX($D$42:$D$53,MATCH($F21,$C$42:$C$53,0))," ")</f>
        <v> </v>
      </c>
      <c r="H21" s="112" t="str">
        <f t="array" ref="H21">IF(ISNUMBER(MATCH($F21,$C$42:$C$53,0)),INDEX($E$42:$E$53,MATCH($F21,$C$42:$C$53,0))," ")</f>
        <v> </v>
      </c>
      <c r="I21" s="112"/>
      <c r="J21" s="112"/>
      <c r="K21" s="112"/>
      <c r="L21" s="112"/>
      <c r="M21" s="112"/>
      <c r="N21" s="113"/>
    </row>
    <row r="22" s="3" customFormat="1" ht="34" customHeight="1" spans="1:15">
      <c r="A22" s="136"/>
      <c r="B22" s="120" t="str">
        <f>IF(VALUE($H8)&lt;2,"无","2")</f>
        <v>无</v>
      </c>
      <c r="C22" s="132"/>
      <c r="D22" s="122"/>
      <c r="E22" s="122"/>
      <c r="F22" s="123"/>
      <c r="G22" s="124" t="str">
        <f t="array" ref="G22">IF(ISNUMBER(MATCH($F22,$C$42:$C$53,0)),INDEX($D$42:$D$53,MATCH($F22,$C$42:$C$53,0))," ")</f>
        <v> </v>
      </c>
      <c r="H22" s="125" t="str">
        <f t="array" ref="H22">IF(ISNUMBER(MATCH($F22,$C$42:$C$53,0)),INDEX($E$42:$E$53,MATCH($F22,$C$42:$C$53,0))," ")</f>
        <v> </v>
      </c>
      <c r="I22" s="125"/>
      <c r="J22" s="125"/>
      <c r="K22" s="125"/>
      <c r="L22" s="125"/>
      <c r="M22" s="125"/>
      <c r="N22" s="126"/>
    </row>
    <row r="23" s="3" customFormat="1" ht="17" customHeight="1" spans="1:15">
      <c r="A23" s="137" t="s">
        <v>33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="3" customFormat="1" ht="17" customHeight="1" spans="1:15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</row>
    <row r="25" s="3" customFormat="1" ht="17" customHeight="1" spans="1:15">
      <c r="A25" s="140" t="s">
        <v>34</v>
      </c>
      <c r="B25" s="141"/>
      <c r="C25" s="141"/>
      <c r="D25" s="142"/>
      <c r="E25" s="143"/>
      <c r="F25" s="143"/>
      <c r="G25" s="143"/>
      <c r="H25" s="143"/>
      <c r="I25" s="143"/>
      <c r="J25" s="143"/>
      <c r="K25" s="143"/>
      <c r="L25" s="143"/>
      <c r="M25" s="144"/>
      <c r="N25" s="144"/>
    </row>
    <row r="26" s="3" customFormat="1" ht="17" customHeight="1" spans="1:15">
      <c r="A26" s="145"/>
      <c r="B26" s="74" t="s">
        <v>7</v>
      </c>
      <c r="C26" s="74" t="s">
        <v>8</v>
      </c>
      <c r="D26" s="74" t="s">
        <v>35</v>
      </c>
      <c r="E26" s="74"/>
      <c r="F26" s="74"/>
      <c r="G26" s="74"/>
      <c r="H26" s="74" t="s">
        <v>16</v>
      </c>
      <c r="I26" s="146" t="s">
        <v>36</v>
      </c>
      <c r="J26" s="147"/>
      <c r="K26" s="147"/>
      <c r="L26" s="147"/>
      <c r="M26" s="147"/>
      <c r="N26" s="148" t="s">
        <v>13</v>
      </c>
    </row>
    <row r="27" s="3" customFormat="1" ht="31" customHeight="1" spans="1:15">
      <c r="A27" s="84">
        <v>1</v>
      </c>
      <c r="B27" s="84" t="s">
        <v>37</v>
      </c>
      <c r="C27" s="84">
        <v>40</v>
      </c>
      <c r="D27" s="84" t="s">
        <v>38</v>
      </c>
      <c r="E27" s="84"/>
      <c r="F27" s="84"/>
      <c r="G27" s="86"/>
      <c r="H27" s="149" t="s">
        <v>39</v>
      </c>
      <c r="I27" s="84"/>
      <c r="J27" s="84"/>
      <c r="K27" s="84"/>
      <c r="L27" s="84"/>
      <c r="M27" s="84"/>
      <c r="N27" s="150">
        <v>3</v>
      </c>
    </row>
    <row r="28" s="3" customFormat="1" ht="40" customHeight="1" spans="1:15">
      <c r="A28" s="84">
        <v>2</v>
      </c>
      <c r="B28" s="84" t="s">
        <v>40</v>
      </c>
      <c r="C28" s="84">
        <v>25</v>
      </c>
      <c r="D28" s="84" t="s">
        <v>41</v>
      </c>
      <c r="E28" s="84"/>
      <c r="F28" s="84"/>
      <c r="G28" s="86"/>
      <c r="H28" s="149" t="s">
        <v>42</v>
      </c>
      <c r="I28" s="151" t="s">
        <v>43</v>
      </c>
      <c r="J28" s="151"/>
      <c r="K28" s="151"/>
      <c r="L28" s="151"/>
      <c r="M28" s="151"/>
      <c r="N28" s="150">
        <v>2</v>
      </c>
      <c r="O28" s="61"/>
    </row>
    <row r="29" s="3" customFormat="1" ht="34" customHeight="1" spans="1:15">
      <c r="A29" s="84">
        <v>3</v>
      </c>
      <c r="B29" s="84" t="s">
        <v>44</v>
      </c>
      <c r="C29" s="84">
        <v>15</v>
      </c>
      <c r="D29" s="84" t="s">
        <v>45</v>
      </c>
      <c r="E29" s="84"/>
      <c r="F29" s="84"/>
      <c r="G29" s="86"/>
      <c r="H29" s="149" t="s">
        <v>46</v>
      </c>
      <c r="I29" s="84" t="s">
        <v>47</v>
      </c>
      <c r="J29" s="84"/>
      <c r="K29" s="84"/>
      <c r="L29" s="84"/>
      <c r="M29" s="84"/>
      <c r="N29" s="150">
        <v>1</v>
      </c>
    </row>
    <row r="30" s="3" customFormat="1" ht="55" customHeight="1" spans="1:15">
      <c r="A30" s="84">
        <v>4</v>
      </c>
      <c r="B30" s="84" t="s">
        <v>48</v>
      </c>
      <c r="C30" s="84">
        <v>15</v>
      </c>
      <c r="D30" s="84" t="s">
        <v>49</v>
      </c>
      <c r="E30" s="84"/>
      <c r="F30" s="84"/>
      <c r="G30" s="86"/>
      <c r="H30" s="149" t="s">
        <v>50</v>
      </c>
      <c r="I30" s="84" t="s">
        <v>51</v>
      </c>
      <c r="J30" s="84"/>
      <c r="K30" s="84"/>
      <c r="L30" s="84"/>
      <c r="M30" s="84"/>
      <c r="N30" s="150">
        <v>1</v>
      </c>
    </row>
    <row r="31" s="3" customFormat="1" ht="34" customHeight="1" spans="1:15">
      <c r="A31" s="84">
        <v>5</v>
      </c>
      <c r="B31" s="84" t="s">
        <v>52</v>
      </c>
      <c r="C31" s="84">
        <v>15</v>
      </c>
      <c r="D31" s="84" t="s">
        <v>45</v>
      </c>
      <c r="E31" s="84"/>
      <c r="F31" s="84"/>
      <c r="G31" s="86"/>
      <c r="H31" s="149" t="s">
        <v>53</v>
      </c>
      <c r="I31" s="84" t="s">
        <v>54</v>
      </c>
      <c r="J31" s="84"/>
      <c r="K31" s="84"/>
      <c r="L31" s="84"/>
      <c r="M31" s="84"/>
      <c r="N31" s="150">
        <v>2</v>
      </c>
    </row>
    <row r="32" s="3" customFormat="1" ht="52" customHeight="1" spans="1:15">
      <c r="A32" s="84">
        <v>6</v>
      </c>
      <c r="B32" s="84" t="s">
        <v>55</v>
      </c>
      <c r="C32" s="84">
        <v>10</v>
      </c>
      <c r="D32" s="84" t="s">
        <v>49</v>
      </c>
      <c r="E32" s="84"/>
      <c r="F32" s="84"/>
      <c r="G32" s="86"/>
      <c r="H32" s="149" t="s">
        <v>39</v>
      </c>
      <c r="I32" s="84" t="s">
        <v>56</v>
      </c>
      <c r="J32" s="84"/>
      <c r="K32" s="84"/>
      <c r="L32" s="84"/>
      <c r="M32" s="84"/>
      <c r="N32" s="150">
        <v>0</v>
      </c>
    </row>
    <row r="33" s="2" customFormat="1" ht="17" customHeight="1" spans="1:20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2"/>
      <c r="L33" s="152"/>
    </row>
    <row r="34" s="3" customFormat="1" ht="17" customHeight="1" spans="1:20">
      <c r="A34" s="140" t="s">
        <v>57</v>
      </c>
      <c r="B34" s="141"/>
      <c r="C34" s="141"/>
      <c r="D34" s="142"/>
      <c r="E34" s="143"/>
      <c r="F34" s="143"/>
      <c r="G34" s="143"/>
      <c r="H34" s="143"/>
      <c r="I34" s="143"/>
      <c r="J34" s="143"/>
      <c r="K34" s="143"/>
      <c r="L34" s="143"/>
      <c r="M34" s="144"/>
      <c r="N34" s="144"/>
      <c r="O34" s="144"/>
      <c r="P34" s="144"/>
      <c r="Q34" s="144"/>
      <c r="R34" s="144"/>
    </row>
    <row r="35" s="3" customFormat="1" ht="17" customHeight="1" spans="1:20">
      <c r="A35" s="154"/>
      <c r="B35" s="155" t="s">
        <v>28</v>
      </c>
      <c r="C35" s="155" t="s">
        <v>29</v>
      </c>
      <c r="D35" s="156" t="s">
        <v>58</v>
      </c>
      <c r="E35" s="156"/>
      <c r="F35" s="156"/>
      <c r="G35" s="156"/>
      <c r="H35" s="156" t="s">
        <v>59</v>
      </c>
      <c r="I35" s="156"/>
      <c r="J35" s="156"/>
      <c r="K35" s="156"/>
      <c r="L35" s="157"/>
      <c r="M35" s="144"/>
      <c r="N35" s="144"/>
      <c r="O35" s="144"/>
      <c r="P35" s="144"/>
      <c r="Q35" s="144"/>
      <c r="R35" s="144"/>
    </row>
    <row r="36" s="3" customFormat="1" ht="17" customHeight="1" spans="1:20">
      <c r="A36" s="158">
        <v>1</v>
      </c>
      <c r="B36" s="158" t="s">
        <v>60</v>
      </c>
      <c r="C36" s="158" t="s">
        <v>61</v>
      </c>
      <c r="D36" s="158" t="s">
        <v>62</v>
      </c>
      <c r="E36" s="158"/>
      <c r="F36" s="158"/>
      <c r="G36" s="158"/>
      <c r="H36" s="159" t="s">
        <v>63</v>
      </c>
      <c r="I36" s="159" t="s">
        <v>64</v>
      </c>
      <c r="J36" s="159" t="s">
        <v>65</v>
      </c>
      <c r="K36" s="160" t="s">
        <v>66</v>
      </c>
      <c r="L36" s="161" t="s">
        <v>39</v>
      </c>
      <c r="M36" s="144"/>
      <c r="N36" s="144"/>
      <c r="O36" s="144"/>
      <c r="P36" s="144"/>
      <c r="Q36" s="144"/>
      <c r="R36" s="144"/>
    </row>
    <row r="37" s="3" customFormat="1" ht="17" customHeight="1" spans="1:20">
      <c r="A37" s="158">
        <v>2</v>
      </c>
      <c r="B37" s="158" t="s">
        <v>67</v>
      </c>
      <c r="C37" s="158" t="s">
        <v>61</v>
      </c>
      <c r="D37" s="158" t="s">
        <v>68</v>
      </c>
      <c r="E37" s="158"/>
      <c r="F37" s="158"/>
      <c r="G37" s="158"/>
      <c r="H37" s="162" t="s">
        <v>69</v>
      </c>
      <c r="I37" s="162" t="s">
        <v>70</v>
      </c>
      <c r="J37" s="162" t="s">
        <v>71</v>
      </c>
      <c r="K37" s="162" t="s">
        <v>72</v>
      </c>
      <c r="L37" s="163" t="s">
        <v>39</v>
      </c>
      <c r="M37" s="144"/>
      <c r="N37" s="144"/>
      <c r="O37" s="144"/>
      <c r="P37" s="144"/>
      <c r="Q37" s="144"/>
      <c r="R37" s="144"/>
    </row>
    <row r="38" s="3" customFormat="1" ht="17" customHeight="1" spans="1:20">
      <c r="A38" s="158">
        <v>3</v>
      </c>
      <c r="B38" s="158" t="s">
        <v>73</v>
      </c>
      <c r="C38" s="158" t="s">
        <v>61</v>
      </c>
      <c r="D38" s="158" t="s">
        <v>74</v>
      </c>
      <c r="E38" s="158"/>
      <c r="F38" s="158"/>
      <c r="G38" s="158"/>
      <c r="H38" s="162" t="s">
        <v>75</v>
      </c>
      <c r="I38" s="162" t="s">
        <v>76</v>
      </c>
      <c r="J38" s="162" t="s">
        <v>77</v>
      </c>
      <c r="K38" s="164" t="s">
        <v>78</v>
      </c>
      <c r="L38" s="163" t="s">
        <v>39</v>
      </c>
      <c r="M38" s="144"/>
      <c r="N38" s="144"/>
      <c r="O38" s="144"/>
      <c r="P38" s="144"/>
      <c r="Q38" s="144"/>
      <c r="R38" s="144"/>
    </row>
    <row r="39" s="2" customFormat="1" ht="17" customHeight="1" spans="1:20">
      <c r="A39" s="158" t="s">
        <v>79</v>
      </c>
      <c r="B39" s="165" t="s">
        <v>22</v>
      </c>
      <c r="C39" s="166" t="s">
        <v>80</v>
      </c>
      <c r="D39" s="167"/>
      <c r="E39" s="167"/>
      <c r="F39" s="167"/>
      <c r="G39" s="168"/>
      <c r="H39" s="162" t="s">
        <v>81</v>
      </c>
      <c r="I39" s="162" t="s">
        <v>82</v>
      </c>
      <c r="J39" s="162" t="s">
        <v>83</v>
      </c>
      <c r="K39" s="152"/>
      <c r="L39" s="152"/>
    </row>
    <row r="40" s="2" customFormat="1" ht="17" customHeight="1" spans="1:20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2"/>
      <c r="L40" s="152"/>
    </row>
    <row r="41" s="3" customFormat="1" ht="17" customHeight="1" spans="1:20">
      <c r="A41" s="169" t="s">
        <v>28</v>
      </c>
      <c r="B41" s="170" t="s">
        <v>84</v>
      </c>
      <c r="C41" s="171"/>
      <c r="D41" s="169" t="s">
        <v>85</v>
      </c>
      <c r="E41" s="169" t="s">
        <v>32</v>
      </c>
      <c r="F41" s="169"/>
      <c r="G41" s="169"/>
      <c r="H41" s="169"/>
      <c r="I41" s="169"/>
      <c r="J41" s="169"/>
      <c r="K41" s="169"/>
      <c r="L41" s="169"/>
      <c r="M41" s="170" t="s">
        <v>86</v>
      </c>
      <c r="N41" s="172" t="s">
        <v>87</v>
      </c>
    </row>
    <row r="42" ht="35" customHeight="1" spans="1:20">
      <c r="A42" s="163" t="s">
        <v>60</v>
      </c>
      <c r="B42" s="158">
        <v>1</v>
      </c>
      <c r="C42" s="158" t="s">
        <v>63</v>
      </c>
      <c r="D42" s="158" t="s">
        <v>88</v>
      </c>
      <c r="E42" s="158" t="s">
        <v>89</v>
      </c>
      <c r="F42" s="158"/>
      <c r="G42" s="158"/>
      <c r="H42" s="158"/>
      <c r="I42" s="158"/>
      <c r="J42" s="158"/>
      <c r="K42" s="158"/>
      <c r="L42" s="158"/>
      <c r="M42" s="158" t="s">
        <v>60</v>
      </c>
      <c r="N42" s="158" t="s">
        <v>67</v>
      </c>
      <c r="O42" s="61" t="str">
        <f>_xlfn.DISPIMG("ID_D8E47E93CE064B3EA8CA88044EB6FBCC",1)</f>
        <v>=DISPIMG("ID_D8E47E93CE064B3EA8CA88044EB6FBCC",1)</v>
      </c>
      <c r="P42" s="61"/>
      <c r="Q42" s="61" t="str">
        <f>_xlfn.DISPIMG("ID_00E30AD55BD4439088B9986D9A397D4F",1)</f>
        <v>=DISPIMG("ID_00E30AD55BD4439088B9986D9A397D4F",1)</v>
      </c>
      <c r="R42" s="61"/>
      <c r="S42" s="61" t="str">
        <f>_xlfn.DISPIMG("ID_B111B5C16B16432F8DF87944B2349F5A",1)</f>
        <v>=DISPIMG("ID_B111B5C16B16432F8DF87944B2349F5A",1)</v>
      </c>
      <c r="T42" s="61"/>
    </row>
    <row r="43" ht="35" customHeight="1" spans="1:20">
      <c r="A43" s="173"/>
      <c r="B43" s="158">
        <v>2</v>
      </c>
      <c r="C43" s="158" t="s">
        <v>64</v>
      </c>
      <c r="D43" s="158" t="s">
        <v>88</v>
      </c>
      <c r="E43" s="158" t="s">
        <v>90</v>
      </c>
      <c r="F43" s="158"/>
      <c r="G43" s="158"/>
      <c r="H43" s="158"/>
      <c r="I43" s="158"/>
      <c r="J43" s="158"/>
      <c r="K43" s="158"/>
      <c r="L43" s="158"/>
      <c r="M43" s="158" t="s">
        <v>80</v>
      </c>
      <c r="N43" s="158" t="s">
        <v>64</v>
      </c>
      <c r="O43" s="61"/>
      <c r="P43" s="61"/>
      <c r="Q43" s="61"/>
      <c r="R43" s="61"/>
      <c r="S43" s="61"/>
      <c r="T43" s="61"/>
    </row>
    <row r="44" ht="35" customHeight="1" spans="1:20">
      <c r="A44" s="173"/>
      <c r="B44" s="158">
        <v>3</v>
      </c>
      <c r="C44" s="158" t="s">
        <v>65</v>
      </c>
      <c r="D44" s="158" t="s">
        <v>91</v>
      </c>
      <c r="E44" s="158" t="s">
        <v>92</v>
      </c>
      <c r="F44" s="158"/>
      <c r="G44" s="158"/>
      <c r="H44" s="158"/>
      <c r="I44" s="158"/>
      <c r="J44" s="158"/>
      <c r="K44" s="158"/>
      <c r="L44" s="158"/>
      <c r="M44" s="158">
        <v>3</v>
      </c>
      <c r="N44" s="158" t="s">
        <v>65</v>
      </c>
      <c r="O44" s="61"/>
      <c r="P44" s="61"/>
      <c r="Q44" s="61"/>
      <c r="R44" s="61"/>
      <c r="S44" s="61"/>
      <c r="T44" s="61"/>
    </row>
    <row r="45" ht="35" customHeight="1" spans="1:20">
      <c r="A45" s="161"/>
      <c r="B45" s="158">
        <v>4</v>
      </c>
      <c r="C45" s="158" t="s">
        <v>66</v>
      </c>
      <c r="D45" s="158" t="s">
        <v>88</v>
      </c>
      <c r="E45" s="174" t="s">
        <v>93</v>
      </c>
      <c r="F45" s="158"/>
      <c r="G45" s="158"/>
      <c r="H45" s="158"/>
      <c r="I45" s="158"/>
      <c r="J45" s="158"/>
      <c r="K45" s="158"/>
      <c r="L45" s="158"/>
      <c r="M45" s="158">
        <v>4</v>
      </c>
      <c r="N45" s="158" t="s">
        <v>66</v>
      </c>
      <c r="O45" s="61"/>
      <c r="P45" s="61"/>
      <c r="Q45" s="61"/>
      <c r="R45" s="61"/>
      <c r="S45" s="61"/>
      <c r="T45" s="61"/>
    </row>
    <row r="46" ht="35" customHeight="1" spans="1:20">
      <c r="A46" s="175" t="s">
        <v>67</v>
      </c>
      <c r="B46" s="158">
        <v>5</v>
      </c>
      <c r="C46" s="77" t="s">
        <v>69</v>
      </c>
      <c r="D46" s="80" t="s">
        <v>94</v>
      </c>
      <c r="E46" s="161" t="s">
        <v>95</v>
      </c>
      <c r="F46" s="161"/>
      <c r="G46" s="161"/>
      <c r="H46" s="161"/>
      <c r="I46" s="161"/>
      <c r="J46" s="161"/>
      <c r="K46" s="161"/>
      <c r="L46" s="161"/>
      <c r="M46" s="77">
        <v>1</v>
      </c>
      <c r="N46" s="77" t="s">
        <v>69</v>
      </c>
      <c r="O46" s="61" t="str">
        <f>_xlfn.DISPIMG("ID_DCE3C2233CB94BA9A9E46B41B013FEEB",1)</f>
        <v>=DISPIMG("ID_DCE3C2233CB94BA9A9E46B41B013FEEB",1)</v>
      </c>
      <c r="P46" s="61"/>
      <c r="Q46" s="61" t="str">
        <f>_xlfn.DISPIMG("ID_A486939D3A064177A03CE5A788DD64FF",1)</f>
        <v>=DISPIMG("ID_A486939D3A064177A03CE5A788DD64FF",1)</v>
      </c>
      <c r="R46" s="61"/>
      <c r="S46" s="61" t="str">
        <f>_xlfn.DISPIMG("ID_32A221B085A04A5DA6DEF810CB29B1F5",1)</f>
        <v>=DISPIMG("ID_32A221B085A04A5DA6DEF810CB29B1F5",1)</v>
      </c>
      <c r="T46" s="61"/>
    </row>
    <row r="47" ht="35" customHeight="1" spans="1:20">
      <c r="A47" s="175"/>
      <c r="B47" s="158">
        <v>6</v>
      </c>
      <c r="C47" s="84" t="s">
        <v>70</v>
      </c>
      <c r="D47" s="86" t="s">
        <v>96</v>
      </c>
      <c r="E47" s="158" t="s">
        <v>97</v>
      </c>
      <c r="F47" s="158"/>
      <c r="G47" s="158"/>
      <c r="H47" s="158"/>
      <c r="I47" s="158"/>
      <c r="J47" s="158"/>
      <c r="K47" s="158"/>
      <c r="L47" s="158"/>
      <c r="M47" s="84">
        <v>2</v>
      </c>
      <c r="N47" s="84" t="s">
        <v>70</v>
      </c>
      <c r="O47" s="61"/>
      <c r="P47" s="61"/>
      <c r="Q47" s="61"/>
      <c r="R47" s="61"/>
      <c r="S47" s="61"/>
      <c r="T47" s="61"/>
    </row>
    <row r="48" ht="35" customHeight="1" spans="1:20">
      <c r="A48" s="175"/>
      <c r="B48" s="158">
        <v>7</v>
      </c>
      <c r="C48" s="84" t="s">
        <v>71</v>
      </c>
      <c r="D48" s="86" t="s">
        <v>98</v>
      </c>
      <c r="E48" s="158" t="s">
        <v>99</v>
      </c>
      <c r="F48" s="158"/>
      <c r="G48" s="158"/>
      <c r="H48" s="158"/>
      <c r="I48" s="158"/>
      <c r="J48" s="158"/>
      <c r="K48" s="158"/>
      <c r="L48" s="158"/>
      <c r="M48" s="84">
        <v>3</v>
      </c>
      <c r="N48" s="84" t="s">
        <v>71</v>
      </c>
    </row>
    <row r="49" ht="35" customHeight="1" spans="1:14">
      <c r="A49" s="175"/>
      <c r="B49" s="158">
        <v>8</v>
      </c>
      <c r="C49" s="84" t="s">
        <v>72</v>
      </c>
      <c r="D49" s="86" t="s">
        <v>100</v>
      </c>
      <c r="E49" s="158" t="s">
        <v>101</v>
      </c>
      <c r="F49" s="158"/>
      <c r="G49" s="158"/>
      <c r="H49" s="158"/>
      <c r="I49" s="158"/>
      <c r="J49" s="158"/>
      <c r="K49" s="158"/>
      <c r="L49" s="158"/>
      <c r="M49" s="84">
        <v>4</v>
      </c>
      <c r="N49" s="84" t="s">
        <v>72</v>
      </c>
    </row>
    <row r="50" ht="35" customHeight="1" spans="1:14">
      <c r="A50" s="176" t="s">
        <v>73</v>
      </c>
      <c r="B50" s="158">
        <v>9</v>
      </c>
      <c r="C50" s="84" t="s">
        <v>75</v>
      </c>
      <c r="D50" s="86" t="s">
        <v>102</v>
      </c>
      <c r="E50" s="158" t="s">
        <v>103</v>
      </c>
      <c r="F50" s="158"/>
      <c r="G50" s="158"/>
      <c r="H50" s="158"/>
      <c r="I50" s="158"/>
      <c r="J50" s="158"/>
      <c r="K50" s="158"/>
      <c r="L50" s="158"/>
      <c r="M50" s="84">
        <v>1</v>
      </c>
      <c r="N50" s="84" t="s">
        <v>75</v>
      </c>
    </row>
    <row r="51" ht="35" customHeight="1" spans="1:14">
      <c r="A51" s="175"/>
      <c r="B51" s="158">
        <v>10</v>
      </c>
      <c r="C51" s="84" t="s">
        <v>76</v>
      </c>
      <c r="D51" s="86" t="s">
        <v>102</v>
      </c>
      <c r="E51" s="158" t="s">
        <v>104</v>
      </c>
      <c r="F51" s="158"/>
      <c r="G51" s="158"/>
      <c r="H51" s="158"/>
      <c r="I51" s="158"/>
      <c r="J51" s="158"/>
      <c r="K51" s="158"/>
      <c r="L51" s="158"/>
      <c r="M51" s="84">
        <v>2</v>
      </c>
      <c r="N51" s="84" t="s">
        <v>76</v>
      </c>
    </row>
    <row r="52" ht="35" customHeight="1" spans="1:14">
      <c r="A52" s="175"/>
      <c r="B52" s="158">
        <v>11</v>
      </c>
      <c r="C52" s="84" t="s">
        <v>77</v>
      </c>
      <c r="D52" s="86" t="s">
        <v>102</v>
      </c>
      <c r="E52" s="158" t="s">
        <v>105</v>
      </c>
      <c r="F52" s="158"/>
      <c r="G52" s="158"/>
      <c r="H52" s="158"/>
      <c r="I52" s="158"/>
      <c r="J52" s="158"/>
      <c r="K52" s="158"/>
      <c r="L52" s="158"/>
      <c r="M52" s="84">
        <v>3</v>
      </c>
      <c r="N52" s="84" t="s">
        <v>77</v>
      </c>
    </row>
    <row r="53" ht="35" customHeight="1" spans="1:14">
      <c r="A53" s="175"/>
      <c r="B53" s="158">
        <v>12</v>
      </c>
      <c r="C53" s="176" t="s">
        <v>78</v>
      </c>
      <c r="D53" s="177" t="s">
        <v>102</v>
      </c>
      <c r="E53" s="178" t="s">
        <v>106</v>
      </c>
      <c r="F53" s="163"/>
      <c r="G53" s="163"/>
      <c r="H53" s="163"/>
      <c r="I53" s="163"/>
      <c r="J53" s="163"/>
      <c r="K53" s="163"/>
      <c r="L53" s="163"/>
      <c r="M53" s="176">
        <v>4</v>
      </c>
      <c r="N53" s="176" t="s">
        <v>78</v>
      </c>
    </row>
    <row r="54" s="4" customFormat="1" ht="35" customHeight="1" spans="1:14">
      <c r="A54" s="179" t="s">
        <v>22</v>
      </c>
      <c r="B54" s="180" t="s">
        <v>107</v>
      </c>
      <c r="C54" s="181"/>
      <c r="D54" s="180" t="s">
        <v>108</v>
      </c>
      <c r="E54" s="181"/>
      <c r="F54" s="180" t="s">
        <v>109</v>
      </c>
      <c r="G54" s="180"/>
      <c r="H54" s="180" t="s">
        <v>110</v>
      </c>
      <c r="I54" s="180" t="s">
        <v>111</v>
      </c>
      <c r="J54" s="180" t="s">
        <v>112</v>
      </c>
      <c r="K54" s="180" t="s">
        <v>113</v>
      </c>
      <c r="L54" s="180" t="s">
        <v>114</v>
      </c>
    </row>
    <row r="55" s="4" customFormat="1" ht="35" customHeight="1" spans="1:14">
      <c r="A55" s="179"/>
      <c r="B55" s="84" t="s">
        <v>81</v>
      </c>
      <c r="C55" s="84"/>
      <c r="D55" s="84" t="s">
        <v>115</v>
      </c>
      <c r="E55" s="84"/>
      <c r="F55" s="182" t="s">
        <v>116</v>
      </c>
      <c r="G55" s="182"/>
      <c r="H55" s="84" t="s">
        <v>117</v>
      </c>
      <c r="I55" s="84" t="s">
        <v>118</v>
      </c>
      <c r="J55" s="84">
        <v>-3</v>
      </c>
      <c r="K55" s="84">
        <v>5</v>
      </c>
      <c r="L55" s="84" t="s">
        <v>119</v>
      </c>
    </row>
    <row r="56" s="4" customFormat="1" ht="35" customHeight="1" spans="1:14">
      <c r="A56" s="179"/>
      <c r="B56" s="84" t="s">
        <v>82</v>
      </c>
      <c r="C56" s="84"/>
      <c r="D56" s="84" t="s">
        <v>120</v>
      </c>
      <c r="E56" s="84"/>
      <c r="F56" s="182" t="s">
        <v>121</v>
      </c>
      <c r="G56" s="182"/>
      <c r="H56" s="84" t="s">
        <v>117</v>
      </c>
      <c r="I56" s="84" t="s">
        <v>122</v>
      </c>
      <c r="J56" s="84">
        <v>-3</v>
      </c>
      <c r="K56" s="84">
        <v>5</v>
      </c>
      <c r="L56" s="84" t="s">
        <v>123</v>
      </c>
    </row>
    <row r="57" s="4" customFormat="1" ht="35" customHeight="1" spans="1:14">
      <c r="A57" s="179"/>
      <c r="B57" s="84" t="s">
        <v>83</v>
      </c>
      <c r="C57" s="84"/>
      <c r="D57" s="84" t="s">
        <v>124</v>
      </c>
      <c r="E57" s="84"/>
      <c r="F57" s="84" t="s">
        <v>125</v>
      </c>
      <c r="G57" s="84"/>
      <c r="H57" s="84" t="s">
        <v>126</v>
      </c>
      <c r="I57" s="84" t="s">
        <v>127</v>
      </c>
      <c r="J57" s="84">
        <v>3</v>
      </c>
      <c r="K57" s="84" t="s">
        <v>80</v>
      </c>
      <c r="L57" s="84" t="s">
        <v>128</v>
      </c>
    </row>
    <row r="58" s="4" customFormat="1" ht="35" customHeight="1" spans="1:14">
      <c r="A58" s="179"/>
      <c r="B58" s="84"/>
      <c r="C58" s="84"/>
      <c r="D58" s="84"/>
      <c r="E58" s="84"/>
      <c r="F58" s="84"/>
      <c r="G58" s="84"/>
      <c r="H58" s="84" t="s">
        <v>126</v>
      </c>
      <c r="I58" s="84" t="s">
        <v>129</v>
      </c>
      <c r="J58" s="84">
        <v>-3</v>
      </c>
      <c r="K58" s="84" t="s">
        <v>80</v>
      </c>
      <c r="L58" s="84"/>
    </row>
    <row r="59" s="4" customFormat="1"/>
    <row r="60" s="4" customFormat="1"/>
    <row r="61" s="4" customFormat="1"/>
    <row r="62" s="2" customFormat="1" ht="21" customHeight="1" spans="1:14">
      <c r="A62" s="18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3"/>
      <c r="N62" s="184"/>
    </row>
    <row r="63" ht="17.6" spans="1:14">
      <c r="A63" s="185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N63" s="61"/>
    </row>
    <row r="64" s="61" customFormat="1" ht="73" customHeight="1" spans="1:14">
      <c r="A64" s="185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</row>
    <row r="65" s="61" customFormat="1" ht="73" customHeight="1" spans="1:12">
      <c r="A65" s="185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</row>
    <row r="66" s="61" customFormat="1" ht="73" customHeight="1" spans="1:12">
      <c r="A66" s="185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</row>
    <row r="67" s="61" customFormat="1" ht="73" customHeight="1" spans="1:12">
      <c r="A67" s="185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</row>
    <row r="68" s="61" customFormat="1" ht="73" customHeight="1" spans="1:12">
      <c r="A68" s="185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</row>
    <row r="69" s="61" customFormat="1" ht="73" customHeight="1" spans="1:12">
      <c r="A69" s="185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</row>
    <row r="70" s="61" customFormat="1" ht="73" customHeight="1" spans="1:12">
      <c r="A70" s="185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</row>
    <row r="71" s="61" customFormat="1" ht="73" customHeight="1" spans="1:12">
      <c r="A71" s="185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</row>
    <row r="72" s="61" customFormat="1" ht="17.6" spans="1:12">
      <c r="A72" s="186"/>
    </row>
    <row r="73" s="61" customFormat="1" ht="17.6" spans="1:12">
      <c r="A73" s="187"/>
    </row>
    <row r="74" s="61" customFormat="1"/>
    <row r="75" s="61" customFormat="1" spans="1:12">
      <c r="C75" s="3"/>
      <c r="D75" s="3"/>
      <c r="E75" s="3"/>
      <c r="F75" s="3"/>
      <c r="G75" s="3"/>
      <c r="H75" s="3"/>
      <c r="I75" s="3"/>
      <c r="L75" s="3"/>
    </row>
    <row r="76" s="61" customFormat="1" spans="1:12">
      <c r="C76" s="3"/>
      <c r="D76" s="3"/>
      <c r="E76" s="3"/>
      <c r="F76" s="3"/>
      <c r="G76" s="3"/>
      <c r="H76" s="3"/>
      <c r="I76" s="3"/>
      <c r="L76" s="3"/>
    </row>
    <row r="77" s="61" customFormat="1" spans="1:12">
      <c r="C77" s="3"/>
      <c r="D77" s="3"/>
      <c r="E77" s="3"/>
      <c r="F77" s="3"/>
      <c r="G77" s="3"/>
      <c r="H77" s="3"/>
      <c r="I77" s="3"/>
      <c r="L77" s="3"/>
    </row>
    <row r="78" s="61" customFormat="1" spans="1:12">
      <c r="C78" s="3"/>
      <c r="D78" s="3"/>
      <c r="E78" s="3"/>
      <c r="F78" s="3"/>
      <c r="G78" s="3"/>
      <c r="H78" s="3"/>
      <c r="I78" s="3"/>
      <c r="L78" s="3"/>
    </row>
    <row r="79" s="61" customFormat="1" spans="1:12">
      <c r="C79" s="3"/>
      <c r="D79" s="3"/>
      <c r="E79" s="3"/>
      <c r="F79" s="3"/>
      <c r="G79" s="3"/>
      <c r="H79" s="3"/>
      <c r="I79" s="3"/>
      <c r="L79" s="3"/>
    </row>
    <row r="80" s="61" customFormat="1" spans="1:12">
      <c r="C80" s="3"/>
      <c r="D80" s="3"/>
      <c r="E80" s="3"/>
      <c r="F80" s="3"/>
      <c r="G80" s="3"/>
      <c r="H80" s="3"/>
      <c r="I80" s="3"/>
      <c r="L80" s="3"/>
    </row>
    <row r="81" s="61" customFormat="1" spans="3:12">
      <c r="C81" s="3"/>
      <c r="D81" s="3"/>
      <c r="E81" s="3"/>
      <c r="F81" s="3"/>
      <c r="G81" s="3"/>
      <c r="H81" s="3"/>
      <c r="I81" s="3"/>
      <c r="L81" s="3"/>
    </row>
    <row r="82" s="61" customFormat="1" spans="3:12">
      <c r="C82" s="3"/>
      <c r="D82" s="3"/>
      <c r="E82" s="3"/>
      <c r="F82" s="3"/>
      <c r="G82" s="3"/>
      <c r="H82" s="3"/>
      <c r="I82" s="3"/>
      <c r="L82" s="3"/>
    </row>
    <row r="83" s="61" customFormat="1" spans="3:12">
      <c r="C83" s="3"/>
      <c r="D83" s="3"/>
      <c r="E83" s="3"/>
      <c r="F83" s="3"/>
      <c r="G83" s="3"/>
      <c r="H83" s="3"/>
      <c r="I83" s="3"/>
      <c r="L83" s="3"/>
    </row>
  </sheetData>
  <sheetProtection formatCells="0" formatColumns="0" formatRows="0" insertRows="0" insertColumns="0" insertHyperlinks="0" deleteColumns="0" deleteRows="0" sort="0" autoFilter="0" pivotTables="0"/>
  <mergeCells count="97">
    <mergeCell ref="A1:G1"/>
    <mergeCell ref="H1:K1"/>
    <mergeCell ref="A2:B2"/>
    <mergeCell ref="C2:D2"/>
    <mergeCell ref="F2:G2"/>
    <mergeCell ref="I2:J2"/>
    <mergeCell ref="I9:J9"/>
    <mergeCell ref="A10:N10"/>
    <mergeCell ref="H11:N11"/>
    <mergeCell ref="H12:N12"/>
    <mergeCell ref="H13:N13"/>
    <mergeCell ref="H14:N14"/>
    <mergeCell ref="H15:N15"/>
    <mergeCell ref="H16:N16"/>
    <mergeCell ref="H17:N17"/>
    <mergeCell ref="H18:N18"/>
    <mergeCell ref="H19:N19"/>
    <mergeCell ref="H20:N20"/>
    <mergeCell ref="H21:N21"/>
    <mergeCell ref="H22:N22"/>
    <mergeCell ref="A23:N23"/>
    <mergeCell ref="A24:N24"/>
    <mergeCell ref="A25:C25"/>
    <mergeCell ref="D25:F25"/>
    <mergeCell ref="G25:I25"/>
    <mergeCell ref="J25:L25"/>
    <mergeCell ref="D26:G26"/>
    <mergeCell ref="I26:M26"/>
    <mergeCell ref="D27:G27"/>
    <mergeCell ref="I27:M27"/>
    <mergeCell ref="D28:G28"/>
    <mergeCell ref="I28:M28"/>
    <mergeCell ref="D29:G29"/>
    <mergeCell ref="I29:M29"/>
    <mergeCell ref="D30:G30"/>
    <mergeCell ref="I30:M30"/>
    <mergeCell ref="D31:G31"/>
    <mergeCell ref="I31:M31"/>
    <mergeCell ref="D32:G32"/>
    <mergeCell ref="I32:M32"/>
    <mergeCell ref="A34:C34"/>
    <mergeCell ref="D34:F34"/>
    <mergeCell ref="G34:I34"/>
    <mergeCell ref="J34:L34"/>
    <mergeCell ref="D35:G35"/>
    <mergeCell ref="H35:L35"/>
    <mergeCell ref="D36:G36"/>
    <mergeCell ref="D37:G37"/>
    <mergeCell ref="D38:G38"/>
    <mergeCell ref="C39:G39"/>
    <mergeCell ref="B41:C41"/>
    <mergeCell ref="E41:L41"/>
    <mergeCell ref="E42:L42"/>
    <mergeCell ref="E43:L43"/>
    <mergeCell ref="E44:L44"/>
    <mergeCell ref="E45:L45"/>
    <mergeCell ref="E46:L46"/>
    <mergeCell ref="E47:L47"/>
    <mergeCell ref="E48:L48"/>
    <mergeCell ref="E49:L49"/>
    <mergeCell ref="E50:L50"/>
    <mergeCell ref="E51:L51"/>
    <mergeCell ref="E52:L52"/>
    <mergeCell ref="E53:L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C62:K62"/>
    <mergeCell ref="B72:E72"/>
    <mergeCell ref="B73:E73"/>
    <mergeCell ref="A12:A14"/>
    <mergeCell ref="A15:A16"/>
    <mergeCell ref="A17:A18"/>
    <mergeCell ref="A19:A20"/>
    <mergeCell ref="A21:A22"/>
    <mergeCell ref="A42:A45"/>
    <mergeCell ref="A46:A49"/>
    <mergeCell ref="A50:A53"/>
    <mergeCell ref="A54:A58"/>
    <mergeCell ref="L57:L58"/>
    <mergeCell ref="N62:N63"/>
    <mergeCell ref="O42:P45"/>
    <mergeCell ref="Q42:R45"/>
    <mergeCell ref="S42:T45"/>
    <mergeCell ref="O46:P47"/>
    <mergeCell ref="Q46:R47"/>
    <mergeCell ref="S46:T47"/>
    <mergeCell ref="B57:C58"/>
    <mergeCell ref="D57:E58"/>
    <mergeCell ref="F57:G58"/>
    <mergeCell ref="L1:N9"/>
  </mergeCells>
  <conditionalFormatting sqref="I9">
    <cfRule type="cellIs" dxfId="0" priority="53" operator="equal">
      <formula>"All Clear"</formula>
    </cfRule>
  </conditionalFormatting>
  <conditionalFormatting sqref="K9">
    <cfRule type="cellIs" dxfId="0" priority="51" operator="equal">
      <formula>"All Clear"</formula>
    </cfRule>
    <cfRule type="cellIs" dxfId="1" priority="50" operator="equal">
      <formula>"LOADING"</formula>
    </cfRule>
  </conditionalFormatting>
  <conditionalFormatting sqref="C12">
    <cfRule type="expression" dxfId="2" priority="2">
      <formula>$B$12="无"</formula>
    </cfRule>
    <cfRule type="expression" dxfId="3" priority="1">
      <formula>AND(C12="",OR(C12=$C$45,C12=$C$53,$C$45=C13,$C$45=#REF!,$C$53=#REF!,$C$53=C13))</formula>
    </cfRule>
  </conditionalFormatting>
  <conditionalFormatting sqref="D12:F12">
    <cfRule type="expression" dxfId="2" priority="22">
      <formula>$B$12="无"</formula>
    </cfRule>
  </conditionalFormatting>
  <conditionalFormatting sqref="C13:F13">
    <cfRule type="expression" dxfId="2" priority="32">
      <formula>$B$13="无"</formula>
    </cfRule>
  </conditionalFormatting>
  <conditionalFormatting sqref="C14:F14">
    <cfRule type="expression" dxfId="2" priority="33">
      <formula>$B$14="无"</formula>
    </cfRule>
  </conditionalFormatting>
  <conditionalFormatting sqref="C15:F15">
    <cfRule type="expression" dxfId="2" priority="8">
      <formula>$B$15="无"</formula>
    </cfRule>
  </conditionalFormatting>
  <conditionalFormatting sqref="C15">
    <cfRule type="expression" dxfId="3" priority="6">
      <formula>AND(C15="",OR(C15=$C$45,C15=$C$53,$C$45=C16 $C$45=#REF!,$C$53=#REF!,$C$53=C16))</formula>
    </cfRule>
  </conditionalFormatting>
  <conditionalFormatting sqref="C16:F16">
    <cfRule type="expression" dxfId="2" priority="9">
      <formula>$B$16="无"</formula>
    </cfRule>
  </conditionalFormatting>
  <conditionalFormatting sqref="C16">
    <cfRule type="expression" dxfId="3" priority="56">
      <formula>AND(C16="",OR(C16=$C$45,C16=$C$53,$C$45=#REF! $C$45=C17,$C$53=C17,$C$53=#REF!))</formula>
    </cfRule>
  </conditionalFormatting>
  <conditionalFormatting sqref="C17:F17">
    <cfRule type="expression" dxfId="2" priority="29">
      <formula>$B$17="无"</formula>
    </cfRule>
  </conditionalFormatting>
  <conditionalFormatting sqref="C17">
    <cfRule type="expression" dxfId="3" priority="5">
      <formula>AND(C17="",OR(C17=$C$45,C17=$C$53,$C$45=C18,$C$45=#REF!,$C$53=#REF!,$C$53=C18))</formula>
    </cfRule>
  </conditionalFormatting>
  <conditionalFormatting sqref="C18:F18">
    <cfRule type="expression" dxfId="2" priority="48">
      <formula>$B$18="无"</formula>
    </cfRule>
  </conditionalFormatting>
  <conditionalFormatting sqref="C18">
    <cfRule type="expression" dxfId="3" priority="57">
      <formula>AND(C18="",OR(C18=$C$45,C18=$C$53,$C$45=#REF!,$C$45=C19,$C$53=C19,$C$53=#REF!))</formula>
    </cfRule>
  </conditionalFormatting>
  <conditionalFormatting sqref="C19:F19">
    <cfRule type="expression" dxfId="2" priority="18">
      <formula>$B$19="无"</formula>
    </cfRule>
  </conditionalFormatting>
  <conditionalFormatting sqref="C19">
    <cfRule type="expression" dxfId="4" priority="4">
      <formula>AND(C19="",OR(C19=$C$45,C19=$C$53,$C$45=C20,$C$45=#REF!,$C$53=#REF!,$C$53=C20))</formula>
    </cfRule>
  </conditionalFormatting>
  <conditionalFormatting sqref="C20:F20">
    <cfRule type="expression" dxfId="2" priority="27">
      <formula>$B$20="无"</formula>
    </cfRule>
  </conditionalFormatting>
  <conditionalFormatting sqref="C20">
    <cfRule type="expression" dxfId="4" priority="58">
      <formula>AND(C20="",OR(C20=$C$45,C20=$C$53,$C$45=#REF!,$C$45=C21,$C$53=C21,$C$53=#REF!))</formula>
    </cfRule>
  </conditionalFormatting>
  <conditionalFormatting sqref="C21:F21">
    <cfRule type="expression" dxfId="2" priority="26">
      <formula>$B$21="无"</formula>
    </cfRule>
  </conditionalFormatting>
  <conditionalFormatting sqref="C21">
    <cfRule type="expression" dxfId="3" priority="3">
      <formula>AND(C21="",OR(C21=$C$45,C21=$C$53,$C$45=C22,$C$45=#REF!,$C$53=#REF!,$C$53=C22))</formula>
    </cfRule>
  </conditionalFormatting>
  <conditionalFormatting sqref="C22:F22">
    <cfRule type="expression" dxfId="2" priority="38">
      <formula>$B$22="无"</formula>
    </cfRule>
  </conditionalFormatting>
  <conditionalFormatting sqref="C22">
    <cfRule type="expression" dxfId="3" priority="59">
      <formula>AND(C22="",OR(C22=$C$45,C22=$C$53,$C$45=#REF!,$C$45=#REF!,$C$53=#REF!,$C$53=#REF!))</formula>
    </cfRule>
  </conditionalFormatting>
  <conditionalFormatting sqref="C13:C14">
    <cfRule type="expression" dxfId="5" priority="7">
      <formula>AND(C13="",OR(C13=$C$45,C13=$C$53,$C$45=C14,$C$45=C15,$C$53=C14,$C$53=C15))</formula>
    </cfRule>
  </conditionalFormatting>
  <conditionalFormatting sqref="I4:I8">
    <cfRule type="cellIs" dxfId="6" priority="54" operator="equal">
      <formula>"PREPARING"</formula>
    </cfRule>
    <cfRule type="cellIs" dxfId="7" priority="55" operator="equal">
      <formula>"STANDBY"</formula>
    </cfRule>
  </conditionalFormatting>
  <dataValidations count="11">
    <dataValidation type="list" allowBlank="1" showInputMessage="1" showErrorMessage="1" sqref="I2:J2">
      <formula1>"地球联合军,拜隆军,马克西翁军"</formula1>
    </dataValidation>
    <dataValidation type="list" allowBlank="1" showInputMessage="1" showErrorMessage="1" sqref="B4">
      <formula1>$B$27:$B$28</formula1>
    </dataValidation>
    <dataValidation type="list" allowBlank="1" showInputMessage="1" showErrorMessage="1" sqref="B5">
      <formula1>$B$28</formula1>
    </dataValidation>
    <dataValidation type="list" allowBlank="1" showInputMessage="1" showErrorMessage="1" sqref="B8">
      <formula1>$B$31:$B$32</formula1>
    </dataValidation>
    <dataValidation type="list" allowBlank="1" showInputMessage="1" showErrorMessage="1" sqref="B9">
      <formula1>$H$39:$J$39</formula1>
    </dataValidation>
    <dataValidation allowBlank="1" showInputMessage="1" showErrorMessage="1" sqref="A23:L23 C21:C22"/>
    <dataValidation type="list" allowBlank="1" showInputMessage="1" showErrorMessage="1" sqref="B6:B7">
      <formula1>$B$29:$B$30</formula1>
    </dataValidation>
    <dataValidation type="custom" allowBlank="1" showInputMessage="1" showErrorMessage="1" sqref="C17:C20">
      <formula1>B17&lt;&gt;"无"</formula1>
    </dataValidation>
    <dataValidation type="list" allowBlank="1" showInputMessage="1" showErrorMessage="1" sqref="D12:D22">
      <formula1>$A$42:$A$52</formula1>
    </dataValidation>
    <dataValidation type="list" allowBlank="1" showInputMessage="1" showErrorMessage="1" sqref="E12:E22">
      <formula1>"实体,光束"</formula1>
    </dataValidation>
    <dataValidation type="list" allowBlank="1" showInputMessage="1" showErrorMessage="1" sqref="F12:F22">
      <formula1>INDIRECT(D12)</formula1>
    </dataValidation>
  </dataValidations>
  <hyperlinks>
    <hyperlink ref="H36" location="设定器!E50" display="反击"/>
    <hyperlink ref="I36" location="设定器!E44" display="格挡"/>
    <hyperlink ref="J36" location="设定器!E45" display="长柄"/>
    <hyperlink ref="H37" location="设定器!E50" display="扫射"/>
    <hyperlink ref="I37" location="设定器!E51" display="投掷"/>
    <hyperlink ref="J37" location="设定器!E52" display="稳定"/>
    <hyperlink ref="K37" location="设定器!E53" display="狙击"/>
    <hyperlink ref="H38" location="设定器!E58" display="助攻"/>
    <hyperlink ref="J38" location="设定器!E60" display="阻碍"/>
    <hyperlink ref="I38" location="设定器!E59" display="守护"/>
    <hyperlink ref="K36" location="设定器!A47" display="补给（双槽）"/>
    <hyperlink ref="K38" location="设定器!A55" display="侦察（双槽）"/>
    <hyperlink ref="H39" location="设定器!b58" display="全覆式装甲"/>
    <hyperlink ref="I39" location="设定器!b59" display="抗性涂层"/>
    <hyperlink ref="A9" location="设定器!A47" display="特殊加成"/>
    <hyperlink ref="J39" location="设定器!b60" display="变形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tabSelected="1" zoomScale="60" zoomScaleNormal="60" topLeftCell="A15" workbookViewId="0">
      <selection activeCell="L30" sqref="L30"/>
    </sheetView>
  </sheetViews>
  <sheetFormatPr defaultColWidth="9.64423076923077" defaultRowHeight="16.8"/>
  <cols>
    <col min="1" max="11" width="14.25" style="4" customWidth="1"/>
    <col min="12" max="21" width="14.6442307692308" style="4" customWidth="1"/>
    <col min="22" max="16384" width="9.23076923076923" style="4"/>
  </cols>
  <sheetData>
    <row r="1" ht="23.2" spans="1:23">
      <c r="A1" s="5" t="s">
        <v>130</v>
      </c>
      <c r="B1" s="6"/>
      <c r="C1" s="7"/>
      <c r="D1" s="8"/>
      <c r="E1" s="8"/>
      <c r="F1" s="8"/>
      <c r="G1" s="8"/>
      <c r="H1" s="8"/>
      <c r="I1" s="8"/>
      <c r="J1" s="8"/>
      <c r="K1" s="8"/>
      <c r="V1" s="1"/>
      <c r="W1" s="1"/>
    </row>
    <row r="2" s="1" customFormat="1" ht="57" customHeight="1" spans="1:23">
      <c r="A2" s="9" t="s">
        <v>131</v>
      </c>
      <c r="B2" s="10" t="s">
        <v>132</v>
      </c>
      <c r="C2" s="11" t="s">
        <v>133</v>
      </c>
      <c r="D2" s="12" t="s">
        <v>39</v>
      </c>
      <c r="E2" s="12" t="s">
        <v>134</v>
      </c>
      <c r="F2" s="12" t="s">
        <v>39</v>
      </c>
      <c r="G2" s="12" t="s">
        <v>135</v>
      </c>
      <c r="H2" s="12" t="s">
        <v>39</v>
      </c>
      <c r="I2" s="12" t="s">
        <v>136</v>
      </c>
      <c r="J2" s="12"/>
    </row>
    <row r="3" s="1" customFormat="1" ht="57" customHeight="1" spans="1:23">
      <c r="A3" s="9"/>
      <c r="B3" s="10" t="s">
        <v>137</v>
      </c>
      <c r="C3" s="13" t="s">
        <v>138</v>
      </c>
      <c r="D3" s="14"/>
      <c r="E3" s="14"/>
      <c r="F3" s="14"/>
      <c r="G3" s="14"/>
      <c r="H3" s="14"/>
      <c r="I3" s="14"/>
      <c r="J3" s="14"/>
    </row>
    <row r="4" s="1" customFormat="1" ht="57" customHeight="1" spans="1:23">
      <c r="A4" s="9"/>
      <c r="B4" s="15" t="s">
        <v>139</v>
      </c>
      <c r="C4" s="14" t="s">
        <v>140</v>
      </c>
      <c r="D4" s="14"/>
      <c r="E4" s="14"/>
      <c r="F4" s="14"/>
      <c r="G4" s="14"/>
      <c r="H4" s="14"/>
      <c r="I4" s="14"/>
      <c r="J4" s="14"/>
    </row>
    <row r="5" s="1" customFormat="1" ht="57" customHeight="1" spans="1:23">
      <c r="A5" s="9"/>
      <c r="B5" s="10" t="s">
        <v>134</v>
      </c>
      <c r="C5" s="13" t="s">
        <v>141</v>
      </c>
      <c r="D5" s="14"/>
      <c r="E5" s="14"/>
      <c r="F5" s="14"/>
      <c r="G5" s="14"/>
      <c r="H5" s="14"/>
      <c r="I5" s="14"/>
      <c r="J5" s="14"/>
    </row>
    <row r="6" s="1" customFormat="1" ht="57" customHeight="1" spans="1:23">
      <c r="A6" s="9"/>
      <c r="B6" s="16" t="s">
        <v>135</v>
      </c>
      <c r="C6" s="12" t="s">
        <v>142</v>
      </c>
      <c r="D6" s="12" t="s">
        <v>143</v>
      </c>
      <c r="E6" s="12" t="s">
        <v>144</v>
      </c>
      <c r="F6" s="12" t="s">
        <v>145</v>
      </c>
      <c r="G6" s="12"/>
      <c r="H6" s="12"/>
      <c r="I6" s="14"/>
      <c r="J6" s="14"/>
    </row>
    <row r="7" s="1" customFormat="1" ht="57" customHeight="1" spans="1:23">
      <c r="A7" s="9"/>
      <c r="B7" s="16" t="s">
        <v>146</v>
      </c>
      <c r="C7" s="17" t="s">
        <v>147</v>
      </c>
      <c r="D7" s="18"/>
      <c r="E7" s="18"/>
      <c r="F7" s="18"/>
      <c r="G7" s="18"/>
      <c r="H7" s="18"/>
      <c r="I7" s="18"/>
      <c r="J7" s="19"/>
    </row>
    <row r="8" s="1" customFormat="1" ht="57" customHeight="1" spans="1:23">
      <c r="A8" s="9"/>
      <c r="B8" s="20" t="s">
        <v>148</v>
      </c>
      <c r="C8" s="13" t="s">
        <v>149</v>
      </c>
      <c r="D8" s="14"/>
      <c r="E8" s="14"/>
      <c r="F8" s="14"/>
      <c r="G8" s="14"/>
      <c r="H8" s="14"/>
      <c r="I8" s="14"/>
      <c r="J8" s="14"/>
    </row>
    <row r="9" s="1" customFormat="1" ht="57" customHeight="1" spans="1:23">
      <c r="A9" s="9"/>
      <c r="B9" s="16" t="s">
        <v>150</v>
      </c>
      <c r="C9" s="21" t="s">
        <v>151</v>
      </c>
      <c r="D9" s="22"/>
      <c r="E9" s="22"/>
      <c r="F9" s="22"/>
      <c r="G9" s="22"/>
      <c r="H9" s="22"/>
      <c r="I9" s="23"/>
      <c r="J9" s="24" t="str">
        <f>_xlfn.DISPIMG("ID_EA67415A0995455ABF527BB2D12AD119",1)</f>
        <v>=DISPIMG("ID_EA67415A0995455ABF527BB2D12AD119",1)</v>
      </c>
    </row>
    <row r="10" s="1" customFormat="1" ht="57" customHeight="1" spans="1:23">
      <c r="A10" s="9"/>
      <c r="B10" s="15" t="s">
        <v>152</v>
      </c>
      <c r="C10" s="21" t="s">
        <v>153</v>
      </c>
      <c r="D10" s="22"/>
      <c r="E10" s="22"/>
      <c r="F10" s="22"/>
      <c r="G10" s="22"/>
      <c r="H10" s="22"/>
      <c r="I10" s="23"/>
      <c r="J10" s="24" t="str">
        <f>_xlfn.DISPIMG("ID_A697753B0AB6431F9B3D49B29B266521",1)</f>
        <v>=DISPIMG("ID_A697753B0AB6431F9B3D49B29B266521",1)</v>
      </c>
    </row>
    <row r="11" s="1" customFormat="1" ht="57" customHeight="1" spans="1:23">
      <c r="A11" s="9"/>
      <c r="B11" s="15" t="s">
        <v>154</v>
      </c>
      <c r="C11" s="21" t="s">
        <v>155</v>
      </c>
      <c r="D11" s="22"/>
      <c r="E11" s="22"/>
      <c r="F11" s="22"/>
      <c r="G11" s="22"/>
      <c r="H11" s="22"/>
      <c r="I11" s="23"/>
      <c r="J11" s="25" t="str">
        <f>_xlfn.DISPIMG("ID_06DC539B099E4035BF7E3FD9490B62B6",1)</f>
        <v>=DISPIMG("ID_06DC539B099E4035BF7E3FD9490B62B6",1)</v>
      </c>
    </row>
    <row r="12" s="1" customFormat="1" ht="57" customHeight="1" spans="1:23">
      <c r="A12" s="9"/>
      <c r="B12" s="15" t="s">
        <v>156</v>
      </c>
      <c r="C12" s="21" t="s">
        <v>157</v>
      </c>
      <c r="D12" s="22"/>
      <c r="E12" s="22"/>
      <c r="F12" s="22"/>
      <c r="G12" s="22"/>
      <c r="H12" s="22"/>
      <c r="I12" s="23"/>
      <c r="J12" s="26" t="str">
        <f>_xlfn.DISPIMG("ID_F7478FFE25464C8FA2A68F131E117822",1)</f>
        <v>=DISPIMG("ID_F7478FFE25464C8FA2A68F131E117822",1)</v>
      </c>
    </row>
    <row r="13" s="1" customFormat="1" ht="31" customHeight="1" spans="1:23">
      <c r="A13" s="5" t="s">
        <v>158</v>
      </c>
      <c r="B13" s="6"/>
      <c r="C13" s="27"/>
      <c r="D13" s="28"/>
      <c r="E13" s="28"/>
      <c r="F13" s="28"/>
      <c r="G13" s="28"/>
      <c r="H13" s="28"/>
      <c r="I13" s="28"/>
      <c r="J13" s="29"/>
      <c r="K13" s="30" t="s">
        <v>159</v>
      </c>
      <c r="L13" s="31" t="s">
        <v>160</v>
      </c>
      <c r="M13" s="31" t="s">
        <v>161</v>
      </c>
      <c r="N13" s="31"/>
      <c r="O13" s="31"/>
      <c r="P13" s="31" t="s">
        <v>162</v>
      </c>
      <c r="Q13" s="31"/>
      <c r="R13" s="31"/>
      <c r="S13" s="31"/>
      <c r="V13" s="2"/>
      <c r="W13" s="2"/>
    </row>
    <row r="14" s="1" customFormat="1" ht="57" customHeight="1" spans="1:23">
      <c r="A14" s="32" t="s">
        <v>163</v>
      </c>
      <c r="B14" s="33" t="s">
        <v>164</v>
      </c>
      <c r="C14" s="13" t="s">
        <v>165</v>
      </c>
      <c r="D14" s="14"/>
      <c r="E14" s="14"/>
      <c r="F14" s="14"/>
      <c r="G14" s="14"/>
      <c r="H14" s="14"/>
      <c r="I14" s="14"/>
      <c r="J14" s="14"/>
      <c r="K14" s="12" t="s">
        <v>136</v>
      </c>
      <c r="L14" s="12" t="s">
        <v>60</v>
      </c>
      <c r="M14" s="12" t="s">
        <v>166</v>
      </c>
      <c r="N14" s="12"/>
      <c r="O14" s="12"/>
      <c r="P14" s="12" t="s">
        <v>167</v>
      </c>
      <c r="Q14" s="12"/>
      <c r="R14" s="12"/>
      <c r="S14" s="12"/>
      <c r="V14" s="3"/>
      <c r="W14" s="3"/>
    </row>
    <row r="15" s="1" customFormat="1" ht="57" customHeight="1" spans="1:23">
      <c r="A15" s="32"/>
      <c r="B15" s="33" t="s">
        <v>168</v>
      </c>
      <c r="C15" s="13" t="s">
        <v>169</v>
      </c>
      <c r="D15" s="14"/>
      <c r="E15" s="14"/>
      <c r="F15" s="14"/>
      <c r="G15" s="14"/>
      <c r="H15" s="14"/>
      <c r="I15" s="14"/>
      <c r="J15" s="14"/>
      <c r="K15" s="12" t="s">
        <v>143</v>
      </c>
      <c r="L15" s="12" t="s">
        <v>80</v>
      </c>
      <c r="M15" s="12" t="s">
        <v>170</v>
      </c>
      <c r="N15" s="12"/>
      <c r="O15" s="12"/>
      <c r="P15" s="12" t="s">
        <v>171</v>
      </c>
      <c r="Q15" s="12"/>
      <c r="R15" s="12"/>
      <c r="S15" s="12"/>
      <c r="V15" s="3"/>
      <c r="W15" s="3"/>
    </row>
    <row r="16" s="1" customFormat="1" ht="57" customHeight="1" spans="1:23">
      <c r="A16" s="32"/>
      <c r="B16" s="33" t="s">
        <v>172</v>
      </c>
      <c r="C16" s="13" t="s">
        <v>173</v>
      </c>
      <c r="D16" s="14"/>
      <c r="E16" s="14"/>
      <c r="F16" s="14"/>
      <c r="G16" s="14"/>
      <c r="H16" s="14"/>
      <c r="I16" s="14"/>
      <c r="J16" s="14"/>
      <c r="K16" s="12" t="s">
        <v>145</v>
      </c>
      <c r="L16" s="12" t="s">
        <v>44</v>
      </c>
      <c r="M16" s="12" t="s">
        <v>174</v>
      </c>
      <c r="N16" s="12"/>
      <c r="O16" s="12"/>
      <c r="P16" s="12" t="s">
        <v>175</v>
      </c>
      <c r="Q16" s="12"/>
      <c r="R16" s="12"/>
      <c r="S16" s="12"/>
      <c r="V16" s="3"/>
      <c r="W16" s="3"/>
    </row>
    <row r="17" s="1" customFormat="1" ht="57" customHeight="1" spans="1:23">
      <c r="A17" s="32"/>
      <c r="B17" s="34" t="s">
        <v>176</v>
      </c>
      <c r="C17" s="14" t="s">
        <v>177</v>
      </c>
      <c r="D17" s="14"/>
      <c r="E17" s="14"/>
      <c r="F17" s="14"/>
      <c r="G17" s="14"/>
      <c r="H17" s="14"/>
      <c r="I17" s="14"/>
      <c r="J17" s="14"/>
      <c r="K17" s="12" t="s">
        <v>134</v>
      </c>
      <c r="L17" s="12" t="s">
        <v>67</v>
      </c>
      <c r="M17" s="12" t="s">
        <v>178</v>
      </c>
      <c r="N17" s="12"/>
      <c r="O17" s="12"/>
      <c r="P17" s="12" t="s">
        <v>179</v>
      </c>
      <c r="Q17" s="12"/>
      <c r="R17" s="12"/>
      <c r="S17" s="12"/>
      <c r="V17" s="3"/>
      <c r="W17" s="3"/>
    </row>
    <row r="18" s="1" customFormat="1" ht="57" customHeight="1" spans="1:23">
      <c r="A18" s="32"/>
      <c r="B18" s="34" t="s">
        <v>180</v>
      </c>
      <c r="C18" s="35" t="s">
        <v>181</v>
      </c>
      <c r="D18" s="14"/>
      <c r="E18" s="14"/>
      <c r="F18" s="14"/>
      <c r="G18" s="14"/>
      <c r="H18" s="14"/>
      <c r="I18" s="14"/>
      <c r="J18" s="14"/>
      <c r="K18" s="12" t="s">
        <v>134</v>
      </c>
      <c r="L18" s="12" t="s">
        <v>148</v>
      </c>
      <c r="M18" s="12" t="s">
        <v>182</v>
      </c>
      <c r="N18" s="12"/>
      <c r="O18" s="12"/>
      <c r="P18" s="12" t="s">
        <v>183</v>
      </c>
      <c r="Q18" s="12"/>
      <c r="R18" s="12"/>
      <c r="S18" s="12"/>
      <c r="V18" s="3"/>
      <c r="W18" s="3"/>
    </row>
    <row r="19" s="1" customFormat="1" ht="57" customHeight="1" spans="1:23">
      <c r="A19" s="36"/>
      <c r="B19" s="34" t="s">
        <v>184</v>
      </c>
      <c r="C19" s="14" t="s">
        <v>185</v>
      </c>
      <c r="D19" s="14"/>
      <c r="E19" s="14"/>
      <c r="F19" s="14"/>
      <c r="G19" s="14"/>
      <c r="H19" s="14"/>
      <c r="I19" s="14"/>
      <c r="J19" s="14"/>
      <c r="K19" s="12" t="s">
        <v>145</v>
      </c>
      <c r="L19" s="12" t="s">
        <v>80</v>
      </c>
      <c r="M19" s="12" t="s">
        <v>186</v>
      </c>
      <c r="N19" s="12"/>
      <c r="O19" s="12"/>
      <c r="P19" s="12" t="s">
        <v>187</v>
      </c>
      <c r="Q19" s="12"/>
      <c r="R19" s="12"/>
      <c r="S19" s="12"/>
      <c r="V19" s="3"/>
      <c r="W19" s="3"/>
    </row>
    <row r="20" s="1" customFormat="1" ht="57" customHeight="1" spans="1:23">
      <c r="A20" s="32" t="s">
        <v>188</v>
      </c>
      <c r="B20" s="33" t="s">
        <v>189</v>
      </c>
      <c r="C20" s="13" t="s">
        <v>190</v>
      </c>
      <c r="D20" s="14"/>
      <c r="E20" s="14"/>
      <c r="F20" s="14"/>
      <c r="G20" s="14"/>
      <c r="H20" s="14"/>
      <c r="I20" s="14"/>
      <c r="J20" s="14"/>
      <c r="K20" s="12" t="s">
        <v>143</v>
      </c>
      <c r="L20" s="12" t="s">
        <v>191</v>
      </c>
      <c r="M20" s="12" t="s">
        <v>192</v>
      </c>
      <c r="N20" s="12"/>
      <c r="O20" s="12"/>
      <c r="P20" s="12" t="s">
        <v>193</v>
      </c>
      <c r="Q20" s="12"/>
      <c r="R20" s="12"/>
      <c r="S20" s="12"/>
      <c r="V20" s="3"/>
      <c r="W20" s="3"/>
    </row>
    <row r="21" s="1" customFormat="1" ht="57" customHeight="1" spans="1:23">
      <c r="A21" s="32"/>
      <c r="B21" s="33" t="s">
        <v>148</v>
      </c>
      <c r="C21" s="13" t="s">
        <v>194</v>
      </c>
      <c r="D21" s="14"/>
      <c r="E21" s="14"/>
      <c r="F21" s="14"/>
      <c r="G21" s="14"/>
      <c r="H21" s="14"/>
      <c r="I21" s="14"/>
      <c r="J21" s="14"/>
      <c r="K21" s="12" t="s">
        <v>133</v>
      </c>
      <c r="L21" s="14" t="s">
        <v>195</v>
      </c>
      <c r="M21" s="17" t="s">
        <v>196</v>
      </c>
      <c r="N21" s="18"/>
      <c r="O21" s="19"/>
      <c r="P21" s="17" t="s">
        <v>197</v>
      </c>
      <c r="Q21" s="18"/>
      <c r="R21" s="18"/>
      <c r="S21" s="19"/>
    </row>
    <row r="22" s="1" customFormat="1" ht="57" customHeight="1" spans="1:23">
      <c r="A22" s="32"/>
      <c r="B22" s="37" t="s">
        <v>198</v>
      </c>
      <c r="C22" s="38" t="s">
        <v>199</v>
      </c>
      <c r="D22" s="39"/>
      <c r="E22" s="39"/>
      <c r="F22" s="39"/>
      <c r="G22" s="39"/>
      <c r="H22" s="39"/>
      <c r="I22" s="39"/>
      <c r="J22" s="40"/>
      <c r="K22" s="12" t="s">
        <v>134</v>
      </c>
      <c r="L22" s="12" t="s">
        <v>200</v>
      </c>
      <c r="M22" s="12" t="s">
        <v>201</v>
      </c>
      <c r="N22" s="12"/>
      <c r="O22" s="12"/>
      <c r="P22" s="12" t="s">
        <v>202</v>
      </c>
      <c r="Q22" s="12"/>
      <c r="R22" s="12"/>
      <c r="S22" s="12"/>
    </row>
    <row r="23" s="1" customFormat="1" ht="57" customHeight="1" spans="1:23">
      <c r="A23" s="36"/>
      <c r="B23" s="34" t="s">
        <v>203</v>
      </c>
      <c r="C23" s="41" t="s">
        <v>204</v>
      </c>
      <c r="D23" s="14"/>
      <c r="E23" s="14"/>
      <c r="F23" s="14"/>
      <c r="G23" s="14"/>
      <c r="H23" s="14"/>
      <c r="I23" s="14"/>
      <c r="J23" s="14"/>
      <c r="K23" s="12" t="s">
        <v>205</v>
      </c>
      <c r="L23" s="12" t="s">
        <v>206</v>
      </c>
      <c r="M23" s="12" t="s">
        <v>207</v>
      </c>
      <c r="N23" s="12"/>
      <c r="O23" s="12"/>
      <c r="P23" s="12" t="s">
        <v>208</v>
      </c>
      <c r="Q23" s="12"/>
      <c r="R23" s="12"/>
      <c r="S23" s="12"/>
    </row>
    <row r="24" s="2" customFormat="1" ht="24" customHeight="1" spans="1:23">
      <c r="A24" s="42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2"/>
      <c r="N24" s="42"/>
      <c r="O24" s="43"/>
      <c r="V24" s="1"/>
      <c r="W24" s="1"/>
    </row>
    <row r="25" s="3" customFormat="1" ht="27" customHeight="1" spans="1:23">
      <c r="A25" s="5" t="s">
        <v>209</v>
      </c>
      <c r="B25" s="6"/>
      <c r="C25" s="27"/>
      <c r="D25" s="43"/>
      <c r="E25" s="43"/>
      <c r="F25" s="43"/>
      <c r="G25" s="43"/>
      <c r="H25" s="43"/>
      <c r="I25" s="43"/>
      <c r="J25" s="43"/>
      <c r="K25" s="43"/>
      <c r="L25" s="5" t="s">
        <v>210</v>
      </c>
      <c r="M25" s="6"/>
      <c r="N25" s="27"/>
      <c r="V25" s="1"/>
      <c r="W25" s="1"/>
    </row>
    <row r="26" s="3" customFormat="1" ht="50" customHeight="1" spans="1:23">
      <c r="A26" s="44" t="s">
        <v>211</v>
      </c>
      <c r="B26" s="33" t="s">
        <v>212</v>
      </c>
      <c r="C26" s="13" t="s">
        <v>213</v>
      </c>
      <c r="D26" s="14"/>
      <c r="E26" s="14"/>
      <c r="F26" s="14"/>
      <c r="G26" s="14"/>
      <c r="H26" s="14"/>
      <c r="I26" s="14"/>
      <c r="J26" s="14"/>
      <c r="K26" s="1"/>
      <c r="L26" s="33" t="s">
        <v>214</v>
      </c>
      <c r="M26" s="33" t="s">
        <v>109</v>
      </c>
      <c r="N26" s="45" t="s">
        <v>215</v>
      </c>
      <c r="O26" s="10"/>
      <c r="P26" s="33" t="s">
        <v>214</v>
      </c>
      <c r="Q26" s="33" t="s">
        <v>109</v>
      </c>
      <c r="R26" s="45" t="s">
        <v>215</v>
      </c>
      <c r="S26" s="10"/>
      <c r="V26" s="1"/>
      <c r="W26" s="1"/>
    </row>
    <row r="27" s="3" customFormat="1" ht="50" customHeight="1" spans="1:23">
      <c r="A27" s="46" t="str">
        <f>_xlfn.DISPIMG("ID_259C2484BD954135B1D132D1A8124B3C",1)</f>
        <v>=DISPIMG("ID_259C2484BD954135B1D132D1A8124B3C",1)</v>
      </c>
      <c r="B27" s="47" t="s">
        <v>216</v>
      </c>
      <c r="C27" s="13" t="s">
        <v>217</v>
      </c>
      <c r="D27" s="14"/>
      <c r="E27" s="14"/>
      <c r="F27" s="14"/>
      <c r="G27" s="14"/>
      <c r="H27" s="14"/>
      <c r="I27" s="14"/>
      <c r="J27" s="14"/>
      <c r="K27" s="1"/>
      <c r="L27" s="26" t="str">
        <f>_xlfn.DISPIMG("ID_F7478FFE25464C8FA2A68F131E117822",1)</f>
        <v>=DISPIMG("ID_F7478FFE25464C8FA2A68F131E117822",1)</v>
      </c>
      <c r="M27" s="48" t="s">
        <v>156</v>
      </c>
      <c r="N27" s="49" t="s">
        <v>218</v>
      </c>
      <c r="O27" s="49"/>
      <c r="P27" s="50" t="str">
        <f>_xlfn.DISPIMG("ID_76191A7034294A2F8256380F1E832EB7",1)</f>
        <v>=DISPIMG("ID_76191A7034294A2F8256380F1E832EB7",1)</v>
      </c>
      <c r="Q27" s="48" t="s">
        <v>219</v>
      </c>
      <c r="R27" s="51" t="s">
        <v>102</v>
      </c>
      <c r="S27" s="51"/>
      <c r="V27" s="4"/>
      <c r="W27" s="4"/>
    </row>
    <row r="28" s="3" customFormat="1" ht="50" customHeight="1" spans="1:23">
      <c r="A28" s="52" t="s">
        <v>220</v>
      </c>
      <c r="B28" s="47" t="s">
        <v>221</v>
      </c>
      <c r="C28" s="13" t="s">
        <v>222</v>
      </c>
      <c r="D28" s="14"/>
      <c r="E28" s="14"/>
      <c r="F28" s="14"/>
      <c r="G28" s="14"/>
      <c r="H28" s="14"/>
      <c r="I28" s="14"/>
      <c r="J28" s="14"/>
      <c r="K28" s="1"/>
      <c r="L28" s="53" t="str">
        <f>_xlfn.DISPIMG("ID_A9639187B3144C57A2BE5AE757FE7972",1)</f>
        <v>=DISPIMG("ID_A9639187B3144C57A2BE5AE757FE7972",1)</v>
      </c>
      <c r="M28" s="49" t="s">
        <v>223</v>
      </c>
      <c r="N28" s="49" t="s">
        <v>102</v>
      </c>
      <c r="O28" s="49"/>
      <c r="P28" s="25" t="str">
        <f>_xlfn.DISPIMG("ID_06DC539B099E4035BF7E3FD9490B62B6",1)</f>
        <v>=DISPIMG("ID_06DC539B099E4035BF7E3FD9490B62B6",1)</v>
      </c>
      <c r="Q28" s="51" t="s">
        <v>154</v>
      </c>
      <c r="R28" s="54" t="s">
        <v>224</v>
      </c>
      <c r="S28" s="54"/>
      <c r="V28" s="4"/>
      <c r="W28" s="4"/>
    </row>
    <row r="29" s="3" customFormat="1" ht="50" customHeight="1" spans="1:23">
      <c r="A29" s="46" t="str">
        <f>_xlfn.DISPIMG("ID_F61B406E8105401E828C43F4FA2F2B71",1)</f>
        <v>=DISPIMG("ID_F61B406E8105401E828C43F4FA2F2B71",1)</v>
      </c>
      <c r="B29" s="47" t="s">
        <v>225</v>
      </c>
      <c r="C29" s="13" t="s">
        <v>226</v>
      </c>
      <c r="D29" s="14"/>
      <c r="E29" s="14"/>
      <c r="F29" s="14"/>
      <c r="G29" s="14"/>
      <c r="H29" s="14"/>
      <c r="I29" s="14"/>
      <c r="J29" s="14"/>
      <c r="K29" s="1"/>
      <c r="L29" s="24" t="str">
        <f>_xlfn.DISPIMG("ID_EA67415A0995455ABF527BB2D12AD119",1)</f>
        <v>=DISPIMG("ID_EA67415A0995455ABF527BB2D12AD119",1)</v>
      </c>
      <c r="M29" s="48" t="s">
        <v>227</v>
      </c>
      <c r="N29" s="54" t="s">
        <v>228</v>
      </c>
      <c r="O29" s="54"/>
      <c r="P29" s="55" t="str">
        <f>_xlfn.DISPIMG("ID_A9639187B3144C57A2BE5AE757FE7972",1)</f>
        <v>=DISPIMG("ID_A9639187B3144C57A2BE5AE757FE7972",1)</v>
      </c>
      <c r="Q29" s="48" t="s">
        <v>148</v>
      </c>
      <c r="R29" s="54" t="s">
        <v>229</v>
      </c>
      <c r="S29" s="54"/>
      <c r="V29" s="4"/>
      <c r="W29" s="4"/>
    </row>
    <row r="30" s="3" customFormat="1" ht="97" customHeight="1" spans="1:23">
      <c r="A30" s="56" t="s">
        <v>230</v>
      </c>
      <c r="B30" s="47" t="s">
        <v>231</v>
      </c>
      <c r="C30" s="13" t="s">
        <v>232</v>
      </c>
      <c r="D30" s="14"/>
      <c r="E30" s="14"/>
      <c r="F30" s="14"/>
      <c r="G30" s="14"/>
      <c r="H30" s="14"/>
      <c r="I30" s="14"/>
      <c r="J30" s="14"/>
      <c r="K30" s="1"/>
      <c r="V30" s="4"/>
      <c r="W30" s="4"/>
    </row>
    <row r="31" s="3" customFormat="1" ht="50" customHeight="1" spans="1:23">
      <c r="A31" s="57" t="str">
        <f>_xlfn.DISPIMG("ID_752A09597C4C41F5946A18E6374A90AC",1)</f>
        <v>=DISPIMG("ID_752A09597C4C41F5946A18E6374A90AC",1)</v>
      </c>
      <c r="B31" s="47" t="s">
        <v>233</v>
      </c>
      <c r="C31" s="13" t="s">
        <v>234</v>
      </c>
      <c r="D31" s="14"/>
      <c r="E31" s="14"/>
      <c r="F31" s="14"/>
      <c r="G31" s="14"/>
      <c r="H31" s="14"/>
      <c r="I31" s="14"/>
      <c r="J31" s="14"/>
      <c r="K31" s="1"/>
      <c r="V31" s="4"/>
      <c r="W31" s="4"/>
    </row>
    <row r="32" s="1" customFormat="1" ht="48" customHeight="1" spans="1:23">
      <c r="V32" s="4"/>
      <c r="W32" s="4"/>
    </row>
    <row r="33" s="1" customFormat="1" ht="48" customHeight="1" spans="1:23">
      <c r="A33" s="5" t="s">
        <v>235</v>
      </c>
      <c r="B33" s="6"/>
      <c r="C33" s="7"/>
      <c r="D33" s="58" t="s">
        <v>236</v>
      </c>
      <c r="E33" s="58"/>
      <c r="F33" s="58"/>
      <c r="G33" s="58"/>
      <c r="H33" s="58"/>
      <c r="I33" s="58"/>
      <c r="J33" s="58"/>
      <c r="V33" s="4"/>
      <c r="W33" s="4"/>
    </row>
    <row r="34" s="1" customFormat="1" ht="48" customHeight="1" spans="1:23">
      <c r="A34" s="30" t="s">
        <v>237</v>
      </c>
      <c r="B34" s="30" t="s">
        <v>133</v>
      </c>
      <c r="C34" s="30" t="s">
        <v>134</v>
      </c>
      <c r="D34" s="30" t="s">
        <v>142</v>
      </c>
      <c r="E34" s="30" t="s">
        <v>143</v>
      </c>
      <c r="F34" s="30" t="s">
        <v>146</v>
      </c>
      <c r="G34" s="30" t="s">
        <v>238</v>
      </c>
      <c r="H34" s="30" t="s">
        <v>205</v>
      </c>
      <c r="I34" s="30" t="s">
        <v>239</v>
      </c>
      <c r="J34" s="30" t="s">
        <v>136</v>
      </c>
      <c r="V34" s="4"/>
      <c r="W34" s="4"/>
    </row>
    <row r="35" s="1" customFormat="1" ht="48" customHeight="1" spans="1:23">
      <c r="A35" s="12">
        <v>1</v>
      </c>
      <c r="B35" s="12" t="s">
        <v>148</v>
      </c>
      <c r="C35" s="12" t="s">
        <v>189</v>
      </c>
      <c r="D35" s="12" t="s">
        <v>240</v>
      </c>
      <c r="E35" s="12" t="s">
        <v>241</v>
      </c>
      <c r="F35" s="12" t="s">
        <v>9</v>
      </c>
      <c r="G35" s="12" t="s">
        <v>242</v>
      </c>
      <c r="H35" s="12" t="s">
        <v>243</v>
      </c>
      <c r="I35" s="12" t="s">
        <v>113</v>
      </c>
      <c r="J35" s="12" t="s">
        <v>63</v>
      </c>
      <c r="V35" s="4"/>
      <c r="W35" s="4"/>
    </row>
    <row r="36" s="1" customFormat="1" ht="48" customHeight="1" spans="1:23">
      <c r="A36" s="12">
        <v>2</v>
      </c>
      <c r="B36" s="12" t="s">
        <v>180</v>
      </c>
      <c r="C36" s="12" t="s">
        <v>244</v>
      </c>
      <c r="D36" s="12" t="s">
        <v>245</v>
      </c>
      <c r="E36" s="12" t="s">
        <v>65</v>
      </c>
      <c r="F36" s="12" t="s">
        <v>10</v>
      </c>
      <c r="G36" s="12" t="s">
        <v>69</v>
      </c>
      <c r="H36" s="12" t="s">
        <v>69</v>
      </c>
      <c r="I36" s="12" t="s">
        <v>64</v>
      </c>
      <c r="J36" s="12" t="s">
        <v>172</v>
      </c>
      <c r="V36" s="4"/>
      <c r="W36" s="4"/>
    </row>
    <row r="37" s="1" customFormat="1" ht="48" customHeight="1" spans="1:23">
      <c r="A37" s="12">
        <v>3</v>
      </c>
      <c r="B37" s="12" t="s">
        <v>212</v>
      </c>
      <c r="C37" s="12" t="s">
        <v>150</v>
      </c>
      <c r="D37" s="12" t="s">
        <v>225</v>
      </c>
      <c r="E37" s="12" t="s">
        <v>69</v>
      </c>
      <c r="F37" s="12" t="s">
        <v>168</v>
      </c>
      <c r="G37" s="12" t="s">
        <v>70</v>
      </c>
      <c r="H37" s="12" t="s">
        <v>70</v>
      </c>
      <c r="I37" s="12" t="s">
        <v>75</v>
      </c>
      <c r="J37" s="12" t="s">
        <v>164</v>
      </c>
      <c r="V37" s="4"/>
      <c r="W37" s="4"/>
    </row>
    <row r="38" ht="17" spans="1:23">
      <c r="A38" s="12">
        <v>4</v>
      </c>
      <c r="B38" s="12" t="s">
        <v>216</v>
      </c>
      <c r="C38" s="12" t="s">
        <v>176</v>
      </c>
      <c r="D38" s="12" t="s">
        <v>246</v>
      </c>
      <c r="E38" s="12" t="s">
        <v>70</v>
      </c>
      <c r="F38" s="12" t="s">
        <v>189</v>
      </c>
      <c r="G38" s="12" t="s">
        <v>77</v>
      </c>
      <c r="H38" s="12" t="s">
        <v>81</v>
      </c>
      <c r="I38" s="12" t="s">
        <v>76</v>
      </c>
      <c r="J38" s="12"/>
    </row>
    <row r="39" ht="17" spans="1:23">
      <c r="A39" s="12">
        <v>5</v>
      </c>
      <c r="B39" s="12" t="s">
        <v>247</v>
      </c>
      <c r="C39" s="12" t="s">
        <v>72</v>
      </c>
      <c r="D39" s="12"/>
      <c r="E39" s="12" t="s">
        <v>231</v>
      </c>
      <c r="F39" s="12" t="s">
        <v>216</v>
      </c>
      <c r="G39" s="12"/>
      <c r="H39" s="12" t="s">
        <v>82</v>
      </c>
      <c r="I39" s="12" t="s">
        <v>184</v>
      </c>
      <c r="J39" s="12"/>
    </row>
    <row r="40" ht="17" spans="1:23">
      <c r="A40" s="12">
        <v>6</v>
      </c>
      <c r="B40" s="12" t="s">
        <v>180</v>
      </c>
      <c r="C40" s="12" t="s">
        <v>225</v>
      </c>
      <c r="D40" s="12"/>
      <c r="E40" s="12" t="s">
        <v>189</v>
      </c>
      <c r="F40" s="12" t="s">
        <v>83</v>
      </c>
      <c r="G40" s="12"/>
      <c r="H40" s="12"/>
      <c r="I40" s="12"/>
      <c r="J40" s="12"/>
    </row>
    <row r="41" ht="17" spans="1:23">
      <c r="A41" s="12">
        <v>7</v>
      </c>
      <c r="B41" s="12" t="s">
        <v>248</v>
      </c>
      <c r="C41" s="12" t="s">
        <v>245</v>
      </c>
      <c r="D41" s="12"/>
      <c r="E41" s="12"/>
      <c r="F41" s="12" t="s">
        <v>63</v>
      </c>
      <c r="G41" s="12"/>
      <c r="H41" s="12"/>
      <c r="I41" s="12"/>
      <c r="J41" s="12"/>
    </row>
    <row r="42" ht="17" spans="1:23">
      <c r="A42" s="12">
        <v>8</v>
      </c>
      <c r="B42" s="12"/>
      <c r="C42" s="12" t="s">
        <v>198</v>
      </c>
      <c r="D42" s="12"/>
      <c r="E42" s="12"/>
      <c r="F42" s="12"/>
      <c r="G42" s="12"/>
      <c r="H42" s="12"/>
      <c r="I42" s="12"/>
      <c r="J42" s="12"/>
    </row>
    <row r="43" ht="17" spans="1:23">
      <c r="A43" s="59" t="s">
        <v>249</v>
      </c>
      <c r="B43" s="60"/>
      <c r="C43" s="60"/>
      <c r="D43" s="60"/>
      <c r="E43" s="60"/>
      <c r="F43" s="60"/>
      <c r="G43" s="60"/>
      <c r="H43" s="60"/>
      <c r="I43" s="60"/>
      <c r="J43" s="60"/>
    </row>
  </sheetData>
  <mergeCells count="64">
    <mergeCell ref="A1:C1"/>
    <mergeCell ref="C3:J3"/>
    <mergeCell ref="C4:J4"/>
    <mergeCell ref="C5:J5"/>
    <mergeCell ref="C7:J7"/>
    <mergeCell ref="C8:J8"/>
    <mergeCell ref="C9:I9"/>
    <mergeCell ref="C10:I10"/>
    <mergeCell ref="C11:I11"/>
    <mergeCell ref="C12:I12"/>
    <mergeCell ref="A13:C13"/>
    <mergeCell ref="M13:O13"/>
    <mergeCell ref="P13:S13"/>
    <mergeCell ref="C14:J14"/>
    <mergeCell ref="M14:O14"/>
    <mergeCell ref="P14:S14"/>
    <mergeCell ref="C15:J15"/>
    <mergeCell ref="M15:O15"/>
    <mergeCell ref="P15:S15"/>
    <mergeCell ref="C16:J16"/>
    <mergeCell ref="M16:O16"/>
    <mergeCell ref="P16:S16"/>
    <mergeCell ref="C17:J17"/>
    <mergeCell ref="M17:O17"/>
    <mergeCell ref="P17:S17"/>
    <mergeCell ref="C18:J18"/>
    <mergeCell ref="M18:O18"/>
    <mergeCell ref="P18:S18"/>
    <mergeCell ref="C19:J19"/>
    <mergeCell ref="M19:O19"/>
    <mergeCell ref="P19:S19"/>
    <mergeCell ref="C20:J20"/>
    <mergeCell ref="M20:O20"/>
    <mergeCell ref="P20:S20"/>
    <mergeCell ref="C21:J21"/>
    <mergeCell ref="M21:O21"/>
    <mergeCell ref="P21:S21"/>
    <mergeCell ref="C22:J22"/>
    <mergeCell ref="M22:O22"/>
    <mergeCell ref="P22:S22"/>
    <mergeCell ref="C23:J23"/>
    <mergeCell ref="M23:O23"/>
    <mergeCell ref="P23:S23"/>
    <mergeCell ref="A25:C25"/>
    <mergeCell ref="L25:N25"/>
    <mergeCell ref="C26:J26"/>
    <mergeCell ref="N26:O26"/>
    <mergeCell ref="R26:S26"/>
    <mergeCell ref="C27:J27"/>
    <mergeCell ref="N27:O27"/>
    <mergeCell ref="R27:S27"/>
    <mergeCell ref="C28:J28"/>
    <mergeCell ref="N28:O28"/>
    <mergeCell ref="R28:S28"/>
    <mergeCell ref="C29:J29"/>
    <mergeCell ref="N29:O29"/>
    <mergeCell ref="R29:S29"/>
    <mergeCell ref="C30:J30"/>
    <mergeCell ref="C31:J31"/>
    <mergeCell ref="A33:C33"/>
    <mergeCell ref="D33:J33"/>
    <mergeCell ref="A2:A12"/>
    <mergeCell ref="A14:A19"/>
    <mergeCell ref="A20:A23"/>
  </mergeCells>
  <conditionalFormatting sqref="J12">
    <cfRule type="expression" dxfId="8" priority="1">
      <formula>_xlfn.DISPIMG("ID_A9639187B3144C57A2BE5AE757FE7972",1)</formula>
    </cfRule>
  </conditionalFormatting>
  <conditionalFormatting sqref="L27">
    <cfRule type="expression" dxfId="8" priority="5">
      <formula>_xlfn.DISPIMG("ID_A9639187B3144C57A2BE5AE757FE7972",1)</formula>
    </cfRule>
  </conditionalFormatting>
  <conditionalFormatting sqref="P29:Q29">
    <cfRule type="expression" dxfId="9" priority="3">
      <formula>OR(P29=3,4,5,6)</formula>
    </cfRule>
    <cfRule type="expression" dxfId="10" priority="4">
      <formula>OR(P29=1,P29=2)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423076923077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设定器</vt:lpstr>
      <vt:lpstr>战斗规则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dingxuyang</dc:creator>
  <cp:lastModifiedBy>Dean丁</cp:lastModifiedBy>
  <dcterms:created xsi:type="dcterms:W3CDTF">2026-02-08T04:46:00Z</dcterms:created>
  <dcterms:modified xsi:type="dcterms:W3CDTF">2026-03-09T09:32:06Z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DBE4DA8139E8D4BB47A8AD69E4EE4524_43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