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-780" yWindow="915" windowWidth="22260" windowHeight="12645" activeTab="1"/>
  </bookViews>
  <sheets>
    <sheet name="部署记录" sheetId="3" r:id="rId1"/>
    <sheet name="插入配置库" sheetId="8" r:id="rId2"/>
    <sheet name="插入初始数据" sheetId="6" r:id="rId3"/>
    <sheet name="规则说明" sheetId="2" r:id="rId4"/>
  </sheets>
  <definedNames>
    <definedName name="_xlnm._FilterDatabase" localSheetId="0" hidden="1">部署记录!$A$2:$G$45</definedName>
    <definedName name="_xlnm._FilterDatabase" localSheetId="3" hidden="1">规则说明!$A$2:$E$25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8" l="1"/>
  <c r="F27" i="8" l="1"/>
  <c r="K35" i="3"/>
  <c r="D64" i="3"/>
  <c r="E64" i="3"/>
  <c r="E63" i="3"/>
  <c r="F35" i="3"/>
  <c r="F33" i="3"/>
  <c r="G40" i="3"/>
  <c r="D40" i="3"/>
  <c r="C40" i="3"/>
  <c r="A21" i="6"/>
  <c r="D15" i="3"/>
  <c r="A35" i="6"/>
  <c r="C36" i="8"/>
  <c r="F34" i="3"/>
  <c r="C26" i="8"/>
  <c r="C52" i="8"/>
  <c r="A52" i="8"/>
  <c r="F52" i="8"/>
  <c r="C25" i="8"/>
  <c r="F25" i="8"/>
  <c r="F24" i="8"/>
  <c r="A51" i="8"/>
  <c r="C50" i="8"/>
  <c r="A50" i="8"/>
  <c r="F50" i="8"/>
  <c r="D68" i="3"/>
  <c r="C6" i="8"/>
  <c r="C8" i="8"/>
  <c r="F8" i="8"/>
  <c r="G37" i="3"/>
  <c r="G30" i="3"/>
  <c r="G31" i="3"/>
  <c r="G32" i="3"/>
  <c r="G34" i="3"/>
  <c r="G35" i="3"/>
  <c r="G36" i="3"/>
  <c r="G38" i="3"/>
  <c r="G39" i="3"/>
  <c r="G41" i="3"/>
  <c r="G42" i="3"/>
  <c r="G43" i="3"/>
  <c r="G44" i="3"/>
  <c r="G45" i="3"/>
  <c r="G29" i="3"/>
  <c r="I29" i="3"/>
  <c r="I33" i="3"/>
  <c r="H33" i="3"/>
  <c r="F21" i="3"/>
  <c r="D26" i="3"/>
  <c r="F27" i="3"/>
  <c r="F26" i="3"/>
  <c r="F25" i="3"/>
  <c r="F24" i="3"/>
  <c r="F23" i="3"/>
  <c r="F22" i="3"/>
  <c r="D62" i="3"/>
  <c r="D49" i="3"/>
  <c r="D61" i="3"/>
  <c r="C34" i="8"/>
  <c r="A51" i="6"/>
  <c r="A49" i="6"/>
  <c r="A43" i="6"/>
  <c r="A41" i="6"/>
  <c r="A29" i="6"/>
  <c r="A27" i="6"/>
  <c r="A13" i="6"/>
  <c r="A19" i="6"/>
  <c r="A11" i="6"/>
  <c r="F3" i="8"/>
  <c r="F5" i="8"/>
  <c r="F9" i="8"/>
  <c r="F10" i="8"/>
  <c r="F18" i="8"/>
  <c r="F19" i="8"/>
  <c r="F20" i="8"/>
  <c r="F21" i="8"/>
  <c r="F22" i="8"/>
  <c r="F23" i="8"/>
  <c r="C29" i="8"/>
  <c r="C31" i="8"/>
  <c r="C35" i="8"/>
  <c r="C44" i="8"/>
  <c r="C45" i="8"/>
  <c r="C46" i="8"/>
  <c r="C47" i="8"/>
  <c r="C48" i="8"/>
  <c r="C49" i="8"/>
  <c r="C4" i="8"/>
  <c r="C30" i="8"/>
  <c r="C2" i="8"/>
  <c r="F2" i="8"/>
  <c r="A29" i="8"/>
  <c r="F29" i="8"/>
  <c r="A30" i="8"/>
  <c r="A31" i="8"/>
  <c r="F31" i="8"/>
  <c r="A32" i="8"/>
  <c r="A33" i="8"/>
  <c r="A34" i="8"/>
  <c r="A35" i="8"/>
  <c r="F35" i="8"/>
  <c r="A36" i="8"/>
  <c r="A37" i="8"/>
  <c r="A38" i="8"/>
  <c r="A39" i="8"/>
  <c r="A40" i="8"/>
  <c r="A41" i="8"/>
  <c r="A42" i="8"/>
  <c r="A43" i="8"/>
  <c r="A44" i="8"/>
  <c r="F44" i="8"/>
  <c r="A45" i="8"/>
  <c r="F45" i="8"/>
  <c r="A46" i="8"/>
  <c r="F46" i="8"/>
  <c r="A47" i="8"/>
  <c r="A48" i="8"/>
  <c r="F48" i="8"/>
  <c r="A49" i="8"/>
  <c r="F49" i="8"/>
  <c r="A28" i="8"/>
  <c r="D78" i="3"/>
  <c r="C17" i="8"/>
  <c r="D77" i="3"/>
  <c r="C16" i="8"/>
  <c r="D76" i="3"/>
  <c r="C15" i="8"/>
  <c r="D75" i="3"/>
  <c r="C14" i="8"/>
  <c r="D74" i="3"/>
  <c r="C13" i="8"/>
  <c r="D73" i="3"/>
  <c r="C12" i="8"/>
  <c r="D8" i="3"/>
  <c r="D69" i="3"/>
  <c r="C7" i="8"/>
  <c r="D50" i="3"/>
  <c r="E29" i="3"/>
  <c r="E30" i="3"/>
  <c r="D30" i="3"/>
  <c r="D31" i="3"/>
  <c r="D32" i="3"/>
  <c r="D34" i="3"/>
  <c r="D35" i="3"/>
  <c r="D39" i="3"/>
  <c r="D41" i="3"/>
  <c r="D42" i="3"/>
  <c r="D43" i="3"/>
  <c r="D36" i="3"/>
  <c r="D37" i="3"/>
  <c r="D38" i="3"/>
  <c r="D44" i="3"/>
  <c r="D45" i="3"/>
  <c r="D29" i="3"/>
  <c r="C30" i="3"/>
  <c r="C31" i="3"/>
  <c r="C32" i="3"/>
  <c r="C34" i="3"/>
  <c r="C35" i="3"/>
  <c r="C39" i="3"/>
  <c r="C41" i="3"/>
  <c r="C42" i="3"/>
  <c r="C43" i="3"/>
  <c r="C36" i="3"/>
  <c r="C37" i="3"/>
  <c r="C38" i="3"/>
  <c r="C44" i="3"/>
  <c r="C45" i="3"/>
  <c r="C29" i="3"/>
  <c r="D22" i="3"/>
  <c r="D23" i="3"/>
  <c r="A24" i="6"/>
  <c r="D24" i="3"/>
  <c r="A32" i="6"/>
  <c r="D25" i="3"/>
  <c r="K42" i="3"/>
  <c r="I42" i="3"/>
  <c r="I43" i="3"/>
  <c r="I44" i="3"/>
  <c r="D27" i="3"/>
  <c r="A46" i="6"/>
  <c r="D21" i="3"/>
  <c r="K39" i="3"/>
  <c r="I39" i="3"/>
  <c r="D16" i="3"/>
  <c r="D17" i="3"/>
  <c r="A16" i="6"/>
  <c r="I40" i="3"/>
  <c r="F47" i="8"/>
  <c r="A38" i="6"/>
  <c r="I31" i="3"/>
  <c r="H31" i="3"/>
  <c r="I30" i="3"/>
  <c r="H30" i="3"/>
  <c r="I35" i="3"/>
  <c r="F6" i="8"/>
  <c r="C32" i="8"/>
  <c r="F32" i="8"/>
  <c r="A8" i="6"/>
  <c r="F36" i="8"/>
  <c r="F34" i="8"/>
  <c r="F30" i="8"/>
  <c r="C28" i="8"/>
  <c r="F28" i="8"/>
  <c r="H29" i="3"/>
  <c r="F4" i="8"/>
  <c r="I32" i="3"/>
  <c r="H32" i="3"/>
  <c r="J44" i="3"/>
  <c r="H44" i="3"/>
  <c r="F16" i="8"/>
  <c r="C42" i="8"/>
  <c r="F42" i="8"/>
  <c r="C41" i="8"/>
  <c r="F41" i="8"/>
  <c r="F15" i="8"/>
  <c r="E31" i="3"/>
  <c r="F30" i="3"/>
  <c r="F13" i="8"/>
  <c r="C39" i="8"/>
  <c r="F39" i="8"/>
  <c r="F17" i="8"/>
  <c r="C43" i="8"/>
  <c r="F43" i="8"/>
  <c r="C33" i="8"/>
  <c r="F33" i="8"/>
  <c r="F7" i="8"/>
  <c r="C38" i="8"/>
  <c r="F38" i="8"/>
  <c r="F12" i="8"/>
  <c r="C40" i="8"/>
  <c r="F40" i="8"/>
  <c r="F14" i="8"/>
  <c r="C51" i="8"/>
  <c r="F51" i="8"/>
  <c r="F26" i="8"/>
  <c r="K41" i="3"/>
  <c r="I41" i="3"/>
  <c r="F29" i="3"/>
  <c r="C11" i="8"/>
  <c r="F11" i="8"/>
  <c r="C37" i="8"/>
  <c r="F37" i="8"/>
  <c r="F31" i="3"/>
  <c r="E32" i="3"/>
  <c r="J39" i="3"/>
  <c r="H39" i="3"/>
  <c r="D54" i="3"/>
  <c r="D59" i="3"/>
  <c r="J45" i="3"/>
  <c r="H45" i="3"/>
  <c r="J43" i="3"/>
  <c r="H43" i="3"/>
  <c r="H40" i="3"/>
  <c r="J42" i="3"/>
  <c r="H42" i="3"/>
  <c r="J41" i="3"/>
  <c r="H41" i="3"/>
  <c r="D60" i="3"/>
  <c r="K44" i="3"/>
  <c r="E35" i="3"/>
  <c r="E36" i="3"/>
  <c r="F32" i="3"/>
  <c r="I34" i="3"/>
  <c r="H34" i="3"/>
  <c r="J35" i="3"/>
  <c r="H35" i="3"/>
  <c r="D63" i="3"/>
  <c r="D47" i="3"/>
  <c r="E37" i="3"/>
  <c r="F36" i="3"/>
  <c r="D57" i="3"/>
  <c r="I36" i="3"/>
  <c r="H36" i="3"/>
  <c r="D51" i="3"/>
  <c r="E38" i="3"/>
  <c r="F38" i="3"/>
  <c r="F37" i="3"/>
  <c r="I38" i="3"/>
  <c r="H38" i="3"/>
  <c r="D48" i="3"/>
  <c r="D56" i="3"/>
  <c r="D52" i="3"/>
  <c r="D53" i="3"/>
  <c r="D58" i="3"/>
  <c r="I37" i="3"/>
  <c r="H37" i="3"/>
</calcChain>
</file>

<file path=xl/sharedStrings.xml><?xml version="1.0" encoding="utf-8"?>
<sst xmlns="http://schemas.openxmlformats.org/spreadsheetml/2006/main" count="430" uniqueCount="293">
  <si>
    <t>序号</t>
    <phoneticPr fontId="1" type="noConversion"/>
  </si>
  <si>
    <t>注意事项</t>
    <phoneticPr fontId="1" type="noConversion"/>
  </si>
  <si>
    <t>示例</t>
    <phoneticPr fontId="1" type="noConversion"/>
  </si>
  <si>
    <t>数据库</t>
    <phoneticPr fontId="1" type="noConversion"/>
  </si>
  <si>
    <t>客户名称+服务名</t>
    <phoneticPr fontId="1" type="noConversion"/>
  </si>
  <si>
    <t>客户名称+CRM+库名</t>
    <phoneticPr fontId="1" type="noConversion"/>
  </si>
  <si>
    <t>jinmai_CRM_jichuku（金麦CRM基础库）</t>
    <phoneticPr fontId="1" type="noConversion"/>
  </si>
  <si>
    <t>微信卡部署规则说明</t>
    <phoneticPr fontId="1" type="noConversion"/>
  </si>
  <si>
    <t>类别</t>
    <phoneticPr fontId="1" type="noConversion"/>
  </si>
  <si>
    <t>规则</t>
    <phoneticPr fontId="1" type="noConversion"/>
  </si>
  <si>
    <t>域名</t>
    <phoneticPr fontId="1" type="noConversion"/>
  </si>
  <si>
    <t>客户名称.95sz.cn</t>
    <phoneticPr fontId="1" type="noConversion"/>
  </si>
  <si>
    <t>RabbitMQ</t>
    <phoneticPr fontId="1" type="noConversion"/>
  </si>
  <si>
    <t>Exceptionless</t>
    <phoneticPr fontId="1" type="noConversion"/>
  </si>
  <si>
    <t>客户名称+项目</t>
    <phoneticPr fontId="1" type="noConversion"/>
  </si>
  <si>
    <t>jinmaicrm</t>
    <phoneticPr fontId="1" type="noConversion"/>
  </si>
  <si>
    <t>郑州金麦微信卡</t>
    <phoneticPr fontId="1" type="noConversion"/>
  </si>
  <si>
    <t>地址固定：http://118.31.79.243:15672</t>
    <phoneticPr fontId="1" type="noConversion"/>
  </si>
  <si>
    <t>地址固定：http://123.27.226.114:8004</t>
    <phoneticPr fontId="1" type="noConversion"/>
  </si>
  <si>
    <t>jinmai.95sz.cn</t>
    <phoneticPr fontId="1" type="noConversion"/>
  </si>
  <si>
    <t>6.1</t>
    <phoneticPr fontId="1" type="noConversion"/>
  </si>
  <si>
    <t>6.2</t>
    <phoneticPr fontId="1" type="noConversion"/>
  </si>
  <si>
    <t>6.3</t>
    <phoneticPr fontId="1" type="noConversion"/>
  </si>
  <si>
    <t>6.4</t>
    <phoneticPr fontId="1" type="noConversion"/>
  </si>
  <si>
    <t>6.5</t>
    <phoneticPr fontId="1" type="noConversion"/>
  </si>
  <si>
    <t>Windows服务IIS网站名称</t>
    <phoneticPr fontId="1" type="noConversion"/>
  </si>
  <si>
    <t>服务文件路径及服务端口</t>
    <phoneticPr fontId="1" type="noConversion"/>
  </si>
  <si>
    <t>D:\客户名称+CRM\04-CRM定制服务                         xxx4</t>
    <phoneticPr fontId="1" type="noConversion"/>
  </si>
  <si>
    <t>D:\客户名称+CRM\05-YwDetail定制服务                   xxx5</t>
    <phoneticPr fontId="1" type="noConversion"/>
  </si>
  <si>
    <t>D:\客户名称+CRM\07-CRMMQClient</t>
  </si>
  <si>
    <t>D:\客户名称+CRM\08-DataSync</t>
  </si>
  <si>
    <t>D:\客户名称+CRM\09-WeixinCallBack</t>
    <phoneticPr fontId="1" type="noConversion"/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</si>
  <si>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</si>
  <si>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</si>
  <si>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</si>
  <si>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</si>
  <si>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</si>
  <si>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</si>
  <si>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</si>
  <si>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</si>
  <si>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</si>
  <si>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</si>
  <si>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D:\客户名称+CRM\14-CacheBuilder</t>
    <phoneticPr fontId="1" type="noConversion"/>
  </si>
  <si>
    <t>D:\客户名称+CRM\15-心跳监控程序</t>
    <phoneticPr fontId="1" type="noConversion"/>
  </si>
  <si>
    <t>6.16</t>
  </si>
  <si>
    <t>6.17</t>
  </si>
  <si>
    <t>D:\客户名称+CRM\02-业务管道连接队列库服务      xxx2</t>
    <phoneticPr fontId="1" type="noConversion"/>
  </si>
  <si>
    <t>D:\郑州金麦CRM\01-CRM基础数据服务
http://118.31.79.243:1001</t>
    <phoneticPr fontId="1" type="noConversion"/>
  </si>
  <si>
    <t>D:\客户名称+CRM\03-业务管道连接配置库服务      xxx3</t>
    <phoneticPr fontId="1" type="noConversion"/>
  </si>
  <si>
    <t>D:\客户名称+CRM\11-微信卡Web                           80</t>
    <phoneticPr fontId="1" type="noConversion"/>
  </si>
  <si>
    <t>D:\客户名称+CRM\10-微信卡WS服务                      xxx6</t>
    <phoneticPr fontId="1" type="noConversion"/>
  </si>
  <si>
    <t>D:\客户名称+CRM\12-微信卡后台                           xxx7</t>
    <phoneticPr fontId="1" type="noConversion"/>
  </si>
  <si>
    <t>D:\客户名称+CRM\13-微信卡Sleep服务                 xxx8</t>
    <phoneticPr fontId="1" type="noConversion"/>
  </si>
  <si>
    <t>D:\客户名称+CRM\06-CRMAccRecordApplication</t>
    <phoneticPr fontId="1" type="noConversion"/>
  </si>
  <si>
    <t>D:\郑州金麦CRM\02-业务管道连接队列库服务
http://118.31.79.243:1002</t>
  </si>
  <si>
    <t>D:\郑州金麦CRM\03-业务管道连接配置库服务
http://118.31.79.243:1003</t>
  </si>
  <si>
    <t>D:\郑州金麦CRM\04-CRM定制服务     
http://118.31.79.243:1004</t>
  </si>
  <si>
    <t>D:\郑州金麦CRM\06-CRMAccRecordApplication</t>
  </si>
  <si>
    <t>D:\郑州金麦CRM\07-CRMMQClient</t>
  </si>
  <si>
    <t>D:\郑州金麦CRM\08-DataSync</t>
  </si>
  <si>
    <t>D:\郑州金麦CRM\09-WeixinCallBack</t>
  </si>
  <si>
    <t>D:\郑州金麦CRM\10-微信卡WS服务 
http://118.31.79.243:1006</t>
  </si>
  <si>
    <t>D:\郑州金麦CRM\11-微信卡Web 
jinmai.95sz.cn</t>
  </si>
  <si>
    <t>D:\郑州金麦CRM\12-微信卡后台
http://118.31.79.243:1007</t>
  </si>
  <si>
    <t>D:\郑州金麦CRM\13-微信卡Sleep服务 
http://118.31.79.243:1008</t>
  </si>
  <si>
    <t>D:\郑州金麦CRM\14-CacheBuilder</t>
  </si>
  <si>
    <t>D:\郑州金麦CRM\15-心跳监控程序</t>
  </si>
  <si>
    <t>D:\郑州金麦CRM\05-YwDetail定制服务 
http://118.31.79.243:1005</t>
    <phoneticPr fontId="1" type="noConversion"/>
  </si>
  <si>
    <t>Sno服务：118.31.79.243:1010（固定）</t>
    <phoneticPr fontId="1" type="noConversion"/>
  </si>
  <si>
    <t>金麦_CRM基础数据服务</t>
    <phoneticPr fontId="1" type="noConversion"/>
  </si>
  <si>
    <t>（金麦CRM基础数据传递服务）</t>
    <phoneticPr fontId="1" type="noConversion"/>
  </si>
  <si>
    <t>D:\客户名称+CRM\01-CRM基础数据服务                 xxx1</t>
    <phoneticPr fontId="1" type="noConversion"/>
  </si>
  <si>
    <t>1-修改：ZLWebApiAppSetting.xml
2-修改内容：
&lt;SelfHostUrl&gt;http://123.57.226.114:9051&lt;/SelfHostUrl&gt;
&lt;SystemDataConnectionString&gt;data source=123.57.226.114,2433;initial catalog=V517FB_CRM基础库;user id=sa;password=84519741&lt;/SystemDataConnectionString&gt;
&lt;SetDescription&gt;V517FB_CRM基础数据服务&lt;/SetDescription&gt;
&lt;SetDisplayName&gt;V517FB_CRM基础数据服务&lt;/SetDisplayName&gt;
&lt;SetServiceName&gt;v517fb_crmjcsjfw&lt;/SetServiceName&gt;</t>
    <phoneticPr fontId="1" type="noConversion"/>
  </si>
  <si>
    <t>1-修改：Web.config
2-修改内容：
&lt;add name="DefaultConnection" providerName="System.Data.SqlClient" connectionString="data source=123.57.226.114,2433;initial catalog=V517FB_CRM配置库;user id=sa;password=84519741;pooling=true;min pool size=1;max pool size=1;Connection Timeout=0" /&gt;
&lt;add name="DefaultConnection3" providerName="System.Data.SqlClient" connectionString="data source=123.57.226.114,2433;initial catalog=V517FB_CRM第三方支付操作记录库;user id=sa;password=84519741;pooling=true;min pool size=1;max pool size=1;Connection Timeout=0" /&gt;
&lt;add key="ExceptionUrlApiKey" value="abukjgSuDDiSsmzwPlVW2FQPphfTtq3TSSuVFDpi"&gt;&lt;/add&gt;</t>
    <phoneticPr fontId="1" type="noConversion"/>
  </si>
  <si>
    <t>备注</t>
    <phoneticPr fontId="1" type="noConversion"/>
  </si>
  <si>
    <t>项目</t>
    <phoneticPr fontId="1" type="noConversion"/>
  </si>
  <si>
    <t>项目名称英文或拼音</t>
    <phoneticPr fontId="1" type="noConversion"/>
  </si>
  <si>
    <t>dtdsqueue</t>
    <phoneticPr fontId="1" type="noConversion"/>
  </si>
  <si>
    <t>hx2</t>
    <phoneticPr fontId="1" type="noConversion"/>
  </si>
  <si>
    <t>peizhi</t>
    <phoneticPr fontId="1" type="noConversion"/>
  </si>
  <si>
    <t>核心库1</t>
    <phoneticPr fontId="1" type="noConversion"/>
  </si>
  <si>
    <t>配置库</t>
    <phoneticPr fontId="1" type="noConversion"/>
  </si>
  <si>
    <t>CRMMQClient</t>
    <phoneticPr fontId="1" type="noConversion"/>
  </si>
  <si>
    <t>DataSync</t>
    <phoneticPr fontId="1" type="noConversion"/>
  </si>
  <si>
    <t>WeixinCallBack</t>
    <phoneticPr fontId="1" type="noConversion"/>
  </si>
  <si>
    <t>CRMWeb</t>
    <phoneticPr fontId="1" type="noConversion"/>
  </si>
  <si>
    <t>CRMGuanD</t>
    <phoneticPr fontId="1" type="noConversion"/>
  </si>
  <si>
    <t>04_</t>
    <phoneticPr fontId="1" type="noConversion"/>
  </si>
  <si>
    <t>12_</t>
  </si>
  <si>
    <t>13_</t>
  </si>
  <si>
    <t>14_</t>
  </si>
  <si>
    <t>15_</t>
  </si>
  <si>
    <t>16_</t>
  </si>
  <si>
    <t>06_</t>
    <phoneticPr fontId="1" type="noConversion"/>
  </si>
  <si>
    <t>07_</t>
    <phoneticPr fontId="1" type="noConversion"/>
  </si>
  <si>
    <t>服务</t>
    <phoneticPr fontId="1" type="noConversion"/>
  </si>
  <si>
    <t>01_</t>
    <phoneticPr fontId="1" type="noConversion"/>
  </si>
  <si>
    <t>02_</t>
    <phoneticPr fontId="1" type="noConversion"/>
  </si>
  <si>
    <t>05_</t>
    <phoneticPr fontId="1" type="noConversion"/>
  </si>
  <si>
    <t>03_</t>
    <phoneticPr fontId="1" type="noConversion"/>
  </si>
  <si>
    <t>08_</t>
    <phoneticPr fontId="1" type="noConversion"/>
  </si>
  <si>
    <t>Heartbeat</t>
    <phoneticPr fontId="1" type="noConversion"/>
  </si>
  <si>
    <t>服务端口</t>
    <phoneticPr fontId="1" type="noConversion"/>
  </si>
  <si>
    <t>无</t>
    <phoneticPr fontId="1" type="noConversion"/>
  </si>
  <si>
    <t>无</t>
    <phoneticPr fontId="1" type="noConversion"/>
  </si>
  <si>
    <t>服务器IP地址</t>
    <phoneticPr fontId="1" type="noConversion"/>
  </si>
  <si>
    <t>服务名称</t>
    <phoneticPr fontId="1" type="noConversion"/>
  </si>
  <si>
    <t>服务路径</t>
    <phoneticPr fontId="1" type="noConversion"/>
  </si>
  <si>
    <t>服务号Appid</t>
    <phoneticPr fontId="1" type="noConversion"/>
  </si>
  <si>
    <t>118.31.79.243</t>
    <phoneticPr fontId="1" type="noConversion"/>
  </si>
  <si>
    <t>服务地址</t>
    <phoneticPr fontId="1" type="noConversion"/>
  </si>
  <si>
    <t>CRM配置库地址</t>
  </si>
  <si>
    <t>CRM通用管道服务地址参数</t>
  </si>
  <si>
    <t>CRMPageApplyAdr</t>
    <phoneticPr fontId="1" type="noConversion"/>
  </si>
  <si>
    <t>获取微信Token地址</t>
  </si>
  <si>
    <t>CRM基础数据库的WS服务地址</t>
    <phoneticPr fontId="1" type="noConversion"/>
  </si>
  <si>
    <t>CRMWXKAppTokenURI</t>
    <phoneticPr fontId="1" type="noConversion"/>
  </si>
  <si>
    <t>AccessWebSvcAdrCRMYewCHuanD</t>
    <phoneticPr fontId="1" type="noConversion"/>
  </si>
  <si>
    <t>AccessWebSvcAdrCRMGuanD</t>
    <phoneticPr fontId="1" type="noConversion"/>
  </si>
  <si>
    <t>AccessWebSvcAdrCRMDingZh</t>
    <phoneticPr fontId="1" type="noConversion"/>
  </si>
  <si>
    <t>密钥</t>
    <phoneticPr fontId="1" type="noConversion"/>
  </si>
  <si>
    <t>明文</t>
    <phoneticPr fontId="1" type="noConversion"/>
  </si>
  <si>
    <t>密文</t>
    <phoneticPr fontId="1" type="noConversion"/>
  </si>
  <si>
    <t>CRM配置库DTDS服务地址参数</t>
    <phoneticPr fontId="1" type="noConversion"/>
  </si>
  <si>
    <t>获取微信Token地址</t>
    <phoneticPr fontId="1" type="noConversion"/>
  </si>
  <si>
    <t>CRM传递服务地址参数</t>
    <phoneticPr fontId="1" type="noConversion"/>
  </si>
  <si>
    <t>CRM定制服务地址参数</t>
    <phoneticPr fontId="1" type="noConversion"/>
  </si>
  <si>
    <t>对接V517参数</t>
    <phoneticPr fontId="1" type="noConversion"/>
  </si>
  <si>
    <t>对接Z9参数</t>
    <phoneticPr fontId="1" type="noConversion"/>
  </si>
  <si>
    <t>SnoServer</t>
  </si>
  <si>
    <t>商户号</t>
    <phoneticPr fontId="1" type="noConversion"/>
  </si>
  <si>
    <t>支付交易回调URL</t>
    <phoneticPr fontId="1" type="noConversion"/>
  </si>
  <si>
    <t>AccessWebSvcAdrCFV4</t>
    <phoneticPr fontId="1" type="noConversion"/>
  </si>
  <si>
    <t>访问CRM基础数据库地址</t>
    <phoneticPr fontId="1" type="noConversion"/>
  </si>
  <si>
    <t>AccessWebSvcAdrCrmJichShuj</t>
    <phoneticPr fontId="1" type="noConversion"/>
  </si>
  <si>
    <t>CRM通用管道服务地址参数</t>
    <phoneticPr fontId="1" type="noConversion"/>
  </si>
  <si>
    <t>AccessWebSvcAdrCRMGuanD</t>
    <phoneticPr fontId="1" type="noConversion"/>
  </si>
  <si>
    <t>CRM定制服务地址参数</t>
    <phoneticPr fontId="1" type="noConversion"/>
  </si>
  <si>
    <t>CRM定制服务地址参数D（查询操作记录具体明细）</t>
    <phoneticPr fontId="1" type="noConversion"/>
  </si>
  <si>
    <t>AccessWebSvcAdrCRMDingZhD</t>
    <phoneticPr fontId="1" type="noConversion"/>
  </si>
  <si>
    <t>微信appid</t>
    <phoneticPr fontId="1" type="noConversion"/>
  </si>
  <si>
    <t>CRMWXKAppid</t>
    <phoneticPr fontId="1" type="noConversion"/>
  </si>
  <si>
    <t>AccessWebSvcAdrCrmJichShuj</t>
    <phoneticPr fontId="1" type="noConversion"/>
  </si>
  <si>
    <t>AccessWebSvcAdrCRMDingZh</t>
    <phoneticPr fontId="1" type="noConversion"/>
  </si>
  <si>
    <t>基础库</t>
    <phoneticPr fontId="1" type="noConversion"/>
  </si>
  <si>
    <t>hx1</t>
    <phoneticPr fontId="1" type="noConversion"/>
  </si>
  <si>
    <t>核心库2</t>
    <phoneticPr fontId="1" type="noConversion"/>
  </si>
  <si>
    <t>jichu</t>
    <phoneticPr fontId="1" type="noConversion"/>
  </si>
  <si>
    <t>第三方支付库</t>
    <phoneticPr fontId="1" type="noConversion"/>
  </si>
  <si>
    <t>thrpay</t>
    <phoneticPr fontId="1" type="noConversion"/>
  </si>
  <si>
    <t>ywxq</t>
    <phoneticPr fontId="1" type="noConversion"/>
  </si>
  <si>
    <t>SnoServer</t>
    <phoneticPr fontId="1" type="noConversion"/>
  </si>
  <si>
    <t>YwDetaildz</t>
    <phoneticPr fontId="1" type="noConversion"/>
  </si>
  <si>
    <t>CRMWs</t>
    <phoneticPr fontId="1" type="noConversion"/>
  </si>
  <si>
    <t>CRMAccRecord</t>
    <phoneticPr fontId="1" type="noConversion"/>
  </si>
  <si>
    <t>CacheBuilder</t>
    <phoneticPr fontId="1" type="noConversion"/>
  </si>
  <si>
    <t>CRMdz</t>
    <phoneticPr fontId="1" type="noConversion"/>
  </si>
  <si>
    <t>CrmJichShuj</t>
    <phoneticPr fontId="1" type="noConversion"/>
  </si>
  <si>
    <t>CRMPeiZh</t>
    <phoneticPr fontId="1" type="noConversion"/>
  </si>
  <si>
    <t>事件详情库</t>
    <phoneticPr fontId="1" type="noConversion"/>
  </si>
  <si>
    <t>商户号后台</t>
    <phoneticPr fontId="1" type="noConversion"/>
  </si>
  <si>
    <t>JS API支付授权目录</t>
    <phoneticPr fontId="1" type="noConversion"/>
  </si>
  <si>
    <t>CRM支付配置工具</t>
    <phoneticPr fontId="1" type="noConversion"/>
  </si>
  <si>
    <t>地址</t>
    <phoneticPr fontId="1" type="noConversion"/>
  </si>
  <si>
    <t>Virtual Hosts</t>
    <phoneticPr fontId="1" type="noConversion"/>
  </si>
  <si>
    <t>host=localhost:5672</t>
    <phoneticPr fontId="1" type="noConversion"/>
  </si>
  <si>
    <t>其它</t>
    <phoneticPr fontId="1" type="noConversion"/>
  </si>
  <si>
    <t>mongodb</t>
    <phoneticPr fontId="1" type="noConversion"/>
  </si>
  <si>
    <t>Redis</t>
    <phoneticPr fontId="1" type="noConversion"/>
  </si>
  <si>
    <t>支付加密</t>
    <phoneticPr fontId="1" type="noConversion"/>
  </si>
  <si>
    <t>TenPayV3Model1</t>
  </si>
  <si>
    <t>TenPayV3Model2</t>
  </si>
  <si>
    <t>TenPayV3Model2</t>
    <phoneticPr fontId="1" type="noConversion"/>
  </si>
  <si>
    <t>TenPayV3Model3</t>
  </si>
  <si>
    <t>TenPayV3Model4</t>
  </si>
  <si>
    <t>TenPayV3Model5</t>
  </si>
  <si>
    <t>TenPayV3Model6</t>
  </si>
  <si>
    <t>输出输入</t>
    <phoneticPr fontId="1" type="noConversion"/>
  </si>
  <si>
    <t>开卡URL</t>
    <phoneticPr fontId="1" type="noConversion"/>
  </si>
  <si>
    <t>https://mp.weixin.qq.com/bizmall/activatemembercard?action=preshow&amp;&amp;encrypt_card_id=Uc98IYGa7FaURULA1M%2BgA97mkcwPya732MQZiAw4rKrwRqwVd99gg5ZpKnBESKwu&amp;outer_str=123&amp;biz=MzA4MTAyMzAzMg%3D%3D#wechat_redirect</t>
    <phoneticPr fontId="1" type="noConversion"/>
  </si>
  <si>
    <t>admin:84519741@118.31.79.243:27017</t>
    <phoneticPr fontId="1" type="noConversion"/>
  </si>
  <si>
    <t>host=localhost:5672;virtualHost=jinmaicrm;username=sa;password=Zl84519741</t>
    <phoneticPr fontId="1" type="noConversion"/>
  </si>
  <si>
    <t>TenPayV3Model1</t>
    <phoneticPr fontId="1" type="noConversion"/>
  </si>
  <si>
    <t>jappid</t>
  </si>
  <si>
    <t>jkey</t>
    <phoneticPr fontId="1" type="noConversion"/>
  </si>
  <si>
    <t>jvalue</t>
    <phoneticPr fontId="1" type="noConversion"/>
  </si>
  <si>
    <t>jisforbid</t>
    <phoneticPr fontId="1" type="noConversion"/>
  </si>
  <si>
    <t>tongyong</t>
  </si>
  <si>
    <t>appid_j</t>
  </si>
  <si>
    <t>AppSecret</t>
  </si>
  <si>
    <t>Couserab</t>
  </si>
  <si>
    <t>ExceptionLog</t>
  </si>
  <si>
    <t>Mongodbserver</t>
  </si>
  <si>
    <t>RabbitConnection</t>
  </si>
  <si>
    <t>RegesiterUrl</t>
  </si>
  <si>
    <t>RunMode</t>
  </si>
  <si>
    <t>SERedis</t>
  </si>
  <si>
    <t>TokenKey</t>
  </si>
  <si>
    <t>VisitorCounter</t>
  </si>
  <si>
    <t>WeixinEncodingAESKey</t>
  </si>
  <si>
    <t>WeixinToken</t>
  </si>
  <si>
    <t>WeiXinTokenserver</t>
  </si>
  <si>
    <t>WorkerId</t>
  </si>
  <si>
    <t>dev1</t>
  </si>
  <si>
    <t>b4RZpVOiZLsKiwexRkhavBI7pEqlZcaraXAxPphtynk</t>
  </si>
  <si>
    <t>微信卡部署记录</t>
    <phoneticPr fontId="1" type="noConversion"/>
  </si>
  <si>
    <t>RabbitMQ</t>
    <phoneticPr fontId="1" type="noConversion"/>
  </si>
  <si>
    <t>r-bp103eb8fd61ba54465.redis.rds.aliyuncs.com:6379,password=Zl84519741</t>
    <phoneticPr fontId="1" type="noConversion"/>
  </si>
  <si>
    <t>b4RZpVOiZLsKiwexRkhavBI7pEqlZcaraXAxPphtynk</t>
    <phoneticPr fontId="1" type="noConversion"/>
  </si>
  <si>
    <t>union all select</t>
  </si>
  <si>
    <t xml:space="preserve">INSERT [dbo].[xtwxappidjoininfo] ([jappid], [jkey], [jvalue], [jisforbid]) select </t>
    <phoneticPr fontId="1" type="noConversion"/>
  </si>
  <si>
    <t>拷贝F列到配置库执行</t>
    <phoneticPr fontId="1" type="noConversion"/>
  </si>
  <si>
    <t>insert into xtselfidentity(siid, siidtype, sidna)</t>
    <phoneticPr fontId="1" type="noConversion"/>
  </si>
  <si>
    <t>队列库</t>
    <phoneticPr fontId="1" type="noConversion"/>
  </si>
  <si>
    <t>go</t>
    <phoneticPr fontId="1" type="noConversion"/>
  </si>
  <si>
    <t xml:space="preserve"> </t>
    <phoneticPr fontId="1" type="noConversion"/>
  </si>
  <si>
    <t>客户名称.95sz.cn</t>
    <phoneticPr fontId="1" type="noConversion"/>
  </si>
  <si>
    <t>客户名称</t>
    <phoneticPr fontId="1" type="noConversion"/>
  </si>
  <si>
    <t>客户</t>
    <phoneticPr fontId="1" type="noConversion"/>
  </si>
  <si>
    <t>客户code</t>
    <phoneticPr fontId="1" type="noConversion"/>
  </si>
  <si>
    <t>insert into zlcompany(coid, coab, cocode, couserab, cousercode, cofunc, coaccstartday)</t>
    <phoneticPr fontId="1" type="noConversion"/>
  </si>
  <si>
    <t>crm</t>
    <phoneticPr fontId="1" type="noConversion"/>
  </si>
  <si>
    <t>--队列库</t>
    <phoneticPr fontId="1" type="noConversion"/>
  </si>
  <si>
    <t>--核心库1</t>
    <phoneticPr fontId="1" type="noConversion"/>
  </si>
  <si>
    <t>insert into zlcompany(coid, coab, cocode, couserab, cousercode, cofunc, coaccstartday)</t>
    <phoneticPr fontId="1" type="noConversion"/>
  </si>
  <si>
    <t>--核心库2</t>
    <phoneticPr fontId="1" type="noConversion"/>
  </si>
  <si>
    <t>--基础库</t>
    <phoneticPr fontId="1" type="noConversion"/>
  </si>
  <si>
    <t>--配置库</t>
    <phoneticPr fontId="1" type="noConversion"/>
  </si>
  <si>
    <t>--事件详情库</t>
    <phoneticPr fontId="1" type="noConversion"/>
  </si>
  <si>
    <t>szhz1dat.sqlserver.rds.aliyuncs.com,3433</t>
    <phoneticPr fontId="1" type="noConversion"/>
  </si>
  <si>
    <t>sz</t>
    <phoneticPr fontId="1" type="noConversion"/>
  </si>
  <si>
    <t>Zl84519741</t>
    <phoneticPr fontId="1" type="noConversion"/>
  </si>
  <si>
    <t>地址（ExceptionUrl）</t>
    <phoneticPr fontId="1" type="noConversion"/>
  </si>
  <si>
    <t xml:space="preserve">  </t>
    <phoneticPr fontId="1" type="noConversion"/>
  </si>
  <si>
    <t>代理WS</t>
    <phoneticPr fontId="1" type="noConversion"/>
  </si>
  <si>
    <t>代理WS服务：39.108.58.237:8001（固定）</t>
    <phoneticPr fontId="1" type="noConversion"/>
  </si>
  <si>
    <t>http://39.108.58.237:8001</t>
    <phoneticPr fontId="1" type="noConversion"/>
  </si>
  <si>
    <t>配置</t>
    <phoneticPr fontId="1" type="noConversion"/>
  </si>
  <si>
    <t>CRMManager</t>
    <phoneticPr fontId="1" type="noConversion"/>
  </si>
  <si>
    <t>服务号模版消息</t>
    <phoneticPr fontId="1" type="noConversion"/>
  </si>
  <si>
    <t>帐户资金变动提醒</t>
    <phoneticPr fontId="1" type="noConversion"/>
  </si>
  <si>
    <t>积分变动通知</t>
    <phoneticPr fontId="1" type="noConversion"/>
  </si>
  <si>
    <t>http://39.108.58.237:8001</t>
    <phoneticPr fontId="1" type="noConversion"/>
  </si>
  <si>
    <t>szzl</t>
    <phoneticPr fontId="1" type="noConversion"/>
  </si>
  <si>
    <t>WeixkYueBaolFangsh</t>
  </si>
  <si>
    <t>AmountTemplateId</t>
  </si>
  <si>
    <t>CouponTemplateId</t>
  </si>
  <si>
    <t>GSE3BM/lsU5HvihkFlfpzBWk/YsTMCgeFjI9NRkFDAAXKgwDAgAAIiRMQGBraGlhRnJ8X3RdTHR8VlhsYlFoNT0ncyIYGRUiNBYUJ247AxEbDBsAGCo=</t>
  </si>
  <si>
    <t>insert into zlcompany(coid, coab, cocode, couserab, cousercode, cofunc, coaccstartday)</t>
    <phoneticPr fontId="1" type="noConversion"/>
  </si>
  <si>
    <t>insert into zlcompany(coid,coab,cocode,couserab,cousercode,cofunc,coaccstartday)</t>
    <phoneticPr fontId="1" type="noConversion"/>
  </si>
  <si>
    <t>AccessWebSvcAdrCRMPeiZh</t>
    <phoneticPr fontId="1" type="noConversion"/>
  </si>
  <si>
    <t>CRM管理页面应用地址</t>
    <phoneticPr fontId="1" type="noConversion"/>
  </si>
  <si>
    <t>jiahe</t>
    <phoneticPr fontId="1" type="noConversion"/>
  </si>
  <si>
    <t>050</t>
    <phoneticPr fontId="1" type="noConversion"/>
  </si>
  <si>
    <t>昆明佳禾</t>
    <phoneticPr fontId="1" type="noConversion"/>
  </si>
  <si>
    <t>VO9ZoHMD4Md8vgqK4euS9KxUVp4mAAu6oKhjdeMN</t>
    <phoneticPr fontId="1" type="noConversion"/>
  </si>
  <si>
    <t>wx2728999697965e38</t>
    <phoneticPr fontId="1" type="noConversion"/>
  </si>
  <si>
    <t>PCY/DXHmWrez4VRg+x45wXEuCIExICsdeUoPDic0MxwtISEcJG9+TyWQqZGk9pnSmSEhGy9xdBx+dygMW3lmSGouJgctZ2xCcGRqSjpJYR48O2RCZ3B2VXxkdFxzI1UHY2klVXd+Z09pbXpPay9fOjIkLxI9MSNbeHJ3QHl0eGQKJT8TNiF/UGdibUd4ZiY2RjAcLgoKFDQvCwwvMhsKKBlkJzEZM2kgFQoZPDwcCDwsHUk1NDg+JRwXHVU2BAU7FngOfTA4FCkQLXQgAxMWNjkXGjlXOCcGLBUlNDINDiEMGwsxG0wqKT8LEwwyLB88DDwJMhgnSxE6Ow87HDxlJx0CCzgfGT56BBgaEgEsAQ4KJhhFOBEaOmgeEQYCChA6EWM5DjAoGh5yUAU0GABpLgErHRlsNDMrazlbH2I6JwYfMxshNSkfHyUPOk0tLwocYDspVzZjFV9/HCxUORQHJDIrLxkQEjg4Kzg/Mj1xVwESKCwNDSAkHygTLhIdBj8AMAk7DXoWL1INCx4JPHU8WQ57Hg1tOHIPJDc9GAIRbRN9DzsnKi5mDS8NPT8sAwBEc0w4AzE3PCghJR8NJQcNEW0FWAI/BwAmDwg/VTQuAzx7NjtSGyVmNAlkE1MzG2YeODwsOEIqJQUqBTpFFiEJCxcBZhEDRwMGNyAXFDYDARozbmAWMx9HBCouOh00GD0OP3QPOActPgszIjcyDSkNXWY0LCE4DGg4Oh8dMxExZEVnHideJAcVIw5mL1sUPnUmPSEyUi8vJA0de0Q0NSQcHQUkIRMhDAsuDXcoXzIMYxYdfDIcBmIYBhIfHxFDQBFOEygSEmBjeyBuPSoufSQvWwg1aDUnBgFSbigaHgIhTSMxfzIGYmYcKig9K0t9AQRpJS8WSC43aAxqPRUsIDAONWQ+PQkxDQMtJDwfI3QZAwlhdiUWJgEIACUrJxAEbSILagU/Gxh+PVEgKT4kCCUhMBYWH0o6IxgoABgiViZlNEMkGW03d0AkVSYlEjh6BX9fASIXKjJeMzA5BDkFAzk1Eio7chYJHFRnIz9jWWESZCdjIT4OBXgZTSktYisrdis2FzJoHz4/Iww3SjEuDDZgOQIYOV8HYxU8Bkw6AwlhGQ90Ah4wcjECBRcCXQsgCQk4Gw0CJD4OKDA0IzBtBDE4AighbBADGDwefjcBS0cuBAAGbBgQEwk1DQMGBS4oZictPgJpHA1kKAQeBRoaaDtmOTAvGxsABGUQHBQgDT05fQgmEAINDzp0VhMhGwwFAg4eVxc6KzEWLjINDSwadhwVCBlgUBp/NjsVLDVjTTcYHikyIHYAZAcmLxkwYBJ0MyIfJg8BSzQgGylhHT48OQ40MSJhCB1FTWYHBjplFDsEBgkMJzogAWFRVAFmaVQCPH4FEjgFLDI0ORg4HRwbPx8QVHUUKR0Gdn4VVX8wFA1kLlBmGQgaKTEAAkgcOBgRID9aGBJ+Pn0bei54RlERMQELFXN+Mi0pCTs+EmdoOxc/ChI7aAQ2BwgJGDcEeV8McRZLOn92JmQ8Kh8aOglLeCwnLnx6AzQUPi0eAR91GhNSVAwgARkUBSd6FSsYAzw7EToGMBIGKwIdOFAdNQI6CDQjSgERHTENFTU9B251QAIiKQtuGgoQJhRlIAF5KVwgYic8E15SOBkkMgUhfDRMEBY7PXUSZjkJOwpDPCYbDz5wdTU+MiIMIgMhMh4FDQk0MTBNEGUrIWdOIFk9LD0nHT8/OQgBdRMpTSVNGAgXPA0mPiwfNQMzKx01ZHwjDVh6bgVaeg8nPig4G1QuPQYLbgAKBxkxbUYFHmhCSDATBjsJBhEbHQgBEAMuMhpPBSshCzMHFiliJQgRADoTYU84eC04BSdvEQcDBC88HSx7DQIjEVEfd3I1KHk/DC4XYUhbSxoUPnIQHDx6LT8jBwYZOH8lMmM8ACcUBBRKHhApLTgfQBFqM3ELM2o/Dnl+dwANMjltBgxjLy95cywaZg4bCjA2DXcQB1kldQwSOTgXFjRhOiQOZBIkORcyAHIsEj4HbiZHFzI8HxoGL1A2ax8HFgQoFnkvI04SGwdPP3sPD2BvOgUDPnYubgw2Ny0uZAYRLAEZKjMlWAEnDiBiaD0zJQUGBz5reCsfE1Y8ABMtI3o7YzcZBnE9fDgbaTIRZgAQe2wKNC8sBCARETxjFBYFGw1gAGZjHSUMBxkMIHQQKGYXDDUwKCEIBQ0CCm5mTzw0JDpfEhAVITU2ckgJOh1rCidnFygLMgdjPig1PwQRI2o4PwxyegElY3t6PjYGAABldy8SFzAKIX0fBRQUJxJIDz09aiQGBlgCbB4xdRYgShoRG1YQGxs+HBw2VSMTbhk/Bw9KQSEVCnoAAEMgICUeBH16ITwtAUk1EGJQIQcZNxsQEjY8aE1jHx0HKi0fZjUvPiofZQg4XSAcAgA+DDRLZiEvGR4wIEtrDR0JJxNiHWV9Cz4jAD4sLExVOiUyaT0+HTgpKTQ8PnEpPj5lBhA9enE6JX8/ND8lNwFuVQ4WSTUGdTM+JGY1AQ4XN2kpJCsNERw7L2MhD3wYDD8tYy0FCGYiIA4hGB8QCzMUAB5PZyYSOh9+FmAEHgxtLgwPHwYxAD4pMXhwTx87Z0ciOisQfQ0/LREwEDsSBAcpPxZ0IC1zSzUmAR0DKCgnNBhrfg03ZXUANhglWCATZlMbCgItAxcjBzQfJEk6GnMCPgZoMHAeECFMOCEGIy01TQcJFjsMHQojIVgzVzMULQMjGTo/OjQ6FzE5S2skegoqIhkxBCsREDsHCQ9rNwoQOAx/MAM1ABQ2LycoE2QQF1g8cxQxFCcNLTQRDikFIRcFNwUrKQY4Fj40LgwsEzI/FgIPBSkEEyEnKxYPSSh3IU4RemNOI38EJTUxHzYBHRwCQjAHAGQpPwQTPj88JwUnXgBYJhsoC2k8Fj8WGgkVBCgNGVUhMHwSWTcsJwwCJSorfTU7VAs4IhsaJDAyMHkvAC8sdjZjLBEuHnM0QBsHfkMkFAMjEGcwMh8UPgAVATsWbQw+OQ0hdh5jCH4KAxgSUQ5sB0Aqa35UWxwEPz8FFAl9JzYdLj43UGMBEywlG31NOzwICywIDFwuYhoUCTscLHUGaB4kKyEnMSB9IikFBT0dbzwsGn4hIToHG3dbGSFKE38QVCQAJDApEA4OQREbFxEoMywxBnY1ISp5JCEtAyYpKzAVcx80LXIeIgkRZlx5Ah4SKhAwYg8qczxOPnV7bBEGNE8IdgIAEQ5oAhkyNhFpMRIZfTpkNxh7GAEqCiMcPFcZSRMkMBAceDspPz0NFTUcShMRfBsJGWkMJAAXJSMnCiQOKh8lKBUhHhYYNx0xAWAhGF4QBhIeBgYaEgE2NAk7DhJ6RzYGIwkpXXYXJiQoCAUoGxF5YjAOBwUvDQ8lIQMpEjYTP31bDHg5DSgMDggUEEE5PDhPVRwfIwAoYwVlKyNeHGdiCgFHBTVpGjMwdgULJTkyGhgSM18COgl/IQMXAiF+BioLHDELCRUfHzIRDgUHAWcqWwViKT9IDQoQLzAdMzwxDj4qOygnfl9LODIbIyF8fCMMGGceHisxems8Cws6HSwVMHt3dyglGBxcJXEGFS0EaAYGbh87fzkfVFYbBSszEwEFHx8+CDY2eSgfXBoAZ2UdFzc8PEpsOi5LbGlOGzYLcQ4UFAUQNg8BDD8GOAcnfDkRMDYJFRQPahIfZzc3Yy8dJRp7BzYMICgfJAM/JgBFN1IBIRAQMhkbMAhqPQkJO2IKawdwPX4fJxYUHWkpN3QdSxMdayg/OQA9NwUQAy8ADTY9TSAMA3IcICE6ByAwZQk9Dm8FOiMUKC8qfyQnGjguMBEDZSgKPgRcIgpvERpwJxQoJT5RLSAiDBw5cCgjDCQQLmMPEjk/HlAgAR8SHgkLVAIrfB8vRQQ6Az0zND5kZSgyFTMaI2k5IBc5JjIRMjUtGCkfPnsiD20ZBgIXYCYgKhFgBl8KNikIaxMgLCQGMBYtfiYCNR54MgthKFQUC28xcANpSztsGTl1CicaF38wHhwaYgx+IyVJP3YNXExxZBhhLA4hHxQbERgyak53FTJVehAnNBcPAwsXMAYiIVhLMyo+CT0uGWg6ERoINxJnaR58KAklbQh9W3oNAw4YNitdAT0KPhsHKQkBZgQRMjYwUE5MPTEqCwY0PAJ8BhNlOQkEfRBaPTofNgI2C1J2PAg+KGV1PRdzHQw7azVXOS88UhgqDm8sKAtPCHgpD2J5BDd/bBE5YkAEMghobzEzACsnPBQ/EQ4sEBUkICIoCS01LDIeBwYRCWEAIngBDGQmBAwIMAg4HDY5eFEBFhUqdnAdEBgtIDozLxk9Px1SIhQjPAUkeycsJRcvJ2ZYBWEHMgNxIHoEHG4STAo3ZSESISYBHTQQFRsgPxMedSZrLgJrLRYgCQljAwxGAgxhNDoqYAAaLy8RJCkoBDd5dD8nbFAGNB5iJSY8IRkTGXs4CBJVNWFlJR0faBAOAR8MKmEtAVAnZiJNGHwtCRkmMjsAPC4/QEEKJ3khDxoiJixDdyoMITksKSoaGmwLLRVpMwovYBlqCmgQKX4+WzQLeS0Kcx8pHSoPTAQGFhgBGwIKNzwWNWc8DDNCHxsTOjEcBTsZA1kpPAgce3QDCgM3CVx1BB80ESkdTjloSAAUPj4fEjQBOyItD0AXb3hZFnsaQigAACAKPCYEA2IKGn9WNBUtDCE5bQ8DHyIoP1N4UhoRKQZrFSMcAxsWMH0VFRhtHyESeSwGcRoodAItNB0iC3obegIsKDlzXCsYLzEbGgEpdgEcIg0HDhE3IiwoEjMKKA1RJU0memkgEQUjGRUQL0oZOFo+az0xKSMvNQ4kE3YvBioBcwsaPSJqZBddBD8fQBI5LRM8Fhs1IxU4AxMcDB4sfQApLkU1FDwXaCgVGSYuaw87HgIdfDc8JQI6ABU+LxR2FUA3Gi1RIXglEQsfcAIYJzQxHCBsA1ZBFgd/BhJAIz83K30LJD8HVDA3ZBMoNColFjg3LTo+LRdWAzwJcSYMGDcRPgk8DiJwJVElYhULPjk9C2AXC00rMTE0Wz8ZLAgGETYGOQg/DDB+LxtQKiQUFA8sLAYQKQwdBT4cEU0LAgh9KRATFzkdBT84BhE+dxQQGTE2FQ4MJDUQNRk/DzZdIBUnAQcBQjsyJz4HG2YvDFE4Vik2aC0VJSMpHhoeMhlgexsHCwIqMgskJysKBT4pFQh8IRsdS2soKCoQNTdMBD5hPUY4GlcsEDI/A3oVOBQDBAImcgsSBwAwDigGbAJsbX1HamM9Z2N7NwAhKiZZY2gsEC8oLBBafCAAdywpSxE+PwYvMXYoahc0Hn4gZkc3fSoJJDAsX3InVQdlYT4AJ3ljRDlqfB5pNW1kLIrtq6Lih9mAd39Idw==</t>
    <phoneticPr fontId="1" type="noConversion"/>
  </si>
  <si>
    <t>r-bp19a8d2b3c3e724.redis.rds.aliyuncs.com:6379,password=Zl84519741</t>
    <phoneticPr fontId="1" type="noConversion"/>
  </si>
  <si>
    <t>20170919000001</t>
    <phoneticPr fontId="1" type="noConversion"/>
  </si>
  <si>
    <t>20170919000002</t>
    <phoneticPr fontId="1" type="noConversion"/>
  </si>
  <si>
    <t>20170919000003</t>
    <phoneticPr fontId="1" type="noConversion"/>
  </si>
  <si>
    <t>20170919000004</t>
    <phoneticPr fontId="1" type="noConversion"/>
  </si>
  <si>
    <t>20170919000005</t>
    <phoneticPr fontId="1" type="noConversion"/>
  </si>
  <si>
    <t>IgwLMLthvQ37HFyofQFCskfraJoxIjgwOCU0FCM8GCAQPxwRIzc4FC8kIAMNPxIxDBA6aW5GSXJNR1pSelhzemJ7akdDWVJbc2IpIy5QKA43C3cWKD0KCgAwIgwiFwdp</t>
  </si>
  <si>
    <t>HC4/FE/q91vq5AoPSVQrJcitir4UPQIzLQE9NiEQAyglbHhPQFRUYH1PQ2xaazNDZw==</t>
  </si>
  <si>
    <t>GxAPFlQacvyLevRZa6yLbR1R7lQoHiYaCwsLGwwpOBY5EQ4mPhgnLA4bHRocORwZMgUECjwIQFN1Ql1LRlBpXU56V0duR0dkWU10SFc5LBdBKicFHVosDDwQJSQDFyIXGwVM</t>
  </si>
  <si>
    <t>OwU7O2rghEylgnBov2aUqzKVuOsoKwE7PzUkKzg4CRkZAiwLGh8HPB8wEA8+GTwIFD8iJAw5PmB6bktpYE57eUJXYEZ/UklleHZZR1pPDQgaXwo8DyF3CDcGLSQ/CQwhPTYJeA==</t>
    <phoneticPr fontId="1" type="noConversion"/>
  </si>
  <si>
    <t>ICUGLfW/W9QJTFRdxH/dXHoewLMzCyI9MjgVCSEVFT0SFhEMIR4iGSU5AR4PAQ8kOhU3dGxvRG9PbldPeHF+Z2BSZ1pWYFdyXEskPix5JRM1InoLKhQHFwIZLwYwNj5Y</t>
  </si>
  <si>
    <t>JCUvBrolSuY8munOFy8j74Yw+KQ3CwgKOTEiCwcVOgAWMgogFDsdDAsmBy0eHB8fcG1aX1R+YlBmeE9aaERtVl9wbXVHWkQuOisjX0oFHi4OITwZFRMrEwwiOA==</t>
  </si>
  <si>
    <t>_cjX8M86Js7TWW1mgZEz8Ozql18_7HrMOl_z2K-J82w</t>
    <phoneticPr fontId="1" type="noConversion"/>
  </si>
  <si>
    <t>v_Zatx1FK7EHQeYv1uj5JMVX4u-LW37ce77021RdtC4</t>
    <phoneticPr fontId="1" type="noConversion"/>
  </si>
  <si>
    <t>http://exceptionless.95sz.cn</t>
    <phoneticPr fontId="1" type="noConversion"/>
  </si>
  <si>
    <t>09_</t>
    <phoneticPr fontId="1" type="noConversion"/>
  </si>
  <si>
    <t>10_</t>
    <phoneticPr fontId="1" type="noConversion"/>
  </si>
  <si>
    <t>11_</t>
    <phoneticPr fontId="1" type="noConversion"/>
  </si>
  <si>
    <t>CRMAccRecordAdd</t>
    <phoneticPr fontId="1" type="noConversion"/>
  </si>
  <si>
    <t>CRM在线管理服务器域名或地址</t>
    <phoneticPr fontId="1" type="noConversion"/>
  </si>
  <si>
    <t>CRM网页Cookie获取地址参数</t>
    <phoneticPr fontId="1" type="noConversion"/>
  </si>
  <si>
    <t>CRMCookieApplyAdr</t>
    <phoneticPr fontId="1" type="noConversion"/>
  </si>
  <si>
    <t>8.2</t>
    <phoneticPr fontId="1" type="noConversion"/>
  </si>
  <si>
    <t>8.3</t>
    <phoneticPr fontId="1" type="noConversion"/>
  </si>
  <si>
    <t>8.4</t>
    <phoneticPr fontId="1" type="noConversion"/>
  </si>
  <si>
    <t>8.5</t>
    <phoneticPr fontId="1" type="noConversion"/>
  </si>
  <si>
    <t>8.6</t>
    <phoneticPr fontId="1" type="noConversion"/>
  </si>
  <si>
    <t>8.7</t>
    <phoneticPr fontId="1" type="noConversion"/>
  </si>
  <si>
    <t xml:space="preserve">    &lt;add name="DefaultConnection" providerName="System.Data.SqlClient" connectionString="data source=szhz1dat.sqlserver.rds.aliyuncs.com,3433;initial catalog=jiahe_dtdsqueue;user id=sz;password=Zl84519741;pooling=true;min pool size=1;max pool size=1;Connection Timeout=0" /&gt;
    &lt;!--记错误日志所在库--&gt;
    &lt;!--注意：即使与处理业务库DefaultConnection在同一个库，也需单独写，因为写日志repository基于SourceAContext,而SourceAContext指向的数据库连接为DefaultConnection2--&gt;
    &lt;add name="DefaultConnection2" providerName="System.Data.SqlClient" connectionString="data source=szhz1dat.sqlserver.rds.aliyuncs.com,3433;initial catalog=jiahe_dtdsqueue;user id=sz;password=Zl84519741;pooling=true;min pool size=1;max pool size=1;Connection Timeout=0" /&gt;</t>
  </si>
  <si>
    <t xml:space="preserve">   &lt;add key="Appid" value="tongyong" /&gt;
    &lt;add key="ServerAddress" value="http://118.31.79.243:10012" /&gt;
    &lt;add key="SMSServerAddress" value="http://118.31.79.243:10012" /&gt;
    &lt;add key="ServiceDisPlayName" value="jiahe_CRMAccRecordAdd" /&gt;
    &lt;add key="SystemName" value="jiahe_CRMAccRecordAdd" /&gt;</t>
    <phoneticPr fontId="1" type="noConversion"/>
  </si>
  <si>
    <t>tongyong</t>
    <phoneticPr fontId="1" type="noConversion"/>
  </si>
  <si>
    <t>WeixinCardid</t>
    <phoneticPr fontId="1" type="noConversion"/>
  </si>
  <si>
    <t>INSERT [dbo].[cfv4zzmc] ([zzid], [zzmc], [appid], [appsecret], [jspz]) VALUES (0, '客户简称', '客户Appid', '客户Appsecret', 'JS凭证')</t>
  </si>
  <si>
    <t>示例：</t>
  </si>
  <si>
    <t>INSERT [dbo].[cfv4zzmc] ([zzid], [zzmc], [appid], [appsecret], [jspz]) VALUES (1, N'商周软件', N'wx1f0da66edb7ac4fd', N'8935d399bd661b6ce162c0321380de55', N'sM4AOVdWfPE4DxkXGEs8VGiZxQAb8e5VAhsAwf_DhTWeeIwdjKXd4rVlUA0-XGj8Rtqhygycp36cic08w_0VHQ')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</si>
</sst>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yyyymmddhhmmss"/>
    <numFmt numFmtId="178" formatCode="h&quot;时&quot;mm&quot;分&quot;ss&quot;秒&quot;;@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2"/>
      <color rgb="FF333333"/>
      <name val="Arial"/>
      <family val="2"/>
    </font>
    <font>
      <b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64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uble">
        <color theme="0" tint="-0.249977111117893"/>
      </left>
      <right style="double">
        <color theme="0" tint="-0.249977111117893"/>
      </right>
      <top style="double">
        <color theme="0" tint="-0.249977111117893"/>
      </top>
      <bottom style="double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indent="1"/>
    </xf>
    <xf numFmtId="0" fontId="5" fillId="4" borderId="1" xfId="0" quotePrefix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 indent="1"/>
    </xf>
    <xf numFmtId="176" fontId="5" fillId="4" borderId="1" xfId="0" quotePrefix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indent="1"/>
    </xf>
    <xf numFmtId="0" fontId="0" fillId="0" borderId="0" xfId="0" applyFill="1"/>
    <xf numFmtId="177" fontId="8" fillId="0" borderId="0" xfId="0" applyNumberFormat="1" applyFont="1" applyAlignment="1">
      <alignment vertic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Fill="1" applyBorder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indent="1"/>
    </xf>
    <xf numFmtId="176" fontId="12" fillId="4" borderId="1" xfId="0" quotePrefix="1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indent="1"/>
    </xf>
    <xf numFmtId="0" fontId="12" fillId="4" borderId="1" xfId="0" applyFont="1" applyFill="1" applyBorder="1" applyAlignment="1">
      <alignment horizontal="left" vertical="center" wrapText="1" indent="1"/>
    </xf>
    <xf numFmtId="178" fontId="0" fillId="0" borderId="0" xfId="0" applyNumberFormat="1"/>
    <xf numFmtId="49" fontId="0" fillId="0" borderId="0" xfId="0" quotePrefix="1" applyNumberFormat="1"/>
    <xf numFmtId="49" fontId="5" fillId="4" borderId="1" xfId="0" applyNumberFormat="1" applyFont="1" applyFill="1" applyBorder="1" applyAlignment="1">
      <alignment horizontal="left" vertical="center" indent="1"/>
    </xf>
    <xf numFmtId="0" fontId="0" fillId="0" borderId="0" xfId="0" applyNumberFormat="1"/>
    <xf numFmtId="0" fontId="12" fillId="5" borderId="1" xfId="0" applyFont="1" applyFill="1" applyBorder="1" applyAlignment="1">
      <alignment horizontal="left" vertical="center" indent="1"/>
    </xf>
    <xf numFmtId="0" fontId="12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0" borderId="0" xfId="1" applyFill="1"/>
    <xf numFmtId="49" fontId="12" fillId="4" borderId="1" xfId="0" quotePrefix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648237"/>
      <color rgb="FFE2E6D9"/>
      <color rgb="FFE2C8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Normal="100" workbookViewId="0">
      <pane ySplit="2" topLeftCell="A60" activePane="bottomLeft" state="frozen"/>
      <selection pane="bottomLeft" activeCell="F76" sqref="F76"/>
    </sheetView>
  </sheetViews>
  <sheetFormatPr defaultRowHeight="20.100000000000001" customHeight="1" x14ac:dyDescent="0.2"/>
  <cols>
    <col min="1" max="1" width="7.125" style="3" customWidth="1"/>
    <col min="2" max="2" width="27.75" style="1" customWidth="1"/>
    <col min="3" max="3" width="28.25" style="1" customWidth="1"/>
    <col min="4" max="4" width="21.125" style="1" customWidth="1"/>
    <col min="5" max="5" width="15.5" style="1" customWidth="1"/>
    <col min="6" max="6" width="35.625" style="1" customWidth="1"/>
    <col min="7" max="7" width="33.5" style="1" customWidth="1"/>
    <col min="8" max="8" width="76.125" style="1" customWidth="1"/>
    <col min="9" max="9" width="70.375" style="1" customWidth="1"/>
    <col min="10" max="10" width="35.125" style="1" customWidth="1"/>
    <col min="11" max="16384" width="9" style="1"/>
  </cols>
  <sheetData>
    <row r="1" spans="1:9" ht="43.5" customHeight="1" thickBot="1" x14ac:dyDescent="0.25">
      <c r="A1" s="37" t="s">
        <v>205</v>
      </c>
      <c r="B1" s="37"/>
      <c r="C1" s="37"/>
      <c r="D1" s="37"/>
      <c r="E1" s="37"/>
      <c r="F1" s="37"/>
      <c r="G1" s="37"/>
      <c r="H1" s="32"/>
      <c r="I1" s="32"/>
    </row>
    <row r="2" spans="1:9" s="2" customFormat="1" ht="15.75" thickTop="1" thickBot="1" x14ac:dyDescent="0.25">
      <c r="A2" s="4" t="s">
        <v>0</v>
      </c>
      <c r="B2" s="4" t="s">
        <v>8</v>
      </c>
      <c r="C2" s="4" t="s">
        <v>9</v>
      </c>
      <c r="D2" s="4" t="s">
        <v>177</v>
      </c>
      <c r="E2" s="4" t="s">
        <v>102</v>
      </c>
      <c r="F2" s="4" t="s">
        <v>74</v>
      </c>
      <c r="G2" s="4" t="s">
        <v>1</v>
      </c>
      <c r="H2" s="4" t="s">
        <v>237</v>
      </c>
      <c r="I2" s="4"/>
    </row>
    <row r="3" spans="1:9" ht="15.75" thickTop="1" thickBot="1" x14ac:dyDescent="0.25">
      <c r="A3" s="6">
        <v>1</v>
      </c>
      <c r="B3" s="7" t="s">
        <v>218</v>
      </c>
      <c r="C3" s="7" t="s">
        <v>217</v>
      </c>
      <c r="D3" s="31" t="s">
        <v>252</v>
      </c>
      <c r="E3" s="13">
        <v>10011</v>
      </c>
      <c r="F3" s="7" t="s">
        <v>254</v>
      </c>
      <c r="G3" s="7"/>
      <c r="H3" s="7"/>
      <c r="I3" s="7"/>
    </row>
    <row r="4" spans="1:9" ht="15.75" thickTop="1" thickBot="1" x14ac:dyDescent="0.25">
      <c r="A4" s="12"/>
      <c r="B4" s="9"/>
      <c r="C4" s="9" t="s">
        <v>219</v>
      </c>
      <c r="D4" s="27" t="s">
        <v>253</v>
      </c>
      <c r="E4" s="9"/>
      <c r="F4" s="9"/>
      <c r="G4" s="14"/>
      <c r="H4" s="9"/>
      <c r="I4" s="9"/>
    </row>
    <row r="5" spans="1:9" ht="15.75" thickTop="1" thickBot="1" x14ac:dyDescent="0.25">
      <c r="A5" s="6">
        <v>2</v>
      </c>
      <c r="B5" s="7" t="s">
        <v>75</v>
      </c>
      <c r="C5" s="7" t="s">
        <v>76</v>
      </c>
      <c r="D5" s="31" t="s">
        <v>221</v>
      </c>
      <c r="E5" s="13"/>
      <c r="F5" s="7"/>
      <c r="G5" s="7"/>
      <c r="H5" s="7"/>
      <c r="I5" s="7"/>
    </row>
    <row r="6" spans="1:9" ht="15.75" thickTop="1" thickBot="1" x14ac:dyDescent="0.25">
      <c r="A6" s="6">
        <v>3</v>
      </c>
      <c r="B6" s="7" t="s">
        <v>206</v>
      </c>
      <c r="C6" s="7" t="s">
        <v>14</v>
      </c>
      <c r="D6" s="7" t="s">
        <v>215</v>
      </c>
      <c r="E6" s="7"/>
      <c r="F6" s="7"/>
      <c r="G6" s="7"/>
      <c r="H6" s="7"/>
      <c r="I6" s="7"/>
    </row>
    <row r="7" spans="1:9" ht="15.75" thickTop="1" thickBot="1" x14ac:dyDescent="0.25">
      <c r="A7" s="12"/>
      <c r="B7" s="9"/>
      <c r="C7" s="9" t="s">
        <v>163</v>
      </c>
      <c r="D7" s="9" t="s">
        <v>165</v>
      </c>
      <c r="E7" s="9"/>
      <c r="F7" s="9"/>
      <c r="G7" s="34"/>
      <c r="H7" s="9"/>
      <c r="I7" s="9"/>
    </row>
    <row r="8" spans="1:9" ht="20.100000000000001" customHeight="1" thickTop="1" thickBot="1" x14ac:dyDescent="0.25">
      <c r="A8" s="12"/>
      <c r="B8" s="9"/>
      <c r="C8" s="9" t="s">
        <v>164</v>
      </c>
      <c r="D8" s="9" t="str">
        <f>D3&amp;D5</f>
        <v>jiahecrm</v>
      </c>
      <c r="E8" s="9"/>
      <c r="F8" s="9"/>
      <c r="G8" s="11"/>
      <c r="H8" s="9"/>
      <c r="I8" s="9"/>
    </row>
    <row r="9" spans="1:9" ht="18" thickTop="1" thickBot="1" x14ac:dyDescent="0.25">
      <c r="A9" s="20">
        <v>4</v>
      </c>
      <c r="B9" s="21" t="s">
        <v>13</v>
      </c>
      <c r="C9" s="21" t="s">
        <v>14</v>
      </c>
      <c r="D9" s="21" t="s">
        <v>254</v>
      </c>
      <c r="E9" s="21"/>
      <c r="F9" s="21"/>
      <c r="G9" s="7"/>
      <c r="H9" s="21"/>
      <c r="I9" s="21"/>
    </row>
    <row r="10" spans="1:9" ht="18" thickTop="1" thickBot="1" x14ac:dyDescent="0.25">
      <c r="A10" s="22"/>
      <c r="B10" s="23"/>
      <c r="C10" s="23" t="s">
        <v>232</v>
      </c>
      <c r="D10" s="23" t="s">
        <v>272</v>
      </c>
      <c r="E10" s="23"/>
      <c r="F10" s="23"/>
      <c r="G10" s="11"/>
      <c r="H10" s="23"/>
      <c r="I10" s="23"/>
    </row>
    <row r="11" spans="1:9" ht="20.100000000000001" customHeight="1" thickTop="1" thickBot="1" x14ac:dyDescent="0.25">
      <c r="A11" s="22"/>
      <c r="B11" s="23"/>
      <c r="C11" s="23" t="s">
        <v>233</v>
      </c>
      <c r="D11" s="23" t="s">
        <v>255</v>
      </c>
      <c r="E11" s="23"/>
      <c r="F11" s="23"/>
      <c r="G11" s="11"/>
      <c r="H11" s="23"/>
      <c r="I11" s="23"/>
    </row>
    <row r="12" spans="1:9" ht="18" thickTop="1" thickBot="1" x14ac:dyDescent="0.25">
      <c r="A12" s="20">
        <v>5</v>
      </c>
      <c r="B12" s="21" t="s">
        <v>105</v>
      </c>
      <c r="C12" s="21"/>
      <c r="D12" s="29" t="s">
        <v>109</v>
      </c>
      <c r="E12" s="21"/>
      <c r="F12" s="21"/>
      <c r="G12" s="7"/>
      <c r="H12" s="21"/>
      <c r="I12" s="21"/>
    </row>
    <row r="13" spans="1:9" ht="18" thickTop="1" thickBot="1" x14ac:dyDescent="0.25">
      <c r="A13" s="20">
        <v>6</v>
      </c>
      <c r="B13" s="21" t="s">
        <v>108</v>
      </c>
      <c r="C13" s="21"/>
      <c r="D13" s="29" t="s">
        <v>256</v>
      </c>
      <c r="E13" s="21"/>
      <c r="F13" s="21"/>
      <c r="G13" s="7"/>
      <c r="H13" s="21"/>
      <c r="I13" s="21"/>
    </row>
    <row r="14" spans="1:9" ht="18" thickTop="1" thickBot="1" x14ac:dyDescent="0.25">
      <c r="A14" s="20"/>
      <c r="B14" s="21" t="s">
        <v>130</v>
      </c>
      <c r="C14" s="21"/>
      <c r="D14" s="29">
        <v>1316242101</v>
      </c>
      <c r="E14" s="21"/>
      <c r="F14" s="21"/>
      <c r="G14" s="7"/>
      <c r="H14" s="21"/>
      <c r="I14" s="21"/>
    </row>
    <row r="15" spans="1:9" ht="18" thickTop="1" thickBot="1" x14ac:dyDescent="0.25">
      <c r="A15" s="20">
        <v>7</v>
      </c>
      <c r="B15" s="21" t="s">
        <v>10</v>
      </c>
      <c r="C15" s="21" t="s">
        <v>216</v>
      </c>
      <c r="D15" s="21" t="str">
        <f>D3&amp;".95sz.cn"</f>
        <v>jiahe.95sz.cn</v>
      </c>
      <c r="E15" s="21"/>
      <c r="F15" s="21"/>
      <c r="G15" s="7"/>
      <c r="H15" s="21"/>
      <c r="I15" s="21"/>
    </row>
    <row r="16" spans="1:9" ht="20.100000000000001" customHeight="1" thickTop="1" thickBot="1" x14ac:dyDescent="0.25">
      <c r="A16" s="22"/>
      <c r="B16" s="23" t="s">
        <v>160</v>
      </c>
      <c r="C16" s="23" t="s">
        <v>161</v>
      </c>
      <c r="D16" s="23" t="str">
        <f>D15&amp;"/Charge/"</f>
        <v>jiahe.95sz.cn/Charge/</v>
      </c>
      <c r="E16" s="23"/>
      <c r="F16" s="23"/>
      <c r="G16" s="11"/>
      <c r="H16" s="23"/>
      <c r="I16" s="23"/>
    </row>
    <row r="17" spans="1:10" ht="20.100000000000001" customHeight="1" thickTop="1" thickBot="1" x14ac:dyDescent="0.25">
      <c r="A17" s="22"/>
      <c r="B17" s="23" t="s">
        <v>162</v>
      </c>
      <c r="C17" s="23" t="s">
        <v>131</v>
      </c>
      <c r="D17" s="23" t="str">
        <f>"http://"&amp;D15&amp;"/Charge/Send"</f>
        <v>http://jiahe.95sz.cn/Charge/Send</v>
      </c>
      <c r="E17" s="23"/>
      <c r="F17" s="23"/>
      <c r="G17" s="8"/>
      <c r="H17" s="23"/>
      <c r="I17" s="23"/>
    </row>
    <row r="18" spans="1:10" ht="20.100000000000001" customHeight="1" thickTop="1" thickBot="1" x14ac:dyDescent="0.25">
      <c r="A18" s="22"/>
      <c r="B18" s="23" t="s">
        <v>234</v>
      </c>
      <c r="C18" s="23"/>
      <c r="D18" s="23" t="s">
        <v>236</v>
      </c>
      <c r="E18" s="23"/>
      <c r="F18" s="23"/>
      <c r="G18" s="8"/>
      <c r="H18" s="23"/>
      <c r="I18" s="23"/>
    </row>
    <row r="19" spans="1:10" ht="18" thickTop="1" thickBot="1" x14ac:dyDescent="0.25">
      <c r="A19" s="20">
        <v>8</v>
      </c>
      <c r="B19" s="21" t="s">
        <v>3</v>
      </c>
      <c r="C19" s="21"/>
      <c r="D19" s="21"/>
      <c r="E19" s="21"/>
      <c r="F19" s="21"/>
      <c r="G19" s="6"/>
      <c r="H19" s="21"/>
      <c r="I19" s="21"/>
    </row>
    <row r="20" spans="1:10" ht="20.100000000000001" customHeight="1" thickTop="1" thickBot="1" x14ac:dyDescent="0.25">
      <c r="A20" s="22"/>
      <c r="B20" s="29" t="s">
        <v>229</v>
      </c>
      <c r="C20" s="29" t="s">
        <v>230</v>
      </c>
      <c r="D20" s="29" t="s">
        <v>231</v>
      </c>
      <c r="E20" s="23"/>
      <c r="F20" s="23"/>
      <c r="G20" s="11"/>
      <c r="H20" s="23"/>
      <c r="I20" s="23"/>
    </row>
    <row r="21" spans="1:10" ht="20.100000000000001" customHeight="1" thickTop="1" thickBot="1" x14ac:dyDescent="0.25">
      <c r="A21" s="35">
        <v>8.1</v>
      </c>
      <c r="B21" s="23" t="s">
        <v>213</v>
      </c>
      <c r="C21" s="23" t="s">
        <v>77</v>
      </c>
      <c r="D21" s="23" t="str">
        <f>$D$3&amp;"_"&amp;C21</f>
        <v>jiahe_dtdsqueue</v>
      </c>
      <c r="E21" s="23"/>
      <c r="F21" s="23" t="str">
        <f>$D$9&amp;"CRM队列库"</f>
        <v>昆明佳禾CRM队列库</v>
      </c>
      <c r="G21" s="8"/>
      <c r="H21" s="23"/>
      <c r="I21" s="23"/>
    </row>
    <row r="22" spans="1:10" ht="20.100000000000001" customHeight="1" thickTop="1" thickBot="1" x14ac:dyDescent="0.25">
      <c r="A22" s="35" t="s">
        <v>280</v>
      </c>
      <c r="B22" s="23" t="s">
        <v>80</v>
      </c>
      <c r="C22" s="23" t="s">
        <v>145</v>
      </c>
      <c r="D22" s="23" t="str">
        <f t="shared" ref="D22:D27" si="0">$D$3&amp;"_"&amp;C22</f>
        <v>jiahe_hx1</v>
      </c>
      <c r="E22" s="23"/>
      <c r="F22" s="23" t="str">
        <f>$D$9&amp;"CRM核心库1"</f>
        <v>昆明佳禾CRM核心库1</v>
      </c>
      <c r="G22" s="11"/>
      <c r="H22" s="23"/>
      <c r="I22" s="23"/>
    </row>
    <row r="23" spans="1:10" ht="20.100000000000001" customHeight="1" thickTop="1" thickBot="1" x14ac:dyDescent="0.25">
      <c r="A23" s="35" t="s">
        <v>281</v>
      </c>
      <c r="B23" s="23" t="s">
        <v>146</v>
      </c>
      <c r="C23" s="23" t="s">
        <v>78</v>
      </c>
      <c r="D23" s="23" t="str">
        <f t="shared" si="0"/>
        <v>jiahe_hx2</v>
      </c>
      <c r="E23" s="23"/>
      <c r="F23" s="23" t="str">
        <f>$D$9&amp;"CRM核心库2"</f>
        <v>昆明佳禾CRM核心库2</v>
      </c>
      <c r="G23" s="8"/>
      <c r="H23" s="23"/>
      <c r="I23" s="23"/>
    </row>
    <row r="24" spans="1:10" ht="20.100000000000001" customHeight="1" thickTop="1" thickBot="1" x14ac:dyDescent="0.25">
      <c r="A24" s="35" t="s">
        <v>282</v>
      </c>
      <c r="B24" s="23" t="s">
        <v>144</v>
      </c>
      <c r="C24" s="23" t="s">
        <v>147</v>
      </c>
      <c r="D24" s="23" t="str">
        <f t="shared" si="0"/>
        <v>jiahe_jichu</v>
      </c>
      <c r="E24" s="23"/>
      <c r="F24" s="23" t="str">
        <f>$D$9&amp;"CRM基础库"</f>
        <v>昆明佳禾CRM基础库</v>
      </c>
      <c r="G24" s="11"/>
      <c r="H24" s="23"/>
      <c r="I24" s="23"/>
    </row>
    <row r="25" spans="1:10" ht="20.100000000000001" customHeight="1" thickTop="1" thickBot="1" x14ac:dyDescent="0.25">
      <c r="A25" s="35" t="s">
        <v>283</v>
      </c>
      <c r="B25" s="23" t="s">
        <v>81</v>
      </c>
      <c r="C25" s="23" t="s">
        <v>79</v>
      </c>
      <c r="D25" s="23" t="str">
        <f t="shared" si="0"/>
        <v>jiahe_peizhi</v>
      </c>
      <c r="E25" s="23"/>
      <c r="F25" s="23" t="str">
        <f>$D$9&amp;"CRM配置库"</f>
        <v>昆明佳禾CRM配置库</v>
      </c>
      <c r="G25" s="8"/>
      <c r="H25" s="23"/>
      <c r="I25" s="23"/>
    </row>
    <row r="26" spans="1:10" ht="20.100000000000001" customHeight="1" thickTop="1" thickBot="1" x14ac:dyDescent="0.25">
      <c r="A26" s="35" t="s">
        <v>284</v>
      </c>
      <c r="B26" s="23" t="s">
        <v>148</v>
      </c>
      <c r="C26" s="23" t="s">
        <v>149</v>
      </c>
      <c r="D26" s="23" t="str">
        <f t="shared" si="0"/>
        <v>jiahe_thrpay</v>
      </c>
      <c r="E26" s="23"/>
      <c r="F26" s="23" t="str">
        <f>$D$9&amp;"CRM第三方支付操作记录库"</f>
        <v>昆明佳禾CRM第三方支付操作记录库</v>
      </c>
      <c r="G26" s="11"/>
      <c r="H26" s="23"/>
      <c r="I26" s="23"/>
    </row>
    <row r="27" spans="1:10" ht="20.100000000000001" customHeight="1" thickTop="1" thickBot="1" x14ac:dyDescent="0.25">
      <c r="A27" s="35" t="s">
        <v>285</v>
      </c>
      <c r="B27" s="23" t="s">
        <v>159</v>
      </c>
      <c r="C27" s="23" t="s">
        <v>150</v>
      </c>
      <c r="D27" s="23" t="str">
        <f t="shared" si="0"/>
        <v>jiahe_ywxq</v>
      </c>
      <c r="E27" s="23"/>
      <c r="F27" s="23" t="str">
        <f>$D$9&amp;"CRM事件详情库"</f>
        <v>昆明佳禾CRM事件详情库</v>
      </c>
      <c r="G27" s="8"/>
      <c r="H27" s="23"/>
      <c r="I27" s="23"/>
      <c r="J27" s="33"/>
    </row>
    <row r="28" spans="1:10" ht="18" thickTop="1" thickBot="1" x14ac:dyDescent="0.25">
      <c r="A28" s="20">
        <v>9</v>
      </c>
      <c r="B28" s="21" t="s">
        <v>95</v>
      </c>
      <c r="C28" s="21" t="s">
        <v>107</v>
      </c>
      <c r="D28" s="21" t="s">
        <v>106</v>
      </c>
      <c r="E28" s="21"/>
      <c r="F28" s="21" t="s">
        <v>110</v>
      </c>
      <c r="G28" s="6"/>
      <c r="H28" s="21"/>
      <c r="I28" s="21"/>
    </row>
    <row r="29" spans="1:10" ht="27" customHeight="1" thickTop="1" thickBot="1" x14ac:dyDescent="0.25">
      <c r="A29" s="22" t="s">
        <v>96</v>
      </c>
      <c r="B29" s="23" t="s">
        <v>151</v>
      </c>
      <c r="C29" s="23" t="str">
        <f>"C:\"&amp;$D$3&amp;"\"&amp;A29&amp;B29</f>
        <v>C:\jiahe\01_SnoServer</v>
      </c>
      <c r="D29" s="23" t="str">
        <f>$D$3&amp;"_"&amp;B29</f>
        <v>jiahe_SnoServer</v>
      </c>
      <c r="E29" s="23">
        <f>E3</f>
        <v>10011</v>
      </c>
      <c r="F29" s="23" t="str">
        <f>"http://"&amp;$D$12&amp;":"&amp;E29</f>
        <v>http://118.31.79.243:10011</v>
      </c>
      <c r="G29" s="11" t="str">
        <f>A29&amp;B29</f>
        <v>01_SnoServer</v>
      </c>
      <c r="H29" s="23" t="str">
        <f t="shared" ref="H29:H38" si="1">CLEAN(I29)</f>
        <v xml:space="preserve">    &lt;add key="ExceptionUrlApiKey" value="VO9ZoHMD4Md8vgqK4euS9KxUVp4mAAu6oKhjdeMN"&gt;&lt;/add&gt;    &lt;!--ExceptionLess url--&gt;    &lt;add key="ExceptionUrl" value="http://exceptionless.95sz.cn"&gt;&lt;/add&gt;</v>
      </c>
      <c r="I29" s="23" t="str">
        <f>"    &lt;add key=""ExceptionUrlApiKey"" value="""&amp;D11&amp;"""&gt;&lt;/add&gt;
    &lt;!--ExceptionLess url--&gt;
    &lt;add key=""ExceptionUrl"" value="""&amp;D10&amp;"""&gt;&lt;/add&gt;"</f>
        <v xml:space="preserve">    &lt;add key="ExceptionUrlApiKey" value="VO9ZoHMD4Md8vgqK4euS9KxUVp4mAAu6oKhjdeMN"&gt;&lt;/add&gt;
    &lt;!--ExceptionLess url--&gt;
    &lt;add key="ExceptionUrl" value="http://exceptionless.95sz.cn"&gt;&lt;/add&gt;</v>
      </c>
    </row>
    <row r="30" spans="1:10" ht="20.100000000000001" customHeight="1" thickTop="1" thickBot="1" x14ac:dyDescent="0.25">
      <c r="A30" s="22" t="s">
        <v>97</v>
      </c>
      <c r="B30" s="23" t="s">
        <v>156</v>
      </c>
      <c r="C30" s="23" t="str">
        <f t="shared" ref="C30:C45" si="2">"C:\"&amp;$D$3&amp;"\"&amp;A30&amp;B30</f>
        <v>C:\jiahe\02_CRMdz</v>
      </c>
      <c r="D30" s="23" t="str">
        <f t="shared" ref="D30:D45" si="3">$D$3&amp;"_"&amp;B30</f>
        <v>jiahe_CRMdz</v>
      </c>
      <c r="E30" s="23">
        <f>E29+1</f>
        <v>10012</v>
      </c>
      <c r="F30" s="23" t="str">
        <f t="shared" ref="F30:F38" si="4">"http://"&amp;$D$12&amp;":"&amp;E30</f>
        <v>http://118.31.79.243:10012</v>
      </c>
      <c r="G30" s="11" t="str">
        <f t="shared" ref="G30:G45" si="5">A30&amp;B30</f>
        <v>02_CRMdz</v>
      </c>
      <c r="H30" s="23" t="str">
        <f t="shared" si="1"/>
        <v xml:space="preserve">    &lt;add name="DefaultConnection" providerName="System.Data.SqlClient" connectionString="data source=szhz1dat.sqlserver.rds.aliyuncs.com,3433;initial catalog=jiahe_peizhi;user id=sz;password=Zl84519741;pooling=true;min pool size=1;max pool size=1;Connection Timeout=0" /&gt;    &lt;add name="DefaultConnection3" providerName="System.Data.SqlClient" connectionString="data source=szhz1dat.sqlserver.rds.aliyuncs.com,3433;initial catalog=jiahe_thrpay;user id=sz;password=Zl84519741;pooling=true;min pool size=1;max pool size=1;Connection Timeout=0" /&gt;</v>
      </c>
      <c r="I30" s="23" t="str">
        <f>"    &lt;add name=""DefaultConnection"" providerName=""System.Data.SqlClient"" connectionString=""data source="&amp;B20&amp;";initial catalog="&amp;D25&amp;";user id="&amp;C20&amp;";password="&amp;D20&amp;";pooling=true;min pool size=1;max pool size=1;Connection Timeout=0"" /&gt;
    &lt;add name=""DefaultConnection3"" providerName=""System.Data.SqlClient"" connectionString=""data source="&amp;B20&amp;";initial catalog="&amp;D26&amp;";user id="&amp;C20&amp;";password="&amp;D20&amp;";pooling=true;min pool size=1;max pool size=1;Connection Timeout=0"" /&gt;"</f>
        <v xml:space="preserve">    &lt;add name="DefaultConnection" providerName="System.Data.SqlClient" connectionString="data source=szhz1dat.sqlserver.rds.aliyuncs.com,3433;initial catalog=jiahe_peizhi;user id=sz;password=Zl84519741;pooling=true;min pool size=1;max pool size=1;Connection Timeout=0" /&gt;
    &lt;add name="DefaultConnection3" providerName="System.Data.SqlClient" connectionString="data source=szhz1dat.sqlserver.rds.aliyuncs.com,3433;initial catalog=jiahe_thrpay;user id=sz;password=Zl84519741;pooling=true;min pool size=1;max pool size=1;Connection Timeout=0" /&gt;</v>
      </c>
    </row>
    <row r="31" spans="1:10" ht="20.100000000000001" customHeight="1" thickTop="1" thickBot="1" x14ac:dyDescent="0.25">
      <c r="A31" s="22" t="s">
        <v>99</v>
      </c>
      <c r="B31" s="23" t="s">
        <v>152</v>
      </c>
      <c r="C31" s="23" t="str">
        <f t="shared" si="2"/>
        <v>C:\jiahe\03_YwDetaildz</v>
      </c>
      <c r="D31" s="23" t="str">
        <f t="shared" si="3"/>
        <v>jiahe_YwDetaildz</v>
      </c>
      <c r="E31" s="23">
        <f t="shared" ref="E31:E32" si="6">E30+1</f>
        <v>10013</v>
      </c>
      <c r="F31" s="23" t="str">
        <f t="shared" si="4"/>
        <v>http://118.31.79.243:10013</v>
      </c>
      <c r="G31" s="11" t="str">
        <f t="shared" si="5"/>
        <v>03_YwDetaildz</v>
      </c>
      <c r="H31" s="23" t="str">
        <f t="shared" si="1"/>
        <v xml:space="preserve">    &lt;add name="DefaultConnection" providerName="System.Data.SqlClient" connectionString="data source=szhz1dat.sqlserver.rds.aliyuncs.com,3433;initial catalog=jiahe_peizhi;user id=sz;password=Zl84519741;pooling=true;min pool size=1;max pool size=1;Connection Timeout=0" /&gt;    &lt;add name="DefaultConnection2" providerName="System.Data.SqlClient" connectionString="data source=szhz1dat.sqlserver.rds.aliyuncs.com,3433;initial catalog=jiahe_ywxq;user id=sz;password=Zl84519741;pooling=true;min pool size=1;max pool size=1;Connection Timeout=0" /&gt;    &lt;!--记事件详情+错误日志所在库--&gt;    &lt;!--注意：即使与DefaultConnection在同一个库，也需单独写，因为写日志repository基于SourceAContext,而SourceAContext指向的数据库连接为DefaultConnection2）--&gt;    &lt;add name="DefaultConnection2" providerName="System.Data.SqlClient" connectionString="data source=szhz1dat.sqlserver.rds.aliyuncs.com,3433;initial catalog=jiahe_ywxq;user id=sz;password=Zl84519741;pooling=true;min pool size=1;max pool size=1;Connection Timeout=0" /&gt;</v>
      </c>
      <c r="I31" s="23" t="str">
        <f>"    &lt;add name=""DefaultConnection"" providerName=""System.Data.SqlClient"" connectionString=""data source="&amp;B20&amp;";initial catalog="&amp;D25&amp;";user id="&amp;C20&amp;";password="&amp;D20&amp;";pooling=true;min pool size=1;max pool size=1;Connection Timeout=0"" /&gt;
    &lt;add name=""DefaultConnection2"" providerName=""System.Data.SqlClient"" connectionString=""data source="&amp;B20&amp;";initial catalog="&amp;D27&amp;";user id="&amp;C20&amp;";password="&amp;D20&amp;";pooling=true;min pool size=1;max pool size=1;Connection Timeout=0"" /&gt;"&amp;"
    &lt;!--记事件详情+错误日志所在库--&gt;
    &lt;!--注意：即使与DefaultConnection在同一个库，也需单独写，因为写日志repository基于SourceAContext,而SourceAContext指向的
数据库连接为DefaultConnection2）--&gt;
    &lt;add name=""DefaultConnection2"" providerName=""System.Data.SqlClient"" connectionString=""data 
source="&amp;B20&amp;";initial catalog="&amp;D27&amp;";user id="&amp;C20&amp;";password="&amp;D20&amp;";pooling=true;min pool size=1;max pool size=1;Connection Timeout=0"" /&gt;"</f>
        <v xml:space="preserve">    &lt;add name="DefaultConnection" providerName="System.Data.SqlClient" connectionString="data source=szhz1dat.sqlserver.rds.aliyuncs.com,3433;initial catalog=jiahe_peizhi;user id=sz;password=Zl84519741;pooling=true;min pool size=1;max pool size=1;Connection Timeout=0" /&gt;
    &lt;add name="DefaultConnection2" providerName="System.Data.SqlClient" connectionString="data source=szhz1dat.sqlserver.rds.aliyuncs.com,3433;initial catalog=jiahe_ywxq;user id=sz;password=Zl84519741;pooling=true;min pool size=1;max pool size=1;Connection Timeout=0" /&gt;
    &lt;!--记事件详情+错误日志所在库--&gt;
    &lt;!--注意：即使与DefaultConnection在同一个库，也需单独写，因为写日志repository基于SourceAContext,而SourceAContext指向的
数据库连接为DefaultConnection2）--&gt;
    &lt;add name="DefaultConnection2" providerName="System.Data.SqlClient" connectionString="data 
source=szhz1dat.sqlserver.rds.aliyuncs.com,3433;initial catalog=jiahe_ywxq;user id=sz;password=Zl84519741;pooling=true;min pool size=1;max pool size=1;Connection Timeout=0" /&gt;</v>
      </c>
    </row>
    <row r="32" spans="1:10" ht="20.100000000000001" customHeight="1" thickTop="1" thickBot="1" x14ac:dyDescent="0.25">
      <c r="A32" s="22" t="s">
        <v>87</v>
      </c>
      <c r="B32" s="23" t="s">
        <v>153</v>
      </c>
      <c r="C32" s="23" t="str">
        <f t="shared" si="2"/>
        <v>C:\jiahe\04_CRMWs</v>
      </c>
      <c r="D32" s="23" t="str">
        <f t="shared" si="3"/>
        <v>jiahe_CRMWs</v>
      </c>
      <c r="E32" s="23">
        <f t="shared" si="6"/>
        <v>10014</v>
      </c>
      <c r="F32" s="23" t="str">
        <f t="shared" si="4"/>
        <v>http://118.31.79.243:10014</v>
      </c>
      <c r="G32" s="11" t="str">
        <f t="shared" si="5"/>
        <v>04_CRMWs</v>
      </c>
      <c r="H32" s="23" t="str">
        <f t="shared" si="1"/>
        <v xml:space="preserve">    &lt;add name="DefaultConnection" providerName="System.Data.SqlClient" connectionString="data source=szhz1dat.sqlserver.rds.aliyuncs.com,3433;initial catalog=jiahe_peizhi;user id=sz;password=Zl84519741;pooling=true;min pool size=1;max pool size=1;Connection Timeout=0" /&gt;    &lt;add name="DefaultConnection2" providerName="System.Data.SqlClient" connectionString="data source=szhz1dat.sqlserver.rds.aliyuncs.com,3433;initial catalog=jiahe_thrpay;user id=sz;password=Zl84519741;pooling=true;min pool size=1;max pool size=1;Connection Timeout=0" /&gt;    &lt;add name="DefaultConnection3" providerName="System.Data.SqlClient" connectionString="data source=szhz1dat.sqlserver.rds.aliyuncs.com,3433;initial catalog=jiahe_ywxq;user id=sz;password=Zl84519741;pooling=true;min pool size=1;max pool size=1;Connection Timeout=0" /&gt;</v>
      </c>
      <c r="I32" s="23" t="str">
        <f>"    &lt;add name=""DefaultConnection"" providerName=""System.Data.SqlClient"" connectionString=""data source="&amp;B20&amp;";initial catalog="&amp;D25&amp;";user id="&amp;C20&amp;";password="&amp;D20&amp;";pooling=true;min pool size=1;max pool size=1;Connection Timeout=0"" /&gt;
    &lt;add name=""DefaultConnection2"" providerName=""System.Data.SqlClient"" connectionString=""data source="&amp;B20&amp;";initial catalog="&amp;D26&amp;";user id="&amp;C20&amp;";password="&amp;D20&amp;";pooling=true;min pool size=1;max pool size=1;Connection Timeout=0"" /&gt;
    &lt;add name=""DefaultConnection3"" providerName=""System.Data.SqlClient"" connectionString=""data source="&amp;B20&amp;";initial catalog="&amp;D27&amp;";user id="&amp;C20&amp;";password="&amp;D20&amp;";pooling=true;min pool size=1;max pool size=1;Connection Timeout=0"" /&gt;"</f>
        <v xml:space="preserve">    &lt;add name="DefaultConnection" providerName="System.Data.SqlClient" connectionString="data source=szhz1dat.sqlserver.rds.aliyuncs.com,3433;initial catalog=jiahe_peizhi;user id=sz;password=Zl84519741;pooling=true;min pool size=1;max pool size=1;Connection Timeout=0" /&gt;
    &lt;add name="DefaultConnection2" providerName="System.Data.SqlClient" connectionString="data source=szhz1dat.sqlserver.rds.aliyuncs.com,3433;initial catalog=jiahe_thrpay;user id=sz;password=Zl84519741;pooling=true;min pool size=1;max pool size=1;Connection Timeout=0" /&gt;
    &lt;add name="DefaultConnection3" providerName="System.Data.SqlClient" connectionString="data source=szhz1dat.sqlserver.rds.aliyuncs.com,3433;initial catalog=jiahe_ywxq;user id=sz;password=Zl84519741;pooling=true;min pool size=1;max pool size=1;Connection Timeout=0" /&gt;</v>
      </c>
    </row>
    <row r="33" spans="1:11" ht="20.100000000000001" customHeight="1" thickTop="1" thickBot="1" x14ac:dyDescent="0.25">
      <c r="A33" s="22"/>
      <c r="B33" s="23"/>
      <c r="C33" s="23"/>
      <c r="D33" s="23"/>
      <c r="E33" s="23"/>
      <c r="F33" s="23" t="str">
        <f>$D$12&amp;":"&amp;E32</f>
        <v>118.31.79.243:10014</v>
      </c>
      <c r="G33" s="11"/>
      <c r="H33" s="23" t="str">
        <f t="shared" si="1"/>
        <v xml:space="preserve">    &lt;add key="Appid" value="wx2728999697965e38" /&gt;    &lt;add key="ExceptionUrlApiKey" value="VO9ZoHMD4Md8vgqK4euS9KxUVp4mAAu6oKhjdeMN"&gt;&lt;/add&gt;    &lt;!--ExceptionLess url--&gt;    &lt;add key="ExceptionUrl" value="http://exceptionless.95sz.cn"&gt;&lt;/add&gt;</v>
      </c>
      <c r="I33" s="23" t="str">
        <f>"    &lt;add key=""Appid"" value="""&amp;D13&amp;""" /&gt;"&amp;I29</f>
        <v xml:space="preserve">    &lt;add key="Appid" value="wx2728999697965e38" /&gt;    &lt;add key="ExceptionUrlApiKey" value="VO9ZoHMD4Md8vgqK4euS9KxUVp4mAAu6oKhjdeMN"&gt;&lt;/add&gt;
    &lt;!--ExceptionLess url--&gt;
    &lt;add key="ExceptionUrl" value="http://exceptionless.95sz.cn"&gt;&lt;/add&gt;</v>
      </c>
    </row>
    <row r="34" spans="1:11" ht="20.100000000000001" customHeight="1" thickTop="1" thickBot="1" x14ac:dyDescent="0.25">
      <c r="A34" s="22" t="s">
        <v>98</v>
      </c>
      <c r="B34" s="23" t="s">
        <v>85</v>
      </c>
      <c r="C34" s="23" t="str">
        <f t="shared" si="2"/>
        <v>C:\jiahe\05_CRMWeb</v>
      </c>
      <c r="D34" s="23" t="str">
        <f t="shared" si="3"/>
        <v>jiahe_CRMWeb</v>
      </c>
      <c r="E34" s="23">
        <v>80</v>
      </c>
      <c r="F34" s="23" t="str">
        <f>D15</f>
        <v>jiahe.95sz.cn</v>
      </c>
      <c r="G34" s="11" t="str">
        <f t="shared" si="5"/>
        <v>05_CRMWeb</v>
      </c>
      <c r="H34" s="23" t="str">
        <f t="shared" si="1"/>
        <v xml:space="preserve">   &lt;add key="ServerAddress" value="http://118.31.79.243:10014" /&gt;    &lt;add key="ServerAddress1" value="http://118.31.79.243:10012" /&gt;    &lt;add key="RuningLog" value="0" /&gt;    &lt;add key="Appid" value="wx2728999697965e38" /&gt;    &lt;add key="ExceptionUrlApiKey" value="VO9ZoHMD4Md8vgqK4euS9KxUVp4mAAu6oKhjdeMN"&gt;&lt;/add&gt;    &lt;!--ExceptionLess url--&gt;    &lt;add key="ExceptionUrl" value="http://exceptionless.95sz.cn"&gt;&lt;/add&gt;</v>
      </c>
      <c r="I34" s="24" t="str">
        <f>"   &lt;add key=""ServerAddress"" value="""&amp;F32&amp;""" /&gt;
    &lt;add key=""ServerAddress1"" value="""&amp;F30&amp;""" /&gt;
    &lt;add key=""RuningLog"" value=""0"" /&gt;"&amp;I33</f>
        <v xml:space="preserve">   &lt;add key="ServerAddress" value="http://118.31.79.243:10014" /&gt;
    &lt;add key="ServerAddress1" value="http://118.31.79.243:10012" /&gt;
    &lt;add key="RuningLog" value="0" /&gt;    &lt;add key="Appid" value="wx2728999697965e38" /&gt;    &lt;add key="ExceptionUrlApiKey" value="VO9ZoHMD4Md8vgqK4euS9KxUVp4mAAu6oKhjdeMN"&gt;&lt;/add&gt;
    &lt;!--ExceptionLess url--&gt;
    &lt;add key="ExceptionUrl" value="http://exceptionless.95sz.cn"&gt;&lt;/add&gt;</v>
      </c>
    </row>
    <row r="35" spans="1:11" ht="39" customHeight="1" thickTop="1" thickBot="1" x14ac:dyDescent="0.25">
      <c r="A35" s="22" t="s">
        <v>93</v>
      </c>
      <c r="B35" s="23" t="s">
        <v>238</v>
      </c>
      <c r="C35" s="23" t="str">
        <f t="shared" si="2"/>
        <v>C:\jiahe\06_CRMManager</v>
      </c>
      <c r="D35" s="23" t="str">
        <f t="shared" si="3"/>
        <v>jiahe_CRMManager</v>
      </c>
      <c r="E35" s="23">
        <f>E32+1</f>
        <v>10015</v>
      </c>
      <c r="F35" s="23" t="str">
        <f>$D$12&amp;":"&amp;E35</f>
        <v>118.31.79.243:10015</v>
      </c>
      <c r="G35" s="11" t="str">
        <f t="shared" si="5"/>
        <v>06_CRMManager</v>
      </c>
      <c r="H35" s="29" t="str">
        <f>CLEAN(J35)</f>
        <v>&lt;add key="Appid" value="wx2728999697965e38" /&gt;    &lt;add key="ServerAddress" value="http://118.31.79.243:10012" /&gt;    &lt;add key="ServerAddress1" value="http://118.31.79.243:10013" /&gt;    &lt;add key="ServerAddress2" value="http://118.31.79.243:10014" /&gt;    &lt;add key="WeiXinTokenserver" value="http://39.108.58.237:8001" /&gt;</v>
      </c>
      <c r="I35" s="30" t="str">
        <f>CLEAN(K35)</f>
        <v>&lt;add name="maindb" connectionString="server=szhz1dat.sqlserver.rds.aliyuncs.com,3433;database=jiahe_peizhi;uid=sz;pwd=Zl84519741;" /&gt;    &lt;add name="DefaultConnection" providerName="System.Data.SqlClient" connectionString="data source=szhz1dat.sqlserver.rds.aliyuncs.com,3433;initial catalog=jiahe_peizhi;user id=sz;password=Zl84519741;pooling=true;min pool size=1;max pool size=1;Connection Timeout=0" /&gt;</v>
      </c>
      <c r="J35" s="33" t="str">
        <f>"&lt;add key=""Appid"" value="""&amp;D13&amp;""" /&gt;
    &lt;add key=""ServerAddress"" value="""&amp;F30&amp;""" /&gt;
    &lt;add key=""ServerAddress1"" value="""&amp;F31&amp;""" /&gt;
    &lt;add key=""ServerAddress2"" value="""&amp;F32&amp;""" /&gt;
    &lt;add key=""WeiXinTokenserver"" value="""&amp;D18&amp;""" /&gt;"</f>
        <v>&lt;add key="Appid" value="wx2728999697965e38" /&gt;
    &lt;add key="ServerAddress" value="http://118.31.79.243:10012" /&gt;
    &lt;add key="ServerAddress1" value="http://118.31.79.243:10013" /&gt;
    &lt;add key="ServerAddress2" value="http://118.31.79.243:10014" /&gt;
    &lt;add key="WeiXinTokenserver" value="http://39.108.58.237:8001" /&gt;</v>
      </c>
      <c r="K35" s="33" t="str">
        <f>"&lt;add name=""maindb"" connectionString=""server="&amp;B20&amp;";database="&amp;D25&amp;";uid="&amp;C20&amp;";pwd="&amp;D20&amp;";"" /&gt;    &lt;add name=""DefaultConnection"" providerName=""System.Data.SqlClient"" connectionString=""data source="&amp;B20&amp;";initial catalog="&amp;D25&amp;";user id="&amp;C20&amp;";password="&amp;D20&amp;";pooling=true;min pool size=1;max pool size=1;Connection Timeout=0"" /&gt;"</f>
        <v>&lt;add name="maindb" connectionString="server=szhz1dat.sqlserver.rds.aliyuncs.com,3433;database=jiahe_peizhi;uid=sz;pwd=Zl84519741;" /&gt;    &lt;add name="DefaultConnection" providerName="System.Data.SqlClient" connectionString="data source=szhz1dat.sqlserver.rds.aliyuncs.com,3433;initial catalog=jiahe_peizhi;user id=sz;password=Zl84519741;pooling=true;min pool size=1;max pool size=1;Connection Timeout=0" /&gt;</v>
      </c>
    </row>
    <row r="36" spans="1:11" ht="46.5" customHeight="1" thickTop="1" thickBot="1" x14ac:dyDescent="0.25">
      <c r="A36" s="22" t="s">
        <v>94</v>
      </c>
      <c r="B36" s="23" t="s">
        <v>157</v>
      </c>
      <c r="C36" s="23" t="str">
        <f t="shared" si="2"/>
        <v>C:\jiahe\07_CrmJichShuj</v>
      </c>
      <c r="D36" s="23" t="str">
        <f t="shared" si="3"/>
        <v>jiahe_CrmJichShuj</v>
      </c>
      <c r="E36" s="23">
        <f>E35+1</f>
        <v>10016</v>
      </c>
      <c r="F36" s="23" t="str">
        <f>"http://"&amp;$D$12&amp;":"&amp;E36</f>
        <v>http://118.31.79.243:10016</v>
      </c>
      <c r="G36" s="11" t="str">
        <f t="shared" si="5"/>
        <v>07_CrmJichShuj</v>
      </c>
      <c r="H36" s="23" t="str">
        <f t="shared" si="1"/>
        <v xml:space="preserve">  &lt;SelfHostUrl&gt;http://118.31.79.243:10016&lt;/SelfHostUrl&gt;  &lt;SystemDataConnectionString&gt;data source=szhz1dat.sqlserver.rds.aliyuncs.com,3433;initial catalog=jiahe_jichu;user id=sz;password=Zl84519741&lt;/SystemDataConnectionString&gt;  &lt;SetDescription&gt;jiahe_CrmJichShuj&lt;/SetDescription&gt;  &lt;SetDisplayName&gt;jiahe_CrmJichShuj&lt;/SetDisplayName&gt;  &lt;SetServiceName&gt;jiahe_CrmJichShuj&lt;/SetServiceName&gt;</v>
      </c>
      <c r="I36" s="23" t="str">
        <f>"  &lt;SelfHostUrl&gt;"&amp;F36&amp;"&lt;/SelfHostUrl&gt;
  &lt;SystemDataConnectionString&gt;data source="&amp;B20&amp;";initial catalog="&amp;D24&amp;";user id="&amp;C20&amp;";password="&amp;D20&amp;"&lt;/SystemDataConnectionString&gt;
  &lt;SetDescription&gt;"&amp;D36&amp;"&lt;/SetDescription&gt;
  &lt;SetDisplayName&gt;"&amp;D36&amp;"&lt;/SetDisplayName&gt;
  &lt;SetServiceName&gt;"&amp;D36&amp;"&lt;/SetServiceName&gt;"</f>
        <v xml:space="preserve">  &lt;SelfHostUrl&gt;http://118.31.79.243:10016&lt;/SelfHostUrl&gt;
  &lt;SystemDataConnectionString&gt;data source=szhz1dat.sqlserver.rds.aliyuncs.com,3433;initial catalog=jiahe_jichu;user id=sz;password=Zl84519741&lt;/SystemDataConnectionString&gt;
  &lt;SetDescription&gt;jiahe_CrmJichShuj&lt;/SetDescription&gt;
  &lt;SetDisplayName&gt;jiahe_CrmJichShuj&lt;/SetDisplayName&gt;
  &lt;SetServiceName&gt;jiahe_CrmJichShuj&lt;/SetServiceName&gt;</v>
      </c>
    </row>
    <row r="37" spans="1:11" ht="20.100000000000001" customHeight="1" thickTop="1" thickBot="1" x14ac:dyDescent="0.25">
      <c r="A37" s="22" t="s">
        <v>100</v>
      </c>
      <c r="B37" s="23" t="s">
        <v>86</v>
      </c>
      <c r="C37" s="23" t="str">
        <f t="shared" si="2"/>
        <v>C:\jiahe\08_CRMGuanD</v>
      </c>
      <c r="D37" s="23" t="str">
        <f t="shared" si="3"/>
        <v>jiahe_CRMGuanD</v>
      </c>
      <c r="E37" s="23">
        <f>E36+1</f>
        <v>10017</v>
      </c>
      <c r="F37" s="23" t="str">
        <f t="shared" si="4"/>
        <v>http://118.31.79.243:10017</v>
      </c>
      <c r="G37" s="11" t="str">
        <f>A37&amp;B37</f>
        <v>08_CRMGuanD</v>
      </c>
      <c r="H37" s="23" t="str">
        <f t="shared" si="1"/>
        <v xml:space="preserve">  &lt;SelfHostUrl&gt;http://118.31.79.243:10017&lt;/SelfHostUrl&gt;  &lt;SystemDataConnectionString&gt;data source=szhz1dat.sqlserver.rds.aliyuncs.com,3433;initial catalog=jiahe_dtdsqueue;user id=sz;password=Zl84519741&lt;/SystemDataConnectionString&gt;  &lt;SetDescription&gt;jiahe_CRMGuanD&lt;/SetDescription&gt;  &lt;SetDisplayName&gt;jiahe_CRMGuanD&lt;/SetDisplayName&gt;  &lt;SetServiceName&gt;jiahe_CRMGuanD&lt;/SetServiceName&gt;</v>
      </c>
      <c r="I37" s="23" t="str">
        <f>"  &lt;SelfHostUrl&gt;"&amp;F37&amp;"&lt;/SelfHostUrl&gt;
  &lt;SystemDataConnectionString&gt;data source="&amp;B20&amp;";initial catalog="&amp;D21&amp;";user id="&amp;C20&amp;";password="&amp;D20&amp;"&lt;/SystemDataConnectionString&gt;
  &lt;SetDescription&gt;"&amp;D37&amp;"&lt;/SetDescription&gt;
  &lt;SetDisplayName&gt;"&amp;D37&amp;"&lt;/SetDisplayName&gt;
  &lt;SetServiceName&gt;"&amp;D37&amp;"&lt;/SetServiceName&gt;"</f>
        <v xml:space="preserve">  &lt;SelfHostUrl&gt;http://118.31.79.243:10017&lt;/SelfHostUrl&gt;
  &lt;SystemDataConnectionString&gt;data source=szhz1dat.sqlserver.rds.aliyuncs.com,3433;initial catalog=jiahe_dtdsqueue;user id=sz;password=Zl84519741&lt;/SystemDataConnectionString&gt;
  &lt;SetDescription&gt;jiahe_CRMGuanD&lt;/SetDescription&gt;
  &lt;SetDisplayName&gt;jiahe_CRMGuanD&lt;/SetDisplayName&gt;
  &lt;SetServiceName&gt;jiahe_CRMGuanD&lt;/SetServiceName&gt;</v>
      </c>
    </row>
    <row r="38" spans="1:11" ht="20.100000000000001" customHeight="1" thickTop="1" thickBot="1" x14ac:dyDescent="0.25">
      <c r="A38" s="22" t="s">
        <v>273</v>
      </c>
      <c r="B38" s="23" t="s">
        <v>158</v>
      </c>
      <c r="C38" s="23" t="str">
        <f t="shared" si="2"/>
        <v>C:\jiahe\09_CRMPeiZh</v>
      </c>
      <c r="D38" s="23" t="str">
        <f t="shared" si="3"/>
        <v>jiahe_CRMPeiZh</v>
      </c>
      <c r="E38" s="23">
        <f>E37+1</f>
        <v>10018</v>
      </c>
      <c r="F38" s="23" t="str">
        <f t="shared" si="4"/>
        <v>http://118.31.79.243:10018</v>
      </c>
      <c r="G38" s="11" t="str">
        <f t="shared" si="5"/>
        <v>09_CRMPeiZh</v>
      </c>
      <c r="H38" s="23" t="str">
        <f t="shared" si="1"/>
        <v xml:space="preserve">  &lt;SelfHostUrl&gt;http://118.31.79.243:10018&lt;/SelfHostUrl&gt;  &lt;SystemDataConnectionString&gt;data source=szhz1dat.sqlserver.rds.aliyuncs.com,3433;initial catalog=jiahe_peizhi;user id=sz;password=Zl84519741&lt;/SystemDataConnectionString&gt;  &lt;SetDescription&gt;jiahe_CRMPeiZh&lt;/SetDescription&gt;  &lt;SetDisplayName&gt;jiahe_CRMPeiZh&lt;/SetDisplayName&gt;  &lt;SetServiceName&gt;jiahe_CRMPeiZh&lt;/SetServiceName&gt;</v>
      </c>
      <c r="I38" s="23" t="str">
        <f>"  &lt;SelfHostUrl&gt;"&amp;F38&amp;"&lt;/SelfHostUrl&gt;
  &lt;SystemDataConnectionString&gt;data source="&amp;B20&amp;";initial catalog="&amp;D25&amp;";user id="&amp;C20&amp;";password="&amp;D20&amp;"&lt;/SystemDataConnectionString&gt;
  &lt;SetDescription&gt;"&amp;D38&amp;"&lt;/SetDescription&gt;
  &lt;SetDisplayName&gt;"&amp;D38&amp;"&lt;/SetDisplayName&gt;
  &lt;SetServiceName&gt;"&amp;D38&amp;"&lt;/SetServiceName&gt;"</f>
        <v xml:space="preserve">  &lt;SelfHostUrl&gt;http://118.31.79.243:10018&lt;/SelfHostUrl&gt;
  &lt;SystemDataConnectionString&gt;data source=szhz1dat.sqlserver.rds.aliyuncs.com,3433;initial catalog=jiahe_peizhi;user id=sz;password=Zl84519741&lt;/SystemDataConnectionString&gt;
  &lt;SetDescription&gt;jiahe_CRMPeiZh&lt;/SetDescription&gt;
  &lt;SetDisplayName&gt;jiahe_CRMPeiZh&lt;/SetDisplayName&gt;
  &lt;SetServiceName&gt;jiahe_CRMPeiZh&lt;/SetServiceName&gt;</v>
      </c>
    </row>
    <row r="39" spans="1:11" ht="31.5" customHeight="1" thickTop="1" thickBot="1" x14ac:dyDescent="0.25">
      <c r="A39" s="22" t="s">
        <v>274</v>
      </c>
      <c r="B39" s="23" t="s">
        <v>154</v>
      </c>
      <c r="C39" s="23" t="str">
        <f>"C:\"&amp;$D$3&amp;"\"&amp;A39&amp;B39</f>
        <v>C:\jiahe\10_CRMAccRecord</v>
      </c>
      <c r="D39" s="23" t="str">
        <f>$D$3&amp;"_"&amp;B39</f>
        <v>jiahe_CRMAccRecord</v>
      </c>
      <c r="E39" s="23" t="s">
        <v>103</v>
      </c>
      <c r="F39" s="23"/>
      <c r="G39" s="11" t="str">
        <f t="shared" si="5"/>
        <v>10_CRMAccRecord</v>
      </c>
      <c r="H39" s="29" t="str">
        <f t="shared" ref="H39:I42" si="7">CLEAN(J39)</f>
        <v xml:space="preserve">   &lt;add key="Appid" value="tongyong" /&gt;    &lt;add key="ServerAddress" value="http://118.31.79.243:10012" /&gt;    &lt;add key="SMSServerAddress" value="http://118.31.79.243:10012" /&gt;    &lt;add key="ServiceDisPlayName" value="jiahe_CRMAccRecord" /&gt;    &lt;add key="SystemName" value="jiahe_CRMAccRecord" /&gt;</v>
      </c>
      <c r="I39" s="30" t="str">
        <f t="shared" si="7"/>
        <v xml:space="preserve">    &lt;add name="DefaultConnection" providerName="System.Data.SqlClient" connectionString="data source=szhz1dat.sqlserver.rds.aliyuncs.com,3433;initial catalog=jiahe_dtdsqueue;user id=sz;password=Zl84519741;pooling=true;min pool size=1;max pool size=1;Connection Timeout=0" /&gt;    &lt;!--记错误日志所在库--&gt;    &lt;!--注意：即使与处理业务库DefaultConnection在同一个库，也需单独写，因为写日志repository基于SourceAContext,而SourceAContext指向的数据库连接为DefaultConnection2--&gt;    &lt;add name="DefaultConnection2" providerName="System.Data.SqlClient" connectionString="data source=szhz1dat.sqlserver.rds.aliyuncs.com,3433;initial catalog=jiahe_dtdsqueue;user id=sz;password=Zl84519741;pooling=true;min pool size=1;max pool size=1;Connection Timeout=0" /&gt;</v>
      </c>
      <c r="J39" s="24" t="str">
        <f>"   &lt;add key=""Appid"" value=""tongyong"" /&gt;
    &lt;add key=""ServerAddress"" value="""&amp;F30&amp;""" /&gt;
    &lt;add key=""SMSServerAddress"" value="""&amp;F30&amp;""" /&gt;
    &lt;add key=""ServiceDisPlayName"" value="""&amp;D39&amp;""" /&gt;
    &lt;add key=""SystemName"" value="""&amp;D39&amp;""" /&gt;"</f>
        <v xml:space="preserve">   &lt;add key="Appid" value="tongyong" /&gt;
    &lt;add key="ServerAddress" value="http://118.31.79.243:10012" /&gt;
    &lt;add key="SMSServerAddress" value="http://118.31.79.243:10012" /&gt;
    &lt;add key="ServiceDisPlayName" value="jiahe_CRMAccRecord" /&gt;
    &lt;add key="SystemName" value="jiahe_CRMAccRecord" /&gt;</v>
      </c>
      <c r="K39" s="33" t="str">
        <f>"    &lt;add name=""DefaultConnection"" providerName=""System.Data.SqlClient"" connectionString=""data source="&amp;B20&amp;";initial catalog="&amp;D21&amp;";user id="&amp;C20&amp;";password="&amp;D20&amp;";pooling=true;min pool size=1;max pool size=1;Connection Timeout=0"" /&gt;"&amp;"
    &lt;!--记错误日志所在库--&gt;
    &lt;!--注意：即使与处理业务库DefaultConnection在同一个库，也需单独写，因为写日志repository基于SourceAContext,而SourceAContext指向的数据库连接为DefaultConnection2--&gt;"&amp;"
    &lt;add name=""DefaultConnection2"" providerName=""System.Data.SqlClient"" connectionString=""data source="&amp;B20&amp;";initial catalog="&amp;D21&amp;";user id="&amp;C20&amp;";password="&amp;D20&amp;";pooling=true;min pool size=1;max pool size=1;Connection Timeout=0"" /&gt;"</f>
        <v xml:space="preserve">    &lt;add name="DefaultConnection" providerName="System.Data.SqlClient" connectionString="data source=szhz1dat.sqlserver.rds.aliyuncs.com,3433;initial catalog=jiahe_dtdsqueue;user id=sz;password=Zl84519741;pooling=true;min pool size=1;max pool size=1;Connection Timeout=0" /&gt;
    &lt;!--记错误日志所在库--&gt;
    &lt;!--注意：即使与处理业务库DefaultConnection在同一个库，也需单独写，因为写日志repository基于SourceAContext,而SourceAContext指向的数据库连接为DefaultConnection2--&gt;
    &lt;add name="DefaultConnection2" providerName="System.Data.SqlClient" connectionString="data source=szhz1dat.sqlserver.rds.aliyuncs.com,3433;initial catalog=jiahe_dtdsqueue;user id=sz;password=Zl84519741;pooling=true;min pool size=1;max pool size=1;Connection Timeout=0" /&gt;</v>
      </c>
    </row>
    <row r="40" spans="1:11" ht="31.5" customHeight="1" thickTop="1" thickBot="1" x14ac:dyDescent="0.25">
      <c r="A40" s="22" t="s">
        <v>275</v>
      </c>
      <c r="B40" s="23" t="s">
        <v>276</v>
      </c>
      <c r="C40" s="23" t="str">
        <f>"C:\"&amp;$D$3&amp;"\"&amp;A40&amp;B40</f>
        <v>C:\jiahe\11_CRMAccRecordAdd</v>
      </c>
      <c r="D40" s="23" t="str">
        <f>$D$3&amp;"_"&amp;B40</f>
        <v>jiahe_CRMAccRecordAdd</v>
      </c>
      <c r="E40" s="23" t="s">
        <v>103</v>
      </c>
      <c r="F40" s="23"/>
      <c r="G40" s="11" t="str">
        <f t="shared" ref="G40" si="8">A40&amp;B40</f>
        <v>11_CRMAccRecordAdd</v>
      </c>
      <c r="H40" s="29" t="str">
        <f t="shared" ref="H40" si="9">CLEAN(J40)</f>
        <v xml:space="preserve">   &lt;add key="Appid" value="tongyong" /&gt;    &lt;add key="ServerAddress" value="http://118.31.79.243:10012" /&gt;    &lt;add key="SMSServerAddress" value="http://118.31.79.243:10012" /&gt;    &lt;add key="ServiceDisPlayName" value="jiahe_CRMAccRecordAdd" /&gt;    &lt;add key="SystemName" value="jiahe_CRMAccRecordAdd" /&gt;</v>
      </c>
      <c r="I40" s="30" t="str">
        <f t="shared" ref="I40" si="10">CLEAN(K40)</f>
        <v xml:space="preserve">    &lt;add name="DefaultConnection" providerName="System.Data.SqlClient" connectionString="data source=szhz1dat.sqlserver.rds.aliyuncs.com,3433;initial catalog=jiahe_dtdsqueue;user id=sz;password=Zl84519741;pooling=true;min pool size=1;max pool size=1;Connection Timeout=0" /&gt;    &lt;!--记错误日志所在库--&gt;    &lt;!--注意：即使与处理业务库DefaultConnection在同一个库，也需单独写，因为写日志repository基于SourceAContext,而SourceAContext指向的数据库连接为DefaultConnection2--&gt;    &lt;add name="DefaultConnection2" providerName="System.Data.SqlClient" connectionString="data source=szhz1dat.sqlserver.rds.aliyuncs.com,3433;initial catalog=jiahe_dtdsqueue;user id=sz;password=Zl84519741;pooling=true;min pool size=1;max pool size=1;Connection Timeout=0" /&gt;</v>
      </c>
      <c r="J40" s="24" t="s">
        <v>287</v>
      </c>
      <c r="K40" s="33" t="s">
        <v>286</v>
      </c>
    </row>
    <row r="41" spans="1:11" ht="20.100000000000001" customHeight="1" thickTop="1" thickBot="1" x14ac:dyDescent="0.25">
      <c r="A41" s="22" t="s">
        <v>88</v>
      </c>
      <c r="B41" s="23" t="s">
        <v>82</v>
      </c>
      <c r="C41" s="23" t="str">
        <f>"C:\"&amp;$D$3&amp;"\"&amp;A41&amp;B41</f>
        <v>C:\jiahe\12_CRMMQClient</v>
      </c>
      <c r="D41" s="23" t="str">
        <f>$D$3&amp;"_"&amp;B41</f>
        <v>jiahe_CRMMQClient</v>
      </c>
      <c r="E41" s="23" t="s">
        <v>103</v>
      </c>
      <c r="F41" s="23"/>
      <c r="G41" s="11" t="str">
        <f t="shared" si="5"/>
        <v>12_CRMMQClient</v>
      </c>
      <c r="H41" s="29" t="str">
        <f t="shared" si="7"/>
        <v xml:space="preserve">    &lt;add key="Appid" value="tongyong" /&gt;    &lt;add key="ServerAddress" value="http://118.31.79.243:10013" /&gt;    &lt;add key="SMSServerAddress" value="http://118.31.79.243:10012" /&gt;    &lt;add key="ServiceDisPlayName" value="jiahe_CRMMQClient" /&gt;    &lt;add key="SystemName" value="jiahe_CRMMQClient" /&gt;</v>
      </c>
      <c r="I41" s="30" t="str">
        <f t="shared" si="7"/>
        <v xml:space="preserve">    &lt;add name="DefaultConnection" providerName="System.Data.SqlClient" connectionString="data source=szhz1dat.sqlserver.rds.aliyuncs.com,3433;initial catalog=jiahe_peizhi;user id=sz;password=Zl84519741;pooling=true;min pool size=1;max pool size=1;Connection Timeout=0" /&gt;    &lt;add name="DefaultConnection1" providerName="System.Data.SqlClient" connectionString="data source=szhz1dat.sqlserver.rds.aliyuncs.com,3433;initial catalog=jiahe_dtdsqueue;user id=sz;password=jiahe_ywxq;pooling=true;min pool size=1;max pool size=1;Connection Timeout=0" /&gt;</v>
      </c>
      <c r="J41" s="33" t="str">
        <f>"    &lt;add key=""Appid"" value=""tongyong"" /&gt;
    &lt;add key=""ServerAddress"" value="""&amp;F31&amp;""" /&gt;
    &lt;add key=""SMSServerAddress"" value="""&amp;F30&amp;""" /&gt;
    &lt;add key=""ServiceDisPlayName"" value="""&amp;D41&amp;""" /&gt;
    &lt;add key=""SystemName"" value="""&amp;D41&amp;""" /&gt;"</f>
        <v xml:space="preserve">    &lt;add key="Appid" value="tongyong" /&gt;
    &lt;add key="ServerAddress" value="http://118.31.79.243:10013" /&gt;
    &lt;add key="SMSServerAddress" value="http://118.31.79.243:10012" /&gt;
    &lt;add key="ServiceDisPlayName" value="jiahe_CRMMQClient" /&gt;
    &lt;add key="SystemName" value="jiahe_CRMMQClient" /&gt;</v>
      </c>
      <c r="K41" s="1" t="str">
        <f>"    &lt;add name=""DefaultConnection"" providerName=""System.Data.SqlClient"" connectionString=""data source="&amp;B20&amp;";initial catalog="&amp;D25&amp;";user id="&amp;C20&amp;";password="&amp;D20&amp;";pooling=true;min pool size=1;max pool size=1;Connection Timeout=0"" /&gt;
    &lt;add name=""DefaultConnection1"" providerName=""System.Data.SqlClient"" connectionString=""data source="&amp;B20&amp;";initial catalog="&amp;D21&amp;";user id="&amp;C20&amp;";password="&amp;D27&amp;";pooling=true;min pool size=1;max pool size=1;Connection Timeout=0"" /&gt;"</f>
        <v xml:space="preserve">    &lt;add name="DefaultConnection" providerName="System.Data.SqlClient" connectionString="data source=szhz1dat.sqlserver.rds.aliyuncs.com,3433;initial catalog=jiahe_peizhi;user id=sz;password=Zl84519741;pooling=true;min pool size=1;max pool size=1;Connection Timeout=0" /&gt;
    &lt;add name="DefaultConnection1" providerName="System.Data.SqlClient" connectionString="data source=szhz1dat.sqlserver.rds.aliyuncs.com,3433;initial catalog=jiahe_dtdsqueue;user id=sz;password=jiahe_ywxq;pooling=true;min pool size=1;max pool size=1;Connection Timeout=0" /&gt;</v>
      </c>
    </row>
    <row r="42" spans="1:11" ht="20.100000000000001" customHeight="1" thickTop="1" thickBot="1" x14ac:dyDescent="0.25">
      <c r="A42" s="22" t="s">
        <v>89</v>
      </c>
      <c r="B42" s="23" t="s">
        <v>83</v>
      </c>
      <c r="C42" s="23" t="str">
        <f>"C:\"&amp;$D$3&amp;"\"&amp;A42&amp;B42</f>
        <v>C:\jiahe\13_DataSync</v>
      </c>
      <c r="D42" s="23" t="str">
        <f>$D$3&amp;"_"&amp;B42</f>
        <v>jiahe_DataSync</v>
      </c>
      <c r="E42" s="23" t="s">
        <v>103</v>
      </c>
      <c r="F42" s="23"/>
      <c r="G42" s="11" t="str">
        <f t="shared" si="5"/>
        <v>13_DataSync</v>
      </c>
      <c r="H42" s="29" t="str">
        <f t="shared" si="7"/>
        <v xml:space="preserve">    &lt;add key="Appid" value="tongyong" /&gt;    &lt;add key="ServerAddress" value="http://118.31.79.243:10012" /&gt;    &lt;add key="ServerAddress1" value="http://118.31.79.243:10013" /&gt;    &lt;add key="SMSServerAddress" value="http://118.31.79.243:10012" /&gt;    &lt;add key="ServiceDisPlayName" value="jiahe_DataSync" /&gt;    &lt;add key="SystemName" value="jiahe_DataSync" /&gt;</v>
      </c>
      <c r="I42" s="30" t="str">
        <f t="shared" si="7"/>
        <v xml:space="preserve">    &lt;add name="DefaultConnection" providerName="System.Data.SqlClient" connectionString="data source=szhz1dat.sqlserver.rds.aliyuncs.com,3433;initial catalog=jiahe_peizhi;user id=sz;password=Zl84519741;pooling=true;min pool size=1;max pool size=1;Connection Timeout=0" /&gt;</v>
      </c>
      <c r="J42" s="1" t="str">
        <f>"    &lt;add key=""Appid"" value=""tongyong"" /&gt;
    &lt;add key=""ServerAddress"" value="""&amp;F30&amp;""" /&gt;
    &lt;add key=""ServerAddress1"" value="""&amp;F31&amp;""" /&gt;
    &lt;add key=""SMSServerAddress"" value="""&amp;F30&amp;""" /&gt;
    &lt;add key=""ServiceDisPlayName"" value="""&amp;D42&amp;""" /&gt;
    &lt;add key=""SystemName"" value="""&amp;D42&amp;""" /&gt;"</f>
        <v xml:space="preserve">    &lt;add key="Appid" value="tongyong" /&gt;
    &lt;add key="ServerAddress" value="http://118.31.79.243:10012" /&gt;
    &lt;add key="ServerAddress1" value="http://118.31.79.243:10013" /&gt;
    &lt;add key="SMSServerAddress" value="http://118.31.79.243:10012" /&gt;
    &lt;add key="ServiceDisPlayName" value="jiahe_DataSync" /&gt;
    &lt;add key="SystemName" value="jiahe_DataSync" /&gt;</v>
      </c>
      <c r="K42" s="1" t="str">
        <f>"    &lt;add name=""DefaultConnection"" providerName=""System.Data.SqlClient"" connectionString=""data source="&amp;B20&amp;";initial catalog="&amp;D25&amp;";user id="&amp;C20&amp;";password="&amp;D20&amp;";pooling=true;min pool size=1;max pool size=1;Connection Timeout=0"" /&gt;"</f>
        <v xml:space="preserve">    &lt;add name="DefaultConnection" providerName="System.Data.SqlClient" connectionString="data source=szhz1dat.sqlserver.rds.aliyuncs.com,3433;initial catalog=jiahe_peizhi;user id=sz;password=Zl84519741;pooling=true;min pool size=1;max pool size=1;Connection Timeout=0" /&gt;</v>
      </c>
    </row>
    <row r="43" spans="1:11" ht="20.100000000000001" customHeight="1" thickTop="1" thickBot="1" x14ac:dyDescent="0.25">
      <c r="A43" s="22" t="s">
        <v>90</v>
      </c>
      <c r="B43" s="23" t="s">
        <v>84</v>
      </c>
      <c r="C43" s="23" t="str">
        <f>"C:\"&amp;$D$3&amp;"\"&amp;A43&amp;B43</f>
        <v>C:\jiahe\14_WeixinCallBack</v>
      </c>
      <c r="D43" s="23" t="str">
        <f>$D$3&amp;"_"&amp;B43</f>
        <v>jiahe_WeixinCallBack</v>
      </c>
      <c r="E43" s="23" t="s">
        <v>104</v>
      </c>
      <c r="F43" s="23"/>
      <c r="G43" s="11" t="str">
        <f t="shared" si="5"/>
        <v>14_WeixinCallBack</v>
      </c>
      <c r="H43" s="29" t="str">
        <f>CLEAN(J43)</f>
        <v xml:space="preserve">    &lt;add key="Appid" value="wx2728999697965e38" /&gt;    &lt;add key="ServerAddress" value="http://118.31.79.243:10012" /&gt;    &lt;add key="ServerAddress1" value="http://118.31.79.243:10013" /&gt;    &lt;add key="SMSServerAddress" value="http://118.31.79.243:10012" /&gt;    &lt;add key="ServiceDisPlayName" value="jiahe_WeixinCallBack" /&gt;    &lt;add key="SystemName" value="jiahe_WeixinCallBack" /&gt;</v>
      </c>
      <c r="I43" s="30" t="str">
        <f>I42</f>
        <v xml:space="preserve">    &lt;add name="DefaultConnection" providerName="System.Data.SqlClient" connectionString="data source=szhz1dat.sqlserver.rds.aliyuncs.com,3433;initial catalog=jiahe_peizhi;user id=sz;password=Zl84519741;pooling=true;min pool size=1;max pool size=1;Connection Timeout=0" /&gt;</v>
      </c>
      <c r="J43" s="1" t="str">
        <f>"    &lt;add key=""Appid"" value="""&amp;D13&amp;""" /&gt;
    &lt;add key=""ServerAddress"" value="""&amp;F30&amp;""" /&gt;
    &lt;add key=""ServerAddress1"" value="""&amp;F31&amp;""" /&gt;
    &lt;add key=""SMSServerAddress"" value="""&amp;F30&amp;""" /&gt;
    &lt;add key=""ServiceDisPlayName"" value="""&amp;D43&amp;""" /&gt;
    &lt;add key=""SystemName"" value="""&amp;D43&amp;""" /&gt;"</f>
        <v xml:space="preserve">    &lt;add key="Appid" value="wx2728999697965e38" /&gt;
    &lt;add key="ServerAddress" value="http://118.31.79.243:10012" /&gt;
    &lt;add key="ServerAddress1" value="http://118.31.79.243:10013" /&gt;
    &lt;add key="SMSServerAddress" value="http://118.31.79.243:10012" /&gt;
    &lt;add key="ServiceDisPlayName" value="jiahe_WeixinCallBack" /&gt;
    &lt;add key="SystemName" value="jiahe_WeixinCallBack" /&gt;</v>
      </c>
    </row>
    <row r="44" spans="1:11" ht="20.100000000000001" customHeight="1" thickTop="1" thickBot="1" x14ac:dyDescent="0.25">
      <c r="A44" s="22" t="s">
        <v>91</v>
      </c>
      <c r="B44" s="23" t="s">
        <v>155</v>
      </c>
      <c r="C44" s="23" t="str">
        <f t="shared" si="2"/>
        <v>C:\jiahe\15_CacheBuilder</v>
      </c>
      <c r="D44" s="23" t="str">
        <f t="shared" si="3"/>
        <v>jiahe_CacheBuilder</v>
      </c>
      <c r="E44" s="23" t="s">
        <v>104</v>
      </c>
      <c r="F44" s="23"/>
      <c r="G44" s="11" t="str">
        <f t="shared" si="5"/>
        <v>15_CacheBuilder</v>
      </c>
      <c r="H44" s="29" t="str">
        <f>CLEAN(J44)</f>
        <v xml:space="preserve">  &lt;appSettings&gt;    &lt;add key="Appid" value="wx2728999697965e38" /&gt;  &lt;/appSettings&gt;  &lt;connectionStrings&gt;    &lt;add name="DefaultConnection" providerName="System.Data.SqlClient" connectionString="data source=szhz1dat.sqlserver.rds.aliyuncs.com,3433;initial catalog=jiahe_peizhi;user id=sz;password=Zl84519741;pooling=true;min pool size=1;max pool size=1;Connection Timeout=0" /&gt;  &lt;/connectionStrings&gt;</v>
      </c>
      <c r="I44" s="30" t="str">
        <f>I43</f>
        <v xml:space="preserve">    &lt;add name="DefaultConnection" providerName="System.Data.SqlClient" connectionString="data source=szhz1dat.sqlserver.rds.aliyuncs.com,3433;initial catalog=jiahe_peizhi;user id=sz;password=Zl84519741;pooling=true;min pool size=1;max pool size=1;Connection Timeout=0" /&gt;</v>
      </c>
      <c r="J44" s="1" t="str">
        <f>"  &lt;appSettings&gt;
    &lt;add key=""Appid"" value="""&amp;D13&amp;""" /&gt;
  &lt;/appSettings&gt;
  &lt;connectionStrings&gt;
    &lt;add name=""DefaultConnection"" providerName=""System.Data.SqlClient"" connectionString=""data source="&amp;B20&amp;";initial catalog="&amp;D25&amp;";user id="&amp;C20&amp;";password="&amp;D20&amp;";pooling=true;min pool size=1;max pool size=1;Connection Timeout=0"" /&gt;
  &lt;/connectionStrings&gt;"</f>
        <v xml:space="preserve">  &lt;appSettings&gt;
    &lt;add key="Appid" value="wx2728999697965e38" /&gt;
  &lt;/appSettings&gt;
  &lt;connectionStrings&gt;
    &lt;add name="DefaultConnection" providerName="System.Data.SqlClient" connectionString="data source=szhz1dat.sqlserver.rds.aliyuncs.com,3433;initial catalog=jiahe_peizhi;user id=sz;password=Zl84519741;pooling=true;min pool size=1;max pool size=1;Connection Timeout=0" /&gt;
  &lt;/connectionStrings&gt;</v>
      </c>
      <c r="K44" s="1" t="str">
        <f>"&lt;?xml version=""1.0"" encoding=""utf-8"" ?&gt; 
&lt;AppModels&gt;
  &lt;AppModel&gt;
    &lt;AppName&gt;"&amp;D34&amp;"&lt;/AppName&gt;
    &lt;Url&gt;http://"&amp;D15&amp;"/&lt;/Url&gt;
    &lt;SendModel&gt;1&lt;/SendModel&gt;
    &lt;WatchMode&gt;0&lt;/WatchMode&gt;
    &lt;WarningInteral&gt;20&lt;/WarningInteral&gt;
  &lt;/AppModel&gt;
   &lt;AppModel&gt;
    &lt;AppName&gt;"&amp;D32&amp;"&lt;/AppName&gt;
   &lt;Url&gt;http://"&amp;D15&amp;"/Home/Service&lt;/Url&gt;
   &lt;SendModel&gt;1&lt;/SendModel&gt;
   &lt;WatchMode&gt;0&lt;/WatchMode&gt;
    &lt;WarningInteral&gt;20&lt;/WarningInteral&gt;
  &lt;/AppModel&gt;
  &lt;AppModel&gt;
    &lt;AppName&gt;"&amp;D30&amp;"&lt;/AppName&gt;
    &lt;Url&gt;"&amp;F30&amp;"/Api/Check/CheckApi&lt;/Url&gt;
    &lt;SendModel&gt;1&lt;/SendModel&gt;
    &lt;WatchMode&gt;0&lt;/WatchMode&gt;
    &lt;WarningInteral&gt;20&lt;/WarningInteral&gt;
  &lt;/AppModel&gt;
  &lt;AppModel&gt;
    &lt;AppName&gt;"&amp;D31&amp;"&lt;/AppName&gt;
    &lt;Url&gt;"&amp;F31&amp;"/Api/Check/CheckApi&lt;/Url&gt;
    &lt;SendModel&gt;1&lt;/SendModel&gt;
    &lt;WatchMode&gt;0&lt;/WatchMode&gt;
    &lt;WarningInteral&gt;20&lt;/WarningInteral&gt;
  &lt;/AppModel&gt;
&lt;/AppModels&gt;"</f>
        <v>&lt;?xml version="1.0" encoding="utf-8" ?&gt; 
&lt;AppModels&gt;
  &lt;AppModel&gt;
    &lt;AppName&gt;jiahe_CRMWeb&lt;/AppName&gt;
    &lt;Url&gt;http://jiahe.95sz.cn/&lt;/Url&gt;
    &lt;SendModel&gt;1&lt;/SendModel&gt;
    &lt;WatchMode&gt;0&lt;/WatchMode&gt;
    &lt;WarningInteral&gt;20&lt;/WarningInteral&gt;
  &lt;/AppModel&gt;
   &lt;AppModel&gt;
    &lt;AppName&gt;jiahe_CRMWs&lt;/AppName&gt;
   &lt;Url&gt;http://jiahe.95sz.cn/Home/Service&lt;/Url&gt;
   &lt;SendModel&gt;1&lt;/SendModel&gt;
   &lt;WatchMode&gt;0&lt;/WatchMode&gt;
    &lt;WarningInteral&gt;20&lt;/WarningInteral&gt;
  &lt;/AppModel&gt;
  &lt;AppModel&gt;
    &lt;AppName&gt;jiahe_CRMdz&lt;/AppName&gt;
    &lt;Url&gt;http://118.31.79.243:10012/Api/Check/CheckApi&lt;/Url&gt;
    &lt;SendModel&gt;1&lt;/SendModel&gt;
    &lt;WatchMode&gt;0&lt;/WatchMode&gt;
    &lt;WarningInteral&gt;20&lt;/WarningInteral&gt;
  &lt;/AppModel&gt;
  &lt;AppModel&gt;
    &lt;AppName&gt;jiahe_YwDetaildz&lt;/AppName&gt;
    &lt;Url&gt;http://118.31.79.243:10013/Api/Check/CheckApi&lt;/Url&gt;
    &lt;SendModel&gt;1&lt;/SendModel&gt;
    &lt;WatchMode&gt;0&lt;/WatchMode&gt;
    &lt;WarningInteral&gt;20&lt;/WarningInteral&gt;
  &lt;/AppModel&gt;
&lt;/AppModels&gt;</v>
      </c>
    </row>
    <row r="45" spans="1:11" ht="20.100000000000001" customHeight="1" thickTop="1" thickBot="1" x14ac:dyDescent="0.25">
      <c r="A45" s="22" t="s">
        <v>92</v>
      </c>
      <c r="B45" s="23" t="s">
        <v>101</v>
      </c>
      <c r="C45" s="23" t="str">
        <f t="shared" si="2"/>
        <v>C:\jiahe\16_Heartbeat</v>
      </c>
      <c r="D45" s="23" t="str">
        <f t="shared" si="3"/>
        <v>jiahe_Heartbeat</v>
      </c>
      <c r="E45" s="23" t="s">
        <v>104</v>
      </c>
      <c r="F45" s="23"/>
      <c r="G45" s="11" t="str">
        <f t="shared" si="5"/>
        <v>16_Heartbeat</v>
      </c>
      <c r="H45" s="23" t="str">
        <f>CLEAN(J45)</f>
        <v>&lt;?xml version="1.0" encoding="utf-8" ?&gt; &lt;AppModels&gt;  &lt;AppModel&gt;    &lt;AppName&gt;jiahe_CRMWeb&lt;/AppName&gt;    &lt;Url&gt;http://jiahe.95sz.cn/&lt;/Url&gt;    &lt;SendModel&gt;1&lt;/SendModel&gt;    &lt;WatchMode&gt;0&lt;/WatchMode&gt;    &lt;WarningInteral&gt;20&lt;/WarningInteral&gt;  &lt;/AppModel&gt;   &lt;AppModel&gt;    &lt;AppName&gt;jiahe_CRMWs&lt;/AppName&gt;   &lt;Url&gt;http://jiahe.95sz.cn/Home/Service&lt;/Url&gt;   &lt;SendModel&gt;1&lt;/SendModel&gt;   &lt;WatchMode&gt;0&lt;/WatchMode&gt;    &lt;WarningInteral&gt;20&lt;/WarningInteral&gt;  &lt;/AppModel&gt;  &lt;AppModel&gt;    &lt;AppName&gt;jiahe_CRMdz&lt;/AppName&gt;    &lt;Url&gt;http://118.31.79.243:10012/Api/Check/CheckApi&lt;/Url&gt;    &lt;SendModel&gt;1&lt;/SendModel&gt;    &lt;WatchMode&gt;0&lt;/WatchMode&gt;    &lt;WarningInteral&gt;20&lt;/WarningInteral&gt;  &lt;/AppModel&gt;  &lt;AppModel&gt;    &lt;AppName&gt;jiahe_YwDetaildz&lt;/AppName&gt;    &lt;Url&gt;http://118.31.79.243:10013/Api/Check/CheckApi&lt;/Url&gt;    &lt;SendModel&gt;1&lt;/SendModel&gt;    &lt;WatchMode&gt;0&lt;/WatchMode&gt;    &lt;WarningInteral&gt;20&lt;/WarningInteral&gt;  &lt;/AppModel&gt;&lt;/AppModels&gt;</v>
      </c>
      <c r="I45" s="23"/>
      <c r="J45" s="1" t="str">
        <f>"&lt;?xml version=""1.0"" encoding=""utf-8"" ?&gt; 
&lt;AppModels&gt;
  &lt;AppModel&gt;
    &lt;AppName&gt;"&amp;D34&amp;"&lt;/AppName&gt;
    &lt;Url&gt;http://"&amp;D15&amp;"/&lt;/Url&gt;
    &lt;SendModel&gt;1&lt;/SendModel&gt;
    &lt;WatchMode&gt;0&lt;/WatchMode&gt;
    &lt;WarningInteral&gt;20&lt;/WarningInteral&gt;
  &lt;/AppModel&gt;
   &lt;AppModel&gt;
    &lt;AppName&gt;"&amp;D32&amp;"&lt;/AppName&gt;
   &lt;Url&gt;http://"&amp;D15&amp;"/Home/Service&lt;/Url&gt;
   &lt;SendModel&gt;1&lt;/SendModel&gt;
   &lt;WatchMode&gt;0&lt;/WatchMode&gt;
    &lt;WarningInteral&gt;20&lt;/WarningInteral&gt;
  &lt;/AppModel&gt;
  &lt;AppModel&gt;
    &lt;AppName&gt;"&amp;D30&amp;"&lt;/AppName&gt;
    &lt;Url&gt;"&amp;F30&amp;"/Api/Check/CheckApi&lt;/Url&gt;
    &lt;SendModel&gt;1&lt;/SendModel&gt;
    &lt;WatchMode&gt;0&lt;/WatchMode&gt;
    &lt;WarningInteral&gt;20&lt;/WarningInteral&gt;
  &lt;/AppModel&gt;
  &lt;AppModel&gt;
    &lt;AppName&gt;"&amp;D31&amp;"&lt;/AppName&gt;
    &lt;Url&gt;"&amp;F31&amp;"/Api/Check/CheckApi&lt;/Url&gt;
    &lt;SendModel&gt;1&lt;/SendModel&gt;
    &lt;WatchMode&gt;0&lt;/WatchMode&gt;
    &lt;WarningInteral&gt;20&lt;/WarningInteral&gt;
  &lt;/AppModel&gt;
&lt;/AppModels&gt;"</f>
        <v>&lt;?xml version="1.0" encoding="utf-8" ?&gt; 
&lt;AppModels&gt;
  &lt;AppModel&gt;
    &lt;AppName&gt;jiahe_CRMWeb&lt;/AppName&gt;
    &lt;Url&gt;http://jiahe.95sz.cn/&lt;/Url&gt;
    &lt;SendModel&gt;1&lt;/SendModel&gt;
    &lt;WatchMode&gt;0&lt;/WatchMode&gt;
    &lt;WarningInteral&gt;20&lt;/WarningInteral&gt;
  &lt;/AppModel&gt;
   &lt;AppModel&gt;
    &lt;AppName&gt;jiahe_CRMWs&lt;/AppName&gt;
   &lt;Url&gt;http://jiahe.95sz.cn/Home/Service&lt;/Url&gt;
   &lt;SendModel&gt;1&lt;/SendModel&gt;
   &lt;WatchMode&gt;0&lt;/WatchMode&gt;
    &lt;WarningInteral&gt;20&lt;/WarningInteral&gt;
  &lt;/AppModel&gt;
  &lt;AppModel&gt;
    &lt;AppName&gt;jiahe_CRMdz&lt;/AppName&gt;
    &lt;Url&gt;http://118.31.79.243:10012/Api/Check/CheckApi&lt;/Url&gt;
    &lt;SendModel&gt;1&lt;/SendModel&gt;
    &lt;WatchMode&gt;0&lt;/WatchMode&gt;
    &lt;WarningInteral&gt;20&lt;/WarningInteral&gt;
  &lt;/AppModel&gt;
  &lt;AppModel&gt;
    &lt;AppName&gt;jiahe_YwDetaildz&lt;/AppName&gt;
    &lt;Url&gt;http://118.31.79.243:10013/Api/Check/CheckApi&lt;/Url&gt;
    &lt;SendModel&gt;1&lt;/SendModel&gt;
    &lt;WatchMode&gt;0&lt;/WatchMode&gt;
    &lt;WarningInteral&gt;20&lt;/WarningInteral&gt;
  &lt;/AppModel&gt;
&lt;/AppModels&gt;</v>
      </c>
    </row>
    <row r="46" spans="1:11" ht="14.25" customHeight="1" thickTop="1" thickBot="1" x14ac:dyDescent="0.25">
      <c r="A46" s="20">
        <v>10</v>
      </c>
      <c r="B46" s="21" t="s">
        <v>127</v>
      </c>
      <c r="C46" s="21" t="s">
        <v>120</v>
      </c>
      <c r="D46" s="21" t="s">
        <v>121</v>
      </c>
      <c r="E46" s="21" t="s">
        <v>122</v>
      </c>
      <c r="F46" s="21"/>
      <c r="G46" s="6"/>
      <c r="H46" s="21"/>
      <c r="I46" s="21"/>
    </row>
    <row r="47" spans="1:11" ht="20.100000000000001" customHeight="1" thickTop="1" thickBot="1" x14ac:dyDescent="0.25">
      <c r="A47" s="22"/>
      <c r="B47" s="23" t="s">
        <v>251</v>
      </c>
      <c r="C47" s="23" t="s">
        <v>113</v>
      </c>
      <c r="D47" s="23" t="e">
        <f>#REF!</f>
        <v>#REF!</v>
      </c>
      <c r="E47" s="23"/>
      <c r="F47" s="23"/>
      <c r="G47" s="11"/>
      <c r="H47" s="23"/>
      <c r="I47" s="23"/>
    </row>
    <row r="48" spans="1:11" ht="20.100000000000001" customHeight="1" thickTop="1" thickBot="1" x14ac:dyDescent="0.25">
      <c r="A48" s="22"/>
      <c r="B48" s="23" t="s">
        <v>123</v>
      </c>
      <c r="C48" s="23" t="s">
        <v>250</v>
      </c>
      <c r="D48" s="23" t="str">
        <f>"abc|"&amp;F38&amp;"/Api/Pipe/PipeHandlerV1"</f>
        <v>abc|http://118.31.79.243:10018/Api/Pipe/PipeHandlerV1</v>
      </c>
      <c r="E48" s="23" t="s">
        <v>264</v>
      </c>
      <c r="F48" s="23"/>
      <c r="G48" s="8"/>
      <c r="H48" s="23"/>
      <c r="I48" s="23"/>
    </row>
    <row r="49" spans="1:9" ht="20.100000000000001" customHeight="1" thickTop="1" thickBot="1" x14ac:dyDescent="0.25">
      <c r="A49" s="22"/>
      <c r="B49" s="23" t="s">
        <v>124</v>
      </c>
      <c r="C49" s="23" t="s">
        <v>116</v>
      </c>
      <c r="D49" s="23" t="str">
        <f>D18&amp;"/Api/Component/QueryCode"</f>
        <v>http://39.108.58.237:8001/Api/Component/QueryCode</v>
      </c>
      <c r="E49" s="23" t="s">
        <v>247</v>
      </c>
      <c r="F49" s="23"/>
      <c r="G49" s="8"/>
      <c r="H49" s="23"/>
      <c r="I49" s="23"/>
    </row>
    <row r="50" spans="1:9" ht="20.100000000000001" customHeight="1" thickTop="1" thickBot="1" x14ac:dyDescent="0.25">
      <c r="A50" s="22"/>
      <c r="B50" s="23" t="s">
        <v>140</v>
      </c>
      <c r="C50" s="23" t="s">
        <v>141</v>
      </c>
      <c r="D50" s="23" t="str">
        <f>D13</f>
        <v>wx2728999697965e38</v>
      </c>
      <c r="E50" s="23" t="s">
        <v>265</v>
      </c>
      <c r="F50" s="23"/>
      <c r="G50" s="8"/>
      <c r="H50" s="23"/>
      <c r="I50" s="23"/>
    </row>
    <row r="51" spans="1:9" ht="20.100000000000001" customHeight="1" thickTop="1" thickBot="1" x14ac:dyDescent="0.25">
      <c r="A51" s="22"/>
      <c r="B51" s="23" t="s">
        <v>115</v>
      </c>
      <c r="C51" s="23" t="s">
        <v>142</v>
      </c>
      <c r="D51" s="23" t="str">
        <f>"abc|"&amp;F36&amp;"/Api/Pipe/PipeHandlerV1"</f>
        <v>abc|http://118.31.79.243:10016/Api/Pipe/PipeHandlerV1</v>
      </c>
      <c r="E51" s="23" t="s">
        <v>266</v>
      </c>
      <c r="F51" s="23"/>
      <c r="G51" s="8"/>
      <c r="H51" s="23"/>
      <c r="I51" s="23"/>
    </row>
    <row r="52" spans="1:9" ht="20.100000000000001" customHeight="1" thickTop="1" thickBot="1" x14ac:dyDescent="0.25">
      <c r="A52" s="22"/>
      <c r="B52" s="23" t="s">
        <v>125</v>
      </c>
      <c r="C52" s="23" t="s">
        <v>117</v>
      </c>
      <c r="D52" s="23" t="str">
        <f>"abc|"&amp;F37&amp;"/Api/Pipe/PipeHandlerV1"</f>
        <v>abc|http://118.31.79.243:10017/Api/Pipe/PipeHandlerV1</v>
      </c>
      <c r="E52" s="23" t="s">
        <v>267</v>
      </c>
      <c r="F52" s="23"/>
      <c r="G52" s="8"/>
      <c r="H52" s="23"/>
      <c r="I52" s="23"/>
    </row>
    <row r="53" spans="1:9" ht="20.100000000000001" customHeight="1" thickTop="1" thickBot="1" x14ac:dyDescent="0.25">
      <c r="A53" s="22"/>
      <c r="B53" s="23" t="s">
        <v>112</v>
      </c>
      <c r="C53" s="23" t="s">
        <v>118</v>
      </c>
      <c r="D53" s="23" t="str">
        <f>D52</f>
        <v>abc|http://118.31.79.243:10017/Api/Pipe/PipeHandlerV1</v>
      </c>
      <c r="E53" s="23" t="s">
        <v>268</v>
      </c>
      <c r="F53" s="23"/>
      <c r="G53" s="11"/>
      <c r="H53" s="23"/>
      <c r="I53" s="23"/>
    </row>
    <row r="54" spans="1:9" ht="20.25" customHeight="1" thickTop="1" thickBot="1" x14ac:dyDescent="0.25">
      <c r="A54" s="22"/>
      <c r="B54" s="23" t="s">
        <v>126</v>
      </c>
      <c r="C54" s="23" t="s">
        <v>143</v>
      </c>
      <c r="D54" s="23" t="str">
        <f>F30&amp;"/ApiV1/CRMYwDzService"</f>
        <v>http://118.31.79.243:10012/ApiV1/CRMYwDzService</v>
      </c>
      <c r="E54" s="23" t="s">
        <v>269</v>
      </c>
      <c r="F54" s="23"/>
      <c r="G54" s="11"/>
      <c r="H54" s="23"/>
      <c r="I54" s="23"/>
    </row>
    <row r="55" spans="1:9" ht="14.25" customHeight="1" thickTop="1" thickBot="1" x14ac:dyDescent="0.25">
      <c r="A55" s="20">
        <v>11</v>
      </c>
      <c r="B55" s="21" t="s">
        <v>128</v>
      </c>
      <c r="C55" s="21" t="s">
        <v>120</v>
      </c>
      <c r="D55" s="21" t="s">
        <v>121</v>
      </c>
      <c r="E55" s="21" t="s">
        <v>122</v>
      </c>
      <c r="F55" s="21"/>
      <c r="G55" s="6"/>
      <c r="H55" s="21"/>
      <c r="I55" s="21"/>
    </row>
    <row r="56" spans="1:9" ht="20.100000000000001" customHeight="1" thickTop="1" thickBot="1" x14ac:dyDescent="0.25">
      <c r="A56" s="22"/>
      <c r="B56" s="23" t="s">
        <v>111</v>
      </c>
      <c r="C56" s="23" t="s">
        <v>132</v>
      </c>
      <c r="D56" s="23" t="str">
        <f>"abc|"&amp;F38&amp;"/Api/Pipe/PipeHandlerV1"</f>
        <v>abc|http://118.31.79.243:10018/Api/Pipe/PipeHandlerV1</v>
      </c>
      <c r="E56" s="23"/>
      <c r="F56" s="23"/>
      <c r="G56" s="11"/>
      <c r="H56" s="23"/>
      <c r="I56" s="23"/>
    </row>
    <row r="57" spans="1:9" ht="20.100000000000001" customHeight="1" thickTop="1" thickBot="1" x14ac:dyDescent="0.25">
      <c r="A57" s="22"/>
      <c r="B57" s="23" t="s">
        <v>133</v>
      </c>
      <c r="C57" s="23" t="s">
        <v>134</v>
      </c>
      <c r="D57" s="23" t="str">
        <f>"abc|"&amp;F36&amp;"/Api/Pipe/PipeHandlerV1"</f>
        <v>abc|http://118.31.79.243:10016/Api/Pipe/PipeHandlerV1</v>
      </c>
      <c r="E57" s="23"/>
      <c r="F57" s="23"/>
      <c r="G57" s="8"/>
      <c r="H57" s="23"/>
      <c r="I57" s="23"/>
    </row>
    <row r="58" spans="1:9" ht="20.100000000000001" customHeight="1" thickTop="1" thickBot="1" x14ac:dyDescent="0.25">
      <c r="A58" s="22"/>
      <c r="B58" s="23" t="s">
        <v>135</v>
      </c>
      <c r="C58" s="23" t="s">
        <v>136</v>
      </c>
      <c r="D58" s="23" t="str">
        <f>"abc|"&amp;F37&amp;"/Api/Pipe/PipeHandlerV1"</f>
        <v>abc|http://118.31.79.243:10017/Api/Pipe/PipeHandlerV1</v>
      </c>
      <c r="E58" s="23"/>
      <c r="F58" s="23"/>
      <c r="G58" s="8"/>
      <c r="H58" s="23"/>
      <c r="I58" s="23"/>
    </row>
    <row r="59" spans="1:9" ht="20.100000000000001" customHeight="1" thickTop="1" thickBot="1" x14ac:dyDescent="0.25">
      <c r="A59" s="22"/>
      <c r="B59" s="23" t="s">
        <v>137</v>
      </c>
      <c r="C59" s="23" t="s">
        <v>119</v>
      </c>
      <c r="D59" s="23" t="str">
        <f>F30&amp;"/ApiV1/CRMYwDzService"</f>
        <v>http://118.31.79.243:10012/ApiV1/CRMYwDzService</v>
      </c>
      <c r="E59" s="23"/>
      <c r="F59" s="23"/>
      <c r="G59" s="8"/>
      <c r="H59" s="23"/>
      <c r="I59" s="23"/>
    </row>
    <row r="60" spans="1:9" ht="20.100000000000001" customHeight="1" thickTop="1" thickBot="1" x14ac:dyDescent="0.25">
      <c r="A60" s="22"/>
      <c r="B60" s="23" t="s">
        <v>138</v>
      </c>
      <c r="C60" s="23" t="s">
        <v>139</v>
      </c>
      <c r="D60" s="23" t="str">
        <f>F31&amp;"/ApiV1/CRMYwDetailService"</f>
        <v>http://118.31.79.243:10013/ApiV1/CRMYwDetailService</v>
      </c>
      <c r="E60" s="23"/>
      <c r="F60" s="23"/>
      <c r="G60" s="8"/>
      <c r="H60" s="23"/>
      <c r="I60" s="23"/>
    </row>
    <row r="61" spans="1:9" ht="20.100000000000001" customHeight="1" thickTop="1" thickBot="1" x14ac:dyDescent="0.25">
      <c r="A61" s="22"/>
      <c r="B61" s="23" t="s">
        <v>140</v>
      </c>
      <c r="C61" s="23" t="s">
        <v>141</v>
      </c>
      <c r="D61" s="23" t="str">
        <f>D13</f>
        <v>wx2728999697965e38</v>
      </c>
      <c r="E61" s="23"/>
      <c r="F61" s="23"/>
      <c r="G61" s="8"/>
      <c r="H61" s="23"/>
      <c r="I61" s="23"/>
    </row>
    <row r="62" spans="1:9" ht="20.100000000000001" customHeight="1" thickTop="1" thickBot="1" x14ac:dyDescent="0.25">
      <c r="A62" s="22"/>
      <c r="B62" s="23" t="s">
        <v>114</v>
      </c>
      <c r="C62" s="23" t="s">
        <v>116</v>
      </c>
      <c r="D62" s="23" t="str">
        <f>D18&amp;"/Api/Component/QueryCode"</f>
        <v>http://39.108.58.237:8001/Api/Component/QueryCode</v>
      </c>
      <c r="E62" s="23"/>
      <c r="F62" s="23"/>
      <c r="G62" s="11"/>
      <c r="H62" s="23"/>
      <c r="I62" s="23"/>
    </row>
    <row r="63" spans="1:9" ht="20.100000000000001" customHeight="1" thickTop="1" thickBot="1" x14ac:dyDescent="0.25">
      <c r="A63" s="22"/>
      <c r="B63" s="23" t="s">
        <v>277</v>
      </c>
      <c r="C63" s="23" t="s">
        <v>113</v>
      </c>
      <c r="D63" s="23" t="str">
        <f>F35</f>
        <v>118.31.79.243:10015</v>
      </c>
      <c r="E63" s="23" t="str">
        <f>D63</f>
        <v>118.31.79.243:10015</v>
      </c>
      <c r="F63" s="23"/>
      <c r="G63" s="11"/>
      <c r="H63" s="23"/>
      <c r="I63" s="23"/>
    </row>
    <row r="64" spans="1:9" ht="20.100000000000001" customHeight="1" thickTop="1" thickBot="1" x14ac:dyDescent="0.25">
      <c r="A64" s="22"/>
      <c r="B64" s="23" t="s">
        <v>278</v>
      </c>
      <c r="C64" s="23" t="s">
        <v>279</v>
      </c>
      <c r="D64" s="23" t="str">
        <f>"{BaseAdr:"""&amp;F33&amp;""",Name:""user"",PassWord:""7c4a8d09ca3762af61e59520943dc26494f8941b""}"</f>
        <v>{BaseAdr:"118.31.79.243:10014",Name:"user",PassWord:"7c4a8d09ca3762af61e59520943dc26494f8941b"}</v>
      </c>
      <c r="E64" s="23" t="str">
        <f>D64</f>
        <v>{BaseAdr:"118.31.79.243:10014",Name:"user",PassWord:"7c4a8d09ca3762af61e59520943dc26494f8941b"}</v>
      </c>
      <c r="F64" s="23"/>
      <c r="G64" s="11"/>
      <c r="H64" s="23"/>
      <c r="I64" s="23"/>
    </row>
    <row r="65" spans="1:9" ht="14.25" customHeight="1" thickTop="1" thickBot="1" x14ac:dyDescent="0.25">
      <c r="A65" s="20">
        <v>12</v>
      </c>
      <c r="B65" s="21" t="s">
        <v>166</v>
      </c>
      <c r="C65" s="21"/>
      <c r="D65" s="21"/>
      <c r="E65" s="21"/>
      <c r="F65" s="21"/>
      <c r="G65" s="6"/>
      <c r="H65" s="21"/>
      <c r="I65" s="21"/>
    </row>
    <row r="66" spans="1:9" ht="20.100000000000001" customHeight="1" thickTop="1" thickBot="1" x14ac:dyDescent="0.25">
      <c r="A66" s="22"/>
      <c r="B66" s="23" t="s">
        <v>239</v>
      </c>
      <c r="C66" s="23" t="s">
        <v>240</v>
      </c>
      <c r="D66" s="23" t="s">
        <v>271</v>
      </c>
      <c r="E66" s="23"/>
      <c r="F66" s="23"/>
      <c r="G66" s="8"/>
      <c r="H66" s="23"/>
      <c r="I66" s="23"/>
    </row>
    <row r="67" spans="1:9" ht="20.100000000000001" customHeight="1" thickTop="1" thickBot="1" x14ac:dyDescent="0.25">
      <c r="A67" s="22"/>
      <c r="B67" s="23"/>
      <c r="C67" s="23" t="s">
        <v>241</v>
      </c>
      <c r="D67" s="23" t="s">
        <v>270</v>
      </c>
      <c r="E67" s="23"/>
      <c r="F67" s="23"/>
      <c r="G67" s="8"/>
      <c r="H67" s="23"/>
      <c r="I67" s="23"/>
    </row>
    <row r="68" spans="1:9" ht="20.100000000000001" customHeight="1" thickTop="1" thickBot="1" x14ac:dyDescent="0.25">
      <c r="A68" s="22"/>
      <c r="B68" s="23" t="s">
        <v>167</v>
      </c>
      <c r="C68" s="23" t="s">
        <v>180</v>
      </c>
      <c r="D68" s="23" t="str">
        <f>"admin:84519741@"&amp;D12&amp;":27017"</f>
        <v>admin:84519741@118.31.79.243:27017</v>
      </c>
      <c r="E68" s="23"/>
      <c r="F68" s="23"/>
      <c r="G68" s="8"/>
      <c r="H68" s="23"/>
      <c r="I68" s="23"/>
    </row>
    <row r="69" spans="1:9" ht="24.75" customHeight="1" thickTop="1" thickBot="1" x14ac:dyDescent="0.25">
      <c r="A69" s="22"/>
      <c r="B69" s="23" t="s">
        <v>12</v>
      </c>
      <c r="C69" s="24" t="s">
        <v>181</v>
      </c>
      <c r="D69" s="23" t="str">
        <f>"host=localhost:5672;virtualHost="&amp;D8&amp;";username=sa;password=Zl84519741"</f>
        <v>host=localhost:5672;virtualHost=jiahecrm;username=sa;password=Zl84519741</v>
      </c>
      <c r="E69" s="23"/>
      <c r="F69" s="23"/>
      <c r="G69" s="11"/>
      <c r="H69" s="23"/>
      <c r="I69" s="23"/>
    </row>
    <row r="70" spans="1:9" ht="47.25" customHeight="1" thickTop="1" thickBot="1" x14ac:dyDescent="0.25">
      <c r="A70" s="22"/>
      <c r="B70" s="23" t="s">
        <v>168</v>
      </c>
      <c r="C70" s="24" t="s">
        <v>207</v>
      </c>
      <c r="D70" s="30" t="s">
        <v>258</v>
      </c>
      <c r="E70" s="23"/>
      <c r="F70" s="23"/>
      <c r="G70" s="11"/>
      <c r="H70" s="23"/>
      <c r="I70" s="23"/>
    </row>
    <row r="71" spans="1:9" ht="59.25" customHeight="1" thickTop="1" thickBot="1" x14ac:dyDescent="0.25">
      <c r="A71" s="22"/>
      <c r="B71" s="23" t="s">
        <v>178</v>
      </c>
      <c r="C71" s="24" t="s">
        <v>179</v>
      </c>
      <c r="D71" s="30"/>
      <c r="E71" s="23"/>
      <c r="F71" s="23"/>
      <c r="G71" s="11"/>
      <c r="H71" s="23"/>
      <c r="I71" s="23"/>
    </row>
    <row r="72" spans="1:9" ht="41.25" customHeight="1" thickTop="1" thickBot="1" x14ac:dyDescent="0.25">
      <c r="A72" s="22"/>
      <c r="B72" s="23" t="s">
        <v>169</v>
      </c>
      <c r="C72" s="23"/>
      <c r="D72" s="30" t="s">
        <v>257</v>
      </c>
      <c r="E72" s="23"/>
      <c r="F72" s="23"/>
      <c r="G72" s="11"/>
      <c r="H72" s="23"/>
      <c r="I72" s="23"/>
    </row>
    <row r="73" spans="1:9" ht="20.100000000000001" customHeight="1" thickTop="1" thickBot="1" x14ac:dyDescent="0.25">
      <c r="A73" s="22"/>
      <c r="B73" s="23"/>
      <c r="C73" s="23" t="s">
        <v>182</v>
      </c>
      <c r="D73" s="24" t="str">
        <f>LEFT(D72,1000)</f>
        <v>PCY/DXHmWrez4VRg+x45wXEuCIExICsdeUoPDic0MxwtISEcJG9+TyWQqZGk9pnSmSEhGy9xdBx+dygMW3lmSGouJgctZ2xCcGRqSjpJYR48O2RCZ3B2VXxkdFxzI1UHY2klVXd+Z09pbXpPay9fOjIkLxI9MSNbeHJ3QHl0eGQKJT8TNiF/UGdibUd4ZiY2RjAcLgoKFDQvCwwvMhsKKBlkJzEZM2kgFQoZPDwcCDwsHUk1NDg+JRwXHVU2BAU7FngOfTA4FCkQLXQgAxMWNjkXGjlXOCcGLBUlNDINDiEMGwsxG0wqKT8LEwwyLB88DDwJMhgnSxE6Ow87HDxlJx0CCzgfGT56BBgaEgEsAQ4KJhhFOBEaOmgeEQYCChA6EWM5DjAoGh5yUAU0GABpLgErHRlsNDMrazlbH2I6JwYfMxshNSkfHyUPOk0tLwocYDspVzZjFV9/HCxUORQHJDIrLxkQEjg4Kzg/Mj1xVwESKCwNDSAkHygTLhIdBj8AMAk7DXoWL1INCx4JPHU8WQ57Hg1tOHIPJDc9GAIRbRN9DzsnKi5mDS8NPT8sAwBEc0w4AzE3PCghJR8NJQcNEW0FWAI/BwAmDwg/VTQuAzx7NjtSGyVmNAlkE1MzG2YeODwsOEIqJQUqBTpFFiEJCxcBZhEDRwMGNyAXFDYDARozbmAWMx9HBCouOh00GD0OP3QPOActPgszIjcyDSkNXWY0LCE4DGg4Oh8dMxExZEVnHideJAcVIw5mL1sUPnUmPSEyUi8vJA0de0Q0NSQcHQUkIRMhDAsuDXcoXzIMYxYdfDIcBmIYBhIfHxFDQBFOEygSEmBjeyBuPSoufSQvWwg1aDUnBgFSbigaHgIhTSMxfzIGYmYcKig9K0t9AQRpJS8WSC43aAxqPRUsIDAONWQ+PQkxDQMtJDwfI3QZAwlhdiUWJgEIACUrJxAEbSILagU/Gxh+PVEgKT4kCCUhMBYWH0o6IxgoABgiViZl</v>
      </c>
      <c r="E73" s="23"/>
      <c r="F73" s="23"/>
      <c r="G73" s="11"/>
      <c r="H73" s="23"/>
      <c r="I73" s="23"/>
    </row>
    <row r="74" spans="1:9" ht="20.100000000000001" customHeight="1" thickTop="1" thickBot="1" x14ac:dyDescent="0.25">
      <c r="A74" s="22"/>
      <c r="B74" s="23"/>
      <c r="C74" s="23" t="s">
        <v>172</v>
      </c>
      <c r="D74" s="24" t="str">
        <f>MID(D72,1001,1000)</f>
        <v>NEMkGW03d0AkVSYlEjh6BX9fASIXKjJeMzA5BDkFAzk1Eio7chYJHFRnIz9jWWESZCdjIT4OBXgZTSktYisrdis2FzJoHz4/Iww3SjEuDDZgOQIYOV8HYxU8Bkw6AwlhGQ90Ah4wcjECBRcCXQsgCQk4Gw0CJD4OKDA0IzBtBDE4AighbBADGDwefjcBS0cuBAAGbBgQEwk1DQMGBS4oZictPgJpHA1kKAQeBRoaaDtmOTAvGxsABGUQHBQgDT05fQgmEAINDzp0VhMhGwwFAg4eVxc6KzEWLjINDSwadhwVCBlgUBp/NjsVLDVjTTcYHikyIHYAZAcmLxkwYBJ0MyIfJg8BSzQgGylhHT48OQ40MSJhCB1FTWYHBjplFDsEBgkMJzogAWFRVAFmaVQCPH4FEjgFLDI0ORg4HRwbPx8QVHUUKR0Gdn4VVX8wFA1kLlBmGQgaKTEAAkgcOBgRID9aGBJ+Pn0bei54RlERMQELFXN+Mi0pCTs+EmdoOxc/ChI7aAQ2BwgJGDcEeV8McRZLOn92JmQ8Kh8aOglLeCwnLnx6AzQUPi0eAR91GhNSVAwgARkUBSd6FSsYAzw7EToGMBIGKwIdOFAdNQI6CDQjSgERHTENFTU9B251QAIiKQtuGgoQJhRlIAF5KVwgYic8E15SOBkkMgUhfDRMEBY7PXUSZjkJOwpDPCYbDz5wdTU+MiIMIgMhMh4FDQk0MTBNEGUrIWdOIFk9LD0nHT8/OQgBdRMpTSVNGAgXPA0mPiwfNQMzKx01ZHwjDVh6bgVaeg8nPig4G1QuPQYLbgAKBxkxbUYFHmhCSDATBjsJBhEbHQgBEAMuMhpPBSshCzMHFiliJQgRADoTYU84eC04BSdvEQcDBC88HSx7DQIjEVEfd3I1KHk/DC4XYUhbSxoUPnIQHDx6LT8jBwYZOH8lMmM8ACcUBBRKHhApLTgfQBFqM3ELM2o/Dnl+dwANMjltBgxjLy95cywaZg4b</v>
      </c>
      <c r="E74" s="23"/>
      <c r="F74" s="23"/>
      <c r="G74" s="11"/>
      <c r="H74" s="23"/>
      <c r="I74" s="23"/>
    </row>
    <row r="75" spans="1:9" ht="20.100000000000001" customHeight="1" thickTop="1" thickBot="1" x14ac:dyDescent="0.25">
      <c r="A75" s="22"/>
      <c r="B75" s="23"/>
      <c r="C75" s="23" t="s">
        <v>173</v>
      </c>
      <c r="D75" s="24" t="str">
        <f>MID(D72,2001,1000)</f>
        <v>CjA2DXcQB1kldQwSOTgXFjRhOiQOZBIkORcyAHIsEj4HbiZHFzI8HxoGL1A2ax8HFgQoFnkvI04SGwdPP3sPD2BvOgUDPnYubgw2Ny0uZAYRLAEZKjMlWAEnDiBiaD0zJQUGBz5reCsfE1Y8ABMtI3o7YzcZBnE9fDgbaTIRZgAQe2wKNC8sBCARETxjFBYFGw1gAGZjHSUMBxkMIHQQKGYXDDUwKCEIBQ0CCm5mTzw0JDpfEhAVITU2ckgJOh1rCidnFygLMgdjPig1PwQRI2o4PwxyegElY3t6PjYGAABldy8SFzAKIX0fBRQUJxJIDz09aiQGBlgCbB4xdRYgShoRG1YQGxs+HBw2VSMTbhk/Bw9KQSEVCnoAAEMgICUeBH16ITwtAUk1EGJQIQcZNxsQEjY8aE1jHx0HKi0fZjUvPiofZQg4XSAcAgA+DDRLZiEvGR4wIEtrDR0JJxNiHWV9Cz4jAD4sLExVOiUyaT0+HTgpKTQ8PnEpPj5lBhA9enE6JX8/ND8lNwFuVQ4WSTUGdTM+JGY1AQ4XN2kpJCsNERw7L2MhD3wYDD8tYy0FCGYiIA4hGB8QCzMUAB5PZyYSOh9+FmAEHgxtLgwPHwYxAD4pMXhwTx87Z0ciOisQfQ0/LREwEDsSBAcpPxZ0IC1zSzUmAR0DKCgnNBhrfg03ZXUANhglWCATZlMbCgItAxcjBzQfJEk6GnMCPgZoMHAeECFMOCEGIy01TQcJFjsMHQojIVgzVzMULQMjGTo/OjQ6FzE5S2skegoqIhkxBCsREDsHCQ9rNwoQOAx/MAM1ABQ2LycoE2QQF1g8cxQxFCcNLTQRDikFIRcFNwUrKQY4Fj40LgwsEzI/FgIPBSkEEyEnKxYPSSh3IU4RemNOI38EJTUxHzYBHRwCQjAHAGQpPwQTPj88JwUnXgBYJhsoC2k8Fj8WGgkVBCgNGVUhMHwSWTcsJwwCJSorfTU7VAs4IhsaJDAyMHkvAC8s</v>
      </c>
      <c r="E75" s="23"/>
      <c r="F75" s="23"/>
      <c r="G75" s="11"/>
      <c r="H75" s="23"/>
      <c r="I75" s="23"/>
    </row>
    <row r="76" spans="1:9" ht="20.100000000000001" customHeight="1" thickTop="1" thickBot="1" x14ac:dyDescent="0.25">
      <c r="A76" s="22"/>
      <c r="B76" s="23"/>
      <c r="C76" s="23" t="s">
        <v>174</v>
      </c>
      <c r="D76" s="24" t="str">
        <f>MID(D72,3001,1000)</f>
        <v>djZjLBEuHnM0QBsHfkMkFAMjEGcwMh8UPgAVATsWbQw+OQ0hdh5jCH4KAxgSUQ5sB0Aqa35UWxwEPz8FFAl9JzYdLj43UGMBEywlG31NOzwICywIDFwuYhoUCTscLHUGaB4kKyEnMSB9IikFBT0dbzwsGn4hIToHG3dbGSFKE38QVCQAJDApEA4OQREbFxEoMywxBnY1ISp5JCEtAyYpKzAVcx80LXIeIgkRZlx5Ah4SKhAwYg8qczxOPnV7bBEGNE8IdgIAEQ5oAhkyNhFpMRIZfTpkNxh7GAEqCiMcPFcZSRMkMBAceDspPz0NFTUcShMRfBsJGWkMJAAXJSMnCiQOKh8lKBUhHhYYNx0xAWAhGF4QBhIeBgYaEgE2NAk7DhJ6RzYGIwkpXXYXJiQoCAUoGxF5YjAOBwUvDQ8lIQMpEjYTP31bDHg5DSgMDggUEEE5PDhPVRwfIwAoYwVlKyNeHGdiCgFHBTVpGjMwdgULJTkyGhgSM18COgl/IQMXAiF+BioLHDELCRUfHzIRDgUHAWcqWwViKT9IDQoQLzAdMzwxDj4qOygnfl9LODIbIyF8fCMMGGceHisxems8Cws6HSwVMHt3dyglGBxcJXEGFS0EaAYGbh87fzkfVFYbBSszEwEFHx8+CDY2eSgfXBoAZ2UdFzc8PEpsOi5LbGlOGzYLcQ4UFAUQNg8BDD8GOAcnfDkRMDYJFRQPahIfZzc3Yy8dJRp7BzYMICgfJAM/JgBFN1IBIRAQMhkbMAhqPQkJO2IKawdwPX4fJxYUHWkpN3QdSxMdayg/OQA9NwUQAy8ADTY9TSAMA3IcICE6ByAwZQk9Dm8FOiMUKC8qfyQnGjguMBEDZSgKPgRcIgpvERpwJxQoJT5RLSAiDBw5cCgjDCQQLmMPEjk/HlAgAR8SHgkLVAIrfB8vRQQ6Az0zND5kZSgyFTMaI2k5IBc5JjIRMjUtGCkfPnsiD20ZBgIXYCYgKhFgBl8KNikI</v>
      </c>
      <c r="E76" s="23"/>
      <c r="F76" s="23"/>
      <c r="G76" s="11"/>
      <c r="H76" s="23"/>
      <c r="I76" s="23"/>
    </row>
    <row r="77" spans="1:9" ht="20.100000000000001" customHeight="1" thickTop="1" thickBot="1" x14ac:dyDescent="0.25">
      <c r="A77" s="22"/>
      <c r="B77" s="23"/>
      <c r="C77" s="23" t="s">
        <v>175</v>
      </c>
      <c r="D77" s="24" t="str">
        <f>MID(D72,4001,1000)</f>
        <v>axMgLCQGMBYtfiYCNR54MgthKFQUC28xcANpSztsGTl1CicaF38wHhwaYgx+IyVJP3YNXExxZBhhLA4hHxQbERgyak53FTJVehAnNBcPAwsXMAYiIVhLMyo+CT0uGWg6ERoINxJnaR58KAklbQh9W3oNAw4YNitdAT0KPhsHKQkBZgQRMjYwUE5MPTEqCwY0PAJ8BhNlOQkEfRBaPTofNgI2C1J2PAg+KGV1PRdzHQw7azVXOS88UhgqDm8sKAtPCHgpD2J5BDd/bBE5YkAEMghobzEzACsnPBQ/EQ4sEBUkICIoCS01LDIeBwYRCWEAIngBDGQmBAwIMAg4HDY5eFEBFhUqdnAdEBgtIDozLxk9Px1SIhQjPAUkeycsJRcvJ2ZYBWEHMgNxIHoEHG4STAo3ZSESISYBHTQQFRsgPxMedSZrLgJrLRYgCQljAwxGAgxhNDoqYAAaLy8RJCkoBDd5dD8nbFAGNB5iJSY8IRkTGXs4CBJVNWFlJR0faBAOAR8MKmEtAVAnZiJNGHwtCRkmMjsAPC4/QEEKJ3khDxoiJixDdyoMITksKSoaGmwLLRVpMwovYBlqCmgQKX4+WzQLeS0Kcx8pHSoPTAQGFhgBGwIKNzwWNWc8DDNCHxsTOjEcBTsZA1kpPAgce3QDCgM3CVx1BB80ESkdTjloSAAUPj4fEjQBOyItD0AXb3hZFnsaQigAACAKPCYEA2IKGn9WNBUtDCE5bQ8DHyIoP1N4UhoRKQZrFSMcAxsWMH0VFRhtHyESeSwGcRoodAItNB0iC3obegIsKDlzXCsYLzEbGgEpdgEcIg0HDhE3IiwoEjMKKA1RJU0memkgEQUjGRUQL0oZOFo+az0xKSMvNQ4kE3YvBioBcwsaPSJqZBddBD8fQBI5LRM8Fhs1IxU4AxMcDB4sfQApLkU1FDwXaCgVGSYuaw87HgIdfDc8JQI6ABU+LxR2FUA3Gi1RIXglEQsfcAIYJzQxHCBsA1ZB</v>
      </c>
      <c r="E77" s="23"/>
      <c r="F77" s="23"/>
      <c r="G77" s="11"/>
      <c r="H77" s="23"/>
      <c r="I77" s="23"/>
    </row>
    <row r="78" spans="1:9" ht="20.100000000000001" customHeight="1" thickTop="1" thickBot="1" x14ac:dyDescent="0.25">
      <c r="A78" s="22"/>
      <c r="B78" s="23"/>
      <c r="C78" s="23" t="s">
        <v>176</v>
      </c>
      <c r="D78" s="24" t="str">
        <f>MID(D72,5001,1000)</f>
        <v>Fgd/BhJAIz83K30LJD8HVDA3ZBMoNColFjg3LTo+LRdWAzwJcSYMGDcRPgk8DiJwJVElYhULPjk9C2AXC00rMTE0Wz8ZLAgGETYGOQg/DDB+LxtQKiQUFA8sLAYQKQwdBT4cEU0LAgh9KRATFzkdBT84BhE+dxQQGTE2FQ4MJDUQNRk/DzZdIBUnAQcBQjsyJz4HG2YvDFE4Vik2aC0VJSMpHhoeMhlgexsHCwIqMgskJysKBT4pFQh8IRsdS2soKCoQNTdMBD5hPUY4GlcsEDI/A3oVOBQDBAImcgsSBwAwDigGbAJsbX1HamM9Z2N7NwAhKiZZY2gsEC8oLBBafCAAdywpSxE+PwYvMXYoahc0Hn4gZkc3fSoJJDAsX3InVQdlYT4AJ3ljRDlqfB5pNW1kLIrtq6Lih9mAd39Idw==</v>
      </c>
      <c r="E78" s="23"/>
      <c r="F78" s="23"/>
      <c r="G78" s="11"/>
      <c r="H78" s="23"/>
      <c r="I78" s="23"/>
    </row>
    <row r="79" spans="1:9" ht="20.100000000000001" customHeight="1" thickTop="1" x14ac:dyDescent="0.2"/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22" zoomScale="115" zoomScaleNormal="115" workbookViewId="0">
      <selection activeCell="C30" sqref="C30"/>
    </sheetView>
  </sheetViews>
  <sheetFormatPr defaultRowHeight="14.25" x14ac:dyDescent="0.2"/>
  <cols>
    <col min="1" max="1" width="19.625" customWidth="1"/>
    <col min="2" max="2" width="22.125" customWidth="1"/>
    <col min="3" max="3" width="29.25" customWidth="1"/>
    <col min="5" max="5" width="17.125" customWidth="1"/>
  </cols>
  <sheetData>
    <row r="1" spans="1:6" ht="16.5" x14ac:dyDescent="0.35">
      <c r="A1" s="16" t="s">
        <v>183</v>
      </c>
      <c r="B1" s="16" t="s">
        <v>184</v>
      </c>
      <c r="C1" s="16" t="s">
        <v>185</v>
      </c>
      <c r="D1" s="16" t="s">
        <v>186</v>
      </c>
      <c r="E1" s="17"/>
      <c r="F1" s="17" t="s">
        <v>211</v>
      </c>
    </row>
    <row r="2" spans="1:6" ht="21.75" customHeight="1" x14ac:dyDescent="0.3">
      <c r="A2" s="17" t="s">
        <v>187</v>
      </c>
      <c r="B2" s="17" t="s">
        <v>188</v>
      </c>
      <c r="C2" s="17" t="str">
        <f>部署记录!$D$13</f>
        <v>wx2728999697965e38</v>
      </c>
      <c r="D2" s="17">
        <v>0</v>
      </c>
      <c r="E2" s="17" t="s">
        <v>210</v>
      </c>
      <c r="F2" s="17" t="str">
        <f>E2&amp;" "&amp;"'"&amp;A2&amp;"'"&amp;","&amp;"'"&amp;B2&amp;"'"&amp;","&amp;"'"&amp;C2&amp;"'"&amp;","&amp;D2</f>
        <v>INSERT [dbo].[xtwxappidjoininfo] ([jappid], [jkey], [jvalue], [jisforbid]) select  'tongyong','appid_j','wx2728999697965e38',0</v>
      </c>
    </row>
    <row r="3" spans="1:6" ht="21.75" customHeight="1" x14ac:dyDescent="0.3">
      <c r="A3" s="17" t="s">
        <v>187</v>
      </c>
      <c r="B3" s="17" t="s">
        <v>189</v>
      </c>
      <c r="C3" s="18"/>
      <c r="D3" s="17">
        <v>0</v>
      </c>
      <c r="E3" s="19" t="s">
        <v>209</v>
      </c>
      <c r="F3" s="17" t="str">
        <f t="shared" ref="F3:F49" si="0">E3&amp;" "&amp;"'"&amp;A3&amp;"'"&amp;","&amp;"'"&amp;B3&amp;"'"&amp;","&amp;"'"&amp;C3&amp;"'"&amp;","&amp;D3</f>
        <v>union all select 'tongyong','AppSecret','',0</v>
      </c>
    </row>
    <row r="4" spans="1:6" ht="21.75" customHeight="1" x14ac:dyDescent="0.3">
      <c r="A4" s="17" t="s">
        <v>187</v>
      </c>
      <c r="B4" s="17" t="s">
        <v>190</v>
      </c>
      <c r="C4" s="18" t="str">
        <f>部署记录!D9</f>
        <v>昆明佳禾</v>
      </c>
      <c r="D4" s="17">
        <v>0</v>
      </c>
      <c r="E4" s="19" t="s">
        <v>209</v>
      </c>
      <c r="F4" s="17" t="str">
        <f t="shared" si="0"/>
        <v>union all select 'tongyong','Couserab','昆明佳禾',0</v>
      </c>
    </row>
    <row r="5" spans="1:6" ht="21.75" customHeight="1" x14ac:dyDescent="0.3">
      <c r="A5" s="17" t="s">
        <v>187</v>
      </c>
      <c r="B5" s="17" t="s">
        <v>191</v>
      </c>
      <c r="C5" s="18">
        <v>2</v>
      </c>
      <c r="D5" s="17">
        <v>0</v>
      </c>
      <c r="E5" s="19" t="s">
        <v>209</v>
      </c>
      <c r="F5" s="17" t="str">
        <f t="shared" si="0"/>
        <v>union all select 'tongyong','ExceptionLog','2',0</v>
      </c>
    </row>
    <row r="6" spans="1:6" ht="21.75" customHeight="1" x14ac:dyDescent="0.3">
      <c r="A6" s="17" t="s">
        <v>187</v>
      </c>
      <c r="B6" s="17" t="s">
        <v>192</v>
      </c>
      <c r="C6" s="18" t="str">
        <f>部署记录!D68</f>
        <v>admin:84519741@118.31.79.243:27017</v>
      </c>
      <c r="D6" s="17">
        <v>0</v>
      </c>
      <c r="E6" s="19" t="s">
        <v>209</v>
      </c>
      <c r="F6" s="17" t="str">
        <f t="shared" si="0"/>
        <v>union all select 'tongyong','Mongodbserver','admin:84519741@118.31.79.243:27017',0</v>
      </c>
    </row>
    <row r="7" spans="1:6" ht="21.75" customHeight="1" x14ac:dyDescent="0.3">
      <c r="A7" s="17" t="s">
        <v>187</v>
      </c>
      <c r="B7" s="17" t="s">
        <v>193</v>
      </c>
      <c r="C7" s="18" t="str">
        <f>部署记录!D69</f>
        <v>host=localhost:5672;virtualHost=jiahecrm;username=sa;password=Zl84519741</v>
      </c>
      <c r="D7" s="17">
        <v>0</v>
      </c>
      <c r="E7" s="19" t="s">
        <v>209</v>
      </c>
      <c r="F7" s="17" t="str">
        <f t="shared" si="0"/>
        <v>union all select 'tongyong','RabbitConnection','host=localhost:5672;virtualHost=jiahecrm;username=sa;password=Zl84519741',0</v>
      </c>
    </row>
    <row r="8" spans="1:6" ht="21.75" customHeight="1" x14ac:dyDescent="0.3">
      <c r="A8" s="17" t="s">
        <v>187</v>
      </c>
      <c r="B8" s="17" t="s">
        <v>194</v>
      </c>
      <c r="C8" s="18">
        <f>部署记录!$D$71</f>
        <v>0</v>
      </c>
      <c r="D8" s="17">
        <v>0</v>
      </c>
      <c r="E8" s="19" t="s">
        <v>209</v>
      </c>
      <c r="F8" s="17" t="str">
        <f t="shared" si="0"/>
        <v>union all select 'tongyong','RegesiterUrl','0',0</v>
      </c>
    </row>
    <row r="9" spans="1:6" ht="21.75" customHeight="1" x14ac:dyDescent="0.3">
      <c r="A9" s="17" t="s">
        <v>187</v>
      </c>
      <c r="B9" s="17" t="s">
        <v>195</v>
      </c>
      <c r="C9" s="18" t="s">
        <v>203</v>
      </c>
      <c r="D9" s="17">
        <v>0</v>
      </c>
      <c r="E9" s="19" t="s">
        <v>209</v>
      </c>
      <c r="F9" s="17" t="str">
        <f t="shared" si="0"/>
        <v>union all select 'tongyong','RunMode','dev1',0</v>
      </c>
    </row>
    <row r="10" spans="1:6" ht="21.75" customHeight="1" x14ac:dyDescent="0.3">
      <c r="A10" s="17" t="s">
        <v>187</v>
      </c>
      <c r="B10" s="17" t="s">
        <v>196</v>
      </c>
      <c r="C10" s="18" t="str">
        <f>部署记录!D70</f>
        <v>r-bp19a8d2b3c3e724.redis.rds.aliyuncs.com:6379,password=Zl84519741</v>
      </c>
      <c r="D10" s="17">
        <v>0</v>
      </c>
      <c r="E10" s="19" t="s">
        <v>209</v>
      </c>
      <c r="F10" s="17" t="str">
        <f t="shared" si="0"/>
        <v>union all select 'tongyong','SERedis','r-bp19a8d2b3c3e724.redis.rds.aliyuncs.com:6379,password=Zl84519741',0</v>
      </c>
    </row>
    <row r="11" spans="1:6" ht="21.75" customHeight="1" x14ac:dyDescent="0.3">
      <c r="A11" s="17" t="s">
        <v>187</v>
      </c>
      <c r="B11" s="17" t="s">
        <v>129</v>
      </c>
      <c r="C11" s="18" t="str">
        <f>部署记录!F29</f>
        <v>http://118.31.79.243:10011</v>
      </c>
      <c r="D11" s="17">
        <v>0</v>
      </c>
      <c r="E11" s="19" t="s">
        <v>209</v>
      </c>
      <c r="F11" s="17" t="str">
        <f t="shared" si="0"/>
        <v>union all select 'tongyong','SnoServer','http://118.31.79.243:10011',0</v>
      </c>
    </row>
    <row r="12" spans="1:6" ht="21.75" customHeight="1" x14ac:dyDescent="0.3">
      <c r="A12" s="17" t="s">
        <v>187</v>
      </c>
      <c r="B12" s="17" t="s">
        <v>170</v>
      </c>
      <c r="C12" s="18" t="str">
        <f>部署记录!D73</f>
        <v>PCY/DXHmWrez4VRg+x45wXEuCIExICsdeUoPDic0MxwtISEcJG9+TyWQqZGk9pnSmSEhGy9xdBx+dygMW3lmSGouJgctZ2xCcGRqSjpJYR48O2RCZ3B2VXxkdFxzI1UHY2klVXd+Z09pbXpPay9fOjIkLxI9MSNbeHJ3QHl0eGQKJT8TNiF/UGdibUd4ZiY2RjAcLgoKFDQvCwwvMhsKKBlkJzEZM2kgFQoZPDwcCDwsHUk1NDg+JRwXHVU2BAU7FngOfTA4FCkQLXQgAxMWNjkXGjlXOCcGLBUlNDINDiEMGwsxG0wqKT8LEwwyLB88DDwJMhgnSxE6Ow87HDxlJx0CCzgfGT56BBgaEgEsAQ4KJhhFOBEaOmgeEQYCChA6EWM5DjAoGh5yUAU0GABpLgErHRlsNDMrazlbH2I6JwYfMxshNSkfHyUPOk0tLwocYDspVzZjFV9/HCxUORQHJDIrLxkQEjg4Kzg/Mj1xVwESKCwNDSAkHygTLhIdBj8AMAk7DXoWL1INCx4JPHU8WQ57Hg1tOHIPJDc9GAIRbRN9DzsnKi5mDS8NPT8sAwBEc0w4AzE3PCghJR8NJQcNEW0FWAI/BwAmDwg/VTQuAzx7NjtSGyVmNAlkE1MzG2YeODwsOEIqJQUqBTpFFiEJCxcBZhEDRwMGNyAXFDYDARozbmAWMx9HBCouOh00GD0OP3QPOActPgszIjcyDSkNXWY0LCE4DGg4Oh8dMxExZEVnHideJAcVIw5mL1sUPnUmPSEyUi8vJA0de0Q0NSQcHQUkIRMhDAsuDXcoXzIMYxYdfDIcBmIYBhIfHxFDQBFOEygSEmBjeyBuPSoufSQvWwg1aDUnBgFSbigaHgIhTSMxfzIGYmYcKig9K0t9AQRpJS8WSC43aAxqPRUsIDAONWQ+PQkxDQMtJDwfI3QZAwlhdiUWJgEIACUrJxAEbSILagU/Gxh+PVEgKT4kCCUhMBYWH0o6IxgoABgiViZl</v>
      </c>
      <c r="D12" s="17">
        <v>0</v>
      </c>
      <c r="E12" s="19" t="s">
        <v>209</v>
      </c>
      <c r="F12" s="17" t="str">
        <f t="shared" si="0"/>
        <v>union all select 'tongyong','TenPayV3Model1','PCY/DXHmWrez4VRg+x45wXEuCIExICsdeUoPDic0MxwtISEcJG9+TyWQqZGk9pnSmSEhGy9xdBx+dygMW3lmSGouJgctZ2xCcGRqSjpJYR48O2RCZ3B2VXxkdFxzI1UHY2klVXd+Z09pbXpPay9fOjIkLxI9MSNbeHJ3QHl0eGQKJT8TNiF/UGdibUd4ZiY2RjAcLgoKFDQvCwwvMhsKKBlkJzEZM2kgFQoZPDwcCDwsHUk1NDg+JRwXHVU2BAU7FngOfTA4FCkQLXQgAxMWNjkXGjlXOCcGLBUlNDINDiEMGwsxG0wqKT8LEwwyLB88DDwJMhgnSxE6Ow87HDxlJx0CCzgfGT56BBgaEgEsAQ4KJhhFOBEaOmgeEQYCChA6EWM5DjAoGh5yUAU0GABpLgErHRlsNDMrazlbH2I6JwYfMxshNSkfHyUPOk0tLwocYDspVzZjFV9/HCxUORQHJDIrLxkQEjg4Kzg/Mj1xVwESKCwNDSAkHygTLhIdBj8AMAk7DXoWL1INCx4JPHU8WQ57Hg1tOHIPJDc9GAIRbRN9DzsnKi5mDS8NPT8sAwBEc0w4AzE3PCghJR8NJQcNEW0FWAI/BwAmDwg/VTQuAzx7NjtSGyVmNAlkE1MzG2YeODwsOEIqJQUqBTpFFiEJCxcBZhEDRwMGNyAXFDYDARozbmAWMx9HBCouOh00GD0OP3QPOActPgszIjcyDSkNXWY0LCE4DGg4Oh8dMxExZEVnHideJAcVIw5mL1sUPnUmPSEyUi8vJA0de0Q0NSQcHQUkIRMhDAsuDXcoXzIMYxYdfDIcBmIYBhIfHxFDQBFOEygSEmBjeyBuPSoufSQvWwg1aDUnBgFSbigaHgIhTSMxfzIGYmYcKig9K0t9AQRpJS8WSC43aAxqPRUsIDAONWQ+PQkxDQMtJDwfI3QZAwlhdiUWJgEIACUrJxAEbSILagU/Gxh+PVEgKT4kCCUhMBYWH0o6IxgoABgiViZl',0</v>
      </c>
    </row>
    <row r="13" spans="1:6" ht="21.75" customHeight="1" x14ac:dyDescent="0.3">
      <c r="A13" s="17" t="s">
        <v>187</v>
      </c>
      <c r="B13" s="17" t="s">
        <v>171</v>
      </c>
      <c r="C13" s="18" t="str">
        <f>部署记录!D74</f>
        <v>NEMkGW03d0AkVSYlEjh6BX9fASIXKjJeMzA5BDkFAzk1Eio7chYJHFRnIz9jWWESZCdjIT4OBXgZTSktYisrdis2FzJoHz4/Iww3SjEuDDZgOQIYOV8HYxU8Bkw6AwlhGQ90Ah4wcjECBRcCXQsgCQk4Gw0CJD4OKDA0IzBtBDE4AighbBADGDwefjcBS0cuBAAGbBgQEwk1DQMGBS4oZictPgJpHA1kKAQeBRoaaDtmOTAvGxsABGUQHBQgDT05fQgmEAINDzp0VhMhGwwFAg4eVxc6KzEWLjINDSwadhwVCBlgUBp/NjsVLDVjTTcYHikyIHYAZAcmLxkwYBJ0MyIfJg8BSzQgGylhHT48OQ40MSJhCB1FTWYHBjplFDsEBgkMJzogAWFRVAFmaVQCPH4FEjgFLDI0ORg4HRwbPx8QVHUUKR0Gdn4VVX8wFA1kLlBmGQgaKTEAAkgcOBgRID9aGBJ+Pn0bei54RlERMQELFXN+Mi0pCTs+EmdoOxc/ChI7aAQ2BwgJGDcEeV8McRZLOn92JmQ8Kh8aOglLeCwnLnx6AzQUPi0eAR91GhNSVAwgARkUBSd6FSsYAzw7EToGMBIGKwIdOFAdNQI6CDQjSgERHTENFTU9B251QAIiKQtuGgoQJhRlIAF5KVwgYic8E15SOBkkMgUhfDRMEBY7PXUSZjkJOwpDPCYbDz5wdTU+MiIMIgMhMh4FDQk0MTBNEGUrIWdOIFk9LD0nHT8/OQgBdRMpTSVNGAgXPA0mPiwfNQMzKx01ZHwjDVh6bgVaeg8nPig4G1QuPQYLbgAKBxkxbUYFHmhCSDATBjsJBhEbHQgBEAMuMhpPBSshCzMHFiliJQgRADoTYU84eC04BSdvEQcDBC88HSx7DQIjEVEfd3I1KHk/DC4XYUhbSxoUPnIQHDx6LT8jBwYZOH8lMmM8ACcUBBRKHhApLTgfQBFqM3ELM2o/Dnl+dwANMjltBgxjLy95cywaZg4b</v>
      </c>
      <c r="D13" s="17">
        <v>0</v>
      </c>
      <c r="E13" s="19" t="s">
        <v>209</v>
      </c>
      <c r="F13" s="17" t="str">
        <f t="shared" si="0"/>
        <v>union all select 'tongyong','TenPayV3Model2','NEMkGW03d0AkVSYlEjh6BX9fASIXKjJeMzA5BDkFAzk1Eio7chYJHFRnIz9jWWESZCdjIT4OBXgZTSktYisrdis2FzJoHz4/Iww3SjEuDDZgOQIYOV8HYxU8Bkw6AwlhGQ90Ah4wcjECBRcCXQsgCQk4Gw0CJD4OKDA0IzBtBDE4AighbBADGDwefjcBS0cuBAAGbBgQEwk1DQMGBS4oZictPgJpHA1kKAQeBRoaaDtmOTAvGxsABGUQHBQgDT05fQgmEAINDzp0VhMhGwwFAg4eVxc6KzEWLjINDSwadhwVCBlgUBp/NjsVLDVjTTcYHikyIHYAZAcmLxkwYBJ0MyIfJg8BSzQgGylhHT48OQ40MSJhCB1FTWYHBjplFDsEBgkMJzogAWFRVAFmaVQCPH4FEjgFLDI0ORg4HRwbPx8QVHUUKR0Gdn4VVX8wFA1kLlBmGQgaKTEAAkgcOBgRID9aGBJ+Pn0bei54RlERMQELFXN+Mi0pCTs+EmdoOxc/ChI7aAQ2BwgJGDcEeV8McRZLOn92JmQ8Kh8aOglLeCwnLnx6AzQUPi0eAR91GhNSVAwgARkUBSd6FSsYAzw7EToGMBIGKwIdOFAdNQI6CDQjSgERHTENFTU9B251QAIiKQtuGgoQJhRlIAF5KVwgYic8E15SOBkkMgUhfDRMEBY7PXUSZjkJOwpDPCYbDz5wdTU+MiIMIgMhMh4FDQk0MTBNEGUrIWdOIFk9LD0nHT8/OQgBdRMpTSVNGAgXPA0mPiwfNQMzKx01ZHwjDVh6bgVaeg8nPig4G1QuPQYLbgAKBxkxbUYFHmhCSDATBjsJBhEbHQgBEAMuMhpPBSshCzMHFiliJQgRADoTYU84eC04BSdvEQcDBC88HSx7DQIjEVEfd3I1KHk/DC4XYUhbSxoUPnIQHDx6LT8jBwYZOH8lMmM8ACcUBBRKHhApLTgfQBFqM3ELM2o/Dnl+dwANMjltBgxjLy95cywaZg4b',0</v>
      </c>
    </row>
    <row r="14" spans="1:6" ht="21.75" customHeight="1" x14ac:dyDescent="0.3">
      <c r="A14" s="17" t="s">
        <v>187</v>
      </c>
      <c r="B14" s="17" t="s">
        <v>173</v>
      </c>
      <c r="C14" s="18" t="str">
        <f>部署记录!D75</f>
        <v>CjA2DXcQB1kldQwSOTgXFjRhOiQOZBIkORcyAHIsEj4HbiZHFzI8HxoGL1A2ax8HFgQoFnkvI04SGwdPP3sPD2BvOgUDPnYubgw2Ny0uZAYRLAEZKjMlWAEnDiBiaD0zJQUGBz5reCsfE1Y8ABMtI3o7YzcZBnE9fDgbaTIRZgAQe2wKNC8sBCARETxjFBYFGw1gAGZjHSUMBxkMIHQQKGYXDDUwKCEIBQ0CCm5mTzw0JDpfEhAVITU2ckgJOh1rCidnFygLMgdjPig1PwQRI2o4PwxyegElY3t6PjYGAABldy8SFzAKIX0fBRQUJxJIDz09aiQGBlgCbB4xdRYgShoRG1YQGxs+HBw2VSMTbhk/Bw9KQSEVCnoAAEMgICUeBH16ITwtAUk1EGJQIQcZNxsQEjY8aE1jHx0HKi0fZjUvPiofZQg4XSAcAgA+DDRLZiEvGR4wIEtrDR0JJxNiHWV9Cz4jAD4sLExVOiUyaT0+HTgpKTQ8PnEpPj5lBhA9enE6JX8/ND8lNwFuVQ4WSTUGdTM+JGY1AQ4XN2kpJCsNERw7L2MhD3wYDD8tYy0FCGYiIA4hGB8QCzMUAB5PZyYSOh9+FmAEHgxtLgwPHwYxAD4pMXhwTx87Z0ciOisQfQ0/LREwEDsSBAcpPxZ0IC1zSzUmAR0DKCgnNBhrfg03ZXUANhglWCATZlMbCgItAxcjBzQfJEk6GnMCPgZoMHAeECFMOCEGIy01TQcJFjsMHQojIVgzVzMULQMjGTo/OjQ6FzE5S2skegoqIhkxBCsREDsHCQ9rNwoQOAx/MAM1ABQ2LycoE2QQF1g8cxQxFCcNLTQRDikFIRcFNwUrKQY4Fj40LgwsEzI/FgIPBSkEEyEnKxYPSSh3IU4RemNOI38EJTUxHzYBHRwCQjAHAGQpPwQTPj88JwUnXgBYJhsoC2k8Fj8WGgkVBCgNGVUhMHwSWTcsJwwCJSorfTU7VAs4IhsaJDAyMHkvAC8s</v>
      </c>
      <c r="D14" s="17">
        <v>0</v>
      </c>
      <c r="E14" s="19" t="s">
        <v>209</v>
      </c>
      <c r="F14" s="17" t="str">
        <f t="shared" si="0"/>
        <v>union all select 'tongyong','TenPayV3Model3','CjA2DXcQB1kldQwSOTgXFjRhOiQOZBIkORcyAHIsEj4HbiZHFzI8HxoGL1A2ax8HFgQoFnkvI04SGwdPP3sPD2BvOgUDPnYubgw2Ny0uZAYRLAEZKjMlWAEnDiBiaD0zJQUGBz5reCsfE1Y8ABMtI3o7YzcZBnE9fDgbaTIRZgAQe2wKNC8sBCARETxjFBYFGw1gAGZjHSUMBxkMIHQQKGYXDDUwKCEIBQ0CCm5mTzw0JDpfEhAVITU2ckgJOh1rCidnFygLMgdjPig1PwQRI2o4PwxyegElY3t6PjYGAABldy8SFzAKIX0fBRQUJxJIDz09aiQGBlgCbB4xdRYgShoRG1YQGxs+HBw2VSMTbhk/Bw9KQSEVCnoAAEMgICUeBH16ITwtAUk1EGJQIQcZNxsQEjY8aE1jHx0HKi0fZjUvPiofZQg4XSAcAgA+DDRLZiEvGR4wIEtrDR0JJxNiHWV9Cz4jAD4sLExVOiUyaT0+HTgpKTQ8PnEpPj5lBhA9enE6JX8/ND8lNwFuVQ4WSTUGdTM+JGY1AQ4XN2kpJCsNERw7L2MhD3wYDD8tYy0FCGYiIA4hGB8QCzMUAB5PZyYSOh9+FmAEHgxtLgwPHwYxAD4pMXhwTx87Z0ciOisQfQ0/LREwEDsSBAcpPxZ0IC1zSzUmAR0DKCgnNBhrfg03ZXUANhglWCATZlMbCgItAxcjBzQfJEk6GnMCPgZoMHAeECFMOCEGIy01TQcJFjsMHQojIVgzVzMULQMjGTo/OjQ6FzE5S2skegoqIhkxBCsREDsHCQ9rNwoQOAx/MAM1ABQ2LycoE2QQF1g8cxQxFCcNLTQRDikFIRcFNwUrKQY4Fj40LgwsEzI/FgIPBSkEEyEnKxYPSSh3IU4RemNOI38EJTUxHzYBHRwCQjAHAGQpPwQTPj88JwUnXgBYJhsoC2k8Fj8WGgkVBCgNGVUhMHwSWTcsJwwCJSorfTU7VAs4IhsaJDAyMHkvAC8s',0</v>
      </c>
    </row>
    <row r="15" spans="1:6" ht="21.75" customHeight="1" x14ac:dyDescent="0.3">
      <c r="A15" s="17" t="s">
        <v>187</v>
      </c>
      <c r="B15" s="17" t="s">
        <v>174</v>
      </c>
      <c r="C15" s="18" t="str">
        <f>部署记录!D76</f>
        <v>djZjLBEuHnM0QBsHfkMkFAMjEGcwMh8UPgAVATsWbQw+OQ0hdh5jCH4KAxgSUQ5sB0Aqa35UWxwEPz8FFAl9JzYdLj43UGMBEywlG31NOzwICywIDFwuYhoUCTscLHUGaB4kKyEnMSB9IikFBT0dbzwsGn4hIToHG3dbGSFKE38QVCQAJDApEA4OQREbFxEoMywxBnY1ISp5JCEtAyYpKzAVcx80LXIeIgkRZlx5Ah4SKhAwYg8qczxOPnV7bBEGNE8IdgIAEQ5oAhkyNhFpMRIZfTpkNxh7GAEqCiMcPFcZSRMkMBAceDspPz0NFTUcShMRfBsJGWkMJAAXJSMnCiQOKh8lKBUhHhYYNx0xAWAhGF4QBhIeBgYaEgE2NAk7DhJ6RzYGIwkpXXYXJiQoCAUoGxF5YjAOBwUvDQ8lIQMpEjYTP31bDHg5DSgMDggUEEE5PDhPVRwfIwAoYwVlKyNeHGdiCgFHBTVpGjMwdgULJTkyGhgSM18COgl/IQMXAiF+BioLHDELCRUfHzIRDgUHAWcqWwViKT9IDQoQLzAdMzwxDj4qOygnfl9LODIbIyF8fCMMGGceHisxems8Cws6HSwVMHt3dyglGBxcJXEGFS0EaAYGbh87fzkfVFYbBSszEwEFHx8+CDY2eSgfXBoAZ2UdFzc8PEpsOi5LbGlOGzYLcQ4UFAUQNg8BDD8GOAcnfDkRMDYJFRQPahIfZzc3Yy8dJRp7BzYMICgfJAM/JgBFN1IBIRAQMhkbMAhqPQkJO2IKawdwPX4fJxYUHWkpN3QdSxMdayg/OQA9NwUQAy8ADTY9TSAMA3IcICE6ByAwZQk9Dm8FOiMUKC8qfyQnGjguMBEDZSgKPgRcIgpvERpwJxQoJT5RLSAiDBw5cCgjDCQQLmMPEjk/HlAgAR8SHgkLVAIrfB8vRQQ6Az0zND5kZSgyFTMaI2k5IBc5JjIRMjUtGCkfPnsiD20ZBgIXYCYgKhFgBl8KNikI</v>
      </c>
      <c r="D15" s="17">
        <v>0</v>
      </c>
      <c r="E15" s="19" t="s">
        <v>209</v>
      </c>
      <c r="F15" s="17" t="str">
        <f t="shared" si="0"/>
        <v>union all select 'tongyong','TenPayV3Model4','djZjLBEuHnM0QBsHfkMkFAMjEGcwMh8UPgAVATsWbQw+OQ0hdh5jCH4KAxgSUQ5sB0Aqa35UWxwEPz8FFAl9JzYdLj43UGMBEywlG31NOzwICywIDFwuYhoUCTscLHUGaB4kKyEnMSB9IikFBT0dbzwsGn4hIToHG3dbGSFKE38QVCQAJDApEA4OQREbFxEoMywxBnY1ISp5JCEtAyYpKzAVcx80LXIeIgkRZlx5Ah4SKhAwYg8qczxOPnV7bBEGNE8IdgIAEQ5oAhkyNhFpMRIZfTpkNxh7GAEqCiMcPFcZSRMkMBAceDspPz0NFTUcShMRfBsJGWkMJAAXJSMnCiQOKh8lKBUhHhYYNx0xAWAhGF4QBhIeBgYaEgE2NAk7DhJ6RzYGIwkpXXYXJiQoCAUoGxF5YjAOBwUvDQ8lIQMpEjYTP31bDHg5DSgMDggUEEE5PDhPVRwfIwAoYwVlKyNeHGdiCgFHBTVpGjMwdgULJTkyGhgSM18COgl/IQMXAiF+BioLHDELCRUfHzIRDgUHAWcqWwViKT9IDQoQLzAdMzwxDj4qOygnfl9LODIbIyF8fCMMGGceHisxems8Cws6HSwVMHt3dyglGBxcJXEGFS0EaAYGbh87fzkfVFYbBSszEwEFHx8+CDY2eSgfXBoAZ2UdFzc8PEpsOi5LbGlOGzYLcQ4UFAUQNg8BDD8GOAcnfDkRMDYJFRQPahIfZzc3Yy8dJRp7BzYMICgfJAM/JgBFN1IBIRAQMhkbMAhqPQkJO2IKawdwPX4fJxYUHWkpN3QdSxMdayg/OQA9NwUQAy8ADTY9TSAMA3IcICE6ByAwZQk9Dm8FOiMUKC8qfyQnGjguMBEDZSgKPgRcIgpvERpwJxQoJT5RLSAiDBw5cCgjDCQQLmMPEjk/HlAgAR8SHgkLVAIrfB8vRQQ6Az0zND5kZSgyFTMaI2k5IBc5JjIRMjUtGCkfPnsiD20ZBgIXYCYgKhFgBl8KNikI',0</v>
      </c>
    </row>
    <row r="16" spans="1:6" ht="21.75" customHeight="1" x14ac:dyDescent="0.3">
      <c r="A16" s="17" t="s">
        <v>187</v>
      </c>
      <c r="B16" s="17" t="s">
        <v>175</v>
      </c>
      <c r="C16" s="18" t="str">
        <f>部署记录!D77</f>
        <v>axMgLCQGMBYtfiYCNR54MgthKFQUC28xcANpSztsGTl1CicaF38wHhwaYgx+IyVJP3YNXExxZBhhLA4hHxQbERgyak53FTJVehAnNBcPAwsXMAYiIVhLMyo+CT0uGWg6ERoINxJnaR58KAklbQh9W3oNAw4YNitdAT0KPhsHKQkBZgQRMjYwUE5MPTEqCwY0PAJ8BhNlOQkEfRBaPTofNgI2C1J2PAg+KGV1PRdzHQw7azVXOS88UhgqDm8sKAtPCHgpD2J5BDd/bBE5YkAEMghobzEzACsnPBQ/EQ4sEBUkICIoCS01LDIeBwYRCWEAIngBDGQmBAwIMAg4HDY5eFEBFhUqdnAdEBgtIDozLxk9Px1SIhQjPAUkeycsJRcvJ2ZYBWEHMgNxIHoEHG4STAo3ZSESISYBHTQQFRsgPxMedSZrLgJrLRYgCQljAwxGAgxhNDoqYAAaLy8RJCkoBDd5dD8nbFAGNB5iJSY8IRkTGXs4CBJVNWFlJR0faBAOAR8MKmEtAVAnZiJNGHwtCRkmMjsAPC4/QEEKJ3khDxoiJixDdyoMITksKSoaGmwLLRVpMwovYBlqCmgQKX4+WzQLeS0Kcx8pHSoPTAQGFhgBGwIKNzwWNWc8DDNCHxsTOjEcBTsZA1kpPAgce3QDCgM3CVx1BB80ESkdTjloSAAUPj4fEjQBOyItD0AXb3hZFnsaQigAACAKPCYEA2IKGn9WNBUtDCE5bQ8DHyIoP1N4UhoRKQZrFSMcAxsWMH0VFRhtHyESeSwGcRoodAItNB0iC3obegIsKDlzXCsYLzEbGgEpdgEcIg0HDhE3IiwoEjMKKA1RJU0memkgEQUjGRUQL0oZOFo+az0xKSMvNQ4kE3YvBioBcwsaPSJqZBddBD8fQBI5LRM8Fhs1IxU4AxMcDB4sfQApLkU1FDwXaCgVGSYuaw87HgIdfDc8JQI6ABU+LxR2FUA3Gi1RIXglEQsfcAIYJzQxHCBsA1ZB</v>
      </c>
      <c r="D16" s="17">
        <v>0</v>
      </c>
      <c r="E16" s="19" t="s">
        <v>209</v>
      </c>
      <c r="F16" s="17" t="str">
        <f t="shared" si="0"/>
        <v>union all select 'tongyong','TenPayV3Model5','axMgLCQGMBYtfiYCNR54MgthKFQUC28xcANpSztsGTl1CicaF38wHhwaYgx+IyVJP3YNXExxZBhhLA4hHxQbERgyak53FTJVehAnNBcPAwsXMAYiIVhLMyo+CT0uGWg6ERoINxJnaR58KAklbQh9W3oNAw4YNitdAT0KPhsHKQkBZgQRMjYwUE5MPTEqCwY0PAJ8BhNlOQkEfRBaPTofNgI2C1J2PAg+KGV1PRdzHQw7azVXOS88UhgqDm8sKAtPCHgpD2J5BDd/bBE5YkAEMghobzEzACsnPBQ/EQ4sEBUkICIoCS01LDIeBwYRCWEAIngBDGQmBAwIMAg4HDY5eFEBFhUqdnAdEBgtIDozLxk9Px1SIhQjPAUkeycsJRcvJ2ZYBWEHMgNxIHoEHG4STAo3ZSESISYBHTQQFRsgPxMedSZrLgJrLRYgCQljAwxGAgxhNDoqYAAaLy8RJCkoBDd5dD8nbFAGNB5iJSY8IRkTGXs4CBJVNWFlJR0faBAOAR8MKmEtAVAnZiJNGHwtCRkmMjsAPC4/QEEKJ3khDxoiJixDdyoMITksKSoaGmwLLRVpMwovYBlqCmgQKX4+WzQLeS0Kcx8pHSoPTAQGFhgBGwIKNzwWNWc8DDNCHxsTOjEcBTsZA1kpPAgce3QDCgM3CVx1BB80ESkdTjloSAAUPj4fEjQBOyItD0AXb3hZFnsaQigAACAKPCYEA2IKGn9WNBUtDCE5bQ8DHyIoP1N4UhoRKQZrFSMcAxsWMH0VFRhtHyESeSwGcRoodAItNB0iC3obegIsKDlzXCsYLzEbGgEpdgEcIg0HDhE3IiwoEjMKKA1RJU0memkgEQUjGRUQL0oZOFo+az0xKSMvNQ4kE3YvBioBcwsaPSJqZBddBD8fQBI5LRM8Fhs1IxU4AxMcDB4sfQApLkU1FDwXaCgVGSYuaw87HgIdfDc8JQI6ABU+LxR2FUA3Gi1RIXglEQsfcAIYJzQxHCBsA1ZB',0</v>
      </c>
    </row>
    <row r="17" spans="1:6" ht="21.75" customHeight="1" x14ac:dyDescent="0.3">
      <c r="A17" s="17" t="s">
        <v>187</v>
      </c>
      <c r="B17" s="17" t="s">
        <v>176</v>
      </c>
      <c r="C17" s="18" t="str">
        <f>部署记录!D78</f>
        <v>Fgd/BhJAIz83K30LJD8HVDA3ZBMoNColFjg3LTo+LRdWAzwJcSYMGDcRPgk8DiJwJVElYhULPjk9C2AXC00rMTE0Wz8ZLAgGETYGOQg/DDB+LxtQKiQUFA8sLAYQKQwdBT4cEU0LAgh9KRATFzkdBT84BhE+dxQQGTE2FQ4MJDUQNRk/DzZdIBUnAQcBQjsyJz4HG2YvDFE4Vik2aC0VJSMpHhoeMhlgexsHCwIqMgskJysKBT4pFQh8IRsdS2soKCoQNTdMBD5hPUY4GlcsEDI/A3oVOBQDBAImcgsSBwAwDigGbAJsbX1HamM9Z2N7NwAhKiZZY2gsEC8oLBBafCAAdywpSxE+PwYvMXYoahc0Hn4gZkc3fSoJJDAsX3InVQdlYT4AJ3ljRDlqfB5pNW1kLIrtq6Lih9mAd39Idw==</v>
      </c>
      <c r="D17" s="17">
        <v>0</v>
      </c>
      <c r="E17" s="19" t="s">
        <v>209</v>
      </c>
      <c r="F17" s="17" t="str">
        <f t="shared" si="0"/>
        <v>union all select 'tongyong','TenPayV3Model6','Fgd/BhJAIz83K30LJD8HVDA3ZBMoNColFjg3LTo+LRdWAzwJcSYMGDcRPgk8DiJwJVElYhULPjk9C2AXC00rMTE0Wz8ZLAgGETYGOQg/DDB+LxtQKiQUFA8sLAYQKQwdBT4cEU0LAgh9KRATFzkdBT84BhE+dxQQGTE2FQ4MJDUQNRk/DzZdIBUnAQcBQjsyJz4HG2YvDFE4Vik2aC0VJSMpHhoeMhlgexsHCwIqMgskJysKBT4pFQh8IRsdS2soKCoQNTdMBD5hPUY4GlcsEDI/A3oVOBQDBAImcgsSBwAwDigGbAJsbX1HamM9Z2N7NwAhKiZZY2gsEC8oLBBafCAAdywpSxE+PwYvMXYoahc0Hn4gZkc3fSoJJDAsX3InVQdlYT4AJ3ljRDlqfB5pNW1kLIrtq6Lih9mAd39Idw==',0</v>
      </c>
    </row>
    <row r="18" spans="1:6" ht="21.75" customHeight="1" x14ac:dyDescent="0.3">
      <c r="A18" s="17" t="s">
        <v>187</v>
      </c>
      <c r="B18" s="17" t="s">
        <v>197</v>
      </c>
      <c r="C18" s="18" t="s">
        <v>208</v>
      </c>
      <c r="D18" s="17">
        <v>0</v>
      </c>
      <c r="E18" s="19" t="s">
        <v>209</v>
      </c>
      <c r="F18" s="17" t="str">
        <f t="shared" si="0"/>
        <v>union all select 'tongyong','TokenKey','b4RZpVOiZLsKiwexRkhavBI7pEqlZcaraXAxPphtynk',0</v>
      </c>
    </row>
    <row r="19" spans="1:6" ht="21.75" customHeight="1" x14ac:dyDescent="0.3">
      <c r="A19" s="17" t="s">
        <v>187</v>
      </c>
      <c r="B19" s="17" t="s">
        <v>198</v>
      </c>
      <c r="C19" s="18">
        <v>0</v>
      </c>
      <c r="D19" s="17">
        <v>0</v>
      </c>
      <c r="E19" s="19" t="s">
        <v>209</v>
      </c>
      <c r="F19" s="17" t="str">
        <f t="shared" si="0"/>
        <v>union all select 'tongyong','VisitorCounter','0',0</v>
      </c>
    </row>
    <row r="20" spans="1:6" ht="21.75" customHeight="1" x14ac:dyDescent="0.3">
      <c r="A20" s="17" t="s">
        <v>187</v>
      </c>
      <c r="B20" s="17" t="s">
        <v>199</v>
      </c>
      <c r="C20" s="18" t="s">
        <v>204</v>
      </c>
      <c r="D20" s="17">
        <v>0</v>
      </c>
      <c r="E20" s="19" t="s">
        <v>209</v>
      </c>
      <c r="F20" s="17" t="str">
        <f t="shared" si="0"/>
        <v>union all select 'tongyong','WeixinEncodingAESKey','b4RZpVOiZLsKiwexRkhavBI7pEqlZcaraXAxPphtynk',0</v>
      </c>
    </row>
    <row r="21" spans="1:6" ht="21.75" customHeight="1" x14ac:dyDescent="0.3">
      <c r="A21" s="17" t="s">
        <v>187</v>
      </c>
      <c r="B21" s="17" t="s">
        <v>200</v>
      </c>
      <c r="C21" s="18" t="s">
        <v>243</v>
      </c>
      <c r="D21" s="17">
        <v>0</v>
      </c>
      <c r="E21" s="19" t="s">
        <v>209</v>
      </c>
      <c r="F21" s="17" t="str">
        <f t="shared" si="0"/>
        <v>union all select 'tongyong','WeixinToken','szzl',0</v>
      </c>
    </row>
    <row r="22" spans="1:6" ht="21.75" customHeight="1" x14ac:dyDescent="0.3">
      <c r="A22" s="17" t="s">
        <v>187</v>
      </c>
      <c r="B22" s="17" t="s">
        <v>201</v>
      </c>
      <c r="C22" s="14" t="s">
        <v>242</v>
      </c>
      <c r="D22" s="17">
        <v>0</v>
      </c>
      <c r="E22" s="19" t="s">
        <v>209</v>
      </c>
      <c r="F22" s="17" t="str">
        <f t="shared" si="0"/>
        <v>union all select 'tongyong','WeiXinTokenserver','http://39.108.58.237:8001',0</v>
      </c>
    </row>
    <row r="23" spans="1:6" ht="21.75" customHeight="1" x14ac:dyDescent="0.3">
      <c r="A23" s="17" t="s">
        <v>187</v>
      </c>
      <c r="B23" s="17" t="s">
        <v>202</v>
      </c>
      <c r="C23" s="18">
        <v>1</v>
      </c>
      <c r="D23" s="17">
        <v>0</v>
      </c>
      <c r="E23" s="19" t="s">
        <v>209</v>
      </c>
      <c r="F23" s="17" t="str">
        <f t="shared" si="0"/>
        <v>union all select 'tongyong','WorkerId','1',0</v>
      </c>
    </row>
    <row r="24" spans="1:6" ht="21.75" customHeight="1" x14ac:dyDescent="0.3">
      <c r="A24" s="17" t="s">
        <v>187</v>
      </c>
      <c r="B24" s="17" t="s">
        <v>244</v>
      </c>
      <c r="C24" s="18">
        <v>2</v>
      </c>
      <c r="D24" s="17">
        <v>0</v>
      </c>
      <c r="E24" s="19" t="s">
        <v>209</v>
      </c>
      <c r="F24" s="17" t="str">
        <f t="shared" ref="F24:F27" si="1">E24&amp;" "&amp;"'"&amp;A24&amp;"'"&amp;","&amp;"'"&amp;B24&amp;"'"&amp;","&amp;"'"&amp;C24&amp;"'"&amp;","&amp;D24</f>
        <v>union all select 'tongyong','WeixkYueBaolFangsh','2',0</v>
      </c>
    </row>
    <row r="25" spans="1:6" ht="21.75" customHeight="1" x14ac:dyDescent="0.3">
      <c r="A25" s="17" t="s">
        <v>187</v>
      </c>
      <c r="B25" s="17" t="s">
        <v>245</v>
      </c>
      <c r="C25" s="18" t="str">
        <f>部署记录!D66</f>
        <v>v_Zatx1FK7EHQeYv1uj5JMVX4u-LW37ce77021RdtC4</v>
      </c>
      <c r="D25" s="17">
        <v>0</v>
      </c>
      <c r="E25" s="19" t="s">
        <v>209</v>
      </c>
      <c r="F25" s="17" t="str">
        <f t="shared" si="1"/>
        <v>union all select 'tongyong','AmountTemplateId','v_Zatx1FK7EHQeYv1uj5JMVX4u-LW37ce77021RdtC4',0</v>
      </c>
    </row>
    <row r="26" spans="1:6" ht="21.75" customHeight="1" x14ac:dyDescent="0.3">
      <c r="A26" s="17" t="s">
        <v>288</v>
      </c>
      <c r="B26" s="17" t="s">
        <v>246</v>
      </c>
      <c r="C26" s="18" t="str">
        <f>部署记录!D67</f>
        <v>_cjX8M86Js7TWW1mgZEz8Ozql18_7HrMOl_z2K-J82w</v>
      </c>
      <c r="D26" s="17">
        <v>0</v>
      </c>
      <c r="E26" s="19" t="s">
        <v>209</v>
      </c>
      <c r="F26" s="17" t="str">
        <f t="shared" si="1"/>
        <v>union all select 'tongyong','CouponTemplateId','_cjX8M86Js7TWW1mgZEz8Ozql18_7HrMOl_z2K-J82w',0</v>
      </c>
    </row>
    <row r="27" spans="1:6" ht="21.75" customHeight="1" x14ac:dyDescent="0.3">
      <c r="A27" s="17" t="s">
        <v>288</v>
      </c>
      <c r="B27" s="17" t="s">
        <v>289</v>
      </c>
      <c r="C27" s="18"/>
      <c r="D27" s="17">
        <v>0</v>
      </c>
      <c r="E27" s="19" t="s">
        <v>209</v>
      </c>
      <c r="F27" s="17" t="str">
        <f t="shared" si="1"/>
        <v>union all select 'tongyong','WeixinCardid','',0</v>
      </c>
    </row>
    <row r="28" spans="1:6" ht="21.75" customHeight="1" x14ac:dyDescent="0.3">
      <c r="A28" s="17" t="str">
        <f>部署记录!$D$13</f>
        <v>wx2728999697965e38</v>
      </c>
      <c r="B28" s="17" t="s">
        <v>188</v>
      </c>
      <c r="C28" s="17" t="str">
        <f t="shared" ref="C28:C33" si="2">C2</f>
        <v>wx2728999697965e38</v>
      </c>
      <c r="D28" s="17">
        <v>0</v>
      </c>
      <c r="E28" s="19" t="s">
        <v>209</v>
      </c>
      <c r="F28" s="17" t="str">
        <f t="shared" si="0"/>
        <v>union all select 'wx2728999697965e38','appid_j','wx2728999697965e38',0</v>
      </c>
    </row>
    <row r="29" spans="1:6" ht="21.75" customHeight="1" x14ac:dyDescent="0.3">
      <c r="A29" s="17" t="str">
        <f>部署记录!$D$13</f>
        <v>wx2728999697965e38</v>
      </c>
      <c r="B29" s="17" t="s">
        <v>189</v>
      </c>
      <c r="C29" s="17">
        <f t="shared" si="2"/>
        <v>0</v>
      </c>
      <c r="D29" s="17">
        <v>0</v>
      </c>
      <c r="E29" s="19" t="s">
        <v>209</v>
      </c>
      <c r="F29" s="17" t="str">
        <f t="shared" si="0"/>
        <v>union all select 'wx2728999697965e38','AppSecret','0',0</v>
      </c>
    </row>
    <row r="30" spans="1:6" ht="21.75" customHeight="1" x14ac:dyDescent="0.3">
      <c r="A30" s="17" t="str">
        <f>部署记录!$D$13</f>
        <v>wx2728999697965e38</v>
      </c>
      <c r="B30" s="17" t="s">
        <v>190</v>
      </c>
      <c r="C30" s="17" t="str">
        <f t="shared" si="2"/>
        <v>昆明佳禾</v>
      </c>
      <c r="D30" s="17">
        <v>0</v>
      </c>
      <c r="E30" s="19" t="s">
        <v>209</v>
      </c>
      <c r="F30" s="17" t="str">
        <f t="shared" si="0"/>
        <v>union all select 'wx2728999697965e38','Couserab','昆明佳禾',0</v>
      </c>
    </row>
    <row r="31" spans="1:6" ht="21.75" customHeight="1" x14ac:dyDescent="0.3">
      <c r="A31" s="17" t="str">
        <f>部署记录!$D$13</f>
        <v>wx2728999697965e38</v>
      </c>
      <c r="B31" s="17" t="s">
        <v>191</v>
      </c>
      <c r="C31" s="17">
        <f t="shared" si="2"/>
        <v>2</v>
      </c>
      <c r="D31" s="17">
        <v>0</v>
      </c>
      <c r="E31" s="19" t="s">
        <v>209</v>
      </c>
      <c r="F31" s="17" t="str">
        <f t="shared" si="0"/>
        <v>union all select 'wx2728999697965e38','ExceptionLog','2',0</v>
      </c>
    </row>
    <row r="32" spans="1:6" ht="21.75" customHeight="1" x14ac:dyDescent="0.3">
      <c r="A32" s="17" t="str">
        <f>部署记录!$D$13</f>
        <v>wx2728999697965e38</v>
      </c>
      <c r="B32" s="17" t="s">
        <v>192</v>
      </c>
      <c r="C32" s="17" t="str">
        <f t="shared" si="2"/>
        <v>admin:84519741@118.31.79.243:27017</v>
      </c>
      <c r="D32" s="17">
        <v>0</v>
      </c>
      <c r="E32" s="19" t="s">
        <v>209</v>
      </c>
      <c r="F32" s="17" t="str">
        <f t="shared" si="0"/>
        <v>union all select 'wx2728999697965e38','Mongodbserver','admin:84519741@118.31.79.243:27017',0</v>
      </c>
    </row>
    <row r="33" spans="1:6" ht="21.75" customHeight="1" x14ac:dyDescent="0.3">
      <c r="A33" s="17" t="str">
        <f>部署记录!$D$13</f>
        <v>wx2728999697965e38</v>
      </c>
      <c r="B33" s="17" t="s">
        <v>193</v>
      </c>
      <c r="C33" s="17" t="str">
        <f t="shared" si="2"/>
        <v>host=localhost:5672;virtualHost=jiahecrm;username=sa;password=Zl84519741</v>
      </c>
      <c r="D33" s="17">
        <v>0</v>
      </c>
      <c r="E33" s="19" t="s">
        <v>209</v>
      </c>
      <c r="F33" s="17" t="str">
        <f t="shared" si="0"/>
        <v>union all select 'wx2728999697965e38','RabbitConnection','host=localhost:5672;virtualHost=jiahecrm;username=sa;password=Zl84519741',0</v>
      </c>
    </row>
    <row r="34" spans="1:6" ht="21.75" customHeight="1" x14ac:dyDescent="0.3">
      <c r="A34" s="17" t="str">
        <f>部署记录!$D$13</f>
        <v>wx2728999697965e38</v>
      </c>
      <c r="B34" s="17" t="s">
        <v>194</v>
      </c>
      <c r="C34" s="18">
        <f>部署记录!$D$71</f>
        <v>0</v>
      </c>
      <c r="D34" s="17">
        <v>0</v>
      </c>
      <c r="E34" s="19" t="s">
        <v>209</v>
      </c>
      <c r="F34" s="17" t="str">
        <f t="shared" si="0"/>
        <v>union all select 'wx2728999697965e38','RegesiterUrl','0',0</v>
      </c>
    </row>
    <row r="35" spans="1:6" ht="21.75" customHeight="1" x14ac:dyDescent="0.3">
      <c r="A35" s="17" t="str">
        <f>部署记录!$D$13</f>
        <v>wx2728999697965e38</v>
      </c>
      <c r="B35" s="17" t="s">
        <v>195</v>
      </c>
      <c r="C35" s="17" t="str">
        <f t="shared" ref="C35:C52" si="3">C9</f>
        <v>dev1</v>
      </c>
      <c r="D35" s="17">
        <v>0</v>
      </c>
      <c r="E35" s="19" t="s">
        <v>209</v>
      </c>
      <c r="F35" s="17" t="str">
        <f t="shared" si="0"/>
        <v>union all select 'wx2728999697965e38','RunMode','dev1',0</v>
      </c>
    </row>
    <row r="36" spans="1:6" ht="21.75" customHeight="1" x14ac:dyDescent="0.3">
      <c r="A36" s="17" t="str">
        <f>部署记录!$D$13</f>
        <v>wx2728999697965e38</v>
      </c>
      <c r="B36" s="17" t="s">
        <v>196</v>
      </c>
      <c r="C36" s="17" t="str">
        <f t="shared" si="3"/>
        <v>r-bp19a8d2b3c3e724.redis.rds.aliyuncs.com:6379,password=Zl84519741</v>
      </c>
      <c r="D36" s="17">
        <v>0</v>
      </c>
      <c r="E36" s="19" t="s">
        <v>209</v>
      </c>
      <c r="F36" s="17" t="str">
        <f t="shared" si="0"/>
        <v>union all select 'wx2728999697965e38','SERedis','r-bp19a8d2b3c3e724.redis.rds.aliyuncs.com:6379,password=Zl84519741',0</v>
      </c>
    </row>
    <row r="37" spans="1:6" ht="21.75" customHeight="1" x14ac:dyDescent="0.3">
      <c r="A37" s="17" t="str">
        <f>部署记录!$D$13</f>
        <v>wx2728999697965e38</v>
      </c>
      <c r="B37" s="17" t="s">
        <v>129</v>
      </c>
      <c r="C37" s="17" t="str">
        <f t="shared" si="3"/>
        <v>http://118.31.79.243:10011</v>
      </c>
      <c r="D37" s="17">
        <v>0</v>
      </c>
      <c r="E37" s="19" t="s">
        <v>209</v>
      </c>
      <c r="F37" s="17" t="str">
        <f t="shared" si="0"/>
        <v>union all select 'wx2728999697965e38','SnoServer','http://118.31.79.243:10011',0</v>
      </c>
    </row>
    <row r="38" spans="1:6" ht="21.75" customHeight="1" x14ac:dyDescent="0.3">
      <c r="A38" s="17" t="str">
        <f>部署记录!$D$13</f>
        <v>wx2728999697965e38</v>
      </c>
      <c r="B38" s="17" t="s">
        <v>170</v>
      </c>
      <c r="C38" s="17" t="str">
        <f t="shared" si="3"/>
        <v>PCY/DXHmWrez4VRg+x45wXEuCIExICsdeUoPDic0MxwtISEcJG9+TyWQqZGk9pnSmSEhGy9xdBx+dygMW3lmSGouJgctZ2xCcGRqSjpJYR48O2RCZ3B2VXxkdFxzI1UHY2klVXd+Z09pbXpPay9fOjIkLxI9MSNbeHJ3QHl0eGQKJT8TNiF/UGdibUd4ZiY2RjAcLgoKFDQvCwwvMhsKKBlkJzEZM2kgFQoZPDwcCDwsHUk1NDg+JRwXHVU2BAU7FngOfTA4FCkQLXQgAxMWNjkXGjlXOCcGLBUlNDINDiEMGwsxG0wqKT8LEwwyLB88DDwJMhgnSxE6Ow87HDxlJx0CCzgfGT56BBgaEgEsAQ4KJhhFOBEaOmgeEQYCChA6EWM5DjAoGh5yUAU0GABpLgErHRlsNDMrazlbH2I6JwYfMxshNSkfHyUPOk0tLwocYDspVzZjFV9/HCxUORQHJDIrLxkQEjg4Kzg/Mj1xVwESKCwNDSAkHygTLhIdBj8AMAk7DXoWL1INCx4JPHU8WQ57Hg1tOHIPJDc9GAIRbRN9DzsnKi5mDS8NPT8sAwBEc0w4AzE3PCghJR8NJQcNEW0FWAI/BwAmDwg/VTQuAzx7NjtSGyVmNAlkE1MzG2YeODwsOEIqJQUqBTpFFiEJCxcBZhEDRwMGNyAXFDYDARozbmAWMx9HBCouOh00GD0OP3QPOActPgszIjcyDSkNXWY0LCE4DGg4Oh8dMxExZEVnHideJAcVIw5mL1sUPnUmPSEyUi8vJA0de0Q0NSQcHQUkIRMhDAsuDXcoXzIMYxYdfDIcBmIYBhIfHxFDQBFOEygSEmBjeyBuPSoufSQvWwg1aDUnBgFSbigaHgIhTSMxfzIGYmYcKig9K0t9AQRpJS8WSC43aAxqPRUsIDAONWQ+PQkxDQMtJDwfI3QZAwlhdiUWJgEIACUrJxAEbSILagU/Gxh+PVEgKT4kCCUhMBYWH0o6IxgoABgiViZl</v>
      </c>
      <c r="D38" s="17">
        <v>0</v>
      </c>
      <c r="E38" s="19" t="s">
        <v>209</v>
      </c>
      <c r="F38" s="17" t="str">
        <f t="shared" si="0"/>
        <v>union all select 'wx2728999697965e38','TenPayV3Model1','PCY/DXHmWrez4VRg+x45wXEuCIExICsdeUoPDic0MxwtISEcJG9+TyWQqZGk9pnSmSEhGy9xdBx+dygMW3lmSGouJgctZ2xCcGRqSjpJYR48O2RCZ3B2VXxkdFxzI1UHY2klVXd+Z09pbXpPay9fOjIkLxI9MSNbeHJ3QHl0eGQKJT8TNiF/UGdibUd4ZiY2RjAcLgoKFDQvCwwvMhsKKBlkJzEZM2kgFQoZPDwcCDwsHUk1NDg+JRwXHVU2BAU7FngOfTA4FCkQLXQgAxMWNjkXGjlXOCcGLBUlNDINDiEMGwsxG0wqKT8LEwwyLB88DDwJMhgnSxE6Ow87HDxlJx0CCzgfGT56BBgaEgEsAQ4KJhhFOBEaOmgeEQYCChA6EWM5DjAoGh5yUAU0GABpLgErHRlsNDMrazlbH2I6JwYfMxshNSkfHyUPOk0tLwocYDspVzZjFV9/HCxUORQHJDIrLxkQEjg4Kzg/Mj1xVwESKCwNDSAkHygTLhIdBj8AMAk7DXoWL1INCx4JPHU8WQ57Hg1tOHIPJDc9GAIRbRN9DzsnKi5mDS8NPT8sAwBEc0w4AzE3PCghJR8NJQcNEW0FWAI/BwAmDwg/VTQuAzx7NjtSGyVmNAlkE1MzG2YeODwsOEIqJQUqBTpFFiEJCxcBZhEDRwMGNyAXFDYDARozbmAWMx9HBCouOh00GD0OP3QPOActPgszIjcyDSkNXWY0LCE4DGg4Oh8dMxExZEVnHideJAcVIw5mL1sUPnUmPSEyUi8vJA0de0Q0NSQcHQUkIRMhDAsuDXcoXzIMYxYdfDIcBmIYBhIfHxFDQBFOEygSEmBjeyBuPSoufSQvWwg1aDUnBgFSbigaHgIhTSMxfzIGYmYcKig9K0t9AQRpJS8WSC43aAxqPRUsIDAONWQ+PQkxDQMtJDwfI3QZAwlhdiUWJgEIACUrJxAEbSILagU/Gxh+PVEgKT4kCCUhMBYWH0o6IxgoABgiViZl',0</v>
      </c>
    </row>
    <row r="39" spans="1:6" ht="21.75" customHeight="1" x14ac:dyDescent="0.3">
      <c r="A39" s="17" t="str">
        <f>部署记录!$D$13</f>
        <v>wx2728999697965e38</v>
      </c>
      <c r="B39" s="17" t="s">
        <v>171</v>
      </c>
      <c r="C39" s="17" t="str">
        <f t="shared" si="3"/>
        <v>NEMkGW03d0AkVSYlEjh6BX9fASIXKjJeMzA5BDkFAzk1Eio7chYJHFRnIz9jWWESZCdjIT4OBXgZTSktYisrdis2FzJoHz4/Iww3SjEuDDZgOQIYOV8HYxU8Bkw6AwlhGQ90Ah4wcjECBRcCXQsgCQk4Gw0CJD4OKDA0IzBtBDE4AighbBADGDwefjcBS0cuBAAGbBgQEwk1DQMGBS4oZictPgJpHA1kKAQeBRoaaDtmOTAvGxsABGUQHBQgDT05fQgmEAINDzp0VhMhGwwFAg4eVxc6KzEWLjINDSwadhwVCBlgUBp/NjsVLDVjTTcYHikyIHYAZAcmLxkwYBJ0MyIfJg8BSzQgGylhHT48OQ40MSJhCB1FTWYHBjplFDsEBgkMJzogAWFRVAFmaVQCPH4FEjgFLDI0ORg4HRwbPx8QVHUUKR0Gdn4VVX8wFA1kLlBmGQgaKTEAAkgcOBgRID9aGBJ+Pn0bei54RlERMQELFXN+Mi0pCTs+EmdoOxc/ChI7aAQ2BwgJGDcEeV8McRZLOn92JmQ8Kh8aOglLeCwnLnx6AzQUPi0eAR91GhNSVAwgARkUBSd6FSsYAzw7EToGMBIGKwIdOFAdNQI6CDQjSgERHTENFTU9B251QAIiKQtuGgoQJhRlIAF5KVwgYic8E15SOBkkMgUhfDRMEBY7PXUSZjkJOwpDPCYbDz5wdTU+MiIMIgMhMh4FDQk0MTBNEGUrIWdOIFk9LD0nHT8/OQgBdRMpTSVNGAgXPA0mPiwfNQMzKx01ZHwjDVh6bgVaeg8nPig4G1QuPQYLbgAKBxkxbUYFHmhCSDATBjsJBhEbHQgBEAMuMhpPBSshCzMHFiliJQgRADoTYU84eC04BSdvEQcDBC88HSx7DQIjEVEfd3I1KHk/DC4XYUhbSxoUPnIQHDx6LT8jBwYZOH8lMmM8ACcUBBRKHhApLTgfQBFqM3ELM2o/Dnl+dwANMjltBgxjLy95cywaZg4b</v>
      </c>
      <c r="D39" s="17">
        <v>0</v>
      </c>
      <c r="E39" s="19" t="s">
        <v>209</v>
      </c>
      <c r="F39" s="17" t="str">
        <f t="shared" si="0"/>
        <v>union all select 'wx2728999697965e38','TenPayV3Model2','NEMkGW03d0AkVSYlEjh6BX9fASIXKjJeMzA5BDkFAzk1Eio7chYJHFRnIz9jWWESZCdjIT4OBXgZTSktYisrdis2FzJoHz4/Iww3SjEuDDZgOQIYOV8HYxU8Bkw6AwlhGQ90Ah4wcjECBRcCXQsgCQk4Gw0CJD4OKDA0IzBtBDE4AighbBADGDwefjcBS0cuBAAGbBgQEwk1DQMGBS4oZictPgJpHA1kKAQeBRoaaDtmOTAvGxsABGUQHBQgDT05fQgmEAINDzp0VhMhGwwFAg4eVxc6KzEWLjINDSwadhwVCBlgUBp/NjsVLDVjTTcYHikyIHYAZAcmLxkwYBJ0MyIfJg8BSzQgGylhHT48OQ40MSJhCB1FTWYHBjplFDsEBgkMJzogAWFRVAFmaVQCPH4FEjgFLDI0ORg4HRwbPx8QVHUUKR0Gdn4VVX8wFA1kLlBmGQgaKTEAAkgcOBgRID9aGBJ+Pn0bei54RlERMQELFXN+Mi0pCTs+EmdoOxc/ChI7aAQ2BwgJGDcEeV8McRZLOn92JmQ8Kh8aOglLeCwnLnx6AzQUPi0eAR91GhNSVAwgARkUBSd6FSsYAzw7EToGMBIGKwIdOFAdNQI6CDQjSgERHTENFTU9B251QAIiKQtuGgoQJhRlIAF5KVwgYic8E15SOBkkMgUhfDRMEBY7PXUSZjkJOwpDPCYbDz5wdTU+MiIMIgMhMh4FDQk0MTBNEGUrIWdOIFk9LD0nHT8/OQgBdRMpTSVNGAgXPA0mPiwfNQMzKx01ZHwjDVh6bgVaeg8nPig4G1QuPQYLbgAKBxkxbUYFHmhCSDATBjsJBhEbHQgBEAMuMhpPBSshCzMHFiliJQgRADoTYU84eC04BSdvEQcDBC88HSx7DQIjEVEfd3I1KHk/DC4XYUhbSxoUPnIQHDx6LT8jBwYZOH8lMmM8ACcUBBRKHhApLTgfQBFqM3ELM2o/Dnl+dwANMjltBgxjLy95cywaZg4b',0</v>
      </c>
    </row>
    <row r="40" spans="1:6" ht="21.75" customHeight="1" x14ac:dyDescent="0.3">
      <c r="A40" s="17" t="str">
        <f>部署记录!$D$13</f>
        <v>wx2728999697965e38</v>
      </c>
      <c r="B40" s="17" t="s">
        <v>173</v>
      </c>
      <c r="C40" s="17" t="str">
        <f t="shared" si="3"/>
        <v>CjA2DXcQB1kldQwSOTgXFjRhOiQOZBIkORcyAHIsEj4HbiZHFzI8HxoGL1A2ax8HFgQoFnkvI04SGwdPP3sPD2BvOgUDPnYubgw2Ny0uZAYRLAEZKjMlWAEnDiBiaD0zJQUGBz5reCsfE1Y8ABMtI3o7YzcZBnE9fDgbaTIRZgAQe2wKNC8sBCARETxjFBYFGw1gAGZjHSUMBxkMIHQQKGYXDDUwKCEIBQ0CCm5mTzw0JDpfEhAVITU2ckgJOh1rCidnFygLMgdjPig1PwQRI2o4PwxyegElY3t6PjYGAABldy8SFzAKIX0fBRQUJxJIDz09aiQGBlgCbB4xdRYgShoRG1YQGxs+HBw2VSMTbhk/Bw9KQSEVCnoAAEMgICUeBH16ITwtAUk1EGJQIQcZNxsQEjY8aE1jHx0HKi0fZjUvPiofZQg4XSAcAgA+DDRLZiEvGR4wIEtrDR0JJxNiHWV9Cz4jAD4sLExVOiUyaT0+HTgpKTQ8PnEpPj5lBhA9enE6JX8/ND8lNwFuVQ4WSTUGdTM+JGY1AQ4XN2kpJCsNERw7L2MhD3wYDD8tYy0FCGYiIA4hGB8QCzMUAB5PZyYSOh9+FmAEHgxtLgwPHwYxAD4pMXhwTx87Z0ciOisQfQ0/LREwEDsSBAcpPxZ0IC1zSzUmAR0DKCgnNBhrfg03ZXUANhglWCATZlMbCgItAxcjBzQfJEk6GnMCPgZoMHAeECFMOCEGIy01TQcJFjsMHQojIVgzVzMULQMjGTo/OjQ6FzE5S2skegoqIhkxBCsREDsHCQ9rNwoQOAx/MAM1ABQ2LycoE2QQF1g8cxQxFCcNLTQRDikFIRcFNwUrKQY4Fj40LgwsEzI/FgIPBSkEEyEnKxYPSSh3IU4RemNOI38EJTUxHzYBHRwCQjAHAGQpPwQTPj88JwUnXgBYJhsoC2k8Fj8WGgkVBCgNGVUhMHwSWTcsJwwCJSorfTU7VAs4IhsaJDAyMHkvAC8s</v>
      </c>
      <c r="D40" s="17">
        <v>0</v>
      </c>
      <c r="E40" s="19" t="s">
        <v>209</v>
      </c>
      <c r="F40" s="17" t="str">
        <f t="shared" si="0"/>
        <v>union all select 'wx2728999697965e38','TenPayV3Model3','CjA2DXcQB1kldQwSOTgXFjRhOiQOZBIkORcyAHIsEj4HbiZHFzI8HxoGL1A2ax8HFgQoFnkvI04SGwdPP3sPD2BvOgUDPnYubgw2Ny0uZAYRLAEZKjMlWAEnDiBiaD0zJQUGBz5reCsfE1Y8ABMtI3o7YzcZBnE9fDgbaTIRZgAQe2wKNC8sBCARETxjFBYFGw1gAGZjHSUMBxkMIHQQKGYXDDUwKCEIBQ0CCm5mTzw0JDpfEhAVITU2ckgJOh1rCidnFygLMgdjPig1PwQRI2o4PwxyegElY3t6PjYGAABldy8SFzAKIX0fBRQUJxJIDz09aiQGBlgCbB4xdRYgShoRG1YQGxs+HBw2VSMTbhk/Bw9KQSEVCnoAAEMgICUeBH16ITwtAUk1EGJQIQcZNxsQEjY8aE1jHx0HKi0fZjUvPiofZQg4XSAcAgA+DDRLZiEvGR4wIEtrDR0JJxNiHWV9Cz4jAD4sLExVOiUyaT0+HTgpKTQ8PnEpPj5lBhA9enE6JX8/ND8lNwFuVQ4WSTUGdTM+JGY1AQ4XN2kpJCsNERw7L2MhD3wYDD8tYy0FCGYiIA4hGB8QCzMUAB5PZyYSOh9+FmAEHgxtLgwPHwYxAD4pMXhwTx87Z0ciOisQfQ0/LREwEDsSBAcpPxZ0IC1zSzUmAR0DKCgnNBhrfg03ZXUANhglWCATZlMbCgItAxcjBzQfJEk6GnMCPgZoMHAeECFMOCEGIy01TQcJFjsMHQojIVgzVzMULQMjGTo/OjQ6FzE5S2skegoqIhkxBCsREDsHCQ9rNwoQOAx/MAM1ABQ2LycoE2QQF1g8cxQxFCcNLTQRDikFIRcFNwUrKQY4Fj40LgwsEzI/FgIPBSkEEyEnKxYPSSh3IU4RemNOI38EJTUxHzYBHRwCQjAHAGQpPwQTPj88JwUnXgBYJhsoC2k8Fj8WGgkVBCgNGVUhMHwSWTcsJwwCJSorfTU7VAs4IhsaJDAyMHkvAC8s',0</v>
      </c>
    </row>
    <row r="41" spans="1:6" ht="21.75" customHeight="1" x14ac:dyDescent="0.3">
      <c r="A41" s="17" t="str">
        <f>部署记录!$D$13</f>
        <v>wx2728999697965e38</v>
      </c>
      <c r="B41" s="17" t="s">
        <v>174</v>
      </c>
      <c r="C41" s="17" t="str">
        <f t="shared" si="3"/>
        <v>djZjLBEuHnM0QBsHfkMkFAMjEGcwMh8UPgAVATsWbQw+OQ0hdh5jCH4KAxgSUQ5sB0Aqa35UWxwEPz8FFAl9JzYdLj43UGMBEywlG31NOzwICywIDFwuYhoUCTscLHUGaB4kKyEnMSB9IikFBT0dbzwsGn4hIToHG3dbGSFKE38QVCQAJDApEA4OQREbFxEoMywxBnY1ISp5JCEtAyYpKzAVcx80LXIeIgkRZlx5Ah4SKhAwYg8qczxOPnV7bBEGNE8IdgIAEQ5oAhkyNhFpMRIZfTpkNxh7GAEqCiMcPFcZSRMkMBAceDspPz0NFTUcShMRfBsJGWkMJAAXJSMnCiQOKh8lKBUhHhYYNx0xAWAhGF4QBhIeBgYaEgE2NAk7DhJ6RzYGIwkpXXYXJiQoCAUoGxF5YjAOBwUvDQ8lIQMpEjYTP31bDHg5DSgMDggUEEE5PDhPVRwfIwAoYwVlKyNeHGdiCgFHBTVpGjMwdgULJTkyGhgSM18COgl/IQMXAiF+BioLHDELCRUfHzIRDgUHAWcqWwViKT9IDQoQLzAdMzwxDj4qOygnfl9LODIbIyF8fCMMGGceHisxems8Cws6HSwVMHt3dyglGBxcJXEGFS0EaAYGbh87fzkfVFYbBSszEwEFHx8+CDY2eSgfXBoAZ2UdFzc8PEpsOi5LbGlOGzYLcQ4UFAUQNg8BDD8GOAcnfDkRMDYJFRQPahIfZzc3Yy8dJRp7BzYMICgfJAM/JgBFN1IBIRAQMhkbMAhqPQkJO2IKawdwPX4fJxYUHWkpN3QdSxMdayg/OQA9NwUQAy8ADTY9TSAMA3IcICE6ByAwZQk9Dm8FOiMUKC8qfyQnGjguMBEDZSgKPgRcIgpvERpwJxQoJT5RLSAiDBw5cCgjDCQQLmMPEjk/HlAgAR8SHgkLVAIrfB8vRQQ6Az0zND5kZSgyFTMaI2k5IBc5JjIRMjUtGCkfPnsiD20ZBgIXYCYgKhFgBl8KNikI</v>
      </c>
      <c r="D41" s="17">
        <v>0</v>
      </c>
      <c r="E41" s="19" t="s">
        <v>209</v>
      </c>
      <c r="F41" s="17" t="str">
        <f t="shared" si="0"/>
        <v>union all select 'wx2728999697965e38','TenPayV3Model4','djZjLBEuHnM0QBsHfkMkFAMjEGcwMh8UPgAVATsWbQw+OQ0hdh5jCH4KAxgSUQ5sB0Aqa35UWxwEPz8FFAl9JzYdLj43UGMBEywlG31NOzwICywIDFwuYhoUCTscLHUGaB4kKyEnMSB9IikFBT0dbzwsGn4hIToHG3dbGSFKE38QVCQAJDApEA4OQREbFxEoMywxBnY1ISp5JCEtAyYpKzAVcx80LXIeIgkRZlx5Ah4SKhAwYg8qczxOPnV7bBEGNE8IdgIAEQ5oAhkyNhFpMRIZfTpkNxh7GAEqCiMcPFcZSRMkMBAceDspPz0NFTUcShMRfBsJGWkMJAAXJSMnCiQOKh8lKBUhHhYYNx0xAWAhGF4QBhIeBgYaEgE2NAk7DhJ6RzYGIwkpXXYXJiQoCAUoGxF5YjAOBwUvDQ8lIQMpEjYTP31bDHg5DSgMDggUEEE5PDhPVRwfIwAoYwVlKyNeHGdiCgFHBTVpGjMwdgULJTkyGhgSM18COgl/IQMXAiF+BioLHDELCRUfHzIRDgUHAWcqWwViKT9IDQoQLzAdMzwxDj4qOygnfl9LODIbIyF8fCMMGGceHisxems8Cws6HSwVMHt3dyglGBxcJXEGFS0EaAYGbh87fzkfVFYbBSszEwEFHx8+CDY2eSgfXBoAZ2UdFzc8PEpsOi5LbGlOGzYLcQ4UFAUQNg8BDD8GOAcnfDkRMDYJFRQPahIfZzc3Yy8dJRp7BzYMICgfJAM/JgBFN1IBIRAQMhkbMAhqPQkJO2IKawdwPX4fJxYUHWkpN3QdSxMdayg/OQA9NwUQAy8ADTY9TSAMA3IcICE6ByAwZQk9Dm8FOiMUKC8qfyQnGjguMBEDZSgKPgRcIgpvERpwJxQoJT5RLSAiDBw5cCgjDCQQLmMPEjk/HlAgAR8SHgkLVAIrfB8vRQQ6Az0zND5kZSgyFTMaI2k5IBc5JjIRMjUtGCkfPnsiD20ZBgIXYCYgKhFgBl8KNikI',0</v>
      </c>
    </row>
    <row r="42" spans="1:6" ht="21.75" customHeight="1" x14ac:dyDescent="0.3">
      <c r="A42" s="17" t="str">
        <f>部署记录!$D$13</f>
        <v>wx2728999697965e38</v>
      </c>
      <c r="B42" s="17" t="s">
        <v>175</v>
      </c>
      <c r="C42" s="17" t="str">
        <f t="shared" si="3"/>
        <v>axMgLCQGMBYtfiYCNR54MgthKFQUC28xcANpSztsGTl1CicaF38wHhwaYgx+IyVJP3YNXExxZBhhLA4hHxQbERgyak53FTJVehAnNBcPAwsXMAYiIVhLMyo+CT0uGWg6ERoINxJnaR58KAklbQh9W3oNAw4YNitdAT0KPhsHKQkBZgQRMjYwUE5MPTEqCwY0PAJ8BhNlOQkEfRBaPTofNgI2C1J2PAg+KGV1PRdzHQw7azVXOS88UhgqDm8sKAtPCHgpD2J5BDd/bBE5YkAEMghobzEzACsnPBQ/EQ4sEBUkICIoCS01LDIeBwYRCWEAIngBDGQmBAwIMAg4HDY5eFEBFhUqdnAdEBgtIDozLxk9Px1SIhQjPAUkeycsJRcvJ2ZYBWEHMgNxIHoEHG4STAo3ZSESISYBHTQQFRsgPxMedSZrLgJrLRYgCQljAwxGAgxhNDoqYAAaLy8RJCkoBDd5dD8nbFAGNB5iJSY8IRkTGXs4CBJVNWFlJR0faBAOAR8MKmEtAVAnZiJNGHwtCRkmMjsAPC4/QEEKJ3khDxoiJixDdyoMITksKSoaGmwLLRVpMwovYBlqCmgQKX4+WzQLeS0Kcx8pHSoPTAQGFhgBGwIKNzwWNWc8DDNCHxsTOjEcBTsZA1kpPAgce3QDCgM3CVx1BB80ESkdTjloSAAUPj4fEjQBOyItD0AXb3hZFnsaQigAACAKPCYEA2IKGn9WNBUtDCE5bQ8DHyIoP1N4UhoRKQZrFSMcAxsWMH0VFRhtHyESeSwGcRoodAItNB0iC3obegIsKDlzXCsYLzEbGgEpdgEcIg0HDhE3IiwoEjMKKA1RJU0memkgEQUjGRUQL0oZOFo+az0xKSMvNQ4kE3YvBioBcwsaPSJqZBddBD8fQBI5LRM8Fhs1IxU4AxMcDB4sfQApLkU1FDwXaCgVGSYuaw87HgIdfDc8JQI6ABU+LxR2FUA3Gi1RIXglEQsfcAIYJzQxHCBsA1ZB</v>
      </c>
      <c r="D42" s="17">
        <v>0</v>
      </c>
      <c r="E42" s="19" t="s">
        <v>209</v>
      </c>
      <c r="F42" s="17" t="str">
        <f t="shared" si="0"/>
        <v>union all select 'wx2728999697965e38','TenPayV3Model5','axMgLCQGMBYtfiYCNR54MgthKFQUC28xcANpSztsGTl1CicaF38wHhwaYgx+IyVJP3YNXExxZBhhLA4hHxQbERgyak53FTJVehAnNBcPAwsXMAYiIVhLMyo+CT0uGWg6ERoINxJnaR58KAklbQh9W3oNAw4YNitdAT0KPhsHKQkBZgQRMjYwUE5MPTEqCwY0PAJ8BhNlOQkEfRBaPTofNgI2C1J2PAg+KGV1PRdzHQw7azVXOS88UhgqDm8sKAtPCHgpD2J5BDd/bBE5YkAEMghobzEzACsnPBQ/EQ4sEBUkICIoCS01LDIeBwYRCWEAIngBDGQmBAwIMAg4HDY5eFEBFhUqdnAdEBgtIDozLxk9Px1SIhQjPAUkeycsJRcvJ2ZYBWEHMgNxIHoEHG4STAo3ZSESISYBHTQQFRsgPxMedSZrLgJrLRYgCQljAwxGAgxhNDoqYAAaLy8RJCkoBDd5dD8nbFAGNB5iJSY8IRkTGXs4CBJVNWFlJR0faBAOAR8MKmEtAVAnZiJNGHwtCRkmMjsAPC4/QEEKJ3khDxoiJixDdyoMITksKSoaGmwLLRVpMwovYBlqCmgQKX4+WzQLeS0Kcx8pHSoPTAQGFhgBGwIKNzwWNWc8DDNCHxsTOjEcBTsZA1kpPAgce3QDCgM3CVx1BB80ESkdTjloSAAUPj4fEjQBOyItD0AXb3hZFnsaQigAACAKPCYEA2IKGn9WNBUtDCE5bQ8DHyIoP1N4UhoRKQZrFSMcAxsWMH0VFRhtHyESeSwGcRoodAItNB0iC3obegIsKDlzXCsYLzEbGgEpdgEcIg0HDhE3IiwoEjMKKA1RJU0memkgEQUjGRUQL0oZOFo+az0xKSMvNQ4kE3YvBioBcwsaPSJqZBddBD8fQBI5LRM8Fhs1IxU4AxMcDB4sfQApLkU1FDwXaCgVGSYuaw87HgIdfDc8JQI6ABU+LxR2FUA3Gi1RIXglEQsfcAIYJzQxHCBsA1ZB',0</v>
      </c>
    </row>
    <row r="43" spans="1:6" ht="21.75" customHeight="1" x14ac:dyDescent="0.3">
      <c r="A43" s="17" t="str">
        <f>部署记录!$D$13</f>
        <v>wx2728999697965e38</v>
      </c>
      <c r="B43" s="17" t="s">
        <v>176</v>
      </c>
      <c r="C43" s="17" t="str">
        <f t="shared" si="3"/>
        <v>Fgd/BhJAIz83K30LJD8HVDA3ZBMoNColFjg3LTo+LRdWAzwJcSYMGDcRPgk8DiJwJVElYhULPjk9C2AXC00rMTE0Wz8ZLAgGETYGOQg/DDB+LxtQKiQUFA8sLAYQKQwdBT4cEU0LAgh9KRATFzkdBT84BhE+dxQQGTE2FQ4MJDUQNRk/DzZdIBUnAQcBQjsyJz4HG2YvDFE4Vik2aC0VJSMpHhoeMhlgexsHCwIqMgskJysKBT4pFQh8IRsdS2soKCoQNTdMBD5hPUY4GlcsEDI/A3oVOBQDBAImcgsSBwAwDigGbAJsbX1HamM9Z2N7NwAhKiZZY2gsEC8oLBBafCAAdywpSxE+PwYvMXYoahc0Hn4gZkc3fSoJJDAsX3InVQdlYT4AJ3ljRDlqfB5pNW1kLIrtq6Lih9mAd39Idw==</v>
      </c>
      <c r="D43" s="17">
        <v>0</v>
      </c>
      <c r="E43" s="19" t="s">
        <v>209</v>
      </c>
      <c r="F43" s="17" t="str">
        <f t="shared" si="0"/>
        <v>union all select 'wx2728999697965e38','TenPayV3Model6','Fgd/BhJAIz83K30LJD8HVDA3ZBMoNColFjg3LTo+LRdWAzwJcSYMGDcRPgk8DiJwJVElYhULPjk9C2AXC00rMTE0Wz8ZLAgGETYGOQg/DDB+LxtQKiQUFA8sLAYQKQwdBT4cEU0LAgh9KRATFzkdBT84BhE+dxQQGTE2FQ4MJDUQNRk/DzZdIBUnAQcBQjsyJz4HG2YvDFE4Vik2aC0VJSMpHhoeMhlgexsHCwIqMgskJysKBT4pFQh8IRsdS2soKCoQNTdMBD5hPUY4GlcsEDI/A3oVOBQDBAImcgsSBwAwDigGbAJsbX1HamM9Z2N7NwAhKiZZY2gsEC8oLBBafCAAdywpSxE+PwYvMXYoahc0Hn4gZkc3fSoJJDAsX3InVQdlYT4AJ3ljRDlqfB5pNW1kLIrtq6Lih9mAd39Idw==',0</v>
      </c>
    </row>
    <row r="44" spans="1:6" ht="21.75" customHeight="1" x14ac:dyDescent="0.3">
      <c r="A44" s="17" t="str">
        <f>部署记录!$D$13</f>
        <v>wx2728999697965e38</v>
      </c>
      <c r="B44" s="17" t="s">
        <v>197</v>
      </c>
      <c r="C44" s="17" t="str">
        <f t="shared" si="3"/>
        <v>b4RZpVOiZLsKiwexRkhavBI7pEqlZcaraXAxPphtynk</v>
      </c>
      <c r="D44" s="17">
        <v>0</v>
      </c>
      <c r="E44" s="19" t="s">
        <v>209</v>
      </c>
      <c r="F44" s="17" t="str">
        <f t="shared" si="0"/>
        <v>union all select 'wx2728999697965e38','TokenKey','b4RZpVOiZLsKiwexRkhavBI7pEqlZcaraXAxPphtynk',0</v>
      </c>
    </row>
    <row r="45" spans="1:6" ht="21.75" customHeight="1" x14ac:dyDescent="0.3">
      <c r="A45" s="17" t="str">
        <f>部署记录!$D$13</f>
        <v>wx2728999697965e38</v>
      </c>
      <c r="B45" s="17" t="s">
        <v>198</v>
      </c>
      <c r="C45" s="17">
        <f t="shared" si="3"/>
        <v>0</v>
      </c>
      <c r="D45" s="17">
        <v>0</v>
      </c>
      <c r="E45" s="19" t="s">
        <v>209</v>
      </c>
      <c r="F45" s="17" t="str">
        <f t="shared" si="0"/>
        <v>union all select 'wx2728999697965e38','VisitorCounter','0',0</v>
      </c>
    </row>
    <row r="46" spans="1:6" ht="21.75" customHeight="1" x14ac:dyDescent="0.3">
      <c r="A46" s="17" t="str">
        <f>部署记录!$D$13</f>
        <v>wx2728999697965e38</v>
      </c>
      <c r="B46" s="17" t="s">
        <v>199</v>
      </c>
      <c r="C46" s="17" t="str">
        <f t="shared" si="3"/>
        <v>b4RZpVOiZLsKiwexRkhavBI7pEqlZcaraXAxPphtynk</v>
      </c>
      <c r="D46" s="17">
        <v>0</v>
      </c>
      <c r="E46" s="19" t="s">
        <v>209</v>
      </c>
      <c r="F46" s="17" t="str">
        <f t="shared" si="0"/>
        <v>union all select 'wx2728999697965e38','WeixinEncodingAESKey','b4RZpVOiZLsKiwexRkhavBI7pEqlZcaraXAxPphtynk',0</v>
      </c>
    </row>
    <row r="47" spans="1:6" ht="21.75" customHeight="1" x14ac:dyDescent="0.3">
      <c r="A47" s="17" t="str">
        <f>部署记录!$D$13</f>
        <v>wx2728999697965e38</v>
      </c>
      <c r="B47" s="17" t="s">
        <v>200</v>
      </c>
      <c r="C47" s="17" t="str">
        <f t="shared" si="3"/>
        <v>szzl</v>
      </c>
      <c r="D47" s="17">
        <v>0</v>
      </c>
      <c r="E47" s="19" t="s">
        <v>209</v>
      </c>
      <c r="F47" s="17" t="str">
        <f t="shared" si="0"/>
        <v>union all select 'wx2728999697965e38','WeixinToken','szzl',0</v>
      </c>
    </row>
    <row r="48" spans="1:6" ht="21.75" customHeight="1" x14ac:dyDescent="0.3">
      <c r="A48" s="17" t="str">
        <f>部署记录!$D$13</f>
        <v>wx2728999697965e38</v>
      </c>
      <c r="B48" s="17" t="s">
        <v>201</v>
      </c>
      <c r="C48" s="17" t="str">
        <f t="shared" si="3"/>
        <v>http://39.108.58.237:8001</v>
      </c>
      <c r="D48" s="17">
        <v>0</v>
      </c>
      <c r="E48" s="19" t="s">
        <v>209</v>
      </c>
      <c r="F48" s="17" t="str">
        <f t="shared" si="0"/>
        <v>union all select 'wx2728999697965e38','WeiXinTokenserver','http://39.108.58.237:8001',0</v>
      </c>
    </row>
    <row r="49" spans="1:6" ht="21.75" customHeight="1" x14ac:dyDescent="0.3">
      <c r="A49" s="17" t="str">
        <f>部署记录!$D$13</f>
        <v>wx2728999697965e38</v>
      </c>
      <c r="B49" s="17" t="s">
        <v>202</v>
      </c>
      <c r="C49" s="17">
        <f t="shared" si="3"/>
        <v>1</v>
      </c>
      <c r="D49" s="17">
        <v>0</v>
      </c>
      <c r="E49" s="19" t="s">
        <v>209</v>
      </c>
      <c r="F49" s="17" t="str">
        <f t="shared" si="0"/>
        <v>union all select 'wx2728999697965e38','WorkerId','1',0</v>
      </c>
    </row>
    <row r="50" spans="1:6" ht="21.75" customHeight="1" x14ac:dyDescent="0.3">
      <c r="A50" s="17" t="str">
        <f>部署记录!$D$13</f>
        <v>wx2728999697965e38</v>
      </c>
      <c r="B50" s="17" t="s">
        <v>244</v>
      </c>
      <c r="C50" s="17">
        <f t="shared" si="3"/>
        <v>2</v>
      </c>
      <c r="D50" s="17">
        <v>0</v>
      </c>
      <c r="E50" s="19" t="s">
        <v>209</v>
      </c>
      <c r="F50" s="17" t="str">
        <f t="shared" ref="F50:F52" si="4">E50&amp;" "&amp;"'"&amp;A50&amp;"'"&amp;","&amp;"'"&amp;B50&amp;"'"&amp;","&amp;"'"&amp;C50&amp;"'"&amp;","&amp;D50</f>
        <v>union all select 'wx2728999697965e38','WeixkYueBaolFangsh','2',0</v>
      </c>
    </row>
    <row r="51" spans="1:6" ht="15.75" x14ac:dyDescent="0.3">
      <c r="A51" s="17" t="str">
        <f>部署记录!$D$13</f>
        <v>wx2728999697965e38</v>
      </c>
      <c r="B51" s="17" t="s">
        <v>245</v>
      </c>
      <c r="C51" s="17" t="str">
        <f t="shared" si="3"/>
        <v>v_Zatx1FK7EHQeYv1uj5JMVX4u-LW37ce77021RdtC4</v>
      </c>
      <c r="D51" s="17">
        <v>0</v>
      </c>
      <c r="E51" s="19" t="s">
        <v>209</v>
      </c>
      <c r="F51" s="17" t="str">
        <f t="shared" si="4"/>
        <v>union all select 'wx2728999697965e38','AmountTemplateId','v_Zatx1FK7EHQeYv1uj5JMVX4u-LW37ce77021RdtC4',0</v>
      </c>
    </row>
    <row r="52" spans="1:6" ht="15.75" x14ac:dyDescent="0.3">
      <c r="A52" s="17" t="str">
        <f>部署记录!$D$13</f>
        <v>wx2728999697965e38</v>
      </c>
      <c r="B52" s="17" t="s">
        <v>246</v>
      </c>
      <c r="C52" s="17" t="str">
        <f t="shared" si="3"/>
        <v>_cjX8M86Js7TWW1mgZEz8Ozql18_7HrMOl_z2K-J82w</v>
      </c>
      <c r="D52" s="17">
        <v>0</v>
      </c>
      <c r="E52" s="19" t="s">
        <v>209</v>
      </c>
      <c r="F52" s="17" t="str">
        <f t="shared" si="4"/>
        <v>union all select 'wx2728999697965e38','CouponTemplateId','_cjX8M86Js7TWW1mgZEz8Ozql18_7HrMOl_z2K-J82w',0</v>
      </c>
    </row>
    <row r="55" spans="1:6" x14ac:dyDescent="0.2">
      <c r="A55" s="36" t="s">
        <v>290</v>
      </c>
    </row>
    <row r="56" spans="1:6" x14ac:dyDescent="0.2">
      <c r="A56" s="36" t="s">
        <v>291</v>
      </c>
    </row>
    <row r="57" spans="1:6" x14ac:dyDescent="0.2">
      <c r="A57" s="36" t="s">
        <v>292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4" workbookViewId="0">
      <selection activeCell="A30" sqref="A30"/>
    </sheetView>
  </sheetViews>
  <sheetFormatPr defaultRowHeight="14.25" x14ac:dyDescent="0.2"/>
  <cols>
    <col min="1" max="1" width="96.25" customWidth="1"/>
    <col min="2" max="2" width="31.75" customWidth="1"/>
  </cols>
  <sheetData>
    <row r="1" spans="1:2" x14ac:dyDescent="0.2">
      <c r="A1" s="26" t="s">
        <v>259</v>
      </c>
    </row>
    <row r="2" spans="1:2" x14ac:dyDescent="0.2">
      <c r="A2" s="26" t="s">
        <v>260</v>
      </c>
    </row>
    <row r="3" spans="1:2" x14ac:dyDescent="0.2">
      <c r="A3" s="26" t="s">
        <v>261</v>
      </c>
    </row>
    <row r="4" spans="1:2" x14ac:dyDescent="0.2">
      <c r="A4" s="26" t="s">
        <v>262</v>
      </c>
    </row>
    <row r="5" spans="1:2" x14ac:dyDescent="0.2">
      <c r="A5" s="26" t="s">
        <v>263</v>
      </c>
    </row>
    <row r="6" spans="1:2" x14ac:dyDescent="0.2">
      <c r="A6" s="26"/>
    </row>
    <row r="7" spans="1:2" x14ac:dyDescent="0.2">
      <c r="A7" s="26" t="s">
        <v>222</v>
      </c>
    </row>
    <row r="8" spans="1:2" x14ac:dyDescent="0.2">
      <c r="A8" t="str">
        <f>"use"&amp;" "&amp;"["&amp;部署记录!D21&amp;"]"</f>
        <v>use [jiahe_dtdsqueue]</v>
      </c>
    </row>
    <row r="9" spans="1:2" x14ac:dyDescent="0.2">
      <c r="A9" t="s">
        <v>214</v>
      </c>
    </row>
    <row r="10" spans="1:2" x14ac:dyDescent="0.2">
      <c r="A10" t="s">
        <v>212</v>
      </c>
    </row>
    <row r="11" spans="1:2" ht="15" x14ac:dyDescent="0.2">
      <c r="A11" s="25" t="str">
        <f>"select -701, 'CRMDTDSQueue', "&amp;A1</f>
        <v>select -701, 'CRMDTDSQueue', 20170919000001</v>
      </c>
      <c r="B11" s="15"/>
    </row>
    <row r="12" spans="1:2" x14ac:dyDescent="0.2">
      <c r="A12" t="s">
        <v>220</v>
      </c>
    </row>
    <row r="13" spans="1:2" x14ac:dyDescent="0.2">
      <c r="A13" s="28" t="str">
        <f>"select -701,'CRMDTDS队列库','901',"&amp;"'"&amp;部署记录!$D$9&amp;"'"&amp;","&amp;"'"&amp;部署记录!$D$4&amp;"'"&amp;",1,"&amp;"getdate()"</f>
        <v>select -701,'CRMDTDS队列库','901','昆明佳禾','050',1,getdate()</v>
      </c>
    </row>
    <row r="14" spans="1:2" ht="15" x14ac:dyDescent="0.2">
      <c r="B14" s="15"/>
    </row>
    <row r="15" spans="1:2" x14ac:dyDescent="0.2">
      <c r="A15" s="26" t="s">
        <v>223</v>
      </c>
    </row>
    <row r="16" spans="1:2" x14ac:dyDescent="0.2">
      <c r="A16" t="str">
        <f>"use"&amp;" "&amp;"["&amp;部署记录!D22&amp;"]"</f>
        <v>use [jiahe_hx1]</v>
      </c>
    </row>
    <row r="17" spans="1:1" x14ac:dyDescent="0.2">
      <c r="A17" t="s">
        <v>214</v>
      </c>
    </row>
    <row r="18" spans="1:1" x14ac:dyDescent="0.2">
      <c r="A18" t="s">
        <v>212</v>
      </c>
    </row>
    <row r="19" spans="1:1" x14ac:dyDescent="0.2">
      <c r="A19" s="25" t="str">
        <f>"select -701, 'CRMYwHx', "&amp;A2</f>
        <v>select -701, 'CRMYwHx', 20170919000002</v>
      </c>
    </row>
    <row r="20" spans="1:1" x14ac:dyDescent="0.2">
      <c r="A20" t="s">
        <v>224</v>
      </c>
    </row>
    <row r="21" spans="1:1" x14ac:dyDescent="0.2">
      <c r="A21" s="28" t="str">
        <f>"select -701,'CRM核心库1','902',"&amp;"'"&amp;部署记录!$D$9&amp;"'"&amp;","&amp;"'"&amp;部署记录!$D$4&amp;"'"&amp;",1,"&amp;"getdate()"</f>
        <v>select -701,'CRM核心库1','902','昆明佳禾','050',1,getdate()</v>
      </c>
    </row>
    <row r="23" spans="1:1" x14ac:dyDescent="0.2">
      <c r="A23" s="26" t="s">
        <v>225</v>
      </c>
    </row>
    <row r="24" spans="1:1" x14ac:dyDescent="0.2">
      <c r="A24" t="str">
        <f>"use"&amp;" "&amp;"["&amp;部署记录!D23&amp;"]"</f>
        <v>use [jiahe_hx2]</v>
      </c>
    </row>
    <row r="25" spans="1:1" x14ac:dyDescent="0.2">
      <c r="A25" t="s">
        <v>214</v>
      </c>
    </row>
    <row r="26" spans="1:1" x14ac:dyDescent="0.2">
      <c r="A26" t="s">
        <v>212</v>
      </c>
    </row>
    <row r="27" spans="1:1" x14ac:dyDescent="0.2">
      <c r="A27" s="25" t="str">
        <f>"select -702, 'CRMYwHx', "&amp;A3</f>
        <v>select -702, 'CRMYwHx', 20170919000003</v>
      </c>
    </row>
    <row r="28" spans="1:1" x14ac:dyDescent="0.2">
      <c r="A28" t="s">
        <v>248</v>
      </c>
    </row>
    <row r="29" spans="1:1" x14ac:dyDescent="0.2">
      <c r="A29" s="28" t="str">
        <f>"select -702,'CRM核心库2','903',"&amp;"'"&amp;部署记录!$D$9&amp;"'"&amp;","&amp;"'"&amp;部署记录!$D$4&amp;"'"&amp;",1,"&amp;"getdate()"</f>
        <v>select -702,'CRM核心库2','903','昆明佳禾','050',1,getdate()</v>
      </c>
    </row>
    <row r="31" spans="1:1" x14ac:dyDescent="0.2">
      <c r="A31" s="26" t="s">
        <v>226</v>
      </c>
    </row>
    <row r="32" spans="1:1" x14ac:dyDescent="0.2">
      <c r="A32" t="str">
        <f>"use"&amp;" "&amp;"["&amp;部署记录!D24&amp;"]"</f>
        <v>use [jiahe_jichu]</v>
      </c>
    </row>
    <row r="33" spans="1:1" x14ac:dyDescent="0.2">
      <c r="A33" t="s">
        <v>214</v>
      </c>
    </row>
    <row r="34" spans="1:1" x14ac:dyDescent="0.2">
      <c r="A34" t="s">
        <v>249</v>
      </c>
    </row>
    <row r="35" spans="1:1" x14ac:dyDescent="0.2">
      <c r="A35" s="28" t="str">
        <f>"select -401,'CRM基础数据库',"&amp;"'',"&amp;"'"&amp;部署记录!$D$9&amp;"'"&amp;","&amp;"'"&amp;部署记录!$D$4&amp;"'"&amp;",1,"&amp;"getdate()"</f>
        <v>select -401,'CRM基础数据库','','昆明佳禾','050',1,getdate()</v>
      </c>
    </row>
    <row r="37" spans="1:1" x14ac:dyDescent="0.2">
      <c r="A37" s="26" t="s">
        <v>227</v>
      </c>
    </row>
    <row r="38" spans="1:1" x14ac:dyDescent="0.2">
      <c r="A38" t="str">
        <f>"use"&amp;" "&amp;"["&amp;部署记录!D25&amp;"]"</f>
        <v>use [jiahe_peizhi]</v>
      </c>
    </row>
    <row r="39" spans="1:1" x14ac:dyDescent="0.2">
      <c r="A39" t="s">
        <v>214</v>
      </c>
    </row>
    <row r="40" spans="1:1" x14ac:dyDescent="0.2">
      <c r="A40" t="s">
        <v>212</v>
      </c>
    </row>
    <row r="41" spans="1:1" x14ac:dyDescent="0.2">
      <c r="A41" s="25" t="str">
        <f>"select -701, 'CRMPeiZh', "&amp;A4</f>
        <v>select -701, 'CRMPeiZh', 20170919000004</v>
      </c>
    </row>
    <row r="42" spans="1:1" x14ac:dyDescent="0.2">
      <c r="A42" t="s">
        <v>224</v>
      </c>
    </row>
    <row r="43" spans="1:1" x14ac:dyDescent="0.2">
      <c r="A43" s="28" t="str">
        <f>"select -701,'CRM配置库','904',"&amp;"'"&amp;部署记录!$D$9&amp;"'"&amp;","&amp;"'"&amp;部署记录!$D$4&amp;"'"&amp;",1,"&amp;"getdate()"</f>
        <v>select -701,'CRM配置库','904','昆明佳禾','050',1,getdate()</v>
      </c>
    </row>
    <row r="45" spans="1:1" x14ac:dyDescent="0.2">
      <c r="A45" s="26" t="s">
        <v>228</v>
      </c>
    </row>
    <row r="46" spans="1:1" x14ac:dyDescent="0.2">
      <c r="A46" t="str">
        <f>"use"&amp;" "&amp;"["&amp;部署记录!D27&amp;"]"</f>
        <v>use [jiahe_ywxq]</v>
      </c>
    </row>
    <row r="47" spans="1:1" x14ac:dyDescent="0.2">
      <c r="A47" t="s">
        <v>214</v>
      </c>
    </row>
    <row r="48" spans="1:1" x14ac:dyDescent="0.2">
      <c r="A48" t="s">
        <v>212</v>
      </c>
    </row>
    <row r="49" spans="1:1" x14ac:dyDescent="0.2">
      <c r="A49" s="25" t="str">
        <f>"select -701, 'CRMYwXq', "&amp;A5</f>
        <v>select -701, 'CRMYwXq', 20170919000005</v>
      </c>
    </row>
    <row r="50" spans="1:1" x14ac:dyDescent="0.2">
      <c r="A50" t="s">
        <v>224</v>
      </c>
    </row>
    <row r="51" spans="1:1" x14ac:dyDescent="0.2">
      <c r="A51" s="28" t="str">
        <f>"select -701,'CRM事件详情库','905',"&amp;"'"&amp;部署记录!$D$9&amp;"'"&amp;","&amp;"'"&amp;部署记录!$D$4&amp;"'"&amp;",1,"&amp;"getdate()"</f>
        <v>select -701,'CRM事件详情库','905','昆明佳禾','050',1,getdate()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pane ySplit="2" topLeftCell="A24" activePane="bottomLeft" state="frozen"/>
      <selection pane="bottomLeft" activeCell="C25" sqref="C25"/>
    </sheetView>
  </sheetViews>
  <sheetFormatPr defaultRowHeight="20.100000000000001" customHeight="1" outlineLevelRow="1" x14ac:dyDescent="0.2"/>
  <cols>
    <col min="1" max="1" width="7.125" style="3" customWidth="1"/>
    <col min="2" max="2" width="26.375" style="1" bestFit="1" customWidth="1"/>
    <col min="3" max="3" width="52.5" style="1" customWidth="1"/>
    <col min="4" max="4" width="51" style="1" customWidth="1"/>
    <col min="5" max="5" width="87.25" style="1" customWidth="1"/>
    <col min="6" max="16384" width="9" style="1"/>
  </cols>
  <sheetData>
    <row r="1" spans="1:5" ht="29.25" customHeight="1" thickBot="1" x14ac:dyDescent="0.25">
      <c r="A1" s="38" t="s">
        <v>7</v>
      </c>
      <c r="B1" s="38"/>
      <c r="C1" s="38"/>
      <c r="D1" s="38"/>
      <c r="E1" s="38"/>
    </row>
    <row r="2" spans="1:5" s="2" customFormat="1" ht="20.100000000000001" customHeight="1" thickTop="1" thickBot="1" x14ac:dyDescent="0.25">
      <c r="A2" s="4" t="s">
        <v>0</v>
      </c>
      <c r="B2" s="4" t="s">
        <v>8</v>
      </c>
      <c r="C2" s="4" t="s">
        <v>9</v>
      </c>
      <c r="D2" s="4" t="s">
        <v>2</v>
      </c>
      <c r="E2" s="4" t="s">
        <v>1</v>
      </c>
    </row>
    <row r="3" spans="1:5" ht="20.100000000000001" customHeight="1" thickTop="1" thickBot="1" x14ac:dyDescent="0.25">
      <c r="A3" s="6">
        <v>1</v>
      </c>
      <c r="B3" s="7" t="s">
        <v>12</v>
      </c>
      <c r="C3" s="7" t="s">
        <v>14</v>
      </c>
      <c r="D3" s="7" t="s">
        <v>15</v>
      </c>
      <c r="E3" s="7" t="s">
        <v>17</v>
      </c>
    </row>
    <row r="4" spans="1:5" ht="20.100000000000001" customHeight="1" thickTop="1" thickBot="1" x14ac:dyDescent="0.25">
      <c r="A4" s="6">
        <v>2</v>
      </c>
      <c r="B4" s="7" t="s">
        <v>13</v>
      </c>
      <c r="C4" s="7" t="s">
        <v>14</v>
      </c>
      <c r="D4" s="7" t="s">
        <v>16</v>
      </c>
      <c r="E4" s="7" t="s">
        <v>18</v>
      </c>
    </row>
    <row r="5" spans="1:5" ht="20.100000000000001" customHeight="1" thickTop="1" thickBot="1" x14ac:dyDescent="0.25">
      <c r="A5" s="6">
        <v>3</v>
      </c>
      <c r="B5" s="7" t="s">
        <v>10</v>
      </c>
      <c r="C5" s="7" t="s">
        <v>11</v>
      </c>
      <c r="D5" s="7" t="s">
        <v>19</v>
      </c>
      <c r="E5" s="7"/>
    </row>
    <row r="6" spans="1:5" ht="20.100000000000001" customHeight="1" thickTop="1" thickBot="1" x14ac:dyDescent="0.25">
      <c r="A6" s="6">
        <v>4</v>
      </c>
      <c r="B6" s="7" t="s">
        <v>3</v>
      </c>
      <c r="C6" s="7" t="s">
        <v>5</v>
      </c>
      <c r="D6" s="7" t="s">
        <v>6</v>
      </c>
      <c r="E6" s="6"/>
    </row>
    <row r="7" spans="1:5" ht="20.100000000000001" customHeight="1" thickTop="1" thickBot="1" x14ac:dyDescent="0.25">
      <c r="A7" s="6">
        <v>5</v>
      </c>
      <c r="B7" s="7" t="s">
        <v>25</v>
      </c>
      <c r="C7" s="7" t="s">
        <v>4</v>
      </c>
      <c r="D7" s="7" t="s">
        <v>69</v>
      </c>
      <c r="E7" s="6" t="s">
        <v>70</v>
      </c>
    </row>
    <row r="8" spans="1:5" ht="20.100000000000001" customHeight="1" thickTop="1" thickBot="1" x14ac:dyDescent="0.25">
      <c r="A8" s="6">
        <v>6</v>
      </c>
      <c r="B8" s="7" t="s">
        <v>26</v>
      </c>
      <c r="C8" s="7"/>
      <c r="D8" s="7"/>
      <c r="E8" s="6"/>
    </row>
    <row r="9" spans="1:5" s="5" customFormat="1" ht="132" customHeight="1" outlineLevel="1" thickTop="1" thickBot="1" x14ac:dyDescent="0.25">
      <c r="A9" s="10" t="s">
        <v>20</v>
      </c>
      <c r="B9" s="9"/>
      <c r="C9" s="9" t="s">
        <v>71</v>
      </c>
      <c r="D9" s="11" t="s">
        <v>47</v>
      </c>
      <c r="E9" s="11" t="s">
        <v>72</v>
      </c>
    </row>
    <row r="10" spans="1:5" s="5" customFormat="1" ht="33.75" customHeight="1" outlineLevel="1" thickTop="1" thickBot="1" x14ac:dyDescent="0.25">
      <c r="A10" s="10" t="s">
        <v>21</v>
      </c>
      <c r="B10" s="9"/>
      <c r="C10" s="9" t="s">
        <v>46</v>
      </c>
      <c r="D10" s="11" t="s">
        <v>54</v>
      </c>
      <c r="E10" s="8"/>
    </row>
    <row r="11" spans="1:5" s="5" customFormat="1" ht="33.75" customHeight="1" outlineLevel="1" thickTop="1" thickBot="1" x14ac:dyDescent="0.25">
      <c r="A11" s="10" t="s">
        <v>22</v>
      </c>
      <c r="B11" s="9"/>
      <c r="C11" s="9" t="s">
        <v>48</v>
      </c>
      <c r="D11" s="11" t="s">
        <v>55</v>
      </c>
      <c r="E11" s="8"/>
    </row>
    <row r="12" spans="1:5" s="5" customFormat="1" ht="143.25" customHeight="1" outlineLevel="1" thickTop="1" thickBot="1" x14ac:dyDescent="0.25">
      <c r="A12" s="10" t="s">
        <v>23</v>
      </c>
      <c r="B12" s="9"/>
      <c r="C12" s="9" t="s">
        <v>27</v>
      </c>
      <c r="D12" s="11" t="s">
        <v>56</v>
      </c>
      <c r="E12" s="11" t="s">
        <v>73</v>
      </c>
    </row>
    <row r="13" spans="1:5" s="5" customFormat="1" ht="33.75" customHeight="1" outlineLevel="1" thickTop="1" thickBot="1" x14ac:dyDescent="0.25">
      <c r="A13" s="10" t="s">
        <v>24</v>
      </c>
      <c r="B13" s="9"/>
      <c r="C13" s="9" t="s">
        <v>28</v>
      </c>
      <c r="D13" s="11" t="s">
        <v>67</v>
      </c>
      <c r="E13" s="8"/>
    </row>
    <row r="14" spans="1:5" s="5" customFormat="1" ht="33.75" customHeight="1" outlineLevel="1" thickTop="1" thickBot="1" x14ac:dyDescent="0.25">
      <c r="A14" s="10" t="s">
        <v>32</v>
      </c>
      <c r="B14" s="9"/>
      <c r="C14" s="9" t="s">
        <v>53</v>
      </c>
      <c r="D14" s="9" t="s">
        <v>57</v>
      </c>
      <c r="E14" s="8"/>
    </row>
    <row r="15" spans="1:5" s="5" customFormat="1" ht="33.75" customHeight="1" outlineLevel="1" thickTop="1" thickBot="1" x14ac:dyDescent="0.25">
      <c r="A15" s="10" t="s">
        <v>33</v>
      </c>
      <c r="B15" s="9"/>
      <c r="C15" s="9" t="s">
        <v>29</v>
      </c>
      <c r="D15" s="9" t="s">
        <v>58</v>
      </c>
      <c r="E15" s="8"/>
    </row>
    <row r="16" spans="1:5" s="5" customFormat="1" ht="33.75" customHeight="1" outlineLevel="1" thickTop="1" thickBot="1" x14ac:dyDescent="0.25">
      <c r="A16" s="10" t="s">
        <v>34</v>
      </c>
      <c r="B16" s="9"/>
      <c r="C16" s="9" t="s">
        <v>30</v>
      </c>
      <c r="D16" s="9" t="s">
        <v>59</v>
      </c>
      <c r="E16" s="8"/>
    </row>
    <row r="17" spans="1:5" s="5" customFormat="1" ht="33.75" customHeight="1" outlineLevel="1" thickTop="1" thickBot="1" x14ac:dyDescent="0.25">
      <c r="A17" s="10" t="s">
        <v>35</v>
      </c>
      <c r="B17" s="9"/>
      <c r="C17" s="9" t="s">
        <v>31</v>
      </c>
      <c r="D17" s="9" t="s">
        <v>60</v>
      </c>
      <c r="E17" s="8"/>
    </row>
    <row r="18" spans="1:5" s="5" customFormat="1" ht="33.75" customHeight="1" outlineLevel="1" thickTop="1" thickBot="1" x14ac:dyDescent="0.25">
      <c r="A18" s="10" t="s">
        <v>36</v>
      </c>
      <c r="B18" s="9"/>
      <c r="C18" s="9" t="s">
        <v>50</v>
      </c>
      <c r="D18" s="11" t="s">
        <v>61</v>
      </c>
      <c r="E18" s="8"/>
    </row>
    <row r="19" spans="1:5" s="5" customFormat="1" ht="33.75" customHeight="1" outlineLevel="1" thickTop="1" thickBot="1" x14ac:dyDescent="0.25">
      <c r="A19" s="10" t="s">
        <v>37</v>
      </c>
      <c r="B19" s="9"/>
      <c r="C19" s="9" t="s">
        <v>49</v>
      </c>
      <c r="D19" s="11" t="s">
        <v>62</v>
      </c>
      <c r="E19" s="8"/>
    </row>
    <row r="20" spans="1:5" s="5" customFormat="1" ht="33.75" customHeight="1" outlineLevel="1" thickTop="1" thickBot="1" x14ac:dyDescent="0.25">
      <c r="A20" s="10" t="s">
        <v>38</v>
      </c>
      <c r="B20" s="9"/>
      <c r="C20" s="9" t="s">
        <v>51</v>
      </c>
      <c r="D20" s="11" t="s">
        <v>63</v>
      </c>
      <c r="E20" s="8"/>
    </row>
    <row r="21" spans="1:5" s="5" customFormat="1" ht="33.75" customHeight="1" outlineLevel="1" thickTop="1" thickBot="1" x14ac:dyDescent="0.25">
      <c r="A21" s="10" t="s">
        <v>39</v>
      </c>
      <c r="B21" s="9"/>
      <c r="C21" s="9" t="s">
        <v>52</v>
      </c>
      <c r="D21" s="11" t="s">
        <v>64</v>
      </c>
      <c r="E21" s="8"/>
    </row>
    <row r="22" spans="1:5" s="5" customFormat="1" ht="33.75" customHeight="1" outlineLevel="1" thickTop="1" thickBot="1" x14ac:dyDescent="0.25">
      <c r="A22" s="10" t="s">
        <v>40</v>
      </c>
      <c r="B22" s="9"/>
      <c r="C22" s="9" t="s">
        <v>42</v>
      </c>
      <c r="D22" s="9" t="s">
        <v>65</v>
      </c>
      <c r="E22" s="8"/>
    </row>
    <row r="23" spans="1:5" s="5" customFormat="1" ht="33.75" customHeight="1" outlineLevel="1" thickTop="1" thickBot="1" x14ac:dyDescent="0.25">
      <c r="A23" s="10" t="s">
        <v>41</v>
      </c>
      <c r="B23" s="9"/>
      <c r="C23" s="9" t="s">
        <v>43</v>
      </c>
      <c r="D23" s="9" t="s">
        <v>66</v>
      </c>
      <c r="E23" s="8"/>
    </row>
    <row r="24" spans="1:5" s="5" customFormat="1" ht="33.75" customHeight="1" outlineLevel="1" thickTop="1" thickBot="1" x14ac:dyDescent="0.25">
      <c r="A24" s="10" t="s">
        <v>44</v>
      </c>
      <c r="B24" s="9"/>
      <c r="C24" s="9" t="s">
        <v>68</v>
      </c>
      <c r="D24" s="9"/>
      <c r="E24" s="9"/>
    </row>
    <row r="25" spans="1:5" s="5" customFormat="1" ht="33.75" customHeight="1" outlineLevel="1" thickTop="1" thickBot="1" x14ac:dyDescent="0.25">
      <c r="A25" s="10" t="s">
        <v>45</v>
      </c>
      <c r="B25" s="9"/>
      <c r="C25" s="9" t="s">
        <v>235</v>
      </c>
      <c r="D25" s="9"/>
      <c r="E25" s="8"/>
    </row>
    <row r="26" spans="1:5" ht="20.100000000000001" customHeight="1" thickTop="1" x14ac:dyDescent="0.2"/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部署记录</vt:lpstr>
      <vt:lpstr>插入配置库</vt:lpstr>
      <vt:lpstr>插入初始数据</vt:lpstr>
      <vt:lpstr>规则说明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2018-01-17T07:48:57Z</dcterms:modified>
</cp:coreProperties>
</file>